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mc:AlternateContent xmlns:mc="http://schemas.openxmlformats.org/markup-compatibility/2006">
    <mc:Choice Requires="x15">
      <x15ac:absPath xmlns:x15ac="http://schemas.microsoft.com/office/spreadsheetml/2010/11/ac" url="https://d.docs.live.net/ee7377e566642d7f/Documentos/ERU/2021/Publicaciones/marzo/"/>
    </mc:Choice>
  </mc:AlternateContent>
  <xr:revisionPtr revIDLastSave="0" documentId="8_{9C94FBBA-61EA-4EB8-AD5A-4CB918233709}" xr6:coauthVersionLast="46" xr6:coauthVersionMax="46" xr10:uidLastSave="{00000000-0000-0000-0000-000000000000}"/>
  <bookViews>
    <workbookView xWindow="-120" yWindow="-120" windowWidth="20730" windowHeight="11160" xr2:uid="{00000000-000D-0000-FFFF-FFFF00000000}"/>
  </bookViews>
  <sheets>
    <sheet name="Dir Estrat" sheetId="2" r:id="rId1"/>
    <sheet name="G Grupos Inter" sheetId="3" r:id="rId2"/>
    <sheet name="Form Instrum" sheetId="4" r:id="rId3"/>
    <sheet name="Eval Finan Proye" sheetId="5" r:id="rId4"/>
    <sheet name="G Predial Social" sheetId="6" r:id="rId5"/>
    <sheet name="Ejec Proy" sheetId="7" r:id="rId6"/>
    <sheet name="Comerc" sheetId="8" r:id="rId7"/>
    <sheet name="Direc Ges Seg Proy" sheetId="9" r:id="rId8"/>
    <sheet name="G Jur Contr" sheetId="10" r:id="rId9"/>
    <sheet name="G Financ" sheetId="11" r:id="rId10"/>
    <sheet name="G TH" sheetId="12" r:id="rId11"/>
    <sheet name="G Ambiental" sheetId="1" r:id="rId12"/>
    <sheet name="G Serv Log" sheetId="13" r:id="rId13"/>
    <sheet name="G Docum" sheetId="14" r:id="rId14"/>
    <sheet name="G TIC" sheetId="15" r:id="rId15"/>
    <sheet name="Aten Ciudad" sheetId="17" r:id="rId16"/>
    <sheet name="Eval Seguim" sheetId="18"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2" l="1"/>
  <c r="N10" i="18" l="1"/>
  <c r="M10" i="18"/>
  <c r="H10" i="18"/>
  <c r="G10" i="18"/>
  <c r="F10" i="18"/>
  <c r="E10" i="18"/>
  <c r="D10" i="18"/>
  <c r="B10" i="18"/>
  <c r="A10" i="18"/>
  <c r="N9" i="18"/>
  <c r="M9" i="18"/>
  <c r="H9" i="18"/>
  <c r="G9" i="18"/>
  <c r="F9" i="18"/>
  <c r="E9" i="18"/>
  <c r="D9" i="18"/>
  <c r="B9" i="18"/>
  <c r="J9" i="18" s="1"/>
  <c r="A9" i="18"/>
  <c r="N8" i="18"/>
  <c r="M8" i="18"/>
  <c r="H8" i="18"/>
  <c r="G8" i="18"/>
  <c r="F8" i="18"/>
  <c r="E8" i="18"/>
  <c r="D8" i="18"/>
  <c r="B8" i="18"/>
  <c r="A8" i="18"/>
  <c r="C5" i="18"/>
  <c r="A5" i="18"/>
  <c r="A1" i="18"/>
  <c r="K9" i="2" l="1"/>
  <c r="L9" i="2" s="1"/>
  <c r="J8" i="18"/>
  <c r="J10" i="18"/>
  <c r="I8" i="18"/>
  <c r="I10" i="18"/>
  <c r="I9" i="18"/>
  <c r="K10" i="18" l="1"/>
  <c r="L10" i="18" s="1"/>
  <c r="K8" i="18"/>
  <c r="L8" i="18" s="1"/>
  <c r="K9" i="18"/>
  <c r="L9" i="18" s="1"/>
  <c r="N9" i="17" l="1"/>
  <c r="M9" i="17"/>
  <c r="H9" i="17"/>
  <c r="G9" i="17"/>
  <c r="F9" i="17"/>
  <c r="E9" i="17"/>
  <c r="D9" i="17"/>
  <c r="B9" i="17"/>
  <c r="I9" i="17" s="1"/>
  <c r="A9" i="17"/>
  <c r="N8" i="17"/>
  <c r="M8" i="17"/>
  <c r="H8" i="17"/>
  <c r="G8" i="17"/>
  <c r="F8" i="17"/>
  <c r="E8" i="17"/>
  <c r="D8" i="17"/>
  <c r="B8" i="17"/>
  <c r="J8" i="17" s="1"/>
  <c r="A8" i="17"/>
  <c r="C5" i="17"/>
  <c r="A5" i="17"/>
  <c r="A1" i="17"/>
  <c r="J9" i="17" l="1"/>
  <c r="K9" i="17" s="1"/>
  <c r="L9" i="17" s="1"/>
  <c r="I8" i="17"/>
  <c r="K8" i="17" l="1"/>
  <c r="L8" i="17" s="1"/>
  <c r="N10" i="15" l="1"/>
  <c r="M10" i="15"/>
  <c r="H10" i="15"/>
  <c r="G10" i="15"/>
  <c r="F10" i="15"/>
  <c r="E10" i="15"/>
  <c r="D10" i="15"/>
  <c r="B10" i="15"/>
  <c r="I10" i="15" s="1"/>
  <c r="A10" i="15"/>
  <c r="N9" i="15"/>
  <c r="M9" i="15"/>
  <c r="H9" i="15"/>
  <c r="G9" i="15"/>
  <c r="F9" i="15"/>
  <c r="E9" i="15"/>
  <c r="D9" i="15"/>
  <c r="B9" i="15"/>
  <c r="A9" i="15"/>
  <c r="N8" i="15"/>
  <c r="M8" i="15"/>
  <c r="H8" i="15"/>
  <c r="G8" i="15"/>
  <c r="F8" i="15"/>
  <c r="E8" i="15"/>
  <c r="D8" i="15"/>
  <c r="B8" i="15"/>
  <c r="A8" i="15"/>
  <c r="C5" i="15"/>
  <c r="A5" i="15"/>
  <c r="A1" i="15"/>
  <c r="J8" i="15" l="1"/>
  <c r="J9" i="15"/>
  <c r="I8" i="15"/>
  <c r="K8" i="15" s="1"/>
  <c r="J10" i="15"/>
  <c r="I9" i="15"/>
  <c r="L8" i="15" l="1"/>
  <c r="K9" i="15"/>
  <c r="L9" i="15" s="1"/>
  <c r="K10" i="15"/>
  <c r="L10" i="15" s="1"/>
  <c r="N10" i="14" l="1"/>
  <c r="M10" i="14"/>
  <c r="H10" i="14"/>
  <c r="G10" i="14"/>
  <c r="F10" i="14"/>
  <c r="E10" i="14"/>
  <c r="D10" i="14"/>
  <c r="B10" i="14"/>
  <c r="J10" i="14" s="1"/>
  <c r="A10" i="14"/>
  <c r="N9" i="14"/>
  <c r="M9" i="14"/>
  <c r="J9" i="14"/>
  <c r="H9" i="14"/>
  <c r="G9" i="14"/>
  <c r="F9" i="14"/>
  <c r="E9" i="14"/>
  <c r="D9" i="14"/>
  <c r="B9" i="14"/>
  <c r="I9" i="14" s="1"/>
  <c r="A9" i="14"/>
  <c r="N8" i="14"/>
  <c r="M8" i="14"/>
  <c r="H8" i="14"/>
  <c r="G8" i="14"/>
  <c r="F8" i="14"/>
  <c r="E8" i="14"/>
  <c r="D8" i="14"/>
  <c r="B8" i="14"/>
  <c r="A8" i="14"/>
  <c r="C5" i="14"/>
  <c r="A5" i="14"/>
  <c r="A1" i="14"/>
  <c r="J8" i="14" l="1"/>
  <c r="I10" i="14"/>
  <c r="K10" i="14" s="1"/>
  <c r="L10" i="14" s="1"/>
  <c r="K9" i="14"/>
  <c r="L9" i="14" s="1"/>
  <c r="I8" i="14"/>
  <c r="K8" i="14" l="1"/>
  <c r="L8" i="14" s="1"/>
  <c r="N9" i="13" l="1"/>
  <c r="M9" i="13"/>
  <c r="H9" i="13"/>
  <c r="G9" i="13"/>
  <c r="F9" i="13"/>
  <c r="E9" i="13"/>
  <c r="D9" i="13"/>
  <c r="B9" i="13"/>
  <c r="J9" i="13" s="1"/>
  <c r="A9" i="13"/>
  <c r="N8" i="13"/>
  <c r="M8" i="13"/>
  <c r="H8" i="13"/>
  <c r="G8" i="13"/>
  <c r="F8" i="13"/>
  <c r="E8" i="13"/>
  <c r="D8" i="13"/>
  <c r="B8" i="13"/>
  <c r="A8" i="13"/>
  <c r="C5" i="13"/>
  <c r="A5" i="13"/>
  <c r="A1" i="13"/>
  <c r="I9" i="13" l="1"/>
  <c r="K9" i="13" s="1"/>
  <c r="J8" i="13"/>
  <c r="I8" i="13"/>
  <c r="L9" i="13" l="1"/>
  <c r="K8" i="13"/>
  <c r="L8" i="13" s="1"/>
  <c r="G8" i="1" l="1"/>
  <c r="N10" i="12" l="1"/>
  <c r="M10" i="12"/>
  <c r="H10" i="12"/>
  <c r="G10" i="12"/>
  <c r="F10" i="12"/>
  <c r="E10" i="12"/>
  <c r="D10" i="12"/>
  <c r="B10" i="12"/>
  <c r="J10" i="12" s="1"/>
  <c r="A10" i="12"/>
  <c r="N9" i="12"/>
  <c r="M9" i="12"/>
  <c r="H9" i="12"/>
  <c r="G9" i="12"/>
  <c r="F9" i="12"/>
  <c r="E9" i="12"/>
  <c r="D9" i="12"/>
  <c r="B9" i="12"/>
  <c r="A9" i="12"/>
  <c r="N8" i="12"/>
  <c r="M8" i="12"/>
  <c r="H8" i="12"/>
  <c r="G8" i="12"/>
  <c r="F8" i="12"/>
  <c r="E8" i="12"/>
  <c r="D8" i="12"/>
  <c r="B8" i="12"/>
  <c r="A8" i="12"/>
  <c r="C5" i="12"/>
  <c r="A5" i="12"/>
  <c r="A1" i="12"/>
  <c r="J8" i="12" l="1"/>
  <c r="J9" i="12"/>
  <c r="I8" i="12"/>
  <c r="K8" i="12" s="1"/>
  <c r="L8" i="12" s="1"/>
  <c r="I9" i="12"/>
  <c r="I10" i="12"/>
  <c r="K9" i="12" l="1"/>
  <c r="L9" i="12" s="1"/>
  <c r="K10" i="12"/>
  <c r="L10" i="12" s="1"/>
  <c r="N9" i="11" l="1"/>
  <c r="M9" i="11"/>
  <c r="H9" i="11"/>
  <c r="G9" i="11"/>
  <c r="F9" i="11"/>
  <c r="E9" i="11"/>
  <c r="D9" i="11"/>
  <c r="B9" i="11"/>
  <c r="J9" i="11" s="1"/>
  <c r="A9" i="11"/>
  <c r="N8" i="11"/>
  <c r="M8" i="11"/>
  <c r="H8" i="11"/>
  <c r="G8" i="11"/>
  <c r="F8" i="11"/>
  <c r="E8" i="11"/>
  <c r="D8" i="11"/>
  <c r="B8" i="11"/>
  <c r="A8" i="11"/>
  <c r="C5" i="11"/>
  <c r="A5" i="11"/>
  <c r="A1" i="11"/>
  <c r="J8" i="11" l="1"/>
  <c r="I9" i="11"/>
  <c r="I8" i="11"/>
  <c r="K9" i="11" l="1"/>
  <c r="L9" i="11" s="1"/>
  <c r="K8" i="11"/>
  <c r="L8" i="11" s="1"/>
  <c r="N10" i="10" l="1"/>
  <c r="M10" i="10"/>
  <c r="H10" i="10"/>
  <c r="G10" i="10"/>
  <c r="F10" i="10"/>
  <c r="E10" i="10"/>
  <c r="D10" i="10"/>
  <c r="B10" i="10"/>
  <c r="I10" i="10" s="1"/>
  <c r="A10" i="10"/>
  <c r="N9" i="10"/>
  <c r="M9" i="10"/>
  <c r="H9" i="10"/>
  <c r="G9" i="10"/>
  <c r="F9" i="10"/>
  <c r="E9" i="10"/>
  <c r="D9" i="10"/>
  <c r="B9" i="10"/>
  <c r="J9" i="10" s="1"/>
  <c r="A9" i="10"/>
  <c r="N8" i="10"/>
  <c r="M8" i="10"/>
  <c r="H8" i="10"/>
  <c r="G8" i="10"/>
  <c r="F8" i="10"/>
  <c r="E8" i="10"/>
  <c r="D8" i="10"/>
  <c r="B8" i="10"/>
  <c r="A8" i="10"/>
  <c r="C5" i="10"/>
  <c r="A5" i="10"/>
  <c r="A1" i="10"/>
  <c r="J8" i="10" l="1"/>
  <c r="I8" i="10"/>
  <c r="I9" i="10"/>
  <c r="K9" i="10" s="1"/>
  <c r="J10" i="10"/>
  <c r="K10" i="10" s="1"/>
  <c r="L10" i="10" s="1"/>
  <c r="K8" i="10" l="1"/>
  <c r="L8" i="10" s="1"/>
  <c r="L9" i="10"/>
  <c r="N8" i="9" l="1"/>
  <c r="M8" i="9"/>
  <c r="H8" i="9"/>
  <c r="G8" i="9"/>
  <c r="F8" i="9"/>
  <c r="E8" i="9"/>
  <c r="D8" i="9"/>
  <c r="B8" i="9"/>
  <c r="J8" i="9" s="1"/>
  <c r="A8" i="9"/>
  <c r="C5" i="9"/>
  <c r="A5" i="9"/>
  <c r="A1" i="9"/>
  <c r="I8" i="9" l="1"/>
  <c r="K8" i="9" l="1"/>
  <c r="L8" i="9" s="1"/>
  <c r="N9" i="8" l="1"/>
  <c r="M9" i="8"/>
  <c r="H9" i="8"/>
  <c r="G9" i="8"/>
  <c r="F9" i="8"/>
  <c r="E9" i="8"/>
  <c r="D9" i="8"/>
  <c r="B9" i="8"/>
  <c r="J9" i="8" s="1"/>
  <c r="A9" i="8"/>
  <c r="N8" i="8"/>
  <c r="M8" i="8"/>
  <c r="H8" i="8"/>
  <c r="G8" i="8"/>
  <c r="F8" i="8"/>
  <c r="E8" i="8"/>
  <c r="D8" i="8"/>
  <c r="B8" i="8"/>
  <c r="J8" i="8" s="1"/>
  <c r="A8" i="8"/>
  <c r="C5" i="8"/>
  <c r="A5" i="8"/>
  <c r="A1" i="8"/>
  <c r="I9" i="8" l="1"/>
  <c r="I8" i="8"/>
  <c r="K9" i="8" l="1"/>
  <c r="L9" i="8" s="1"/>
  <c r="K8" i="8"/>
  <c r="L8" i="8" s="1"/>
  <c r="N9" i="7" l="1"/>
  <c r="M9" i="7"/>
  <c r="H9" i="7"/>
  <c r="G9" i="7"/>
  <c r="F9" i="7"/>
  <c r="E9" i="7"/>
  <c r="D9" i="7"/>
  <c r="B9" i="7"/>
  <c r="I9" i="7" s="1"/>
  <c r="A9" i="7"/>
  <c r="N8" i="7"/>
  <c r="M8" i="7"/>
  <c r="H8" i="7"/>
  <c r="G8" i="7"/>
  <c r="F8" i="7"/>
  <c r="E8" i="7"/>
  <c r="D8" i="7"/>
  <c r="B8" i="7"/>
  <c r="I8" i="7" s="1"/>
  <c r="A8" i="7"/>
  <c r="C5" i="7"/>
  <c r="A5" i="7"/>
  <c r="A1" i="7"/>
  <c r="J9" i="7" l="1"/>
  <c r="J8" i="7"/>
  <c r="K9" i="7" l="1"/>
  <c r="L9" i="7" s="1"/>
  <c r="K8" i="7"/>
  <c r="L8" i="7" s="1"/>
  <c r="N8" i="6" l="1"/>
  <c r="M8" i="6"/>
  <c r="H8" i="6"/>
  <c r="G8" i="6"/>
  <c r="F8" i="6"/>
  <c r="E8" i="6"/>
  <c r="D8" i="6"/>
  <c r="B8" i="6"/>
  <c r="A8" i="6"/>
  <c r="C5" i="6"/>
  <c r="A5" i="6"/>
  <c r="A1" i="6"/>
  <c r="J8" i="6" l="1"/>
  <c r="I8" i="6"/>
  <c r="K8" i="6" l="1"/>
  <c r="L8" i="6" s="1"/>
  <c r="M9" i="5" l="1"/>
  <c r="H9" i="5"/>
  <c r="G9" i="5"/>
  <c r="F9" i="5"/>
  <c r="E9" i="5"/>
  <c r="D9" i="5"/>
  <c r="B9" i="5"/>
  <c r="J9" i="5" s="1"/>
  <c r="A9" i="5"/>
  <c r="M8" i="5"/>
  <c r="H8" i="5"/>
  <c r="F8" i="5"/>
  <c r="E8" i="5"/>
  <c r="D8" i="5"/>
  <c r="B8" i="5"/>
  <c r="J8" i="5" s="1"/>
  <c r="A8" i="5"/>
  <c r="C5" i="5"/>
  <c r="A5" i="5"/>
  <c r="A1" i="5"/>
  <c r="I8" i="5" l="1"/>
  <c r="K8" i="5" s="1"/>
  <c r="I9" i="5"/>
  <c r="L8" i="5" l="1"/>
  <c r="K9" i="5"/>
  <c r="L9" i="5" s="1"/>
  <c r="N10" i="4" l="1"/>
  <c r="M10" i="4"/>
  <c r="H10" i="4"/>
  <c r="G10" i="4"/>
  <c r="F10" i="4"/>
  <c r="E10" i="4"/>
  <c r="D10" i="4"/>
  <c r="B10" i="4"/>
  <c r="J10" i="4" s="1"/>
  <c r="A10" i="4"/>
  <c r="N9" i="4"/>
  <c r="M9" i="4"/>
  <c r="H9" i="4"/>
  <c r="G9" i="4"/>
  <c r="F9" i="4"/>
  <c r="E9" i="4"/>
  <c r="D9" i="4"/>
  <c r="B9" i="4"/>
  <c r="J9" i="4" s="1"/>
  <c r="A9" i="4"/>
  <c r="N8" i="4"/>
  <c r="M8" i="4"/>
  <c r="H8" i="4"/>
  <c r="G8" i="4"/>
  <c r="F8" i="4"/>
  <c r="E8" i="4"/>
  <c r="D8" i="4"/>
  <c r="B8" i="4"/>
  <c r="A8" i="4"/>
  <c r="A5" i="4"/>
  <c r="A1" i="4"/>
  <c r="J8" i="4" l="1"/>
  <c r="I10" i="4"/>
  <c r="K10" i="4" s="1"/>
  <c r="L10" i="4" s="1"/>
  <c r="I9" i="4"/>
  <c r="I8" i="4"/>
  <c r="K8" i="4" l="1"/>
  <c r="L8" i="4" s="1"/>
  <c r="K9" i="4"/>
  <c r="L9" i="4" s="1"/>
  <c r="C5" i="4" l="1"/>
  <c r="N8" i="3" l="1"/>
  <c r="M8" i="3"/>
  <c r="H8" i="3"/>
  <c r="G8" i="3"/>
  <c r="F8" i="3"/>
  <c r="E8" i="3"/>
  <c r="D8" i="3"/>
  <c r="B8" i="3"/>
  <c r="J8" i="3" s="1"/>
  <c r="A8" i="3"/>
  <c r="C5" i="3"/>
  <c r="A5" i="3"/>
  <c r="A1" i="3"/>
  <c r="I8" i="3" l="1"/>
  <c r="K8" i="3" l="1"/>
  <c r="L8" i="3" s="1"/>
  <c r="A8" i="2" l="1"/>
  <c r="C5" i="2"/>
  <c r="A5" i="2"/>
  <c r="A1" i="2"/>
  <c r="K8" i="2" l="1"/>
  <c r="L8" i="2" s="1"/>
  <c r="N8" i="1" l="1"/>
  <c r="M8" i="1"/>
  <c r="H8" i="1"/>
  <c r="F8" i="1"/>
  <c r="E8" i="1"/>
  <c r="D8" i="1"/>
  <c r="B8" i="1"/>
  <c r="J8" i="1" s="1"/>
  <c r="A8" i="1"/>
  <c r="C5" i="1"/>
  <c r="A5" i="1"/>
  <c r="A1" i="1"/>
  <c r="I8" i="1" l="1"/>
  <c r="K8" i="1" l="1"/>
  <c r="L8" i="1"/>
</calcChain>
</file>

<file path=xl/sharedStrings.xml><?xml version="1.0" encoding="utf-8"?>
<sst xmlns="http://schemas.openxmlformats.org/spreadsheetml/2006/main" count="512" uniqueCount="87">
  <si>
    <t>NOMBRE DEL PROCESO</t>
  </si>
  <si>
    <t>OBJETIVO DEL PROCESO</t>
  </si>
  <si>
    <t>No. DEL RIESGO</t>
  </si>
  <si>
    <t>NOMBRE DEL RIESGO</t>
  </si>
  <si>
    <t>CALIFICACIÓN</t>
  </si>
  <si>
    <t>NUEVA CALIFICACIÓN</t>
  </si>
  <si>
    <t>NUEVA EVALUACIÓN</t>
  </si>
  <si>
    <t>OPCIONES MANEJO</t>
  </si>
  <si>
    <t>ACCIONES</t>
  </si>
  <si>
    <t>PROBABILIDAD (1-5)</t>
  </si>
  <si>
    <t>IMPACTO (1-5)</t>
  </si>
  <si>
    <t>CONTROLES</t>
  </si>
  <si>
    <t>REDUCE</t>
  </si>
  <si>
    <t>PROBABILIDAD</t>
  </si>
  <si>
    <t>IMPACTO</t>
  </si>
  <si>
    <t>PERFIL DEL RIESGO (1-100)</t>
  </si>
  <si>
    <t>OFICINA DE PARTICIPACION, EDUCACION Y LOCALIDADES</t>
  </si>
  <si>
    <t>SUBSECRETARIA GENERAL Y DE CONTROL DISCIPLINARIO</t>
  </si>
  <si>
    <t>DIRECCION DE PLANEACION Y SISTEMAS DE INFORMACION AMBIENTAL</t>
  </si>
  <si>
    <t>SUBDIRECCION DE POLITICA Y PPLANES AMBIENTALES</t>
  </si>
  <si>
    <t>SUBDIRECCION DE PROYECTOS Y COOPERACION INTERNACIONAL</t>
  </si>
  <si>
    <t>DIRECCION DE CONTROL AMBIENTAL</t>
  </si>
  <si>
    <t>SUBDIRECCION DE CONTROL AMBIENTAL AL SECTOR PÚBLICO</t>
  </si>
  <si>
    <t>SUBDIRECCION DEL RECURSO HIDRICO Y DEL SUELO</t>
  </si>
  <si>
    <t>SUBDIRECCION DE SILVICULTURA, FLORA Y FAUNA SILVESTRE</t>
  </si>
  <si>
    <t>SUBDIRECCION DE CALIDAD DEL AIRE, AUDITIVA Y VISUAL</t>
  </si>
  <si>
    <t>DIRECCION DE GESTION AMBIENTAL</t>
  </si>
  <si>
    <t>SUBDIRECCION DE ECOURBANISMO Y GESTION AMBIENTAL EMPRESARIAL</t>
  </si>
  <si>
    <t>SUBDIRECCION DE ECOSISTEMAS Y RURALIDAD</t>
  </si>
  <si>
    <t>DIRECCION LEGAL AMBIENTAL</t>
  </si>
  <si>
    <t>DIRECCION DE GESTION CORPORATIVA</t>
  </si>
  <si>
    <t>SUBDIRECCION FINANCIERA</t>
  </si>
  <si>
    <t>SUBDIRECCION CONTRACTUAL</t>
  </si>
  <si>
    <t>EVALUACIÓN RIESGO</t>
  </si>
  <si>
    <t>CLASIFICACIÓN</t>
  </si>
  <si>
    <t>ESTRATÉGICO</t>
  </si>
  <si>
    <t>OPERATIVO</t>
  </si>
  <si>
    <t>FINANCIERO</t>
  </si>
  <si>
    <t>TECNOLÓGICO</t>
  </si>
  <si>
    <t>CUMPLIMIENTO</t>
  </si>
  <si>
    <t>CORRUPCIÓN</t>
  </si>
  <si>
    <t>Elaboró:</t>
  </si>
  <si>
    <t>Revisó:</t>
  </si>
  <si>
    <t>Aprobó:</t>
  </si>
  <si>
    <t>Edgar Rene Muñoz Díaz
Subgerente de Planeación y Administración de Proyectos</t>
  </si>
  <si>
    <t>Comité Institucional de Coordinación de Control Interno</t>
  </si>
  <si>
    <t>Juan Carlos Gualteros Meza
Contratista Oficina Asesora de Comunicaciones</t>
  </si>
  <si>
    <t>Bibiana Salamanca Jiménez
Jefe Oficina Asesora de Comunicaciones</t>
  </si>
  <si>
    <t>MAPA DE RIESGOS POR PROCESO</t>
  </si>
  <si>
    <t>Paola Tatiana Sandoval A.
Contratista Subgerencia de Gestión Urbana</t>
  </si>
  <si>
    <t>Tatiana Valencia Salazar
Subgerente de Gestión Urbana</t>
  </si>
  <si>
    <t>CALIFICACION</t>
  </si>
  <si>
    <t xml:space="preserve">No se encuentra documentado el control. </t>
  </si>
  <si>
    <t>Luis Eduardo Laverde Mazabel
Subgerente de Gestión Inmobiliaria</t>
  </si>
  <si>
    <t>Doris María Monterrosa Garavito, Sandra Patricia Remolina León, Henry Cuevas Muñoz, María Angélica Ramírez Ramírez, Maritza Zambrano 
Profesionales Dirección de Pedios y Oficina de Gestión Social</t>
  </si>
  <si>
    <t xml:space="preserve"> Adriana del Pilar Collazos Sáenz
Directora de Predios
 Margarita Isabel Córdoba García
Jede Oficina de Gestión Social</t>
  </si>
  <si>
    <t xml:space="preserve"> David José Avendaño Villafañe
Contratista Subgerencia de Desarrollo de Proyectos</t>
  </si>
  <si>
    <t>María Angélica Quintero Quintana
Subgerente de Desarrollo de Proyectos</t>
  </si>
  <si>
    <t>Lilian Roció Buitrago Beltrán, Mercedes Sierra Muñoz, Juliet Alejandra Ballesteros Quevedo, Eryca Giovanna Vallejo Villarreal
Gestor Senior 3 y Contratistas Subgerencia de Gestión Inmobiliaria</t>
  </si>
  <si>
    <t>Documentar y oficializar el control orientado al cumplimiento de cada una de los tiempos necesarios para la presentación de informes y en caso de incumplimiento tomar las decisiones pertinentes.</t>
  </si>
  <si>
    <t>Documentar y oficializar el control orientado al cumplimiento de cada una de los tiempos necesarios para la realización de los pagos y en caso de incumplimiento tomar las decisiones pertinentes.</t>
  </si>
  <si>
    <t>Karina Aguilera Anzola
Profesional Subgerencia de Gestión Inmobiliaria</t>
  </si>
  <si>
    <t>Melissa Alfonso, Diana Mosquera, Omar Noguera
Contratistas Subgerencia de Planeación y Administración de Proyectos</t>
  </si>
  <si>
    <t>Camilo Andrés Londoño León
 Director Comercial</t>
  </si>
  <si>
    <t xml:space="preserve"> Martha Isabel Quiroga Díaz y María Cristina Prieto Arias
Contratistas Subgerencia Jurídica</t>
  </si>
  <si>
    <t>Jorge Sneyder Jiménez Vallejo
Subgerente Jurídico
 Andrea Pedroza Molina
Directora de Gestión Contractual</t>
  </si>
  <si>
    <t>María Cristina Fontecha Rivera
Contratista Subgerencia de Gestión Corporativa</t>
  </si>
  <si>
    <t>Gemma Edith Lozano Ramírez
Subgerente de Gestión Corporativa</t>
  </si>
  <si>
    <t>María Clara Rodríguez González
Contratista Subgerencia de Gestión Corporativa</t>
  </si>
  <si>
    <t>Ángela Viviana Cuevas Abril
Contratistas Subgerencia de Desarrollo de Proyectos</t>
  </si>
  <si>
    <t xml:space="preserve"> Maritza Zambrano Pardo
Gestor Senior - Atención al Ciudadano</t>
  </si>
  <si>
    <t>Margarita Isabel Córdoba García
Jede Oficina de Gestión Social</t>
  </si>
  <si>
    <t>Miguel Ángel Pardo Mateus
Contratista Oficina Control Interno</t>
  </si>
  <si>
    <t>Janeth Villalba Mahecha
Jefe Oficina Control Interno</t>
  </si>
  <si>
    <t>Fecha aprobación: Diciembre 18 de 2019</t>
  </si>
  <si>
    <t>Posibilidad de priorización de planes, programas o proyectos de inversión o de toma de decisiones para favorecer intereses particulares.</t>
  </si>
  <si>
    <t>Posibilidad de incumplimientos en las metas institucionales</t>
  </si>
  <si>
    <t>ZONA RIESGO ALTA</t>
  </si>
  <si>
    <t xml:space="preserve">Los planes, programas o proyectos de inversión que se formulan de manera participativa con la alta dirección y todos los responsables de los procesos, son aprobados ante el Comité Institucional de Gestión y Desempeño al inicio de cada vigencia. Trimestralmente se realiza el seguimiento respectivo, y los profesionales de la Subgerencia de Planeación de Proyectos validan la información reportada por los diferentes procesos para garantizar su alineación con los objetivos, coherencia y que esté acorde con la programación establecida. Cuando se encuentran diferencias se solicitan los ajustes correspondientes mediante correo electrónico a los responsables de la misma, y una vez ajustada la información, se presenta ante el Comité Institucional de Gestión y Desempeño para seguimiento de la alta dirección.. . </t>
  </si>
  <si>
    <t>. . Los planes, programas o proyectos de inversión que se formulan de manera participativa con la alta dirección y todos los responsables de los procesos, son aprobados ante el Comité Institucional de Gestión y Desempeño al inicio de cada vigencia. Trimestralmente se realiza el seguimiento respectivo, y los profesionales de la Subgerencia de Planeación de Proyectos validan la información reportada por los diferentes procesos para garantizar su alineación con los objetivos, coherencia y que esté acorde con la programación establecida. Cuando se encuentran diferencias se solicitan los ajustes correspondientes mediante correo electrónico a los responsables de la misma, y una vez ajustada la información, se presenta ante el Comité Institucional de Gestión y Desempeño para seguimiento de la alta dirección.</t>
  </si>
  <si>
    <t>REDUCIR EL RIESGO</t>
  </si>
  <si>
    <t>El Comité Institucional de Gestión y Desempeño es la instancia máxima de coordinación y toma de decisiones de la Empresa, por lo cual todas las formulaciones y seguimientos de los planes, programas o proyectos que desarrolla la empresa, se presentan periódicamente en las diferentes sesiones que se realizan según se requiera y se presentan los avances y alertas correspondientes.</t>
  </si>
  <si>
    <t>La Subgerencias de Planeación y Administración de Proyectos realiza seguimientos periódico al avance en el cumplimiento de las metas definidas en los planes de acción y presenta las alertas pertinentes ante el Comité Institucional de Gestión y Desempeño para la toma de decisiones o acciones por parte de la alta dirección.</t>
  </si>
  <si>
    <t>Claudia Corrales, Esperanza Peña y Osiris Viñas Manrique
Subgerencia de Planeación y Administración de Proyectos</t>
  </si>
  <si>
    <t>María Constanza Eraso Concha
Subgerente de Planeación y Administración de Proyectos</t>
  </si>
  <si>
    <t>Revisó y aprobó:</t>
  </si>
  <si>
    <t>Fecha aprobación: Marzo 10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</si>
</sst>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2"/>
      <color rgb="FF27285D"/>
      <name val="Tahoma"/>
      <family val="2"/>
    </font>
    <font>
      <b/>
      <sz val="9"/>
      <name val="Tahoma"/>
      <family val="2"/>
    </font>
    <font>
      <b/>
      <sz val="11"/>
      <color theme="0"/>
      <name val="Arial"/>
      <family val="2"/>
    </font>
    <font>
      <b/>
      <sz val="14"/>
      <color theme="0"/>
      <name val="Arial"/>
      <family val="2"/>
    </font>
    <font>
      <b/>
      <sz val="11"/>
      <color theme="1"/>
      <name val="Arial"/>
      <family val="2"/>
    </font>
    <font>
      <b/>
      <sz val="10"/>
      <color theme="0"/>
      <name val="Arial"/>
      <family val="2"/>
    </font>
    <font>
      <sz val="12"/>
      <color theme="3" tint="-0.499984740745262"/>
      <name val="Arial"/>
      <family val="2"/>
    </font>
    <font>
      <sz val="12"/>
      <color theme="0"/>
      <name val="Arial"/>
      <family val="2"/>
    </font>
    <font>
      <b/>
      <sz val="16"/>
      <color theme="0"/>
      <name val="Arial"/>
      <family val="2"/>
    </font>
    <font>
      <sz val="11"/>
      <color theme="1"/>
      <name val="Arial"/>
      <family val="2"/>
    </font>
    <font>
      <sz val="11"/>
      <name val="Tahoma"/>
      <family val="2"/>
    </font>
    <font>
      <sz val="12"/>
      <color theme="1"/>
      <name val="Arial"/>
      <family val="2"/>
    </font>
    <font>
      <b/>
      <sz val="12"/>
      <color rgb="FF27285D"/>
      <name val="Arial"/>
      <family val="2"/>
    </font>
    <font>
      <b/>
      <sz val="11"/>
      <name val="Arial"/>
      <family val="2"/>
    </font>
    <font>
      <b/>
      <sz val="12"/>
      <name val="Arial"/>
      <family val="2"/>
    </font>
    <font>
      <b/>
      <sz val="9"/>
      <name val="Arial"/>
      <family val="2"/>
    </font>
    <font>
      <sz val="11"/>
      <name val="Arial"/>
      <family val="2"/>
    </font>
    <font>
      <sz val="12"/>
      <name val="Arial"/>
      <family val="2"/>
    </font>
    <font>
      <b/>
      <sz val="10"/>
      <name val="Arial"/>
      <family val="2"/>
    </font>
    <font>
      <sz val="9"/>
      <name val="Arial"/>
      <family val="2"/>
    </font>
    <font>
      <sz val="9"/>
      <color theme="1"/>
      <name val="Arial"/>
      <family val="2"/>
    </font>
    <font>
      <sz val="10"/>
      <name val="Arial"/>
      <family val="2"/>
    </font>
    <font>
      <sz val="10"/>
      <color theme="0"/>
      <name val="Arial"/>
      <family val="2"/>
    </font>
    <font>
      <sz val="16"/>
      <color theme="0"/>
      <name val="Arial"/>
      <family val="2"/>
    </font>
    <font>
      <sz val="16"/>
      <color theme="1"/>
      <name val="Arial"/>
      <family val="2"/>
    </font>
    <font>
      <sz val="10"/>
      <color theme="1"/>
      <name val="Arial"/>
      <family val="2"/>
    </font>
    <font>
      <b/>
      <sz val="10"/>
      <color theme="1"/>
      <name val="Arial"/>
      <family val="2"/>
    </font>
  </fonts>
  <fills count="7">
    <fill>
      <patternFill patternType="none"/>
    </fill>
    <fill>
      <patternFill patternType="gray125"/>
    </fill>
    <fill>
      <patternFill patternType="solid">
        <fgColor theme="6" tint="0.79998168889431442"/>
        <bgColor indexed="64"/>
      </patternFill>
    </fill>
    <fill>
      <patternFill patternType="solid">
        <fgColor rgb="FF003399"/>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s>
  <cellStyleXfs count="2">
    <xf numFmtId="0" fontId="0" fillId="0" borderId="0"/>
    <xf numFmtId="0" fontId="22" fillId="0" borderId="0"/>
  </cellStyleXfs>
  <cellXfs count="92">
    <xf numFmtId="0" fontId="0" fillId="0" borderId="0" xfId="0"/>
    <xf numFmtId="0" fontId="2" fillId="4" borderId="7"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5" fillId="0" borderId="7" xfId="0" applyFont="1" applyFill="1" applyBorder="1" applyAlignment="1" applyProtection="1">
      <alignment horizontal="center" vertical="center" wrapText="1"/>
    </xf>
    <xf numFmtId="0" fontId="6" fillId="3" borderId="7" xfId="0" applyFont="1" applyFill="1" applyBorder="1" applyAlignment="1">
      <alignment horizontal="center" vertical="center" wrapText="1"/>
    </xf>
    <xf numFmtId="0" fontId="6" fillId="3" borderId="7" xfId="0" applyFont="1" applyFill="1" applyBorder="1" applyAlignment="1" applyProtection="1">
      <alignment horizontal="center" vertical="center" wrapText="1"/>
      <protection locked="0"/>
    </xf>
    <xf numFmtId="0" fontId="6" fillId="3" borderId="10" xfId="0" applyFont="1" applyFill="1" applyBorder="1" applyAlignment="1">
      <alignment horizontal="center" vertical="center" wrapText="1"/>
    </xf>
    <xf numFmtId="0" fontId="7" fillId="0" borderId="0" xfId="0" applyFont="1"/>
    <xf numFmtId="0" fontId="8" fillId="0" borderId="0" xfId="0" applyFont="1"/>
    <xf numFmtId="0" fontId="12" fillId="0" borderId="0" xfId="0" applyFont="1"/>
    <xf numFmtId="0" fontId="10" fillId="0" borderId="0" xfId="0" applyFont="1"/>
    <xf numFmtId="0" fontId="16" fillId="4" borderId="7" xfId="0" applyFont="1" applyFill="1" applyBorder="1" applyAlignment="1">
      <alignment horizontal="center" vertical="center" wrapText="1"/>
    </xf>
    <xf numFmtId="0" fontId="17" fillId="0" borderId="0" xfId="0" applyFont="1" applyBorder="1" applyAlignment="1">
      <alignment vertical="center" wrapText="1"/>
    </xf>
    <xf numFmtId="0" fontId="17" fillId="0" borderId="0" xfId="0" applyFont="1" applyAlignment="1">
      <alignment vertical="center" wrapText="1"/>
    </xf>
    <xf numFmtId="0" fontId="8" fillId="5" borderId="0" xfId="0" applyFont="1" applyFill="1"/>
    <xf numFmtId="0" fontId="18" fillId="0" borderId="0" xfId="0" applyFont="1"/>
    <xf numFmtId="0" fontId="17" fillId="0" borderId="0" xfId="0" applyFont="1"/>
    <xf numFmtId="0" fontId="20" fillId="0" borderId="0" xfId="0" applyFont="1"/>
    <xf numFmtId="0" fontId="17" fillId="0" borderId="0" xfId="0" applyFont="1" applyFill="1" applyAlignment="1">
      <alignment vertical="center" wrapText="1"/>
    </xf>
    <xf numFmtId="0" fontId="21" fillId="0" borderId="0" xfId="0" applyFont="1"/>
    <xf numFmtId="0" fontId="19" fillId="0" borderId="7" xfId="0" applyFont="1" applyFill="1" applyBorder="1" applyAlignment="1" applyProtection="1">
      <alignment horizontal="center" vertical="center" wrapText="1"/>
    </xf>
    <xf numFmtId="0" fontId="23" fillId="0" borderId="0" xfId="0" applyFont="1"/>
    <xf numFmtId="0" fontId="24" fillId="0" borderId="0" xfId="0" applyFont="1"/>
    <xf numFmtId="0" fontId="22" fillId="0" borderId="0" xfId="0" applyFont="1"/>
    <xf numFmtId="0" fontId="25" fillId="0" borderId="0" xfId="0" applyFont="1"/>
    <xf numFmtId="0" fontId="27" fillId="0" borderId="7" xfId="0" applyFont="1" applyFill="1" applyBorder="1" applyAlignment="1" applyProtection="1">
      <alignment horizontal="center" vertical="center" wrapText="1"/>
    </xf>
    <xf numFmtId="0" fontId="26" fillId="0" borderId="0" xfId="0" applyFont="1"/>
    <xf numFmtId="0" fontId="23" fillId="3" borderId="7" xfId="0" applyFont="1" applyFill="1" applyBorder="1" applyAlignment="1" applyProtection="1">
      <alignment horizontal="center" vertical="center" wrapText="1"/>
      <protection locked="0"/>
    </xf>
    <xf numFmtId="0" fontId="23" fillId="3" borderId="7" xfId="0" applyFont="1" applyFill="1" applyBorder="1" applyAlignment="1">
      <alignment horizontal="center" vertical="center" wrapText="1"/>
    </xf>
    <xf numFmtId="0" fontId="23" fillId="3" borderId="7" xfId="0" applyFont="1" applyFill="1" applyBorder="1" applyAlignment="1">
      <alignment horizontal="justify" vertical="center" wrapText="1"/>
    </xf>
    <xf numFmtId="0" fontId="26" fillId="0" borderId="7" xfId="0" applyFont="1" applyFill="1" applyBorder="1" applyAlignment="1" applyProtection="1">
      <alignment horizontal="center" vertical="center" wrapText="1"/>
    </xf>
    <xf numFmtId="0" fontId="17" fillId="0" borderId="7" xfId="0" applyFont="1" applyFill="1" applyBorder="1" applyAlignment="1" applyProtection="1">
      <alignment horizontal="center" vertical="center" wrapText="1"/>
      <protection locked="0"/>
    </xf>
    <xf numFmtId="0" fontId="16" fillId="4" borderId="7"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7" fillId="0" borderId="14" xfId="0" applyFont="1" applyFill="1" applyBorder="1" applyAlignment="1" applyProtection="1">
      <alignment horizontal="center" vertical="center" wrapText="1"/>
      <protection locked="0"/>
    </xf>
    <xf numFmtId="0" fontId="17" fillId="0" borderId="16" xfId="0" applyFont="1" applyFill="1" applyBorder="1" applyAlignment="1" applyProtection="1">
      <alignment horizontal="center" vertical="center" wrapText="1"/>
      <protection locked="0"/>
    </xf>
    <xf numFmtId="0" fontId="14" fillId="6" borderId="7"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0" borderId="7" xfId="0" applyFont="1" applyBorder="1" applyAlignment="1" applyProtection="1">
      <alignment horizontal="center" vertical="center" wrapText="1"/>
    </xf>
    <xf numFmtId="0" fontId="9" fillId="3" borderId="7" xfId="0" applyFont="1" applyFill="1" applyBorder="1" applyAlignment="1">
      <alignment horizontal="center" vertical="center" wrapText="1"/>
    </xf>
    <xf numFmtId="0" fontId="14" fillId="6" borderId="14"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15" fillId="0" borderId="7" xfId="0" applyFont="1" applyBorder="1" applyAlignment="1">
      <alignment horizontal="center" vertical="center" wrapText="1"/>
    </xf>
    <xf numFmtId="0" fontId="16" fillId="4" borderId="7" xfId="0" applyFont="1" applyFill="1" applyBorder="1" applyAlignment="1" applyProtection="1">
      <alignment horizontal="center" vertical="center" wrapText="1"/>
    </xf>
    <xf numFmtId="0" fontId="17" fillId="0" borderId="15" xfId="0" applyFont="1" applyFill="1" applyBorder="1" applyAlignment="1" applyProtection="1">
      <alignment horizontal="center" vertical="center" wrapText="1"/>
      <protection locked="0"/>
    </xf>
    <xf numFmtId="0" fontId="13" fillId="2" borderId="1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15" fillId="0" borderId="18" xfId="0" applyFont="1" applyBorder="1" applyAlignment="1" applyProtection="1">
      <alignment horizontal="center" vertical="center" wrapText="1"/>
    </xf>
    <xf numFmtId="0" fontId="15" fillId="0" borderId="9" xfId="0" applyFont="1" applyBorder="1" applyAlignment="1" applyProtection="1">
      <alignment horizontal="center" vertical="center" wrapText="1"/>
    </xf>
    <xf numFmtId="0" fontId="15" fillId="0" borderId="19" xfId="0" applyFont="1" applyBorder="1" applyAlignment="1" applyProtection="1">
      <alignment horizontal="center" vertical="center" wrapText="1"/>
    </xf>
    <xf numFmtId="0" fontId="15" fillId="0" borderId="11" xfId="0" applyFont="1" applyBorder="1" applyAlignment="1" applyProtection="1">
      <alignment horizontal="center" vertical="center" wrapText="1"/>
    </xf>
    <xf numFmtId="0" fontId="15" fillId="0" borderId="12" xfId="0" applyFont="1" applyBorder="1" applyAlignment="1" applyProtection="1">
      <alignment horizontal="center" vertical="center" wrapText="1"/>
    </xf>
    <xf numFmtId="0" fontId="15" fillId="0" borderId="13" xfId="0" applyFont="1" applyBorder="1" applyAlignment="1" applyProtection="1">
      <alignment horizontal="center" vertical="center" wrapText="1"/>
    </xf>
    <xf numFmtId="0" fontId="15" fillId="0" borderId="20" xfId="0" applyFont="1" applyBorder="1" applyAlignment="1" applyProtection="1">
      <alignment horizontal="center" vertical="center" wrapText="1"/>
    </xf>
    <xf numFmtId="0" fontId="15" fillId="0" borderId="0" xfId="0" applyFont="1" applyBorder="1" applyAlignment="1" applyProtection="1">
      <alignment horizontal="center" vertical="center" wrapText="1"/>
    </xf>
    <xf numFmtId="0" fontId="15" fillId="0" borderId="17" xfId="0" applyFont="1" applyBorder="1" applyAlignment="1" applyProtection="1">
      <alignment horizontal="center" vertical="center" wrapText="1"/>
    </xf>
    <xf numFmtId="0" fontId="15" fillId="0" borderId="6" xfId="0" applyFont="1" applyBorder="1" applyAlignment="1">
      <alignment horizontal="center" vertical="center" wrapText="1"/>
    </xf>
    <xf numFmtId="0" fontId="11" fillId="0" borderId="7" xfId="0" applyFont="1" applyFill="1" applyBorder="1" applyAlignment="1" applyProtection="1">
      <alignment horizontal="center" vertical="center" wrapText="1"/>
      <protection locked="0"/>
    </xf>
    <xf numFmtId="0" fontId="16" fillId="4" borderId="7" xfId="0" applyFont="1" applyFill="1" applyBorder="1" applyAlignment="1" applyProtection="1">
      <alignment horizontal="center" vertical="center"/>
    </xf>
    <xf numFmtId="0" fontId="2" fillId="0" borderId="7" xfId="0" applyFont="1" applyBorder="1" applyAlignment="1" applyProtection="1">
      <alignment horizontal="center" vertical="center" wrapText="1"/>
    </xf>
    <xf numFmtId="0" fontId="4" fillId="3" borderId="7"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7" xfId="0" applyFont="1" applyFill="1" applyBorder="1" applyAlignment="1" applyProtection="1">
      <alignment horizontal="center" vertical="center" wrapText="1"/>
    </xf>
    <xf numFmtId="0" fontId="2" fillId="0" borderId="7" xfId="0" applyFont="1" applyBorder="1" applyAlignment="1">
      <alignment horizontal="center" vertical="center" wrapText="1"/>
    </xf>
    <xf numFmtId="0" fontId="1" fillId="2" borderId="1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16" fillId="4" borderId="8" xfId="0" applyFont="1" applyFill="1" applyBorder="1" applyAlignment="1" applyProtection="1">
      <alignment horizontal="center" vertical="center" wrapText="1"/>
    </xf>
    <xf numFmtId="0" fontId="16" fillId="4" borderId="6" xfId="0" applyFont="1" applyFill="1" applyBorder="1" applyAlignment="1" applyProtection="1">
      <alignment horizontal="center" vertical="center" wrapText="1"/>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5" xfId="0" applyFont="1" applyFill="1" applyBorder="1" applyAlignment="1">
      <alignment horizontal="center" vertical="center" wrapText="1"/>
    </xf>
  </cellXfs>
  <cellStyles count="2">
    <cellStyle name="Normal" xfId="0" builtinId="0"/>
    <cellStyle name="Normal 2" xfId="1" xr:uid="{00000000-0005-0000-0000-000001000000}"/>
  </cellStyles>
  <dxfs count="180">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s>
  <tableStyles count="0" defaultTableStyle="TableStyleMedium2" defaultPivotStyle="PivotStyleLight16"/>
  <colors>
    <mruColors>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21" Type="http://schemas.openxmlformats.org/officeDocument/2006/relationships/externalLink" Target="externalLinks/externalLink4.xml"/><Relationship Id="rId34" Type="http://schemas.openxmlformats.org/officeDocument/2006/relationships/externalLink" Target="externalLinks/externalLink1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externalLink" Target="externalLinks/externalLink16.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externalLink" Target="externalLinks/externalLink15.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externalLink" Target="externalLinks/externalLink13.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penaq\Documents\Mapas%20de%20riesgo\2019\Riesgos%20Dir%20Estrat%20201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epenaq\Documents\Mapas%20de%20riesgo\2019\Riesgos%20G%20Financ%20201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epenaq\Downloads\20190829%20Matriz%20Riesgos%20Talento%20Humano%20(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epenaq\Documents\Mapas%20de%20riesgo\2019\Riesgos%20G%20Ambiental%202019.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epenaq\Documents\Mapas%20de%20riesgo\2019\Riesgos%20G%20Serv%20Log%20201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epenaq\Documents\Mapas%20de%20riesgo\2019\Riesgos%20G%20Docum%202019.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epenaq\Documents\Mapas%20de%20riesgo\2019\Riesgos%20G%20TIC%202019.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epenaq\Documents\Mapas%20de%20riesgo\2019\Riesgos%20Atenc%20ciudad%202019.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epenaq\Documents\Mapas%20de%20riesgo\2019\Riesgos%20Eval%20y%20Seguim%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penaq\Documents\Mapas%20de%20riesgo\2019\Riesgos%20Gest%20Grupos%20Inter%20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epenaq\Documents\Mapas%20de%20riesgo\2019\Riesgos%20Form%20instrum%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epenaq\Documents\Mapas%20de%20riesgo\2019\Riesgos%20Evalua%20Finan%20Proyec%20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epenaq\Documents\Mapas%20de%20riesgo\2019\Riesgos%20G%20Predi%20Social%20201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epenaq\Documents\Mapas%20de%20riesgo\2019\Riesgos%20Ejec%20Proy%20201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epenaq\Documents\Mapas%20de%20riesgo\2019\Riesgos%20Comer%20201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epenaq\Documents\Mapas%20de%20riesgo\2019\Riesgos%20Direc%20Gest%20Segum%20Proye%20201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epenaq\Documents\Mapas%20de%20riesgo\2019\Riesgos%20G%20Juri%20Contrac%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DIRECCIONAMIENTO ESTRATÉGICO</v>
          </cell>
        </row>
      </sheetData>
      <sheetData sheetId="1">
        <row r="12">
          <cell r="A12" t="str">
            <v>R1</v>
          </cell>
        </row>
        <row r="13">
          <cell r="A13" t="str">
            <v>R2</v>
          </cell>
        </row>
      </sheetData>
      <sheetData sheetId="2">
        <row r="8">
          <cell r="C8" t="str">
            <v>Orientar a la entidad en la definición de planes, programas y proyectos y de la planificación de los Modelos de Gestión con criterios de responsabilidad social, sostenibilidad económica, social y ambiental, a fin de dar cumplimiento al Plan de Desarrollo Distrital , a las políticas públicas y a la misión de la Empresa, así como promover de forma permanente el control y la participación ciudadana.</v>
          </cell>
        </row>
      </sheetData>
      <sheetData sheetId="3"/>
      <sheetData sheetId="4">
        <row r="12">
          <cell r="C12" t="str">
            <v>Los instrumentos de planeación se formulan de manera participativa con la alta dirección y todos los responsables de los procesos, y es aprobada en Comité Institucional de Gestión y Desempeño al inicio de cada vigencia. Trimestralmente se realiza el seguimiento respectivo, y los profesionales de la Subgerencia de Planeación de Proyectos realizan una validación a la información reportada por los diferentes procesos para garantizar su veracidad y que esté acorde con la programación establecida. Cuando se encuentran diferencias se solicitan los ajustes correspondientes mediante correo electrónico a los responsables de la misma, y una vez ajustada la información, se presenta ante el Comité Institucional de Gestión y Desempeño para seguimiento de la alta dirección.</v>
          </cell>
        </row>
      </sheetData>
      <sheetData sheetId="5">
        <row r="11">
          <cell r="F11" t="str">
            <v>PROBABILIDAD</v>
          </cell>
        </row>
      </sheetData>
      <sheetData sheetId="6"/>
      <sheetData sheetId="7"/>
      <sheetData sheetId="8"/>
      <sheetData sheetId="9">
        <row r="13">
          <cell r="C13">
            <v>1</v>
          </cell>
        </row>
      </sheetData>
      <sheetData sheetId="1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BOGOTA</v>
          </cell>
        </row>
        <row r="12">
          <cell r="A12" t="str">
            <v>GESTIÓN FINANCIERA</v>
          </cell>
          <cell r="J12" t="str">
            <v>Posibilidad de alteración de la información financiera.</v>
          </cell>
        </row>
        <row r="13">
          <cell r="J13" t="str">
            <v xml:space="preserve">Inoportunidad en la articulación e interacción con los demas procesos en la realización de los pagos. </v>
          </cell>
        </row>
      </sheetData>
      <sheetData sheetId="1">
        <row r="12">
          <cell r="A12" t="str">
            <v>R1</v>
          </cell>
        </row>
        <row r="13">
          <cell r="A13" t="str">
            <v>R2</v>
          </cell>
        </row>
      </sheetData>
      <sheetData sheetId="2">
        <row r="8">
          <cell r="C8" t="str">
            <v>Administrar y controlar los recursos financieros de la Empresa de acuerdo a los parámetros establecidos por la normatividad vigente, que garanticen la disponibilidad de recursos económicos para el cumplimiento de los planes y programas de la empresa, la confiabilidad, razonabilidad y oportunidad de la información financiera que sirva como fuente de información para la toma de decisiones de la Empresa.</v>
          </cell>
        </row>
        <row r="11">
          <cell r="C11">
            <v>1</v>
          </cell>
          <cell r="D11">
            <v>4</v>
          </cell>
          <cell r="H11" t="str">
            <v>ZONA RIESGO ALTA</v>
          </cell>
          <cell r="I11" t="str">
            <v>EVITAR EL RIESGO</v>
          </cell>
          <cell r="J11" t="str">
            <v>Realizar capacitaciones a los profesionales y técnicos del proceso financiero en materia de control interno disciplinario.</v>
          </cell>
        </row>
        <row r="12">
          <cell r="C12">
            <v>3</v>
          </cell>
          <cell r="D12">
            <v>2</v>
          </cell>
          <cell r="H12" t="str">
            <v>ZONA RIESGO MODERADA</v>
          </cell>
          <cell r="I12" t="str">
            <v>REDUCIR EL RIESGO</v>
          </cell>
          <cell r="J12" t="str">
            <v xml:space="preserve">Se realiza una planeación del proceso financiero frente a los recursos a ejecutar en cada vigencia </v>
          </cell>
        </row>
      </sheetData>
      <sheetData sheetId="3"/>
      <sheetData sheetId="4">
        <row r="12">
          <cell r="C12" t="str">
            <v xml:space="preserve">Los documentos como solicitudes de certificados de disponibilidad presupuestal se realizan por el profesional del área responsable en el formato establecido en MIPG, el cual debe contener el objeto de la solicitud de los recursos y debe contar con los vistos buenos del profesional responsable para posteriormente pasar a firma de la ordenación del gasto. </v>
          </cell>
        </row>
        <row r="13">
          <cell r="C13" t="str">
            <v>Se cuenta con el Sistema Adminsitrativo y Financiero JSP7 - Gobierno, en donde se han registrado previamente los perfiles de utilización de cada uno de los módulos de tesorería, presupuesto y contabilidad, estos acceso deben tener usuario y clave de acceso de los responsables para registrar la información en el sistema.</v>
          </cell>
        </row>
        <row r="14">
          <cell r="C14"/>
        </row>
        <row r="15">
          <cell r="C15" t="str">
            <v>Para realizar un trámite de pago se debe contar además de los documentos soporte para el pago el certificado de cumplimiento firmado por el supervisor del contrato, este documento debe tener vistos buenos de los responsables de apoyo a la supervisión o en dado caso del supervisor del contrato quien certifica que se cumple con las obligaciones del contrato para porder realizar el pago.</v>
          </cell>
        </row>
      </sheetData>
      <sheetData sheetId="5">
        <row r="11">
          <cell r="F11" t="str">
            <v>IMPACTO</v>
          </cell>
          <cell r="J11">
            <v>85</v>
          </cell>
        </row>
        <row r="12">
          <cell r="F12" t="str">
            <v>PROBABILIDAD</v>
          </cell>
          <cell r="J12">
            <v>56.666666666666664</v>
          </cell>
        </row>
      </sheetData>
      <sheetData sheetId="6"/>
      <sheetData sheetId="7"/>
      <sheetData sheetId="8"/>
      <sheetData sheetId="9">
        <row r="13">
          <cell r="C13">
            <v>1</v>
          </cell>
          <cell r="D13">
            <v>4</v>
          </cell>
        </row>
        <row r="14">
          <cell r="C14">
            <v>3</v>
          </cell>
          <cell r="D14">
            <v>2</v>
          </cell>
        </row>
      </sheetData>
      <sheetData sheetId="1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BOGOTA</v>
          </cell>
        </row>
        <row r="12">
          <cell r="A12" t="str">
            <v>GESTIÓN DE TALENTO HUMANO</v>
          </cell>
          <cell r="J12" t="str">
            <v xml:space="preserve">
La combinación de factores como falta de sistematización, errores de digitación y errores de cálculo pueden ocasionar errores en los valores a pagar en la nómina que no correspondan a lo establecido.</v>
          </cell>
        </row>
        <row r="13">
          <cell r="J13" t="str">
            <v>Por cambio de directrices y priorización de otras activiadades se puede ocacionar una baja participación o cancelación de las actividades de bienestar lo cual puede afectar el clima laboral.</v>
          </cell>
        </row>
        <row r="14">
          <cell r="J14" t="str">
            <v>Por factores como falta de conocimiento por parte de evaluados y evaluadores sobre la normatividad y procedimiento que los regulan  y falta de apropiación de su importancia, se puede generar un incumplimiento en los plazos establecidos para la suscripción y seguimiento de los acuerdos de gestión.</v>
          </cell>
        </row>
      </sheetData>
      <sheetData sheetId="1">
        <row r="12">
          <cell r="A12" t="str">
            <v>R1</v>
          </cell>
        </row>
        <row r="13">
          <cell r="A13" t="str">
            <v>R2</v>
          </cell>
        </row>
        <row r="14">
          <cell r="A14" t="str">
            <v>R3</v>
          </cell>
        </row>
      </sheetData>
      <sheetData sheetId="2">
        <row r="8">
          <cell r="C8" t="str">
            <v xml:space="preserve">Definir y gestionar el plan estratégico de Talento Humano como parte de las herramientas que contribuyen al logro de los objetivos institucionales y ejercer actividades de prevención en materia disciplinaria e iniciar las actuaciones administrativas a los servidores y ex servidores públicos de la Empresa, cuando incurran en conductas que puedan constituir faltas disciplinarias. </v>
          </cell>
        </row>
        <row r="11">
          <cell r="C11">
            <v>4</v>
          </cell>
          <cell r="D11">
            <v>1</v>
          </cell>
          <cell r="H11" t="str">
            <v>ZONA RIESGO MODERADA</v>
          </cell>
          <cell r="I11" t="str">
            <v>EVITAR EL RIESGO</v>
          </cell>
          <cell r="J11" t="str">
            <v>Cada vez que se elabora la nómina,  antes de entregarla  a contabilidad, el profesional de talento humano revisa los valores a pagar para verificar que se esten pagando conforme a los criterios establecidos.</v>
          </cell>
        </row>
        <row r="12">
          <cell r="C12">
            <v>4</v>
          </cell>
          <cell r="D12">
            <v>1</v>
          </cell>
          <cell r="H12" t="str">
            <v>ZONA RIESGO MODERADA</v>
          </cell>
          <cell r="I12" t="str">
            <v>EVITAR EL RIESGO</v>
          </cell>
          <cell r="J12" t="str">
            <v xml:space="preserve">Realizar una escuesta de necesidades de bienestar con el fin de conocer los temas de mayor interés e incluirlos en el Plan Institucional de capacitación de la siguiente vigencia.
Seguimiento trimestral al cumplimiento de las actividades establecidas en el Plan Estratégico del Talento Humano del Plan de Seguridad y Salud en el Trabajo. </v>
          </cell>
        </row>
        <row r="13">
          <cell r="C13">
            <v>3</v>
          </cell>
          <cell r="D13">
            <v>1</v>
          </cell>
          <cell r="H13" t="str">
            <v>ZONA RIESGO BAJA</v>
          </cell>
          <cell r="I13" t="str">
            <v>EVITAR EL RIESGO</v>
          </cell>
          <cell r="J13" t="str">
            <v>Capacitar a los evaluadores y evaluados, enviar correos recordando los plazos establecidos, informar cuando se han vencido los plazos y talento humano no ha recibido los acuerdos suscritos.</v>
          </cell>
        </row>
      </sheetData>
      <sheetData sheetId="3"/>
      <sheetData sheetId="4">
        <row r="12">
          <cell r="C12" t="str">
            <v xml:space="preserve">Cada vez que se elabora la nómina,  antes de entregarla  a contabilidad, el profesional de talento humano revisa los valores a pagar para verificar que se esten pagando conforme a los criterios establecidos 
</v>
          </cell>
        </row>
        <row r="15">
          <cell r="C15" t="str">
            <v>El profesional de bienestar realiza inscripciones previas a la realización de las actividades de bienestar cuando están dirigidas a grupos específicos.</v>
          </cell>
        </row>
      </sheetData>
      <sheetData sheetId="5">
        <row r="11">
          <cell r="F11" t="str">
            <v>IMPACTO</v>
          </cell>
          <cell r="J11">
            <v>70</v>
          </cell>
        </row>
        <row r="12">
          <cell r="F12" t="str">
            <v>PROBABILIDAD</v>
          </cell>
          <cell r="J12">
            <v>51.666666666666664</v>
          </cell>
        </row>
        <row r="13">
          <cell r="F13" t="str">
            <v>IMPACTO</v>
          </cell>
          <cell r="J13">
            <v>75</v>
          </cell>
        </row>
      </sheetData>
      <sheetData sheetId="6"/>
      <sheetData sheetId="7"/>
      <sheetData sheetId="8"/>
      <sheetData sheetId="9">
        <row r="13">
          <cell r="C13">
            <v>4</v>
          </cell>
          <cell r="D13">
            <v>1</v>
          </cell>
        </row>
        <row r="14">
          <cell r="C14">
            <v>4</v>
          </cell>
          <cell r="D14">
            <v>1</v>
          </cell>
        </row>
        <row r="15">
          <cell r="C15">
            <v>3</v>
          </cell>
          <cell r="D15">
            <v>1</v>
          </cell>
        </row>
      </sheetData>
      <sheetData sheetId="1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GESTIÓN AMBIENTAL</v>
          </cell>
          <cell r="J12" t="str">
            <v>Posibilidad de no gestionar los aspectos ambientales generados dentro o fuera de la Empresa.</v>
          </cell>
        </row>
      </sheetData>
      <sheetData sheetId="1">
        <row r="12">
          <cell r="A12" t="str">
            <v>R1</v>
          </cell>
        </row>
      </sheetData>
      <sheetData sheetId="2">
        <row r="8">
          <cell r="C8" t="str">
            <v xml:space="preserve">Promover y mantener acciones para gestionar los aspectos ambientales identificados en las actividades desarrolladas por la Empresa de Renovación y Desarrollo Urbano de Bogotá, en el marco del Plan de Gestión Ambiental del Distrito Capital. </v>
          </cell>
        </row>
        <row r="11">
          <cell r="C11">
            <v>1</v>
          </cell>
          <cell r="D11">
            <v>3</v>
          </cell>
          <cell r="H11" t="str">
            <v>ZONA RIESGO MODERADA</v>
          </cell>
          <cell r="I11" t="str">
            <v>REDUCIR EL RIESGO</v>
          </cell>
          <cell r="J11" t="str">
            <v xml:space="preserve"> Generar un proceso de alertas con base en el avance del plan de acción con el fin de identificar las actividades que no tienen un nivel de avance óptimo y puedan afectar el cumplimiento de los objetivos ambientales de la entidad.</v>
          </cell>
        </row>
      </sheetData>
      <sheetData sheetId="3"/>
      <sheetData sheetId="4">
        <row r="12">
          <cell r="C12" t="str">
            <v xml:space="preserve">
Cada cuatrienio, la Empresa concerta con la Secretaría Distrital de Ambiente el Plan Institucional de Gestión Ambiental el cual incorpora un Plan de Acción con las actividades definidas para cada uno de los programas del PIGA. De manera anual el profesional asignado de Gestión Ambiental realiza la formulación del plan de acción para la aprobación por parte de la SDA y de forma semestral se verifica el cumplimiento a las actividades planteadas y en caso de detectar desviaciones, lo reporta al Gestor Ambiental, quien pone a consideración dicha situación del Comité Institucional de Gestión y Desempeño. Los registros de esta actividad quedan en el correo electrónico institucional y en caso de elevarse al Comité, en el acta correspondiente. </v>
          </cell>
        </row>
        <row r="13">
          <cell r="C13"/>
        </row>
        <row r="14">
          <cell r="C14"/>
        </row>
      </sheetData>
      <sheetData sheetId="5">
        <row r="11">
          <cell r="F11" t="str">
            <v>PROBABILIDAD</v>
          </cell>
          <cell r="J11">
            <v>85</v>
          </cell>
        </row>
      </sheetData>
      <sheetData sheetId="6"/>
      <sheetData sheetId="7"/>
      <sheetData sheetId="8"/>
      <sheetData sheetId="9">
        <row r="13">
          <cell r="C13">
            <v>1</v>
          </cell>
          <cell r="D13">
            <v>3</v>
          </cell>
        </row>
      </sheetData>
      <sheetData sheetId="1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GESTIÓN DE SERVICIOS LOGÍSTICOS</v>
          </cell>
          <cell r="J12" t="str">
            <v>Sustracción o pérdida de bienes de la entidad.</v>
          </cell>
        </row>
        <row r="13">
          <cell r="J13" t="str">
            <v>Posibilidad de no contar con los bienes, suministros y servicios para atender las necesidades de los procesos.</v>
          </cell>
        </row>
      </sheetData>
      <sheetData sheetId="1">
        <row r="12">
          <cell r="A12" t="str">
            <v>R1</v>
          </cell>
        </row>
        <row r="13">
          <cell r="A13" t="str">
            <v>R2</v>
          </cell>
        </row>
      </sheetData>
      <sheetData sheetId="2">
        <row r="8">
          <cell r="C8" t="str">
            <v>Atender las necesidades de todos los procesos en materia de bienes, suministros, servicios y gestión ambiental para garantizar el óptimo funcionamiento y estado de los bienes muebles e inmuebles a cargo de La Empresa de Renovación y Desarrollo Urbano de Bogotá.</v>
          </cell>
        </row>
        <row r="11">
          <cell r="C11">
            <v>2</v>
          </cell>
          <cell r="D11">
            <v>2</v>
          </cell>
          <cell r="H11" t="str">
            <v>ZONA RIESGO BAJA</v>
          </cell>
          <cell r="I11" t="str">
            <v>ASUMIR EL RIESGO</v>
          </cell>
          <cell r="J11" t="str">
            <v xml:space="preserve">Realizar un muestreo dos veces al año de los bienes a cargo de la Empresa con el fin de verificar que se encuentren registrados en el Sistema Administrativo y Financiero de la Empresa. </v>
          </cell>
        </row>
        <row r="12">
          <cell r="C12">
            <v>2</v>
          </cell>
          <cell r="D12">
            <v>3</v>
          </cell>
          <cell r="H12" t="str">
            <v>ZONA RIESGO MODERADA</v>
          </cell>
          <cell r="I12" t="str">
            <v>REDUCIR EL RIESGO</v>
          </cell>
          <cell r="J12" t="str">
            <v>Realizar una revisión trimestral del los objetivos y obligaciones contractuales de los procesos que se encuentren en el Plan de Adquisiciones de la Empresa, con el fin de garantizar su adecuada ejecución.</v>
          </cell>
        </row>
      </sheetData>
      <sheetData sheetId="3"/>
      <sheetData sheetId="4">
        <row r="12">
          <cell r="C12" t="str">
            <v xml:space="preserve">El profesional responsable del proceso de Gestión de Servicios Logísticos realiza una actualización del inventario de bienes muebles e inmuebles de la Empresa con una periodicidad anual, a través del levantamiento de información de los bienes que se encuentran asignados a los colaboradores de la Empresa, y todos los demás que hayan sido adquiridos por la Empresa, los cuales son registrados en el módulo de activos fijos del Sistema Administrativo y Financiero, que permite expedir reportes de los inventarios actualizados. En caso de presentarse novedades se informa mediante comunicación oficial al jefe inmediato para que se tomen las acciones correspondientes, y en casos excepcionales a las instancias de control correspondientes y aseguradoras. </v>
          </cell>
        </row>
        <row r="13">
          <cell r="C13" t="str">
            <v>Cada vez que se requiere sacar un elemento de la Empresa se realiza una solicitud de autorización al correo electrónico del responsable del proceso Gestión de Servicios Logísticos y así tener el control de los bienes que salen de la Empresa, sin esa autorización igualmente emitida por correo electrónico no es posible sacar bienes de la Empresa, bajo la responsabilidad del solicitante y de la Subgerencia de Gestión Corporativa. De igual manera, cada vez que se requiere el acceso de un tercero a la Empresa, se realiza un proceso de registro y de confirmación con el colaborador que será responsable de dicho ingreso, en la recepción del edificio. Sin dicha autorización no es posible el ingreso del tercero a las instalaciones de la Empresa.</v>
          </cell>
        </row>
        <row r="14">
          <cell r="C14"/>
        </row>
        <row r="15">
          <cell r="C15" t="str">
            <v>Las necesidades para contratar los bienes, suministros o servicios se identifican de manera participativa con la alta dirección y todos los responsables de los procesos, y es aprobada en Comité Institucional de Gestión y Desempeño al inicio de cada vigencia. Cada dos meses el profesional responsable del proceso de Gestión de Servicios Logísticos realiza un seguimiento al Plan Anual de Adquisidores con el fin de verificar que se hayan realizado los procesos de contratación programados en dicho plan, esta verificación queda registrada en un archivo en Excel que contiene las observaciones respectivas en cada necesidad planteada en materia de servicios logísticos, si alguna necesidad no ha sido atendida se procede a informar al jefe inmediato para analizar la situación y tomar las acciones respectivas.</v>
          </cell>
        </row>
      </sheetData>
      <sheetData sheetId="5">
        <row r="11">
          <cell r="F11" t="str">
            <v>PROBABILIDAD</v>
          </cell>
          <cell r="J11">
            <v>77.5</v>
          </cell>
        </row>
        <row r="12">
          <cell r="F12" t="str">
            <v>PROBABILIDAD</v>
          </cell>
          <cell r="J12">
            <v>56.666666666666664</v>
          </cell>
        </row>
      </sheetData>
      <sheetData sheetId="6"/>
      <sheetData sheetId="7"/>
      <sheetData sheetId="8"/>
      <sheetData sheetId="9">
        <row r="13">
          <cell r="C13">
            <v>2</v>
          </cell>
          <cell r="D13">
            <v>2</v>
          </cell>
        </row>
        <row r="14">
          <cell r="C14">
            <v>2</v>
          </cell>
          <cell r="D14">
            <v>3</v>
          </cell>
        </row>
      </sheetData>
      <sheetData sheetId="1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GESTIÓN DOCUMENTAL</v>
          </cell>
          <cell r="J12" t="str">
            <v>Posibilidad de utilización indebida de información.</v>
          </cell>
        </row>
        <row r="13">
          <cell r="J13" t="str">
            <v>Deterioro de los documentos de la Empresa.</v>
          </cell>
        </row>
        <row r="14">
          <cell r="J14" t="str">
            <v>Pérdida de información documental.</v>
          </cell>
        </row>
      </sheetData>
      <sheetData sheetId="1">
        <row r="12">
          <cell r="A12" t="str">
            <v>R1</v>
          </cell>
        </row>
        <row r="13">
          <cell r="A13" t="str">
            <v>R2</v>
          </cell>
        </row>
        <row r="14">
          <cell r="A14" t="str">
            <v>R3</v>
          </cell>
        </row>
      </sheetData>
      <sheetData sheetId="2">
        <row r="8">
          <cell r="C8" t="str">
            <v>Lograr una óptima administración y conservación de los archivos que conforman el acervo documental de la empresa, asegurando la disponibilidad y acceso de la información para todos los grupos de interés.</v>
          </cell>
        </row>
        <row r="11">
          <cell r="C11">
            <v>1</v>
          </cell>
          <cell r="D11">
            <v>4</v>
          </cell>
          <cell r="H11" t="str">
            <v>ZONA RIESGO ALTA</v>
          </cell>
          <cell r="I11" t="str">
            <v>EVITAR EL RIESGO</v>
          </cell>
          <cell r="J11" t="str">
            <v>Verificar que la Base de Datos Préstamos Documentales contenga el registro y descargue de la devolución de los documentos en préstamo.</v>
          </cell>
        </row>
        <row r="12">
          <cell r="C12">
            <v>3</v>
          </cell>
          <cell r="D12">
            <v>2</v>
          </cell>
          <cell r="H12" t="str">
            <v>ZONA RIESGO MODERADA</v>
          </cell>
          <cell r="I12" t="str">
            <v>REDUCIR EL RIESGO</v>
          </cell>
          <cell r="J12" t="str">
            <v>Instalar los equipos que permiten la medición de la humedad, la temperatura y la luz del Archivo Central y del Centro de Administración Documental - CAD de la oficina principal, para llevar el registro y monitoreo de las condiciones medioambientales de la documentación, con el fin de tomar las medidas correctivas necesarias, según los resultados encontrados.</v>
          </cell>
        </row>
        <row r="13">
          <cell r="C13">
            <v>3</v>
          </cell>
          <cell r="D13">
            <v>2</v>
          </cell>
          <cell r="H13" t="str">
            <v>ZONA RIESGO MODERADA</v>
          </cell>
          <cell r="I13" t="str">
            <v>REDUCIR EL RIESGO</v>
          </cell>
          <cell r="J13" t="str">
            <v>Verificar que la Base de Datos Préstamos Documentales contenga el registro y descargue de la devolución de los documentos en préstamo.</v>
          </cell>
        </row>
      </sheetData>
      <sheetData sheetId="3"/>
      <sheetData sheetId="4">
        <row r="12">
          <cell r="C12" t="str">
            <v>El proceso de Gestión Documental cuenta con los lineamientos para buenas prácticas de manipulación, almacenamiento y mantenimiento de los documentos, sobre las cuales se realizan capacitaciones de manera periódica a todos los colaboradores de la Empresa. De igual manera, se cuenta con las Tablas de control de acceso para documentos que permiten identificar el grado de confidencialidad y tipo de acceso a los mismos. Cada vez que se realiza un préstamo de un expediente los profesionales de Gestión Documental llevan el registro de préstamo de documentos correspondiente para controlar la cantidad de documentos que se tienen en el Archivo de Gestión. De manera semanal los profesionales de Gestión Documental realizan una verificación de los documentos que están en calidad de préstamo y en caso de detectar que existan expedientes que estén próximos a vencerse, se solicita la devolución del mismo o si es preciso se solicite la ampliación del plazo, lo cual queda registrado mediante correo electrónico. Cuando en una devolución se detectan alteraciones a los documentos, no se procede a la recepción, y se registra la novedad en la casilla de novedades y el Subgerente de Gestión Corporativa informa al jefe inmediato del solicitante para que realicen las acciones correspondientes mediante correo electrónico. Estos registros permiten identificar quiénes estaban a cargo de los documentos en caso de presentarse una utilización indebida de información, para así poder iniciar las investigaciones por parte de las instancias de control correspondientes.</v>
          </cell>
        </row>
        <row r="13">
          <cell r="C13"/>
        </row>
        <row r="14">
          <cell r="C14"/>
        </row>
        <row r="15">
          <cell r="C15" t="str">
            <v>Diariamente se diligencia el Formato Único de Inventario Documental por parte de los técnicos del proceso de Gestión Documental, en donde se identifican las unidades de almacenamiento y el soporte documental a partir del cual el profesional en conservación realiza el análisis de los documentos, si se identifican documentos con deterioro se prestan primeros auxilios al documento (por ejemplo aplicación de la cinta filmoplas si este se encuentra rasgado). Posteriormente, se elabora un informe de seguimiento del estado de las unidades de almacenamiento el cual se presenta a la Subgerencia Corporativa para tomar las medidas respectivas.</v>
          </cell>
        </row>
        <row r="16">
          <cell r="C16" t="str">
            <v xml:space="preserve">Mensualmente el personal de aseo y cafetería diligencia un formato de control de aseo, en el cual se registran las labores realizadas en las áreas de archivo, puestos de trabajo y lugares de almacenamiento, con el fin de reducir el riesgo de contaminación y acumulación de polvo en los documentos. Cuando se detectan malas prácticas de aseo el profesional de Gestión Documental informa al jefe inmediato para tomas las medidas respectivas. </v>
          </cell>
        </row>
        <row r="17">
          <cell r="C17"/>
        </row>
        <row r="18">
          <cell r="C18" t="str">
            <v>El proceso de Gestión Documental cuenta con los lineamientos para buenas prácticas de manipulación, almacenamiento y mantenimiento de los documentos, sobre las cuales se realizan capacitaciones de manera periódica a todos los colaboradores de la Empresa. De igual manera, se cuenta con las Tablas de control de acceso para documentos que permiten identificar el grado de confidencialidad y tipo de acceso a los mismos. Cada vez que se realiza un préstamo de un expediente los profesionales de Gestión Documental llevan el registro de préstamo de documentos correspondiente para controlar la cantidad de documentos que se tienen en el Archivo de Gestión. De manera semanal los profesionales de Gestión Documental realizan una verificación de los documentos que están en calidad de préstamo y en caso de detectar que existan expedientes que estén próximos a vencerse, se solicita la devolución del mismo o si es preciso se solicite la ampliación del plazo, lo cual queda registrado mediante correo electrónico. Cuando en una devolución se detectan alteraciones a los documentos, no se procede a la recepción, y se registra la novedad en la casilla de novedades y el Subgerente de Gestión Corporativa informa al jefe inmediato del solicitante para que realicen las acciones correspondientes mediante correo electrónico. Estos registros permiten identificar quiénes estaban a cargo de los documentos en caso de presentarse una utilización indebida de información, para así poder iniciar las investigaciones por parte de las instancias de control correspondientes.</v>
          </cell>
        </row>
        <row r="19">
          <cell r="C19" t="str">
            <v>Cada vez que las dependencias proceden a radicar documentos en correspondencia deben diligenciar una planilla denominada Planilla de Control de Correspondencia Enviada, la cual es firmada por el profesional o técnico responsable tanto del que entrega el documento como el que recibe el documento, para su posterior radicación. Este control permite llevar trazabilidad de los documentos que re radican, si se pierde un documento se procede a verificar en la planilla quien fue la última persona responsable para tomar las acciones pertinentes y en caso de ser necesario informar a las instancias de control correspondientes.</v>
          </cell>
        </row>
        <row r="20">
          <cell r="C20"/>
        </row>
      </sheetData>
      <sheetData sheetId="5">
        <row r="11">
          <cell r="F11" t="str">
            <v>PROBABILIDAD</v>
          </cell>
          <cell r="J11">
            <v>85</v>
          </cell>
        </row>
        <row r="12">
          <cell r="F12" t="str">
            <v>PROBABILIDAD</v>
          </cell>
          <cell r="J12">
            <v>28.333333333333332</v>
          </cell>
        </row>
        <row r="13">
          <cell r="F13" t="str">
            <v>IMPACTO</v>
          </cell>
          <cell r="J13">
            <v>56.666666666666664</v>
          </cell>
        </row>
      </sheetData>
      <sheetData sheetId="6"/>
      <sheetData sheetId="7"/>
      <sheetData sheetId="8"/>
      <sheetData sheetId="9">
        <row r="13">
          <cell r="C13">
            <v>1</v>
          </cell>
          <cell r="D13">
            <v>4</v>
          </cell>
        </row>
        <row r="14">
          <cell r="C14">
            <v>3</v>
          </cell>
          <cell r="D14">
            <v>2</v>
          </cell>
        </row>
        <row r="15">
          <cell r="C15">
            <v>3</v>
          </cell>
          <cell r="D15">
            <v>2</v>
          </cell>
        </row>
      </sheetData>
      <sheetData sheetId="1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BOGOTA</v>
          </cell>
        </row>
        <row r="12">
          <cell r="A12" t="str">
            <v>GESTIÓN DE TIC</v>
          </cell>
          <cell r="J12" t="str">
            <v xml:space="preserve">Pérdida de la información institucional </v>
          </cell>
        </row>
        <row r="13">
          <cell r="J13" t="str">
            <v>Alteración de la  integridad de los datos o uso indebido de la información para beneficio propio o de un tercero</v>
          </cell>
        </row>
        <row r="14">
          <cell r="J14" t="str">
            <v>Interrupción en la operatividad de la infraestructura tecnológica de la Empresa</v>
          </cell>
        </row>
      </sheetData>
      <sheetData sheetId="1">
        <row r="12">
          <cell r="A12" t="str">
            <v>R1</v>
          </cell>
        </row>
        <row r="13">
          <cell r="A13" t="str">
            <v>R2</v>
          </cell>
        </row>
        <row r="14">
          <cell r="A14" t="str">
            <v>R3</v>
          </cell>
        </row>
      </sheetData>
      <sheetData sheetId="2">
        <row r="8">
          <cell r="C8" t="str">
            <v>Generar e implementar soluciones tecnológicas que provean en forma oportuna, eficiente y transparente la información necesaria para el cumplimiento de los fines estratégicos de la Empresa en términos de Tecnologías de la información y comunicaciones, acorde con la normatividad vigente.</v>
          </cell>
        </row>
        <row r="11">
          <cell r="C11">
            <v>4</v>
          </cell>
          <cell r="D11">
            <v>3</v>
          </cell>
          <cell r="H11" t="str">
            <v>ZONA RIESGO ALTA</v>
          </cell>
          <cell r="I11" t="str">
            <v>REDUCIR EL RIESGO</v>
          </cell>
          <cell r="J11" t="str">
            <v>Mantener actualizados los activos de información de la Empresa, con el fin de controlar el numero de bases de datos de información relevante con que cuenta la Empresa.</v>
          </cell>
        </row>
        <row r="12">
          <cell r="C12">
            <v>1</v>
          </cell>
          <cell r="D12">
            <v>4</v>
          </cell>
          <cell r="H12" t="str">
            <v>ZONA RIESGO ALTA</v>
          </cell>
          <cell r="I12" t="str">
            <v>EVITAR EL RIESGO</v>
          </cell>
          <cell r="J12" t="str">
            <v>Partiicpar en al menos una capacitación en temas relacionados con seguridad y privacidad de la información orientada por la Alcaldía Mayor o Mintic</v>
          </cell>
        </row>
        <row r="13">
          <cell r="C13">
            <v>1</v>
          </cell>
          <cell r="D13">
            <v>3</v>
          </cell>
          <cell r="H13" t="str">
            <v>ZONA RIESGO MODERADA</v>
          </cell>
          <cell r="I13" t="str">
            <v>REDUCIR EL RIESGO</v>
          </cell>
          <cell r="J13" t="str">
            <v>Realizar seguimiento a la contratación de los servicios de mantenilmiento preventivo y correctivo del hardeware de la Empesa a través del Plan de Adquisiciones.</v>
          </cell>
        </row>
      </sheetData>
      <sheetData sheetId="3"/>
      <sheetData sheetId="4">
        <row r="12">
          <cell r="C12" t="str">
            <v>Se realiza una copia automática del sistema JSP7 Gobierno, Erudita, GLPI , Intranet de respaldo de la información contenida en los servidores de la Empresa con una periodicidad de cada 12 horas, de manera automática, como evidencia la copia de respaldo queda almacenada en repositorios, y es verificada una vez al mes por un por parte del profesional responsable del proceso de Gestión de Tics, con el propósito de contar con información actualizada en caso de que se presente una falla.</v>
          </cell>
        </row>
        <row r="13">
          <cell r="C13"/>
        </row>
        <row r="14">
          <cell r="C14" t="str">
            <v xml:space="preserve">Se realiza un monitoreo diario de la infraestructura de TI de la entidad, utilizando herramientas de monitoreo y tableros de control, esta actividad es realizada por un proefsional del proceso del Gestión de Tics, quien ingresa a la plataforma o revisa que no hayan enviado alertas de correo electrónico sobre fallos en los sistemas, una vez revisado se generan reprotes mensuales de las revisiones los cuales son trasladados a los expedientes contractuales. El proveedor también realiza revisión de alertas e informa inmediatamente al profeisonal de sistemas si se encuentran alguna anomalidad. </v>
          </cell>
        </row>
        <row r="15">
          <cell r="C15" t="str">
            <v xml:space="preserve">Cada vez que ingrese tanto un contratista como un funcinario a la Empresa debe solicitar a la subgerencia de Gestión Corporativa, proceso Gestión de Tics, acceso a los sistemas y aplicativos según el perfil para el cual se haya vinculado a la entidad, se diligencia el formato FT-"71 Sol usua VPN V1", el cual es autorizado por el supervisor o jefe inmediato, y entregado al proceso de tics con el fin proceder a generar el usuario y la contraseña de acceso.  Estos formatos quedan debidamente diligenciados y firmados en original y custodiados por el proceso de Gestión de Tics y trasladados al archivo de Gestión de acuerdo con los tiempos programados por SGC. Este control tiene el propósito de generar responsabilidades a los usuarios sobre el acceso a la información dejando trazabilidad. Como responsables gestión proceso tics y subgerencia corporativa </v>
          </cell>
        </row>
        <row r="16">
          <cell r="C16"/>
        </row>
        <row r="18">
          <cell r="C18" t="str">
            <v xml:space="preserve">El propósito del control es evitar que queden equipos pendienes de mantenimiento preventivo, esta actividad se realiza a través de un profesional del área de sistemas que imprime el acta desde el sistema JSp7 módulo de activos fijos y la hace fimar del usuario y del técnico que realiza el mantenimiento, la evidencia se encuentra archivada en el expediente de los contratos de mantenimiento preventivo, dos veces al año, el responsable además del profesional de sistmas es la Subgerencia de Gestión Corporativa </v>
          </cell>
        </row>
      </sheetData>
      <sheetData sheetId="5">
        <row r="11">
          <cell r="F11" t="str">
            <v>PROBABILIDAD</v>
          </cell>
          <cell r="J11">
            <v>56.666666666666664</v>
          </cell>
        </row>
        <row r="12">
          <cell r="F12" t="str">
            <v>IMPACTO</v>
          </cell>
          <cell r="J12">
            <v>56.666666666666664</v>
          </cell>
        </row>
        <row r="13">
          <cell r="F13" t="str">
            <v>IMPACTO</v>
          </cell>
          <cell r="J13">
            <v>85</v>
          </cell>
        </row>
      </sheetData>
      <sheetData sheetId="6"/>
      <sheetData sheetId="7"/>
      <sheetData sheetId="8"/>
      <sheetData sheetId="9">
        <row r="13">
          <cell r="C13">
            <v>4</v>
          </cell>
          <cell r="D13">
            <v>3</v>
          </cell>
        </row>
        <row r="14">
          <cell r="C14">
            <v>1</v>
          </cell>
          <cell r="D14">
            <v>4</v>
          </cell>
        </row>
        <row r="15">
          <cell r="C15">
            <v>1</v>
          </cell>
          <cell r="D15">
            <v>3</v>
          </cell>
        </row>
      </sheetData>
      <sheetData sheetId="1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ATENCIÓN AL CIUDADANO</v>
          </cell>
          <cell r="J12" t="str">
            <v>Posibilidad de aceptar o solicitar dádivas a cambio de información privilegiada.</v>
          </cell>
        </row>
        <row r="13">
          <cell r="J13" t="str">
            <v>Posibilidad de incumplimiento o inefectividad en la atención al ciudadano por parte de la empresa</v>
          </cell>
        </row>
      </sheetData>
      <sheetData sheetId="1">
        <row r="12">
          <cell r="A12" t="str">
            <v>R1</v>
          </cell>
        </row>
        <row r="13">
          <cell r="A13" t="str">
            <v>R2</v>
          </cell>
        </row>
      </sheetData>
      <sheetData sheetId="2">
        <row r="8">
          <cell r="C8" t="str">
            <v>Brindar orientación e información a la ciudadanía sobre el objeto, misión, visión, funciones y responsabilidades de la empresa y administrar el Sistema Distrital de Quejas y Soluciones - SDQS, para satisfacer sus necesidades y proteger sus derechos frente a los servicios que la empresa presta.</v>
          </cell>
        </row>
        <row r="11">
          <cell r="C11">
            <v>2</v>
          </cell>
          <cell r="D11">
            <v>5</v>
          </cell>
          <cell r="H11" t="str">
            <v>ZONA RIESGO EXTREMA</v>
          </cell>
          <cell r="I11" t="str">
            <v>EVITAR EL RIESGO</v>
          </cell>
          <cell r="J11" t="str">
            <v>Registrar el control en un documento que permita su estandarización u oficialización.</v>
          </cell>
        </row>
        <row r="12">
          <cell r="C12">
            <v>3</v>
          </cell>
          <cell r="D12">
            <v>5</v>
          </cell>
          <cell r="H12" t="str">
            <v>ZONA RIESGO EXTREMA</v>
          </cell>
          <cell r="I12" t="str">
            <v>EVITAR EL RIESGO</v>
          </cell>
          <cell r="J12" t="str">
            <v>Elaborar el informe trimestral de percepción de la atención recibida para la presentación al Comité Institucional de Gestión y Desempeño cuando los resultados ameritan toma de decisiones.</v>
          </cell>
        </row>
      </sheetData>
      <sheetData sheetId="3"/>
      <sheetData sheetId="4">
        <row r="12">
          <cell r="C12" t="str">
            <v xml:space="preserve">De manera permanente se dispone de canales a través de buzón de sugerencias, virtual, escrito, presencial y telefónico con el fin de facilitar la comunicación entre la ciudadanía y la Entidad para la recepción de quejas y denuncias. En el caso de recibir una denuncia o queja por presuntos actos de corrupción el profesional asignado recibe gestiona e informa oficialmente a los organismos internos de control para adelantar las acciones correspondientes de acuerdo con su competencia. </v>
          </cell>
        </row>
        <row r="13">
          <cell r="C13"/>
        </row>
        <row r="14">
          <cell r="C14"/>
        </row>
        <row r="16">
          <cell r="C16" t="str">
            <v xml:space="preserve">Cada vez que se recepciona un requerimiento en el punto de atención o a través de los canales de información dispuestos, el personal asignado registra la solicitud en el aplicativo SDQS la cual se traslada a la dependencia competente para dar inicio al trámite correspondiente. Trimestralmente se encuesta telefónicamente al 5% de los peticionarios registrados durante cada mes registrando los resultados en la encuesta de satisfacción y se genera un informe consolidado con los resultados el cual se presenta al Comité Institucional de Gestión y Desempeño cuando los resultados ameritan toma de decisiones. </v>
          </cell>
        </row>
      </sheetData>
      <sheetData sheetId="5">
        <row r="11">
          <cell r="F11" t="str">
            <v>PROBABILIDAD</v>
          </cell>
          <cell r="J11">
            <v>85</v>
          </cell>
        </row>
        <row r="12">
          <cell r="F12" t="str">
            <v>PROBABILIDAD</v>
          </cell>
          <cell r="J12">
            <v>0</v>
          </cell>
        </row>
      </sheetData>
      <sheetData sheetId="6"/>
      <sheetData sheetId="7"/>
      <sheetData sheetId="8"/>
      <sheetData sheetId="9">
        <row r="13">
          <cell r="C13">
            <v>2</v>
          </cell>
          <cell r="D13">
            <v>5</v>
          </cell>
        </row>
        <row r="14">
          <cell r="C14">
            <v>3</v>
          </cell>
          <cell r="D14">
            <v>5</v>
          </cell>
        </row>
      </sheetData>
      <sheetData sheetId="1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EVALUACIÓN Y SEGUIMIENTO</v>
          </cell>
          <cell r="J12" t="str">
            <v>Posibilidad de manipulación indebida de los informes de auditoria.</v>
          </cell>
        </row>
        <row r="13">
          <cell r="J13" t="str">
            <v>Posibilidad de entrega inoportuna de informes, respuestas, alertas y recomendaciones para el mejoramiento de la gestión institucional y del Sistema de Control Interno.</v>
          </cell>
        </row>
        <row r="14">
          <cell r="J14" t="str">
            <v>Posibilidad de rezago frente a las tendencias en materia de auditoría y Control Interno.</v>
          </cell>
        </row>
      </sheetData>
      <sheetData sheetId="1">
        <row r="12">
          <cell r="A12" t="str">
            <v>R1</v>
          </cell>
        </row>
        <row r="13">
          <cell r="A13" t="str">
            <v>R2</v>
          </cell>
        </row>
        <row r="14">
          <cell r="A14" t="str">
            <v>R3</v>
          </cell>
        </row>
      </sheetData>
      <sheetData sheetId="2">
        <row r="8">
          <cell r="C8" t="str">
            <v>Ser agente dinamizador del Sistema de Control Interno por medio de actividades en torno a los cinco (5) roles: Liderazgo estratégico, Enfoque hacia la prevención, Evaluación de la gestión del riesgo, Evaluación y seguimiento, Relación con entes externos de control.</v>
          </cell>
        </row>
        <row r="11">
          <cell r="C11">
            <v>2</v>
          </cell>
          <cell r="D11">
            <v>5</v>
          </cell>
          <cell r="H11" t="str">
            <v>ZONA RIESGO EXTREMA</v>
          </cell>
          <cell r="I11" t="str">
            <v>EVITAR EL RIESGO</v>
          </cell>
          <cell r="J11" t="str">
            <v>1. Diseñar y aplicar el formato para suscribir la declaración de impedimentos y conflictos de interés de los auditores.
2. Solicitar la apropiación de recursos para la 
adquisición de un software para la administración de las auditorias internas.</v>
          </cell>
        </row>
        <row r="12">
          <cell r="C12">
            <v>3</v>
          </cell>
          <cell r="D12">
            <v>4</v>
          </cell>
          <cell r="H12" t="str">
            <v>ZONA RIESGO EXTREMA</v>
          </cell>
          <cell r="I12" t="str">
            <v>EVITAR EL RIESGO</v>
          </cell>
          <cell r="J12" t="str">
            <v>1. Establecer el ranking de auditores para valorar el desempeño del auditor.
2. Realizar el análisis semestral del estado de adopción y efectividad de las recomendaciones surtidas en los informes legales, se seguimiento o de auditoria.
3. Diseñar el implementar un indicador para medir la atención oportuna de requerimientos de control.</v>
          </cell>
        </row>
        <row r="13">
          <cell r="C13">
            <v>2</v>
          </cell>
          <cell r="D13">
            <v>3</v>
          </cell>
          <cell r="H13" t="str">
            <v>ZONA RIESGO MODERADA</v>
          </cell>
          <cell r="I13" t="str">
            <v>REDUCIR EL RIESGO</v>
          </cell>
          <cell r="J13" t="str">
            <v>1. Gestionar una auditoría externa de pares para evaluar el estado de desempeño del proceso de Evaluación y Seguimiento de la Empresa.
2. Realizar ejercicios de capacitación y referenciación para reconocer las tendencias y buenas prácticas en el ejercicio de la auditoria interna.</v>
          </cell>
        </row>
      </sheetData>
      <sheetData sheetId="3"/>
      <sheetData sheetId="4">
        <row r="12">
          <cell r="C12" t="str">
            <v>Cada vez que se culmina un ejercicio de auditoría, se genera un informe preliminar que es remitido a través de correo electrónico a la Jefe de Control Interno el cual es revisado y discutido conjuntamente con el equipo auditor para realizar los ajustes o cambios cuando hay lugar a ello antes de la remisión al área auditada. Cuando se remite el informe preliminar al área auditada se solicita su revisión y se otorga un plazo para el ejercicio de la contradicción y defensa y luego de recibidas las observaciones, el informe se somete nuevamente a la revisión y se remite el informe definitivo a través de una comunicación oficial radicada en el Sistema de Información Erudita. Si se detectan situaciones de manipulación indebida de los informes legales, de seguimiento o de auditoría se investigan internamente y se remite el caso a la Dirección de Gestión Corporativa y de Control Disciplinario.</v>
          </cell>
        </row>
        <row r="13">
          <cell r="C13" t="str">
            <v>La Jefe de la Oficina de Control Interno convoca a todo el equipo de trabajo en el mes de enero de cada vigencia para analizar y planificar las acciones de acuerdo con la priorización y necesidades de la Empresa de Renovación Urbano de Bogotá, D.C., lo cual queda incorporado en el Plan Anual de Auditoría en e que se identifican las actividades, responsables y fechas de ejecución y en actas de autocontrol, con el propósito de realizar un seguimiento mensual del estado de avance a través de reuniones de autocontrol. Si se encuentran actividades que no se pueden ejecutar en el tiempo programado o se presentan retrasos, se realizan los ajustes en la programación y se convoca al Comité Institucional de Coordinación de Control Interno para la aprobación cuyas sesiones se documentan en las actas correspondientes.</v>
          </cell>
        </row>
        <row r="14">
          <cell r="C14" t="str">
            <v>Cada vez que se inicia un ejercicio de auditoría, el auditor líder prepara el plan específico de auditoria el cual se somete a la revisión y aprobación de la Jefe de la Oficina de Control Interno y se remite al área objeto de auditoria a través de comunicación oficial con suficiente antelación junto con la descripción de las información requerida y el plazo de entrega. La Jefe de Control Interno convoca a la reunión de instalación de la auditoría al que asisten los equipos de trabajo del área auditada y el equipo auditor para presentar el plan específico de auditoría y dar a conocer todos los detalles y condiciones de la auditoria y, de ser necesarios, se realizan los ajustes previo acuerdo con el proceso auditado. Para el suministro de información por parte de la diferentes dependencias de la Empresa, la Jefe de Control Interno remite el requerimiento mediante correo electrónico a los líderes de los procesos responsables dela información correspondiente, estableciendo los plazos máximos de entrega para la revisión según su competencia y posterior entrega para la firma de la Gerencia General. En caso de requerirse un plazo adicional, se comunica al peticionario mediante comunicación solicitando el plazo para la emisión de la respuesta.</v>
          </cell>
        </row>
        <row r="15">
          <cell r="C15" t="str">
            <v xml:space="preserve">La Jefe de la Oficina de Control Interno, cada vez que se requiere la contratación de personal, verifica que en los estudios previos se incluyan los requisitos de competencias, habilidades y experiencia del profesional y valida su cumplimiento a través de la suscripción del análisis de idoneidad de acuerdo con los soportes allegados con el propósito de contar con un equipo multidisciplinario. Si el candidato no cumple con el perfil, se solicitan los soportes faltantes y de no satisfacer los requisitos, se procede con el análisis de otros candidatos. Adicionalmente, de manera periódica se asiste a las capacitaciones y cursos de actualización gratuitos ofertados por las distintas entidades distritales o nacionales. Así mismo se plantean las necesidades de capacitación y entrenamiento para inclusión en el Plan Institucional de Capacitación. </v>
          </cell>
        </row>
        <row r="16">
          <cell r="C16" t="str">
            <v>Cada vez que se culmina una auditoria, al auditor líder remite a través de correo electrónico el informe preliminar a la Jefe de Control Interno y al equipo auditor para realizar las revisiones y observaciones de forma, fondo y contenido y posteriormente se allega a la Jefe de Control Interno con quien se revisa, se discute su contenido y se realizan los ajustes requeridos. Se prepara el informe definitivo que es aprobado por la Jefe de Control Interno y luego se remite a todas las áreas involucradas y a la Gerencia General. En todos los casos, la Jefe de Control Interno efectúa los ajustes y correcciones necesarias previo a la remisión de los informes de auditoria definitivos.</v>
          </cell>
        </row>
      </sheetData>
      <sheetData sheetId="5">
        <row r="11">
          <cell r="F11" t="str">
            <v>PROBABILIDAD</v>
          </cell>
          <cell r="J11">
            <v>85</v>
          </cell>
        </row>
        <row r="12">
          <cell r="F12" t="str">
            <v>PROBABILIDAD</v>
          </cell>
          <cell r="J12">
            <v>80</v>
          </cell>
        </row>
        <row r="13">
          <cell r="F13" t="str">
            <v>PROBABILIDAD</v>
          </cell>
          <cell r="J13">
            <v>75</v>
          </cell>
        </row>
      </sheetData>
      <sheetData sheetId="6"/>
      <sheetData sheetId="7"/>
      <sheetData sheetId="8"/>
      <sheetData sheetId="9">
        <row r="13">
          <cell r="C13">
            <v>2</v>
          </cell>
          <cell r="D13">
            <v>5</v>
          </cell>
        </row>
        <row r="14">
          <cell r="C14">
            <v>3</v>
          </cell>
          <cell r="D14">
            <v>4</v>
          </cell>
        </row>
        <row r="15">
          <cell r="C15">
            <v>2</v>
          </cell>
          <cell r="D15">
            <v>3</v>
          </cell>
        </row>
      </sheetData>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GESTIÓN DE GRUPOS DE INTERÉS</v>
          </cell>
          <cell r="J12" t="str">
            <v>Posibilidad de divulgación de información incompleta, confusa e inoportuna.</v>
          </cell>
        </row>
      </sheetData>
      <sheetData sheetId="1">
        <row r="12">
          <cell r="A12" t="str">
            <v>R1</v>
          </cell>
        </row>
      </sheetData>
      <sheetData sheetId="2">
        <row r="8">
          <cell r="C8" t="str">
            <v>Desarrollar estrategias de comunicación para los diferentes públicos objetivo a nivel interno y externo, que permitan transmitir la información de manera veraz, clara y oportuna.</v>
          </cell>
        </row>
        <row r="11">
          <cell r="C11">
            <v>1</v>
          </cell>
          <cell r="D11">
            <v>4</v>
          </cell>
          <cell r="H11" t="str">
            <v>ZONA RIESGO ALTA</v>
          </cell>
          <cell r="I11" t="str">
            <v>EVITAR EL RIESGO</v>
          </cell>
          <cell r="J11" t="str">
            <v>Validar los datos con el responsable del proceso que suministra la información antes de su divulgación.</v>
          </cell>
        </row>
      </sheetData>
      <sheetData sheetId="3"/>
      <sheetData sheetId="4">
        <row r="12">
          <cell r="C12" t="str">
            <v>Cada vez que se reciben las solicitudes de divulgación de los procesos, el/la Jefe y los profesionales de la Oficina Asesora de Comunicaciones realizan una validación con cada proceso para garantizar su veracidad y que esté acorde con los el procedimientos establecidos. Cuando se encuentran diferencias se solicitan los ajustes correspondientes mediante correo electrónico y/o las herramientas de comunicación disponibles a los responsables de cada proceso, y una vez ajustada la información, se realizan las piezas de comunicación y/o actualización solicitadas. Las evidencias del control corresponden a las solicitudes realizadas por las áreas, los correos electrónicos enviados y las piezas de comunicación diseñadas.</v>
          </cell>
        </row>
        <row r="13">
          <cell r="C13"/>
        </row>
        <row r="14">
          <cell r="C14"/>
        </row>
      </sheetData>
      <sheetData sheetId="5">
        <row r="11">
          <cell r="F11" t="str">
            <v>IMPACTO</v>
          </cell>
          <cell r="J11">
            <v>85</v>
          </cell>
        </row>
      </sheetData>
      <sheetData sheetId="6"/>
      <sheetData sheetId="7"/>
      <sheetData sheetId="8"/>
      <sheetData sheetId="9">
        <row r="13">
          <cell r="C13">
            <v>1</v>
          </cell>
          <cell r="D13">
            <v>4</v>
          </cell>
        </row>
      </sheetData>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FORMULACIÓN DE INSTRUMENTOS</v>
          </cell>
          <cell r="J12" t="str">
            <v>Posibilidad de discrecionalidad en la toma de decisiones o uso indebido de información privilegiada para favorecimiento de un interés particular.</v>
          </cell>
        </row>
        <row r="13">
          <cell r="J13" t="str">
            <v>Posibilidad de retrasos en la formulación de los instrumentos de planeamiento.</v>
          </cell>
        </row>
        <row r="14">
          <cell r="J14" t="str">
            <v>Posibilidad de desactualización de estudios y diseños del proyecto.</v>
          </cell>
        </row>
      </sheetData>
      <sheetData sheetId="1">
        <row r="12">
          <cell r="A12" t="str">
            <v>R1</v>
          </cell>
        </row>
        <row r="13">
          <cell r="A13" t="str">
            <v>R2</v>
          </cell>
        </row>
        <row r="14">
          <cell r="A14" t="str">
            <v>R3</v>
          </cell>
        </row>
      </sheetData>
      <sheetData sheetId="2">
        <row r="8">
          <cell r="C8" t="str">
            <v>Desarrollar los estudios y diseños necesarios para determinar la viabilidad técnica, social y financiera de los proyectos de renovación y desarrollo urbano, de acuerdo con las líneas de acción de la Empresa, a través de la aplicación de instrumentos de gestión establecidos en la Ley.</v>
          </cell>
        </row>
        <row r="11">
          <cell r="C11">
            <v>2</v>
          </cell>
          <cell r="D11">
            <v>4</v>
          </cell>
          <cell r="H11" t="str">
            <v>ZONA RIESGO ALTA</v>
          </cell>
          <cell r="I11" t="str">
            <v>EVITAR EL RIESGO</v>
          </cell>
          <cell r="J11" t="str">
            <v>1. Sensibilizar al personal en el adecuado tratamiento de datos e información confidencial.</v>
          </cell>
        </row>
        <row r="12">
          <cell r="C12">
            <v>2</v>
          </cell>
          <cell r="D12">
            <v>4</v>
          </cell>
          <cell r="H12" t="str">
            <v>ZONA RIESGO ALTA</v>
          </cell>
          <cell r="I12" t="str">
            <v>EVITAR EL RIESGO</v>
          </cell>
          <cell r="J12" t="str">
            <v>1. Garantizar la estandarización y actualización de una metodología para la formulación de instrumentos de planeamiento.
2. Elaborar un cronograma de trabajo para la formulación de los proyectos y realizar los seguimientos a la ejecución de los proyectos.
3. Realizar la coordinación interinstitucional con entidades que intervienen en la formulación.</v>
          </cell>
        </row>
        <row r="13">
          <cell r="C13">
            <v>2</v>
          </cell>
          <cell r="D13">
            <v>4</v>
          </cell>
          <cell r="H13" t="str">
            <v>ZONA RIESGO ALTA</v>
          </cell>
          <cell r="I13" t="str">
            <v>EVITAR EL RIESGO</v>
          </cell>
          <cell r="J13" t="str">
            <v xml:space="preserve">1. Elaborar un cronograma de trabajo para la formulación de los proyectos y realizar los seguimientos a la ejecución de los proyectos.
2. Realizar la coordinación interinstitucional con entidades que intervienen en la formulación.
3. Mantener actualizada la base de datos de consultores con alto grado de experticia para la elaboración de estudios técnicos. </v>
          </cell>
        </row>
      </sheetData>
      <sheetData sheetId="3"/>
      <sheetData sheetId="4">
        <row r="12">
          <cell r="C12" t="str">
            <v>En cada contrato de prestación de servicios se estipula una cláusula de confidencialidad con el fin de dar un manejo adecuado de la información. Dentro del Ciclo de Estructuración de proyectos de renovación urbana se tiene establecido un control en la etapa de perfil preliminar para dar la aprobación a la continuidad del proyecto a la etapa de prefactibilidad (contratación de estudios técnicos) el cual es la aprobación del Comité Institucional de Gestión y Desempeño que se documenta en la Resolución de Puesta en Marcha del Proyecto. Mensualmente el profesional de la Subgerencia de Gestión Urbana realiza seguimiento a los proyectos mediante la evaluación del ciclo, el plan de acción y el documento FUSS. Si se encuentran inconsistencias se reportan las alarmas en los Comités Técnicos.</v>
          </cell>
        </row>
        <row r="13">
          <cell r="C13"/>
        </row>
        <row r="14">
          <cell r="C14"/>
        </row>
        <row r="15">
          <cell r="C15" t="str">
            <v>Al inicio de cada proyecto, el responsable de la formulación elabora un cronograma de trabajo para estimar los tiempo de la formulación del instrumento y se actualiza en la medida que se realizan modificaciones al mismo. Dentro de los Comités Técnicos se mantiene la evidencia de los cronogramas propuestos, así como del seguimiento descriptivo de los avances, de acuerdo con la metodología para la formulación de proyectos denominada Ciclo de Estructuración de Proyectos que contiene formatos y controles determinados para cada etapa de proyecto. 
De igual manera, el responsable de la formulación del instrumento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De acuerdo a las etapas del ciclo de estructuración del proyecto y el cronograma de trabajo, el líder SIG, realiza seguimientos a la ejecución del proyecto mediante formato de seguimiento FUSS (mensual), plan de acción (trimestral), ciclo de estructuración e indicadores de gestión. (trimestral) y Comités Técnicos (mensual). En caso de presentarse retrasos en la formulación de los instrumentos de planeamiento, se generan alertas tanto en los instrumentos de seguimiento como en las reunioes de comités técnicos.</v>
          </cell>
        </row>
        <row r="18">
          <cell r="C18" t="str">
            <v>Al inicio de cada proyecto, el responsable de la formulación elabora un cronograma de trabajo para estimar los tiempo de la formulación del instrumento y se actualiza en la medida que se realizan modificaciones al mismo. Dentro de los Comités Técnicos se mantiene la evidencia de los cronogramas propuestos, así como del seguimiento descriptivo de los avances, de acuerdo con la metodología para la formulación de proyectos denominada Ciclo de Estructuración de Proyectos que contiene formatos y controles determinados para cada etapa de proyecto. De igual manera, el responsable de la formulación del instrumento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De acuerdo a las etapas del ciclo de estructuración del proyecto y el cronograma de trabajo, el líder SIG, realiza seguimientos a la ejecución del proyecto mediante formato de seguimiento FUSS (mensual), plan de acción (trimestral), ciclo de estructuración e indicadores de gestión. (trimestral) y Comités Técnicos (mensual). En caso de presentarse retrasos en la formulación de los instrumentos de planeamiento, se generan alertas tanto en los instrumentos de seguimiento como en las reunioes de comités técnicos. Como complemento al control, y de acuerdo con los estudios técnicos que se realicen, el líder del SIG mantiene actualizada una Base de datos de consultores con alto grado de experticia para la elaboración de estudios técnicos de manera semestral. En caso de detectar estudios o diseños del proyecto desactualizados, se contratatan nuevamente los estudios correspondientes y se informa la situación a los organismos de control interno de gestión y disciplinario.</v>
          </cell>
        </row>
        <row r="19">
          <cell r="C19"/>
        </row>
        <row r="20">
          <cell r="C20"/>
        </row>
      </sheetData>
      <sheetData sheetId="5">
        <row r="11">
          <cell r="F11" t="str">
            <v>PROBABILIDAD</v>
          </cell>
          <cell r="J11">
            <v>85</v>
          </cell>
        </row>
        <row r="12">
          <cell r="F12" t="str">
            <v>PROBABILIDAD</v>
          </cell>
          <cell r="J12">
            <v>28.333333333333332</v>
          </cell>
        </row>
        <row r="13">
          <cell r="F13" t="str">
            <v>PROBABILIDAD</v>
          </cell>
          <cell r="J13">
            <v>42.5</v>
          </cell>
        </row>
      </sheetData>
      <sheetData sheetId="6"/>
      <sheetData sheetId="7"/>
      <sheetData sheetId="8"/>
      <sheetData sheetId="9">
        <row r="13">
          <cell r="C13">
            <v>2</v>
          </cell>
          <cell r="D13">
            <v>4</v>
          </cell>
        </row>
        <row r="14">
          <cell r="C14">
            <v>2</v>
          </cell>
          <cell r="D14">
            <v>4</v>
          </cell>
        </row>
        <row r="15">
          <cell r="C15">
            <v>2</v>
          </cell>
          <cell r="D15">
            <v>4</v>
          </cell>
        </row>
      </sheetData>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EVALUACIÓN FINANCIERA DE PROYECTOS</v>
          </cell>
          <cell r="J12" t="str">
            <v>Posibilidad de reportes errados o inexactos de información oficial sobre el estado de los negocios fiduciarios.</v>
          </cell>
        </row>
        <row r="13">
          <cell r="K13" t="str">
            <v xml:space="preserve">Reprocesos en el trámite de instrucciones, y documentos fiduciarios
Rotación de miembros de Junta y supervisores de contratos. </v>
          </cell>
        </row>
      </sheetData>
      <sheetData sheetId="1">
        <row r="12">
          <cell r="A12" t="str">
            <v>R1</v>
          </cell>
        </row>
        <row r="13">
          <cell r="A13" t="str">
            <v>R2</v>
          </cell>
        </row>
      </sheetData>
      <sheetData sheetId="2">
        <row r="8">
          <cell r="C8" t="str">
            <v>Determinar la viabilidad económica y financiera de los proyectos priorizados de la Empresa, así como constituir y realizar el seguimiento a los esquemas fiduciarios que se requieran.</v>
          </cell>
        </row>
        <row r="11">
          <cell r="C11">
            <v>5</v>
          </cell>
          <cell r="D11">
            <v>4</v>
          </cell>
          <cell r="H11" t="str">
            <v>ZONA RIESGO EXTREMA</v>
          </cell>
          <cell r="I11" t="str">
            <v>EVITAR EL RIESGO</v>
          </cell>
        </row>
        <row r="12">
          <cell r="C12">
            <v>5</v>
          </cell>
          <cell r="D12">
            <v>4</v>
          </cell>
          <cell r="H12" t="str">
            <v>ZONA RIESGO EXTREMA</v>
          </cell>
          <cell r="I12" t="str">
            <v>EVITAR EL RIESGO</v>
          </cell>
        </row>
      </sheetData>
      <sheetData sheetId="3"/>
      <sheetData sheetId="4">
        <row r="13">
          <cell r="C13" t="str">
            <v>No se encuentra documentado el control.</v>
          </cell>
        </row>
        <row r="14">
          <cell r="C14"/>
        </row>
        <row r="15">
          <cell r="C15"/>
        </row>
      </sheetData>
      <sheetData sheetId="5">
        <row r="11">
          <cell r="F11" t="str">
            <v>PROBABILIDAD</v>
          </cell>
          <cell r="J11">
            <v>0</v>
          </cell>
        </row>
        <row r="12">
          <cell r="F12"/>
          <cell r="J12">
            <v>0</v>
          </cell>
        </row>
      </sheetData>
      <sheetData sheetId="6"/>
      <sheetData sheetId="7"/>
      <sheetData sheetId="8"/>
      <sheetData sheetId="9">
        <row r="13">
          <cell r="C13">
            <v>5</v>
          </cell>
          <cell r="D13">
            <v>4</v>
          </cell>
        </row>
        <row r="14">
          <cell r="C14">
            <v>5</v>
          </cell>
          <cell r="D14">
            <v>4</v>
          </cell>
        </row>
      </sheetData>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GESTIÓN PREDIAL Y SOCIAL</v>
          </cell>
          <cell r="J12" t="str">
            <v>Posibilidad de uso indebido de información privilegiada para favorecimiento de un interés particular.</v>
          </cell>
        </row>
        <row r="24">
          <cell r="B24" t="str">
            <v>Adelantar el proceso de gestión de suelo, mediante la adquisición de los predios, por motivos de utilidad pública e interés social, que sean requeridos por la Empresa, para la ejecución de los programas y proyectos de renovación y desarrollo urbano de la ciudad, de conformidad con la normatividad vigente.</v>
          </cell>
        </row>
      </sheetData>
      <sheetData sheetId="1">
        <row r="12">
          <cell r="A12" t="str">
            <v>R1</v>
          </cell>
        </row>
      </sheetData>
      <sheetData sheetId="2">
        <row r="11">
          <cell r="C11">
            <v>3</v>
          </cell>
          <cell r="D11">
            <v>4</v>
          </cell>
          <cell r="H11" t="str">
            <v>ZONA RIESGO EXTREMA</v>
          </cell>
          <cell r="I11" t="str">
            <v>EVITAR EL RIESGO</v>
          </cell>
          <cell r="J11" t="str">
            <v>Socializar el Código de Integridad en los equipos de trabajo de la Dirección de Predios y de la Oficina de Gestión Social y los protocolos de la información según su clasificación.</v>
          </cell>
        </row>
      </sheetData>
      <sheetData sheetId="3"/>
      <sheetData sheetId="4">
        <row r="12">
          <cell r="C12" t="str">
            <v xml:space="preserve">Para cada contrato de prestación de servicios se tiene establecida la obligación "Mantener la reserva y confidencialidad de la información que obtenga como consecuencia de las actividades que desarrolle para el cumplimiento del objeto del contrato" la cual es objeto de verificación por parte del Supervisor mensualmente mediante el Certificado de Supervisión. De igual manera, se realizan los Comités de Autoevaluación y Seguimiento de manera trimestral donde se hace seguimiento al avance del proceso de adquisición predial, al cumplimiento de los términos establecidos por la normatividad y al cumplimiento del Plan de Gestión Social, los cuales quedan documentados en actas y en los formatos de seguimiento con las medidas adoptadas según los resultados y en caso de detectar alguna situación de uso indebido de información se informa a las instancias de Control correspondiente.  </v>
          </cell>
        </row>
        <row r="13">
          <cell r="C13"/>
        </row>
        <row r="14">
          <cell r="C14"/>
        </row>
      </sheetData>
      <sheetData sheetId="5">
        <row r="11">
          <cell r="F11" t="str">
            <v>PROBABILIDAD</v>
          </cell>
          <cell r="J11">
            <v>85</v>
          </cell>
        </row>
      </sheetData>
      <sheetData sheetId="6"/>
      <sheetData sheetId="7"/>
      <sheetData sheetId="8"/>
      <sheetData sheetId="9">
        <row r="13">
          <cell r="C13">
            <v>3</v>
          </cell>
          <cell r="D13">
            <v>4</v>
          </cell>
        </row>
      </sheetData>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EJECUCIÓN DE PROYECTOS</v>
          </cell>
          <cell r="J12" t="str">
            <v>Posibilidad de recibir o solicitar dádivas para estructurar documentos técnicos preliminares orientados a un interés particular.</v>
          </cell>
        </row>
        <row r="13">
          <cell r="J13" t="str">
            <v>Posibilidad de aceptar o solicitar dádivas para recibir parcial y/o final un producto u obra sin el cumplimiento de los requisitos técnicos.</v>
          </cell>
        </row>
      </sheetData>
      <sheetData sheetId="1">
        <row r="12">
          <cell r="A12" t="str">
            <v>R1</v>
          </cell>
        </row>
        <row r="13">
          <cell r="A13" t="str">
            <v>R2</v>
          </cell>
        </row>
      </sheetData>
      <sheetData sheetId="2">
        <row r="8">
          <cell r="C8" t="str">
            <v>Gestionar la elaboración de los diseños técnicos y urbanísticos, así como ejecutar las obras de urbanismo y construcción necesarias para el desarrollo de los proyectos de la empresa.</v>
          </cell>
        </row>
        <row r="11">
          <cell r="C11">
            <v>2</v>
          </cell>
          <cell r="D11">
            <v>3</v>
          </cell>
          <cell r="H11" t="str">
            <v>ZONA RIESGO MODERADA</v>
          </cell>
          <cell r="I11" t="str">
            <v>EVITAR EL RIESGO</v>
          </cell>
          <cell r="J11" t="str">
            <v xml:space="preserve">Establecer un mecanismo de registro de control de cambios de los DTS. </v>
          </cell>
        </row>
        <row r="12">
          <cell r="C12">
            <v>2</v>
          </cell>
          <cell r="D12">
            <v>3</v>
          </cell>
          <cell r="H12" t="str">
            <v>ZONA RIESGO MODERADA</v>
          </cell>
          <cell r="I12" t="str">
            <v>EVITAR EL RIESGO</v>
          </cell>
          <cell r="J12" t="str">
            <v xml:space="preserve">Establecer un mecanismo de registro de control de cambios de los DTS. </v>
          </cell>
        </row>
      </sheetData>
      <sheetData sheetId="3"/>
      <sheetData sheetId="4">
        <row r="12">
          <cell r="C12" t="str">
            <v>El documento técnico de soporte es revisado por el Subgerente de Desarrollo de Proyectos cada vez que se requiera para someterlo a una eventual viabilización. La viabilización del proyecto se surte por el Comité Fiduciario para los que aplique o por un el supervisor luego de cumplidos los requisitos de perfeccionamiento de la documentación técnica, la cual queda registrada en acta de aprobación. El proceso revisa si la información insumo es consistente con los resultados del estudio técnico de soporte.</v>
          </cell>
        </row>
        <row r="13">
          <cell r="C13"/>
        </row>
        <row r="14">
          <cell r="C14"/>
        </row>
        <row r="15">
          <cell r="C15" t="str">
            <v>El documento técnico de soporte es revisado por el Subgerente de Desarrollo de Proyectos cada vez que se requiera para someterlo a una eventual viabilización. La viabilización del proyecto se surte por el Comité Fiduciario para los que aplique o por un el supervisor luego de cumplidos los requisitos de perfeccionamiento de la documentación técnica, la cual queda registrada en acta de aprobación. El proceso revisa si la información insumo es consistente con los resultados del estudio técnico de soporte.</v>
          </cell>
        </row>
      </sheetData>
      <sheetData sheetId="5">
        <row r="11">
          <cell r="F11" t="str">
            <v>PROBABILIDAD</v>
          </cell>
          <cell r="J11">
            <v>85</v>
          </cell>
        </row>
        <row r="12">
          <cell r="F12" t="str">
            <v>PROBABILIDAD</v>
          </cell>
          <cell r="J12">
            <v>28.333333333333332</v>
          </cell>
        </row>
      </sheetData>
      <sheetData sheetId="6"/>
      <sheetData sheetId="7"/>
      <sheetData sheetId="8"/>
      <sheetData sheetId="9">
        <row r="13">
          <cell r="C13">
            <v>2</v>
          </cell>
          <cell r="D13">
            <v>3</v>
          </cell>
        </row>
        <row r="14">
          <cell r="C14">
            <v>2</v>
          </cell>
          <cell r="D14">
            <v>3</v>
          </cell>
        </row>
      </sheetData>
      <sheetData sheetId="1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COMERCIALIZACIÓN</v>
          </cell>
          <cell r="J12" t="str">
            <v>Posibilidad de favorecimiento a terceros en los procesos de comercialización.</v>
          </cell>
        </row>
        <row r="13">
          <cell r="J13" t="str">
            <v>Posibilidad de que los predios susceptibles de comercializar se conviertan en activos improductivos y no se pueda concretar un negocio inmobiliario para el desarrollo del proyecto de renovación urbana.</v>
          </cell>
        </row>
      </sheetData>
      <sheetData sheetId="1">
        <row r="12">
          <cell r="A12" t="str">
            <v>R1</v>
          </cell>
        </row>
        <row r="13">
          <cell r="A13" t="str">
            <v>R2</v>
          </cell>
        </row>
      </sheetData>
      <sheetData sheetId="2">
        <row r="8">
          <cell r="C8" t="str">
            <v xml:space="preserve">Promover los negocios inmobiliarios relacionados con los proyectos y servicios de la Empresa, a través de estrategias y esquemas de comercialización que faciliten la venta o arriendo de los inmuebles disponibles, la oferta de los servicios del portafolio, y la participación de entes públicos y privados en la gestión de los proyectos de renovación y desarrollo urbano, con el fin de generar ingresos, así como realizar las actividades correspondientes a la administración de los inmuebles que se encuentran en los Fideicomisos. </v>
          </cell>
        </row>
        <row r="11">
          <cell r="C11">
            <v>1</v>
          </cell>
          <cell r="D11">
            <v>5</v>
          </cell>
          <cell r="H11" t="str">
            <v>ZONA RIESGO ALTA</v>
          </cell>
          <cell r="I11" t="str">
            <v>EVITAR EL RIESGO</v>
          </cell>
          <cell r="J11" t="str">
            <v>Publicar los procesos de comercialización (convocatorias) en el sitio web de la Empresa.</v>
          </cell>
        </row>
        <row r="12">
          <cell r="C12">
            <v>4</v>
          </cell>
          <cell r="D12">
            <v>4</v>
          </cell>
          <cell r="H12" t="str">
            <v>ZONA RIESGO EXTREMA</v>
          </cell>
          <cell r="I12" t="str">
            <v>EVITAR EL RIESGO</v>
          </cell>
          <cell r="J12" t="str">
            <v>Identificar las zonas susceptibles de comercialización desde la planeación del proyecto y definir las estrategias de comercialización.</v>
          </cell>
        </row>
      </sheetData>
      <sheetData sheetId="3"/>
      <sheetData sheetId="4">
        <row r="12">
          <cell r="C12" t="str">
            <v>Cada vez que pretende realizar una comercialización (arriendo, venta o servicios del portafolio), el profesional asignado de la Subgerencia de Gestión Inmobiliaria y/o de la Dirección Comercial proyecta los estudios previos o el documento que haga sus veces para la justificar el negocio inmobiliario, los cuales son revisados por el jefe de área y posteriormente son presentados al Comité de Contratación para la aprobación. Posteriormente los estudios previos y la documentación requerida se remiten mediante comunicación interna a la Dirección Contractual para adelantar los trámites precontractuales correspondientes y el abogado asignado prepara la minuta contractual para la revisión de la Directora Contractual o, cuando aplique, se revisa en la Gerencia General. Posteriormente se procede con la firma del contrato para dar inicio al objeto contractual. En caso de corresponder con una convocatoria pública, se procede con la publicar en la plataforma Secop II y/o sitio Web de la Entidad para las observaciones de los interesados. En caso de encontrarse inconsistencias en los documentos previos, se devuelva al área correspondiente para los ajustes respectivos.</v>
          </cell>
        </row>
        <row r="13">
          <cell r="C13"/>
        </row>
        <row r="14">
          <cell r="C14"/>
        </row>
        <row r="15">
          <cell r="C15" t="str">
            <v>El profesional asignado de la Dirección Comercial identifica los eventos promocionales a los cuales se pueden asistir y comunica al Director Comercial para que se realicen las gestiones contractuales para la participación. En caso de ser viabilizado, el Director Comercial con el acompañamiento de las Gerencias de los Proyectos, organizan la información que se debe dar a conocer para atraer a los desarrolladores o socios estratégicos potenciales para la comercialización. En caso de no lograr vinculaciones de posibles desarrolladores a través de ferias y eventos inmobiliarios, se analizan estrategias alternativas como reuniones, convocatorias, mailing o comunicaciones directas para motivar la participación de los proyectos.</v>
          </cell>
        </row>
      </sheetData>
      <sheetData sheetId="5">
        <row r="11">
          <cell r="F11" t="str">
            <v>PROBABILIDAD</v>
          </cell>
          <cell r="J11">
            <v>85</v>
          </cell>
        </row>
        <row r="12">
          <cell r="F12" t="str">
            <v>IMPACTO</v>
          </cell>
          <cell r="J12">
            <v>28.333333333333332</v>
          </cell>
        </row>
      </sheetData>
      <sheetData sheetId="6"/>
      <sheetData sheetId="7"/>
      <sheetData sheetId="8"/>
      <sheetData sheetId="9">
        <row r="13">
          <cell r="C13">
            <v>1</v>
          </cell>
          <cell r="D13">
            <v>5</v>
          </cell>
        </row>
        <row r="14">
          <cell r="C14">
            <v>4</v>
          </cell>
          <cell r="D14">
            <v>4</v>
          </cell>
        </row>
      </sheetData>
      <sheetData sheetId="1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DIRECCIÓN, GESTIÓN Y SEGUIMIENTO DE PROYECTOS</v>
          </cell>
          <cell r="J12" t="str">
            <v>Posibilidad de brindar información desactualizada e inexacta del avance de los proyectos.</v>
          </cell>
        </row>
      </sheetData>
      <sheetData sheetId="1">
        <row r="12">
          <cell r="A12" t="str">
            <v>R1</v>
          </cell>
        </row>
      </sheetData>
      <sheetData sheetId="2">
        <row r="8">
          <cell r="C8" t="str">
            <v>Liderar, gestionar y realizar seguimiento al desarrollo integral de los proyectos para garantizar su ejecución de acuerdo con la misionalidad de la Empresa.</v>
          </cell>
        </row>
        <row r="11">
          <cell r="C11">
            <v>1</v>
          </cell>
          <cell r="D11">
            <v>3</v>
          </cell>
          <cell r="H11" t="str">
            <v>ZONA RIESGO MODERADA</v>
          </cell>
          <cell r="I11" t="str">
            <v>REDUCIR EL RIESGO</v>
          </cell>
          <cell r="J11" t="str">
            <v>Con los instrumentos de seguimiento implementados por la Subgerencia de Planeación y Administración de Proyectos, estructurando el proceso para un eficiente seguimiento a los proyectos.</v>
          </cell>
        </row>
      </sheetData>
      <sheetData sheetId="3"/>
      <sheetData sheetId="4">
        <row r="12">
          <cell r="C12" t="str">
            <v>Los profesionales de la Subgerencia de Planeación y Administración de Proyectos verifican mensualmente la clasificación y categorización de la información, en el repositorio del Banco de Información de Proyectos, garantizando su veracidad de acuerdo al cronograma oficial y a la estructura definida del banco de proyectos.
Si hay información pendiente por cargar, se generan las alertas solicitando por correo electrónico al profesional o a los responsables de la misma, realizar el ajuste y el cargue de la información, una vez se tenga la información actualizada se presenta a los gerentes un estado del avance para el seguimiento de la alta dirección.</v>
          </cell>
        </row>
        <row r="13">
          <cell r="C13"/>
        </row>
        <row r="14">
          <cell r="C14"/>
        </row>
      </sheetData>
      <sheetData sheetId="5">
        <row r="11">
          <cell r="F11" t="str">
            <v>PROBABILIDAD</v>
          </cell>
          <cell r="J11">
            <v>70</v>
          </cell>
        </row>
      </sheetData>
      <sheetData sheetId="6"/>
      <sheetData sheetId="7"/>
      <sheetData sheetId="8"/>
      <sheetData sheetId="9">
        <row r="13">
          <cell r="C13">
            <v>1</v>
          </cell>
          <cell r="D13">
            <v>3</v>
          </cell>
        </row>
      </sheetData>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GESTIÓN JURÍDICA Y CONTRACTUAL</v>
          </cell>
          <cell r="J12" t="str">
            <v>Posibilidad de manipulación indebida de procesos judiciales para favorecer un interés particular.</v>
          </cell>
        </row>
        <row r="13">
          <cell r="J13" t="str">
            <v>Estudios previos, Términos de Referencia o Pliego de Condiciones manipulados o hechos a la medida de un contratista en particular.</v>
          </cell>
        </row>
        <row r="14">
          <cell r="J14" t="str">
            <v>Posibilidad de retrasos y/o vencimiento en los trámites contractuales y legales.</v>
          </cell>
        </row>
      </sheetData>
      <sheetData sheetId="1">
        <row r="12">
          <cell r="A12" t="str">
            <v>R1</v>
          </cell>
        </row>
        <row r="13">
          <cell r="A13" t="str">
            <v>R2</v>
          </cell>
        </row>
        <row r="14">
          <cell r="A14" t="str">
            <v>R3</v>
          </cell>
        </row>
      </sheetData>
      <sheetData sheetId="2">
        <row r="8">
          <cell r="C8" t="str">
            <v>Adelantar los procesos jurídicos y de contratación relacionados con el desarrollo de la misión de la Empresa de Renovación y Desarrollo Urbano de Bogotá.</v>
          </cell>
        </row>
        <row r="11">
          <cell r="C11">
            <v>2</v>
          </cell>
          <cell r="D11">
            <v>3</v>
          </cell>
          <cell r="H11" t="str">
            <v>ZONA RIESGO MODERADA</v>
          </cell>
          <cell r="I11" t="str">
            <v>EVITAR EL RIESGO</v>
          </cell>
          <cell r="J11" t="str">
            <v>Realizar seguimiento a los procesos judiciales y del desempeño de la Defensa Judicial a través del SIPROJ y del Comité de Defensa Judicial, así como a través de los informes que se reportan a la Oficina de Control Interno.</v>
          </cell>
        </row>
        <row r="12">
          <cell r="C12">
            <v>2</v>
          </cell>
          <cell r="D12">
            <v>5</v>
          </cell>
          <cell r="H12" t="str">
            <v>ZONA RIESGO EXTREMA</v>
          </cell>
          <cell r="I12" t="str">
            <v>EVITAR EL RIESGO</v>
          </cell>
          <cell r="J12" t="str">
            <v>Realizar seguimiento a trámites contractuales a través del Comité de Contratación y publicar los procesos a través del la plataforma SECOP.</v>
          </cell>
        </row>
        <row r="13">
          <cell r="C13">
            <v>2</v>
          </cell>
          <cell r="D13">
            <v>4</v>
          </cell>
          <cell r="H13" t="str">
            <v>ZONA RIESGO ALTA</v>
          </cell>
          <cell r="I13" t="str">
            <v>EVITAR EL RIESGO</v>
          </cell>
          <cell r="J13" t="str">
            <v>Mantener actualizada la matriz de seguimiento contractual y legal.</v>
          </cell>
        </row>
      </sheetData>
      <sheetData sheetId="3"/>
      <sheetData sheetId="4">
        <row r="12">
          <cell r="C12" t="str">
            <v>Cada vez que se conoce de un proceso judicial o extrajudicial en el que la ERU actúa como parte activa o pasiva, el abogado apoderado revisa el proceso, califica el contingente judicial y valora las posibilidades de éxito procesal elaborando una ficha técnica que contiene una evaluación jurídica preliminar. En los casos en que se requiera la intervención del Comité de Conciliación la ficha técnica contiene la respectiva recomendación para la toma de decisiones. En cada audiencia judicial y extrajudicial, se suscribe un acta por las partes consignando las decisiones adoptadas y el abogado apoderado actualiza las actuaciones en el Sistema de Información de Procesos Judiciales SIPROJ. En caso en que se identifiquen actuaciones indebidas, se pone en conocimiento de los organismos de control interno y externo.</v>
          </cell>
        </row>
        <row r="15">
          <cell r="C15" t="str">
            <v>Anualmente se consolida y aprueba el Plan Anual de Adquisiciones por parte del Comité de Contratación. Cada vez que se requiera adelantar un trámite contractual, se verifica que la necesidad se encuentra incluida en el Plan Anual de Adquisiciones. Para el caso de contratos adelantados por medio del rubro de inversión, la Subgerencia de Planeación y Administración de proyectos hace la respectiva verificación y para el caso del contratos adelantados por medio del rubro de funcionamiento la Subgerencia de Gestión Corporativa. Para procesos de contratación específicos estipulados en el Manual de Contratación, estos son objeto de aprobación por parte del Comité de Contratación. Todas las decisiones quedan documentadas en actas. Cuando se detecte la falta de cumplimiento de requisitos en la documentación para adelantar la contratación, se informa al área solicitante y se devuelve el trámite correspondiente para realizar los ajustes necesarios.</v>
          </cell>
        </row>
        <row r="18">
          <cell r="C18" t="str">
            <v>Cada vez que se radica una solicitud por parte de las áreas, el profesional asignado de la Dirección de Gestión Contractual realiza seguimiento para asegurar el trámite oportuno de las mismas, lo cual queda documentado en la base de datos de seguimiento a trámites contractual en una matriz Excel. Si se detecta un inminente vencimiento se prioriza y ejecuta el trámite de manera inmediata lo cual finaliza con el visto bueno de los intervinientes.</v>
          </cell>
        </row>
        <row r="19">
          <cell r="C19" t="str">
            <v>Semanalmente la dependiente judicial realiza el seguimiento a los procesos judiciales a través de visitas y monitoreo sobre la plataforma digital de la rama judicial, lo cual se documenta en una matriz Excel y a través del registro del estado de cada proceso en el SIPROJWEB. Si hay un movimiento del proceso se digitaliza la pieza procesal y se remite a los responsables a través de correo electrónico. Si se detecta un inminente vencimiento, se prioriza y radica el trámite judicial ante la autoridad competente.</v>
          </cell>
        </row>
      </sheetData>
      <sheetData sheetId="5">
        <row r="11">
          <cell r="F11" t="str">
            <v>PROBABILIDAD</v>
          </cell>
          <cell r="J11">
            <v>85</v>
          </cell>
        </row>
        <row r="12">
          <cell r="F12" t="str">
            <v>PROBABILIDAD</v>
          </cell>
          <cell r="J12">
            <v>28.333333333333332</v>
          </cell>
        </row>
        <row r="13">
          <cell r="F13" t="str">
            <v>PROBABILIDAD</v>
          </cell>
          <cell r="J13">
            <v>42.5</v>
          </cell>
        </row>
      </sheetData>
      <sheetData sheetId="6"/>
      <sheetData sheetId="7"/>
      <sheetData sheetId="8"/>
      <sheetData sheetId="9">
        <row r="13">
          <cell r="C13">
            <v>2</v>
          </cell>
          <cell r="D13">
            <v>3</v>
          </cell>
        </row>
        <row r="14">
          <cell r="C14">
            <v>2</v>
          </cell>
          <cell r="D14">
            <v>5</v>
          </cell>
        </row>
        <row r="15">
          <cell r="C15">
            <v>2</v>
          </cell>
          <cell r="D15">
            <v>4</v>
          </cell>
        </row>
      </sheetData>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N25"/>
  <sheetViews>
    <sheetView tabSelected="1" workbookViewId="0">
      <selection activeCell="C5" sqref="C5:N5"/>
    </sheetView>
  </sheetViews>
  <sheetFormatPr baseColWidth="10" defaultRowHeight="14.25" x14ac:dyDescent="0.2"/>
  <cols>
    <col min="1" max="1" width="8.7109375" style="16" customWidth="1"/>
    <col min="2" max="2" width="36.7109375" style="16" customWidth="1"/>
    <col min="3" max="3" width="16.140625" style="13" bestFit="1" customWidth="1"/>
    <col min="4" max="4" width="14" style="16" customWidth="1"/>
    <col min="5" max="5" width="12.42578125" style="16" customWidth="1"/>
    <col min="6" max="6" width="16.28515625" style="16" customWidth="1"/>
    <col min="7" max="7" width="48" style="16" customWidth="1"/>
    <col min="8" max="8" width="15.5703125" style="16" customWidth="1"/>
    <col min="9" max="9" width="14.85546875" style="16" customWidth="1"/>
    <col min="10" max="10" width="10" style="16" customWidth="1"/>
    <col min="11" max="11" width="16.140625" style="16" customWidth="1"/>
    <col min="12" max="12" width="14.140625" style="16" customWidth="1"/>
    <col min="13" max="13" width="14.5703125" style="16" customWidth="1"/>
    <col min="14" max="14" width="29.85546875" style="16" bestFit="1" customWidth="1"/>
    <col min="15" max="16384" width="11.42578125" style="16"/>
  </cols>
  <sheetData>
    <row r="1" spans="1:14" ht="14.25" customHeight="1" x14ac:dyDescent="0.2">
      <c r="A1" s="38" t="str">
        <f>'[1]CONTEXTO ESTRATEGICO'!A1</f>
        <v>EMPRESA DE RENOVACIÓN Y DESARROLLO URBANO DE BOGOTÁ</v>
      </c>
      <c r="B1" s="39"/>
      <c r="C1" s="39"/>
      <c r="D1" s="39"/>
      <c r="E1" s="39"/>
      <c r="F1" s="39"/>
      <c r="G1" s="39"/>
      <c r="H1" s="39"/>
      <c r="I1" s="39"/>
      <c r="J1" s="39"/>
      <c r="K1" s="39"/>
      <c r="L1" s="39"/>
      <c r="M1" s="39"/>
      <c r="N1" s="40"/>
    </row>
    <row r="2" spans="1:14" ht="14.25" customHeight="1" x14ac:dyDescent="0.2">
      <c r="A2" s="41" t="s">
        <v>48</v>
      </c>
      <c r="B2" s="42"/>
      <c r="C2" s="42"/>
      <c r="D2" s="42"/>
      <c r="E2" s="42"/>
      <c r="F2" s="42"/>
      <c r="G2" s="42"/>
      <c r="H2" s="42"/>
      <c r="I2" s="42"/>
      <c r="J2" s="42"/>
      <c r="K2" s="42"/>
      <c r="L2" s="42"/>
      <c r="M2" s="42"/>
      <c r="N2" s="43"/>
    </row>
    <row r="3" spans="1:14" s="15" customFormat="1" ht="22.5" customHeight="1" x14ac:dyDescent="0.2">
      <c r="A3" s="48" t="s">
        <v>0</v>
      </c>
      <c r="B3" s="48"/>
      <c r="C3" s="44" t="s">
        <v>1</v>
      </c>
      <c r="D3" s="44"/>
      <c r="E3" s="44"/>
      <c r="F3" s="44"/>
      <c r="G3" s="44"/>
      <c r="H3" s="44"/>
      <c r="I3" s="44"/>
      <c r="J3" s="44"/>
      <c r="K3" s="44"/>
      <c r="L3" s="44"/>
      <c r="M3" s="44"/>
      <c r="N3" s="44"/>
    </row>
    <row r="4" spans="1:14" s="15" customFormat="1" ht="15" x14ac:dyDescent="0.2">
      <c r="A4" s="48"/>
      <c r="B4" s="48"/>
      <c r="C4" s="44"/>
      <c r="D4" s="44"/>
      <c r="E4" s="44"/>
      <c r="F4" s="44"/>
      <c r="G4" s="44"/>
      <c r="H4" s="44"/>
      <c r="I4" s="44"/>
      <c r="J4" s="44"/>
      <c r="K4" s="44"/>
      <c r="L4" s="44"/>
      <c r="M4" s="44"/>
      <c r="N4" s="44"/>
    </row>
    <row r="5" spans="1:14" s="22" customFormat="1" ht="75" customHeight="1" x14ac:dyDescent="0.3">
      <c r="A5" s="45" t="str">
        <f>'[1]CONTEXTO ESTRATEGICO'!A12</f>
        <v>DIRECCIONAMIENTO ESTRATÉGICO</v>
      </c>
      <c r="B5" s="45"/>
      <c r="C5" s="45" t="str">
        <f>[1]ANALISIS!C8</f>
        <v>Orientar a la entidad en la definición de planes, programas y proyectos y de la planificación de los Modelos de Gestión con criterios de responsabilidad social, sostenibilidad económica, social y ambiental, a fin de dar cumplimiento al Plan de Desarrollo Distrital , a las políticas públicas y a la misión de la Empresa, así como promover de forma permanente el control y la participación ciudadana.</v>
      </c>
      <c r="D5" s="45"/>
      <c r="E5" s="45"/>
      <c r="F5" s="45"/>
      <c r="G5" s="45"/>
      <c r="H5" s="45"/>
      <c r="I5" s="45"/>
      <c r="J5" s="45"/>
      <c r="K5" s="45"/>
      <c r="L5" s="45"/>
      <c r="M5" s="45"/>
      <c r="N5" s="45"/>
    </row>
    <row r="6" spans="1:14" x14ac:dyDescent="0.2">
      <c r="A6" s="49" t="s">
        <v>2</v>
      </c>
      <c r="B6" s="49" t="s">
        <v>3</v>
      </c>
      <c r="C6" s="33" t="s">
        <v>34</v>
      </c>
      <c r="D6" s="32" t="s">
        <v>4</v>
      </c>
      <c r="E6" s="32"/>
      <c r="F6" s="33" t="s">
        <v>33</v>
      </c>
      <c r="G6" s="33" t="s">
        <v>11</v>
      </c>
      <c r="H6" s="33" t="s">
        <v>12</v>
      </c>
      <c r="I6" s="32" t="s">
        <v>5</v>
      </c>
      <c r="J6" s="32"/>
      <c r="K6" s="32"/>
      <c r="L6" s="32" t="s">
        <v>6</v>
      </c>
      <c r="M6" s="32" t="s">
        <v>7</v>
      </c>
      <c r="N6" s="32" t="s">
        <v>8</v>
      </c>
    </row>
    <row r="7" spans="1:14" ht="24" x14ac:dyDescent="0.2">
      <c r="A7" s="49"/>
      <c r="B7" s="49"/>
      <c r="C7" s="34"/>
      <c r="D7" s="11" t="s">
        <v>9</v>
      </c>
      <c r="E7" s="11" t="s">
        <v>10</v>
      </c>
      <c r="F7" s="34"/>
      <c r="G7" s="34"/>
      <c r="H7" s="34"/>
      <c r="I7" s="11" t="s">
        <v>13</v>
      </c>
      <c r="J7" s="11" t="s">
        <v>14</v>
      </c>
      <c r="K7" s="11" t="s">
        <v>15</v>
      </c>
      <c r="L7" s="32"/>
      <c r="M7" s="32"/>
      <c r="N7" s="32"/>
    </row>
    <row r="8" spans="1:14" s="21" customFormat="1" ht="229.5" x14ac:dyDescent="0.2">
      <c r="A8" s="4" t="str">
        <f>[1]IDENTIFICACIÓN!A12</f>
        <v>R1</v>
      </c>
      <c r="B8" s="4" t="s">
        <v>75</v>
      </c>
      <c r="C8" s="27" t="s">
        <v>40</v>
      </c>
      <c r="D8" s="4">
        <v>1</v>
      </c>
      <c r="E8" s="4">
        <v>5</v>
      </c>
      <c r="F8" s="20" t="s">
        <v>77</v>
      </c>
      <c r="G8" s="4" t="s">
        <v>78</v>
      </c>
      <c r="H8" s="5" t="s">
        <v>13</v>
      </c>
      <c r="I8" s="4">
        <v>1</v>
      </c>
      <c r="J8" s="4">
        <v>5</v>
      </c>
      <c r="K8" s="4">
        <f>(I8*J8)*4</f>
        <v>20</v>
      </c>
      <c r="L8" s="20" t="str">
        <f>IF(OR(AND(I8=3,J8=4),AND(I8=2,J8=5),AND(K8&gt;=52,K8&lt;=100)),"ZONA RIESGO EXTREMA",IF(OR(AND(I8=5,J8=2),AND(I8=4,J8=3),AND(I8=1,J8=4),AND(K8=20),AND(K8&gt;=28,K8&lt;=48)),"ZONA RIESGO ALTA",IF(OR(AND(I8=1,J8=3),AND(I8=4,J8=1),AND(K8=24)),"ZONA RIESGO MODERADA",IF(AND(K8&gt;=4,K8&lt;=16),"ZONA RIESGO BAJA"))))</f>
        <v>ZONA RIESGO ALTA</v>
      </c>
      <c r="M8" s="4" t="s">
        <v>80</v>
      </c>
      <c r="N8" s="4" t="s">
        <v>81</v>
      </c>
    </row>
    <row r="9" spans="1:14" s="21" customFormat="1" ht="230.25" customHeight="1" x14ac:dyDescent="0.2">
      <c r="A9" s="4" t="str">
        <f>[1]IDENTIFICACIÓN!A13</f>
        <v>R2</v>
      </c>
      <c r="B9" s="4" t="s">
        <v>76</v>
      </c>
      <c r="C9" s="27" t="s">
        <v>39</v>
      </c>
      <c r="D9" s="4">
        <v>1</v>
      </c>
      <c r="E9" s="4">
        <v>4</v>
      </c>
      <c r="F9" s="20" t="s">
        <v>77</v>
      </c>
      <c r="G9" s="4" t="s">
        <v>79</v>
      </c>
      <c r="H9" s="5" t="s">
        <v>13</v>
      </c>
      <c r="I9" s="4">
        <v>1</v>
      </c>
      <c r="J9" s="4">
        <v>4</v>
      </c>
      <c r="K9" s="4">
        <f>(I9*J9)*4</f>
        <v>16</v>
      </c>
      <c r="L9" s="20" t="str">
        <f>IF(OR(AND(I9=3,J9=4),AND(I9=2,J9=5),AND(K9&gt;=52,K9&lt;=100)),"ZONA RIESGO EXTREMA",IF(OR(AND(I9=5,J9=2),AND(I9=4,J9=3),AND(I9=1,J9=4),AND(K9=20),AND(K9&gt;=28,K9&lt;=48)),"ZONA RIESGO ALTA",IF(OR(AND(I9=1,J9=3),AND(I9=4,J9=1),AND(K9=24)),"ZONA RIESGO MODERADA",IF(AND(K9&gt;=4,K9&lt;=16),"ZONA RIESGO BAJA"))))</f>
        <v>ZONA RIESGO ALTA</v>
      </c>
      <c r="M9" s="4" t="s">
        <v>80</v>
      </c>
      <c r="N9" s="4" t="s">
        <v>82</v>
      </c>
    </row>
    <row r="10" spans="1:14" s="15" customFormat="1" ht="15" x14ac:dyDescent="0.2">
      <c r="C10" s="12"/>
    </row>
    <row r="11" spans="1:14" s="13" customFormat="1" ht="14.25" customHeight="1" x14ac:dyDescent="0.25">
      <c r="A11" s="46" t="s">
        <v>41</v>
      </c>
      <c r="B11" s="47"/>
      <c r="C11" s="37" t="s">
        <v>85</v>
      </c>
      <c r="D11" s="37"/>
      <c r="E11" s="37"/>
      <c r="F11" s="37"/>
    </row>
    <row r="12" spans="1:14" s="13" customFormat="1" ht="69.75" customHeight="1" x14ac:dyDescent="0.25">
      <c r="A12" s="35" t="s">
        <v>83</v>
      </c>
      <c r="B12" s="36"/>
      <c r="C12" s="31" t="s">
        <v>84</v>
      </c>
      <c r="D12" s="31"/>
      <c r="E12" s="31"/>
      <c r="F12" s="31"/>
    </row>
    <row r="13" spans="1:14" s="13" customFormat="1" ht="14.25" customHeight="1" x14ac:dyDescent="0.25">
      <c r="A13" s="31" t="s">
        <v>86</v>
      </c>
      <c r="B13" s="31"/>
      <c r="C13" s="31"/>
      <c r="D13" s="31"/>
      <c r="E13" s="31"/>
      <c r="F13" s="31"/>
    </row>
    <row r="14" spans="1:14" s="15" customFormat="1" ht="15" x14ac:dyDescent="0.2">
      <c r="A14" s="13"/>
      <c r="C14" s="13"/>
    </row>
    <row r="15" spans="1:14" s="15" customFormat="1" ht="15" x14ac:dyDescent="0.2">
      <c r="A15" s="13"/>
      <c r="C15" s="13"/>
    </row>
    <row r="16" spans="1:14" s="15" customFormat="1" ht="15" x14ac:dyDescent="0.2">
      <c r="C16" s="13"/>
    </row>
    <row r="17" spans="3:3" s="15" customFormat="1" ht="15" x14ac:dyDescent="0.2">
      <c r="C17" s="13"/>
    </row>
    <row r="18" spans="3:3" s="15" customFormat="1" ht="15" x14ac:dyDescent="0.2">
      <c r="C18" s="13"/>
    </row>
    <row r="19" spans="3:3" s="15" customFormat="1" ht="15" x14ac:dyDescent="0.2">
      <c r="C19" s="13"/>
    </row>
    <row r="20" spans="3:3" s="15" customFormat="1" ht="15" x14ac:dyDescent="0.2">
      <c r="C20" s="13"/>
    </row>
    <row r="21" spans="3:3" s="15" customFormat="1" ht="15" x14ac:dyDescent="0.2">
      <c r="C21" s="13"/>
    </row>
    <row r="22" spans="3:3" s="15" customFormat="1" ht="15" x14ac:dyDescent="0.2">
      <c r="C22" s="13"/>
    </row>
    <row r="23" spans="3:3" s="15" customFormat="1" ht="15" x14ac:dyDescent="0.2">
      <c r="C23" s="13"/>
    </row>
    <row r="24" spans="3:3" s="15" customFormat="1" ht="15" x14ac:dyDescent="0.2">
      <c r="C24" s="13"/>
    </row>
    <row r="25" spans="3:3" s="15" customFormat="1" ht="15" x14ac:dyDescent="0.2">
      <c r="C25" s="13"/>
    </row>
  </sheetData>
  <mergeCells count="22">
    <mergeCell ref="A1:N1"/>
    <mergeCell ref="A2:N2"/>
    <mergeCell ref="M6:M7"/>
    <mergeCell ref="N6:N7"/>
    <mergeCell ref="C3:N4"/>
    <mergeCell ref="C5:N5"/>
    <mergeCell ref="C6:C7"/>
    <mergeCell ref="F6:F7"/>
    <mergeCell ref="A3:B4"/>
    <mergeCell ref="A5:B5"/>
    <mergeCell ref="A6:A7"/>
    <mergeCell ref="B6:B7"/>
    <mergeCell ref="D6:E6"/>
    <mergeCell ref="A13:F13"/>
    <mergeCell ref="I6:K6"/>
    <mergeCell ref="L6:L7"/>
    <mergeCell ref="G6:G7"/>
    <mergeCell ref="H6:H7"/>
    <mergeCell ref="A12:B12"/>
    <mergeCell ref="C11:F11"/>
    <mergeCell ref="C12:F12"/>
    <mergeCell ref="A11:B11"/>
  </mergeCells>
  <conditionalFormatting sqref="F8 L8">
    <cfRule type="cellIs" dxfId="179" priority="18" stopIfTrue="1" operator="equal">
      <formula>"INACEPTABLE"</formula>
    </cfRule>
    <cfRule type="cellIs" dxfId="178" priority="19" stopIfTrue="1" operator="equal">
      <formula>"IMPORTANTE"</formula>
    </cfRule>
    <cfRule type="cellIs" dxfId="177" priority="20" stopIfTrue="1" operator="equal">
      <formula>"MODERADO"</formula>
    </cfRule>
  </conditionalFormatting>
  <conditionalFormatting sqref="F8 L8">
    <cfRule type="cellIs" dxfId="176" priority="17" stopIfTrue="1" operator="equal">
      <formula>"TOLERABLE"</formula>
    </cfRule>
  </conditionalFormatting>
  <conditionalFormatting sqref="F8 L8">
    <cfRule type="cellIs" dxfId="175" priority="15" stopIfTrue="1" operator="equal">
      <formula>"ZONA RIESGO ALTA"</formula>
    </cfRule>
    <cfRule type="cellIs" dxfId="174" priority="16" stopIfTrue="1" operator="equal">
      <formula>"ZONA RIESGO EXTREMA"</formula>
    </cfRule>
  </conditionalFormatting>
  <conditionalFormatting sqref="F8 L8">
    <cfRule type="cellIs" dxfId="173" priority="13" stopIfTrue="1" operator="equal">
      <formula>"ZONA RIESGO BAJA"</formula>
    </cfRule>
    <cfRule type="cellIs" dxfId="172" priority="14" stopIfTrue="1" operator="equal">
      <formula>"ZONA RIESGO MODERADA"</formula>
    </cfRule>
  </conditionalFormatting>
  <conditionalFormatting sqref="F8 L8">
    <cfRule type="cellIs" dxfId="171" priority="11" stopIfTrue="1" operator="equal">
      <formula>"ZONA RIESGO MODERADA"</formula>
    </cfRule>
    <cfRule type="cellIs" dxfId="170" priority="12" stopIfTrue="1" operator="equal">
      <formula>"ZONA RIESGO ALTA"</formula>
    </cfRule>
  </conditionalFormatting>
  <conditionalFormatting sqref="F9 L9">
    <cfRule type="cellIs" dxfId="169" priority="8" stopIfTrue="1" operator="equal">
      <formula>"INACEPTABLE"</formula>
    </cfRule>
    <cfRule type="cellIs" dxfId="168" priority="9" stopIfTrue="1" operator="equal">
      <formula>"IMPORTANTE"</formula>
    </cfRule>
    <cfRule type="cellIs" dxfId="167" priority="10" stopIfTrue="1" operator="equal">
      <formula>"MODERADO"</formula>
    </cfRule>
  </conditionalFormatting>
  <conditionalFormatting sqref="F9 L9">
    <cfRule type="cellIs" dxfId="166" priority="7" stopIfTrue="1" operator="equal">
      <formula>"TOLERABLE"</formula>
    </cfRule>
  </conditionalFormatting>
  <conditionalFormatting sqref="F9 L9">
    <cfRule type="cellIs" dxfId="165" priority="5" stopIfTrue="1" operator="equal">
      <formula>"ZONA RIESGO ALTA"</formula>
    </cfRule>
    <cfRule type="cellIs" dxfId="164" priority="6" stopIfTrue="1" operator="equal">
      <formula>"ZONA RIESGO EXTREMA"</formula>
    </cfRule>
  </conditionalFormatting>
  <conditionalFormatting sqref="F9 L9">
    <cfRule type="cellIs" dxfId="163" priority="3" stopIfTrue="1" operator="equal">
      <formula>"ZONA RIESGO BAJA"</formula>
    </cfRule>
    <cfRule type="cellIs" dxfId="162" priority="4" stopIfTrue="1" operator="equal">
      <formula>"ZONA RIESGO MODERADA"</formula>
    </cfRule>
  </conditionalFormatting>
  <conditionalFormatting sqref="F9 L9">
    <cfRule type="cellIs" dxfId="161" priority="1" stopIfTrue="1" operator="equal">
      <formula>"ZONA RIESGO MODERADA"</formula>
    </cfRule>
    <cfRule type="cellIs" dxfId="16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xr:uid="{00000000-0002-0000-0000-000000000000}"/>
    <dataValidation allowBlank="1" showInputMessage="1" showErrorMessage="1" prompt="Es la materialización del riesgo y las consecuencias de su aparición. Su escala es: 5 bajo impacto, 10 medio, 20 alto impacto._x000a_" sqref="E7" xr:uid="{00000000-0002-0000-00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C9" xr:uid="{00000000-0002-0000-0000-000002000000}">
      <formula1>#REF!</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N16"/>
  <sheetViews>
    <sheetView workbookViewId="0">
      <selection activeCell="A13" sqref="A13:G13"/>
    </sheetView>
  </sheetViews>
  <sheetFormatPr baseColWidth="10" defaultRowHeight="14.25" x14ac:dyDescent="0.2"/>
  <cols>
    <col min="1" max="1" width="8.7109375" style="10" customWidth="1"/>
    <col min="2" max="2" width="36.7109375" style="10" customWidth="1"/>
    <col min="3" max="3" width="15.7109375" style="10" customWidth="1"/>
    <col min="4" max="4" width="14.5703125" style="10" customWidth="1"/>
    <col min="5" max="5" width="10.7109375" style="10" customWidth="1"/>
    <col min="6" max="6" width="15.7109375" style="10" customWidth="1"/>
    <col min="7" max="7" width="47.7109375" style="10" customWidth="1"/>
    <col min="8" max="8" width="15.7109375" style="10" customWidth="1"/>
    <col min="9" max="9" width="14.7109375" style="10" customWidth="1"/>
    <col min="10" max="10" width="9.7109375" style="10" customWidth="1"/>
    <col min="11" max="11" width="14.7109375" style="10" customWidth="1"/>
    <col min="12" max="12" width="13.7109375" style="10" customWidth="1"/>
    <col min="13" max="13" width="14.7109375" style="10" customWidth="1"/>
    <col min="14" max="14" width="29.7109375" style="10" customWidth="1"/>
    <col min="15" max="16384" width="11.42578125" style="10"/>
  </cols>
  <sheetData>
    <row r="1" spans="1:14" ht="14.25" customHeight="1" x14ac:dyDescent="0.2">
      <c r="A1" s="51" t="str">
        <f>'[10]CONTEXTO ESTRATEGICO'!A1</f>
        <v>EMPRESA DE RENOVACIÓN Y DESARROLLO URBANO DE BOGOTA</v>
      </c>
      <c r="B1" s="52"/>
      <c r="C1" s="52"/>
      <c r="D1" s="52"/>
      <c r="E1" s="52"/>
      <c r="F1" s="52"/>
      <c r="G1" s="52"/>
      <c r="H1" s="52"/>
      <c r="I1" s="52"/>
      <c r="J1" s="52"/>
      <c r="K1" s="52"/>
      <c r="L1" s="52"/>
      <c r="M1" s="52"/>
      <c r="N1" s="53"/>
    </row>
    <row r="2" spans="1:14" ht="14.25" customHeight="1" x14ac:dyDescent="0.2">
      <c r="A2" s="54" t="s">
        <v>48</v>
      </c>
      <c r="B2" s="55"/>
      <c r="C2" s="55"/>
      <c r="D2" s="55"/>
      <c r="E2" s="55"/>
      <c r="F2" s="55"/>
      <c r="G2" s="55"/>
      <c r="H2" s="55"/>
      <c r="I2" s="55"/>
      <c r="J2" s="55"/>
      <c r="K2" s="55"/>
      <c r="L2" s="55"/>
      <c r="M2" s="55"/>
      <c r="N2" s="56"/>
    </row>
    <row r="3" spans="1:14" s="9" customFormat="1" ht="22.5" customHeight="1" x14ac:dyDescent="0.2">
      <c r="A3" s="48" t="s">
        <v>0</v>
      </c>
      <c r="B3" s="48"/>
      <c r="C3" s="44" t="s">
        <v>1</v>
      </c>
      <c r="D3" s="44"/>
      <c r="E3" s="44"/>
      <c r="F3" s="44"/>
      <c r="G3" s="44"/>
      <c r="H3" s="44"/>
      <c r="I3" s="44"/>
      <c r="J3" s="44"/>
      <c r="K3" s="44"/>
      <c r="L3" s="44"/>
      <c r="M3" s="44"/>
      <c r="N3" s="44"/>
    </row>
    <row r="4" spans="1:14" s="9" customFormat="1" ht="15.75" customHeight="1" x14ac:dyDescent="0.2">
      <c r="A4" s="48"/>
      <c r="B4" s="48"/>
      <c r="C4" s="44"/>
      <c r="D4" s="44"/>
      <c r="E4" s="44"/>
      <c r="F4" s="44"/>
      <c r="G4" s="44"/>
      <c r="H4" s="44"/>
      <c r="I4" s="44"/>
      <c r="J4" s="44"/>
      <c r="K4" s="44"/>
      <c r="L4" s="44"/>
      <c r="M4" s="44"/>
      <c r="N4" s="44"/>
    </row>
    <row r="5" spans="1:14" s="24" customFormat="1" ht="63" customHeight="1" x14ac:dyDescent="0.3">
      <c r="A5" s="45" t="str">
        <f>'[10]CONTEXTO ESTRATEGICO'!A12</f>
        <v>GESTIÓN FINANCIERA</v>
      </c>
      <c r="B5" s="45"/>
      <c r="C5" s="45" t="str">
        <f>[10]ANALISIS!C8</f>
        <v>Administrar y controlar los recursos financieros de la Empresa de acuerdo a los parámetros establecidos por la normatividad vigente, que garanticen la disponibilidad de recursos económicos para el cumplimiento de los planes y programas de la empresa, la confiabilidad, razonabilidad y oportunidad de la información financiera que sirva como fuente de información para la toma de decisiones de la Empresa.</v>
      </c>
      <c r="D5" s="45"/>
      <c r="E5" s="45"/>
      <c r="F5" s="45"/>
      <c r="G5" s="45"/>
      <c r="H5" s="45"/>
      <c r="I5" s="45"/>
      <c r="J5" s="45"/>
      <c r="K5" s="45"/>
      <c r="L5" s="45"/>
      <c r="M5" s="45"/>
      <c r="N5" s="45"/>
    </row>
    <row r="6" spans="1:14" s="19" customFormat="1" ht="12" x14ac:dyDescent="0.2">
      <c r="A6" s="49" t="s">
        <v>2</v>
      </c>
      <c r="B6" s="49" t="s">
        <v>3</v>
      </c>
      <c r="C6" s="49" t="s">
        <v>34</v>
      </c>
      <c r="D6" s="32" t="s">
        <v>4</v>
      </c>
      <c r="E6" s="32"/>
      <c r="F6" s="32" t="s">
        <v>33</v>
      </c>
      <c r="G6" s="32" t="s">
        <v>11</v>
      </c>
      <c r="H6" s="32" t="s">
        <v>12</v>
      </c>
      <c r="I6" s="32" t="s">
        <v>5</v>
      </c>
      <c r="J6" s="32"/>
      <c r="K6" s="32"/>
      <c r="L6" s="32" t="s">
        <v>6</v>
      </c>
      <c r="M6" s="32" t="s">
        <v>7</v>
      </c>
      <c r="N6" s="32" t="s">
        <v>8</v>
      </c>
    </row>
    <row r="7" spans="1:14" s="19" customFormat="1" ht="24" x14ac:dyDescent="0.2">
      <c r="A7" s="49"/>
      <c r="B7" s="49"/>
      <c r="C7" s="49"/>
      <c r="D7" s="11" t="s">
        <v>9</v>
      </c>
      <c r="E7" s="11" t="s">
        <v>10</v>
      </c>
      <c r="F7" s="32"/>
      <c r="G7" s="32"/>
      <c r="H7" s="32"/>
      <c r="I7" s="11" t="s">
        <v>13</v>
      </c>
      <c r="J7" s="11" t="s">
        <v>14</v>
      </c>
      <c r="K7" s="11" t="s">
        <v>15</v>
      </c>
      <c r="L7" s="32"/>
      <c r="M7" s="32"/>
      <c r="N7" s="32"/>
    </row>
    <row r="8" spans="1:14" s="26" customFormat="1" ht="191.25" x14ac:dyDescent="0.2">
      <c r="A8" s="4" t="str">
        <f>[10]IDENTIFICACIÓN!A12</f>
        <v>R1</v>
      </c>
      <c r="B8" s="4" t="str">
        <f>'[10]CONTEXTO ESTRATEGICO'!J12</f>
        <v>Posibilidad de alteración de la información financiera.</v>
      </c>
      <c r="C8" s="27" t="s">
        <v>40</v>
      </c>
      <c r="D8" s="4">
        <f>[10]ANALISIS!C11</f>
        <v>1</v>
      </c>
      <c r="E8" s="4">
        <f>[10]ANALISIS!D11</f>
        <v>4</v>
      </c>
      <c r="F8" s="25" t="str">
        <f>[10]ANALISIS!H11</f>
        <v>ZONA RIESGO ALTA</v>
      </c>
      <c r="G8" s="4" t="str">
        <f>CONCATENATE('[10]VALORACION CONTROLES'!C12,". ",'[10]VALORACION CONTROLES'!C13,". ",'[10]VALORACION CONTROLES'!C14)</f>
        <v xml:space="preserve">Los documentos como solicitudes de certificados de disponibilidad presupuestal se realizan por el profesional del área responsable en el formato establecido en MIPG, el cual debe contener el objeto de la solicitud de los recursos y debe contar con los vistos buenos del profesional responsable para posteriormente pasar a firma de la ordenación del gasto. . Se cuenta con el Sistema Adminsitrativo y Financiero JSP7 - Gobierno, en donde se han registrado previamente los perfiles de utilización de cada uno de los módulos de tesorería, presupuesto y contabilidad, estos acceso deben tener usuario y clave de acceso de los responsables para registrar la información en el sistema.. </v>
      </c>
      <c r="H8" s="5" t="str">
        <f>'[10]VALORACIÓN DEL RIESGO'!F11</f>
        <v>IMPACTO</v>
      </c>
      <c r="I8" s="4">
        <f>IF(B8="",0,(IF('[10]VALORACIÓN DEL RIESGO'!J11&lt;50,'[10]MAPA DE RIESGO'!C13,(IF(AND('[10]VALORACIÓN DEL RIESGO'!J11&gt;=51,H8="IMPACTO"),D8,(IF(AND('[10]VALORACIÓN DEL RIESGO'!J11&gt;=51,'[10]VALORACIÓN DEL RIESGO'!J11&lt;=75,H8="PROBABILIDAD"),(IF(D8-1&lt;=0,1,D8-1)),(IF(AND('[10]VALORACIÓN DEL RIESGO'!J11&gt;=76,'[10]VALORACIÓN DEL RIESGO'!J11&lt;=100,H8="PROBABILIDAD"),(IF(D8-2&lt;=0,1,D8-2)))))))))))</f>
        <v>1</v>
      </c>
      <c r="J8" s="4">
        <f>IF(B8="",0,(IF('[10]VALORACIÓN DEL RIESGO'!J11&lt;50,'[10]MAPA DE RIESGO'!D13,(IF(AND('[10]VALORACIÓN DEL RIESGO'!J11&gt;=51,H8="PROBABILIDAD"),E8,(IF(AND('[10]VALORACIÓN DEL RIESGO'!J11&gt;=51,'[10]VALORACIÓN DEL RIESGO'!J11&lt;=75,H8="IMPACTO"),(IF(E8-1&lt;=0,1,E8-1)),(IF(AND('[10]VALORACIÓN DEL RIESGO'!J11&gt;=76,'[10]VALORACIÓN DEL RIESGO'!J11&lt;=100,H8="IMPACTO"),(IF(E8-2&lt;=0,1,E8-2)))))))))))</f>
        <v>2</v>
      </c>
      <c r="K8" s="4">
        <f>(I8*J8)*4</f>
        <v>8</v>
      </c>
      <c r="L8" s="25" t="str">
        <f>IF(OR(AND(I8=3,J8=4),AND(I8=2,J8=5),AND(K8&gt;=52,K8&lt;=100)),"ZONA RIESGO EXTREMA",IF(OR(AND(I8=5,J8=2),AND(I8=4,J8=3),AND(I8=1,J8=4),AND(K8=20),AND(K8&gt;=28,K8&lt;=48)),"ZONA RIESGO ALTA",IF(OR(AND(I8=1,J8=3),AND(I8=4,J8=1),AND(K8=24)),"ZONA RIESGO MODERADA",IF(AND(K8&gt;=4,K8&lt;=16),"ZONA RIESGO BAJA"))))</f>
        <v>ZONA RIESGO BAJA</v>
      </c>
      <c r="M8" s="4" t="str">
        <f>[10]ANALISIS!I11</f>
        <v>EVITAR EL RIESGO</v>
      </c>
      <c r="N8" s="4" t="str">
        <f>[10]ANALISIS!J11</f>
        <v>Realizar capacitaciones a los profesionales y técnicos del proceso financiero en materia de control interno disciplinario.</v>
      </c>
    </row>
    <row r="9" spans="1:14" s="26" customFormat="1" ht="204" x14ac:dyDescent="0.2">
      <c r="A9" s="4" t="str">
        <f>[10]IDENTIFICACIÓN!A13</f>
        <v>R2</v>
      </c>
      <c r="B9" s="4" t="str">
        <f>'[10]CONTEXTO ESTRATEGICO'!J13</f>
        <v xml:space="preserve">Inoportunidad en la articulación e interacción con los demas procesos en la realización de los pagos. </v>
      </c>
      <c r="C9" s="27" t="s">
        <v>36</v>
      </c>
      <c r="D9" s="4">
        <f>[10]ANALISIS!C12</f>
        <v>3</v>
      </c>
      <c r="E9" s="4">
        <f>[10]ANALISIS!D12</f>
        <v>2</v>
      </c>
      <c r="F9" s="25" t="str">
        <f>[10]ANALISIS!H12</f>
        <v>ZONA RIESGO MODERADA</v>
      </c>
      <c r="G9" s="4" t="str">
        <f>CONCATENATE('[10]VALORACION CONTROLES'!C13,". ",'[10]VALORACION CONTROLES'!C14,". ",'[10]VALORACION CONTROLES'!C15)</f>
        <v>Se cuenta con el Sistema Adminsitrativo y Financiero JSP7 - Gobierno, en donde se han registrado previamente los perfiles de utilización de cada uno de los módulos de tesorería, presupuesto y contabilidad, estos acceso deben tener usuario y clave de acceso de los responsables para registrar la información en el sistema.. . Para realizar un trámite de pago se debe contar además de los documentos soporte para el pago el certificado de cumplimiento firmado por el supervisor del contrato, este documento debe tener vistos buenos de los responsables de apoyo a la supervisión o en dado caso del supervisor del contrato quien certifica que se cumple con las obligaciones del contrato para porder realizar el pago.</v>
      </c>
      <c r="H9" s="5" t="str">
        <f>'[10]VALORACIÓN DEL RIESGO'!F12</f>
        <v>PROBABILIDAD</v>
      </c>
      <c r="I9" s="4">
        <f>IF(B9="",0,(IF('[10]VALORACIÓN DEL RIESGO'!J12&lt;50,'[10]MAPA DE RIESGO'!C14,(IF(AND('[10]VALORACIÓN DEL RIESGO'!J12&gt;=51,H9="IMPACTO"),D9,(IF(AND('[10]VALORACIÓN DEL RIESGO'!J12&gt;=51,'[10]VALORACIÓN DEL RIESGO'!J12&lt;=75,H9="PROBABILIDAD"),(IF(D9-1&lt;=0,1,D9-1)),(IF(AND('[10]VALORACIÓN DEL RIESGO'!J12&gt;=76,'[10]VALORACIÓN DEL RIESGO'!J12&lt;=100,H9="PROBABILIDAD"),(IF(D9-2&lt;=0,1,D9-2)))))))))))</f>
        <v>2</v>
      </c>
      <c r="J9" s="4">
        <f>IF(B9="",0,(IF('[10]VALORACIÓN DEL RIESGO'!J12&lt;50,'[10]MAPA DE RIESGO'!D14,(IF(AND('[10]VALORACIÓN DEL RIESGO'!J12&gt;=51,H9="PROBABILIDAD"),E9,(IF(AND('[10]VALORACIÓN DEL RIESGO'!J12&gt;=51,'[10]VALORACIÓN DEL RIESGO'!J12&lt;=75,H9="IMPACTO"),(IF(E9-1&lt;=0,1,E9-1)),(IF(AND('[10]VALORACIÓN DEL RIESGO'!J12&gt;=76,'[10]VALORACIÓN DEL RIESGO'!J12&lt;=100,H9="IMPACTO"),(IF(E9-2&lt;=0,1,E9-2)))))))))))</f>
        <v>2</v>
      </c>
      <c r="K9" s="4">
        <f t="shared" ref="K9" si="0">(I9*J9)*4</f>
        <v>16</v>
      </c>
      <c r="L9" s="25" t="str">
        <f t="shared" ref="L9" si="1">IF(OR(AND(I9=3,J9=4),AND(I9=2,J9=5),AND(K9&gt;=52,K9&lt;=100)),"ZONA RIESGO EXTREMA",IF(OR(AND(I9=5,J9=2),AND(I9=4,J9=3),AND(I9=1,J9=4),AND(K9=20),AND(K9&gt;=28,K9&lt;=48)),"ZONA RIESGO ALTA",IF(OR(AND(I9=1,J9=3),AND(I9=4,J9=1),AND(K9=24)),"ZONA RIESGO MODERADA",IF(AND(K9&gt;=4,K9&lt;=16),"ZONA RIESGO BAJA"))))</f>
        <v>ZONA RIESGO BAJA</v>
      </c>
      <c r="M9" s="4" t="str">
        <f>[10]ANALISIS!I12</f>
        <v>REDUCIR EL RIESGO</v>
      </c>
      <c r="N9" s="4" t="str">
        <f>[10]ANALISIS!J12</f>
        <v xml:space="preserve">Se realiza una planeación del proceso financiero frente a los recursos a ejecutar en cada vigencia </v>
      </c>
    </row>
    <row r="10" spans="1:14" s="7" customFormat="1" ht="15" x14ac:dyDescent="0.2"/>
    <row r="11" spans="1:14" s="13" customFormat="1" ht="15" x14ac:dyDescent="0.25">
      <c r="A11" s="37" t="s">
        <v>41</v>
      </c>
      <c r="B11" s="37"/>
      <c r="C11" s="37" t="s">
        <v>42</v>
      </c>
      <c r="D11" s="37"/>
      <c r="E11" s="37" t="s">
        <v>43</v>
      </c>
      <c r="F11" s="37"/>
      <c r="G11" s="37"/>
    </row>
    <row r="12" spans="1:14" s="18" customFormat="1" ht="63.75" customHeight="1" x14ac:dyDescent="0.25">
      <c r="A12" s="31" t="s">
        <v>66</v>
      </c>
      <c r="B12" s="31"/>
      <c r="C12" s="31" t="s">
        <v>67</v>
      </c>
      <c r="D12" s="31"/>
      <c r="E12" s="31" t="s">
        <v>45</v>
      </c>
      <c r="F12" s="31"/>
      <c r="G12" s="31"/>
    </row>
    <row r="13" spans="1:14" s="18" customFormat="1" ht="14.25" customHeight="1" x14ac:dyDescent="0.25">
      <c r="A13" s="35" t="s">
        <v>74</v>
      </c>
      <c r="B13" s="50"/>
      <c r="C13" s="50"/>
      <c r="D13" s="50"/>
      <c r="E13" s="50"/>
      <c r="F13" s="50"/>
      <c r="G13" s="36"/>
    </row>
    <row r="14" spans="1:14" x14ac:dyDescent="0.2">
      <c r="C14" s="13"/>
    </row>
    <row r="15" spans="1:14" s="8" customFormat="1" ht="15" x14ac:dyDescent="0.2">
      <c r="G15" s="14" t="s">
        <v>17</v>
      </c>
    </row>
    <row r="16" spans="1:14" s="8" customFormat="1" ht="15" x14ac:dyDescent="0.2">
      <c r="G16" s="14" t="s">
        <v>18</v>
      </c>
    </row>
  </sheetData>
  <mergeCells count="24">
    <mergeCell ref="L6:L7"/>
    <mergeCell ref="A1:N1"/>
    <mergeCell ref="A2:N2"/>
    <mergeCell ref="A5:B5"/>
    <mergeCell ref="A6:A7"/>
    <mergeCell ref="B6:B7"/>
    <mergeCell ref="D6:E6"/>
    <mergeCell ref="I6:K6"/>
    <mergeCell ref="A13:G13"/>
    <mergeCell ref="C3:N4"/>
    <mergeCell ref="C5:N5"/>
    <mergeCell ref="A11:B11"/>
    <mergeCell ref="C11:D11"/>
    <mergeCell ref="E11:G11"/>
    <mergeCell ref="A12:B12"/>
    <mergeCell ref="C12:D12"/>
    <mergeCell ref="E12:G12"/>
    <mergeCell ref="M6:M7"/>
    <mergeCell ref="N6:N7"/>
    <mergeCell ref="C6:C7"/>
    <mergeCell ref="F6:F7"/>
    <mergeCell ref="G6:G7"/>
    <mergeCell ref="H6:H7"/>
    <mergeCell ref="A3:B4"/>
  </mergeCells>
  <conditionalFormatting sqref="F8:F9 L8:L9">
    <cfRule type="cellIs" dxfId="79" priority="8" stopIfTrue="1" operator="equal">
      <formula>"INACEPTABLE"</formula>
    </cfRule>
    <cfRule type="cellIs" dxfId="78" priority="9" stopIfTrue="1" operator="equal">
      <formula>"IMPORTANTE"</formula>
    </cfRule>
    <cfRule type="cellIs" dxfId="77" priority="10" stopIfTrue="1" operator="equal">
      <formula>"MODERADO"</formula>
    </cfRule>
  </conditionalFormatting>
  <conditionalFormatting sqref="F8:F9 L8:L9">
    <cfRule type="cellIs" dxfId="76" priority="7" stopIfTrue="1" operator="equal">
      <formula>"TOLERABLE"</formula>
    </cfRule>
  </conditionalFormatting>
  <conditionalFormatting sqref="F8:F9 L8:L9">
    <cfRule type="cellIs" dxfId="75" priority="5" stopIfTrue="1" operator="equal">
      <formula>"ZONA RIESGO ALTA"</formula>
    </cfRule>
    <cfRule type="cellIs" dxfId="74" priority="6" stopIfTrue="1" operator="equal">
      <formula>"ZONA RIESGO EXTREMA"</formula>
    </cfRule>
  </conditionalFormatting>
  <conditionalFormatting sqref="F8:F9 L8:L9">
    <cfRule type="cellIs" dxfId="73" priority="3" stopIfTrue="1" operator="equal">
      <formula>"ZONA RIESGO BAJA"</formula>
    </cfRule>
    <cfRule type="cellIs" dxfId="72" priority="4" stopIfTrue="1" operator="equal">
      <formula>"ZONA RIESGO MODERADA"</formula>
    </cfRule>
  </conditionalFormatting>
  <conditionalFormatting sqref="F8:F9 L8:L9">
    <cfRule type="cellIs" dxfId="71" priority="1" stopIfTrue="1" operator="equal">
      <formula>"ZONA RIESGO MODERADA"</formula>
    </cfRule>
    <cfRule type="cellIs" dxfId="7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xr:uid="{00000000-0002-0000-0900-000000000000}"/>
    <dataValidation allowBlank="1" showInputMessage="1" showErrorMessage="1" prompt="Es la materialización del riesgo y las consecuencias de su aparición. Su escala es: 5 bajo impacto, 10 medio, 20 alto impacto._x000a_" sqref="E7" xr:uid="{00000000-0002-0000-09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C9" xr:uid="{00000000-0002-0000-0900-000002000000}">
      <formula1>#REF!</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dimension ref="A1:N16"/>
  <sheetViews>
    <sheetView workbookViewId="0">
      <selection activeCell="A14" sqref="A14:G14"/>
    </sheetView>
  </sheetViews>
  <sheetFormatPr baseColWidth="10" defaultRowHeight="14.25" x14ac:dyDescent="0.2"/>
  <cols>
    <col min="1" max="1" width="8.7109375" style="10" customWidth="1"/>
    <col min="2" max="2" width="36.7109375" style="10" customWidth="1"/>
    <col min="3" max="3" width="15.7109375" style="10" customWidth="1"/>
    <col min="4" max="4" width="14.5703125" style="10" customWidth="1"/>
    <col min="5" max="5" width="10.7109375" style="10" customWidth="1"/>
    <col min="6" max="6" width="15.7109375" style="10" customWidth="1"/>
    <col min="7" max="7" width="47.7109375" style="10" customWidth="1"/>
    <col min="8" max="8" width="15.7109375" style="10" customWidth="1"/>
    <col min="9" max="9" width="14.7109375" style="10" customWidth="1"/>
    <col min="10" max="10" width="9.7109375" style="10" customWidth="1"/>
    <col min="11" max="11" width="14.7109375" style="10" customWidth="1"/>
    <col min="12" max="12" width="13.7109375" style="10" customWidth="1"/>
    <col min="13" max="13" width="14.7109375" style="10" customWidth="1"/>
    <col min="14" max="14" width="29.7109375" style="10" customWidth="1"/>
    <col min="15" max="16384" width="11.42578125" style="10"/>
  </cols>
  <sheetData>
    <row r="1" spans="1:14" ht="14.25" customHeight="1" x14ac:dyDescent="0.2">
      <c r="A1" s="51" t="str">
        <f>'[11]CONTEXTO ESTRATEGICO'!A1</f>
        <v>EMPRESA DE RENOVACIÓN Y DESARROLLO URBANO DE BOGOTA</v>
      </c>
      <c r="B1" s="52"/>
      <c r="C1" s="52"/>
      <c r="D1" s="52"/>
      <c r="E1" s="52"/>
      <c r="F1" s="52"/>
      <c r="G1" s="52"/>
      <c r="H1" s="52"/>
      <c r="I1" s="52"/>
      <c r="J1" s="52"/>
      <c r="K1" s="52"/>
      <c r="L1" s="52"/>
      <c r="M1" s="52"/>
      <c r="N1" s="53"/>
    </row>
    <row r="2" spans="1:14" ht="14.25" customHeight="1" x14ac:dyDescent="0.2">
      <c r="A2" s="54" t="s">
        <v>48</v>
      </c>
      <c r="B2" s="55"/>
      <c r="C2" s="55"/>
      <c r="D2" s="55"/>
      <c r="E2" s="55"/>
      <c r="F2" s="55"/>
      <c r="G2" s="55"/>
      <c r="H2" s="55"/>
      <c r="I2" s="55"/>
      <c r="J2" s="55"/>
      <c r="K2" s="55"/>
      <c r="L2" s="55"/>
      <c r="M2" s="55"/>
      <c r="N2" s="56"/>
    </row>
    <row r="3" spans="1:14" s="9" customFormat="1" ht="22.5" customHeight="1" x14ac:dyDescent="0.2">
      <c r="A3" s="48" t="s">
        <v>0</v>
      </c>
      <c r="B3" s="48"/>
      <c r="C3" s="44" t="s">
        <v>1</v>
      </c>
      <c r="D3" s="44"/>
      <c r="E3" s="44"/>
      <c r="F3" s="44"/>
      <c r="G3" s="44"/>
      <c r="H3" s="44"/>
      <c r="I3" s="44"/>
      <c r="J3" s="44"/>
      <c r="K3" s="44"/>
      <c r="L3" s="44"/>
      <c r="M3" s="44"/>
      <c r="N3" s="44"/>
    </row>
    <row r="4" spans="1:14" s="9" customFormat="1" ht="15" x14ac:dyDescent="0.2">
      <c r="A4" s="48"/>
      <c r="B4" s="48"/>
      <c r="C4" s="44"/>
      <c r="D4" s="44"/>
      <c r="E4" s="44"/>
      <c r="F4" s="44"/>
      <c r="G4" s="44"/>
      <c r="H4" s="44"/>
      <c r="I4" s="44"/>
      <c r="J4" s="44"/>
      <c r="K4" s="44"/>
      <c r="L4" s="44"/>
      <c r="M4" s="44"/>
      <c r="N4" s="44"/>
    </row>
    <row r="5" spans="1:14" s="24" customFormat="1" ht="63" customHeight="1" x14ac:dyDescent="0.3">
      <c r="A5" s="45" t="str">
        <f>'[11]CONTEXTO ESTRATEGICO'!A12</f>
        <v>GESTIÓN DE TALENTO HUMANO</v>
      </c>
      <c r="B5" s="45"/>
      <c r="C5" s="45" t="str">
        <f>[11]ANALISIS!C8</f>
        <v xml:space="preserve">Definir y gestionar el plan estratégico de Talento Humano como parte de las herramientas que contribuyen al logro de los objetivos institucionales y ejercer actividades de prevención en materia disciplinaria e iniciar las actuaciones administrativas a los servidores y ex servidores públicos de la Empresa, cuando incurran en conductas que puedan constituir faltas disciplinarias. </v>
      </c>
      <c r="D5" s="45"/>
      <c r="E5" s="45"/>
      <c r="F5" s="45"/>
      <c r="G5" s="45"/>
      <c r="H5" s="45"/>
      <c r="I5" s="45"/>
      <c r="J5" s="45"/>
      <c r="K5" s="45"/>
      <c r="L5" s="45"/>
      <c r="M5" s="45"/>
      <c r="N5" s="45"/>
    </row>
    <row r="6" spans="1:14" s="19" customFormat="1" ht="12" x14ac:dyDescent="0.2">
      <c r="A6" s="49" t="s">
        <v>2</v>
      </c>
      <c r="B6" s="49" t="s">
        <v>3</v>
      </c>
      <c r="C6" s="71" t="s">
        <v>34</v>
      </c>
      <c r="D6" s="32" t="s">
        <v>51</v>
      </c>
      <c r="E6" s="32"/>
      <c r="F6" s="32" t="s">
        <v>33</v>
      </c>
      <c r="G6" s="32" t="s">
        <v>11</v>
      </c>
      <c r="H6" s="32" t="s">
        <v>12</v>
      </c>
      <c r="I6" s="32" t="s">
        <v>5</v>
      </c>
      <c r="J6" s="32"/>
      <c r="K6" s="32"/>
      <c r="L6" s="32" t="s">
        <v>6</v>
      </c>
      <c r="M6" s="32" t="s">
        <v>7</v>
      </c>
      <c r="N6" s="32" t="s">
        <v>8</v>
      </c>
    </row>
    <row r="7" spans="1:14" s="19" customFormat="1" ht="24" x14ac:dyDescent="0.2">
      <c r="A7" s="49"/>
      <c r="B7" s="49"/>
      <c r="C7" s="71"/>
      <c r="D7" s="11" t="s">
        <v>9</v>
      </c>
      <c r="E7" s="11" t="s">
        <v>10</v>
      </c>
      <c r="F7" s="32"/>
      <c r="G7" s="32"/>
      <c r="H7" s="32"/>
      <c r="I7" s="11" t="s">
        <v>13</v>
      </c>
      <c r="J7" s="11" t="s">
        <v>14</v>
      </c>
      <c r="K7" s="11" t="s">
        <v>15</v>
      </c>
      <c r="L7" s="32"/>
      <c r="M7" s="32"/>
      <c r="N7" s="32"/>
    </row>
    <row r="8" spans="1:14" s="26" customFormat="1" ht="102" x14ac:dyDescent="0.2">
      <c r="A8" s="4" t="str">
        <f>[11]IDENTIFICACIÓN!A12</f>
        <v>R1</v>
      </c>
      <c r="B8" s="4" t="str">
        <f>'[11]CONTEXTO ESTRATEGICO'!J12</f>
        <v xml:space="preserve">
La combinación de factores como falta de sistematización, errores de digitación y errores de cálculo pueden ocasionar errores en los valores a pagar en la nómina que no correspondan a lo establecido.</v>
      </c>
      <c r="C8" s="27" t="s">
        <v>36</v>
      </c>
      <c r="D8" s="4">
        <f>[11]ANALISIS!C11</f>
        <v>4</v>
      </c>
      <c r="E8" s="4">
        <f>[11]ANALISIS!D11</f>
        <v>1</v>
      </c>
      <c r="F8" s="25" t="str">
        <f>[11]ANALISIS!H11</f>
        <v>ZONA RIESGO MODERADA</v>
      </c>
      <c r="G8" s="4" t="str">
        <f>CONCATENATE('[11]VALORACION CONTROLES'!C12,". ",'[11]VALORACION CONTROLES'!C13,". ",'[11]VALORACION CONTROLES'!C14)</f>
        <v xml:space="preserve">Cada vez que se elabora la nómina,  antes de entregarla  a contabilidad, el profesional de talento humano revisa los valores a pagar para verificar que se esten pagando conforme a los criterios establecidos 
. . </v>
      </c>
      <c r="H8" s="5" t="str">
        <f>'[11]VALORACIÓN DEL RIESGO'!F11</f>
        <v>IMPACTO</v>
      </c>
      <c r="I8" s="4">
        <f>IF(B8="",0,(IF('[11]VALORACIÓN DEL RIESGO'!J11&lt;50,'[11]MAPA DE RIESGO'!C13,(IF(AND('[11]VALORACIÓN DEL RIESGO'!J11&gt;=51,H8="IMPACTO"),D8,(IF(AND('[11]VALORACIÓN DEL RIESGO'!J11&gt;=51,'[11]VALORACIÓN DEL RIESGO'!J11&lt;=75,H8="PROBABILIDAD"),(IF(D8-1&lt;=0,1,D8-1)),(IF(AND('[11]VALORACIÓN DEL RIESGO'!J11&gt;=76,'[11]VALORACIÓN DEL RIESGO'!J11&lt;=100,H8="PROBABILIDAD"),(IF(D8-2&lt;=0,1,D8-2)))))))))))</f>
        <v>4</v>
      </c>
      <c r="J8" s="4">
        <f>IF(B8="",0,(IF('[11]VALORACIÓN DEL RIESGO'!J11&lt;50,'[11]MAPA DE RIESGO'!D13,(IF(AND('[11]VALORACIÓN DEL RIESGO'!J11&gt;=51,H8="PROBABILIDAD"),E8,(IF(AND('[11]VALORACIÓN DEL RIESGO'!J11&gt;=51,'[11]VALORACIÓN DEL RIESGO'!J11&lt;=75,H8="IMPACTO"),(IF(E8-1&lt;=0,1,E8-1)),(IF(AND('[11]VALORACIÓN DEL RIESGO'!J11&gt;=76,'[11]VALORACIÓN DEL RIESGO'!J11&lt;=100,H8="IMPACTO"),(IF(E8-2&lt;=0,1,E8-2)))))))))))</f>
        <v>1</v>
      </c>
      <c r="K8" s="4">
        <f>(I8*J8)*4</f>
        <v>16</v>
      </c>
      <c r="L8" s="25" t="str">
        <f>IF(OR(AND(I8=3,J8=4),AND(I8=2,J8=5),AND(K8&gt;=52,K8&lt;=100)),"ZONA RIESGO EXTREMA",IF(OR(AND(I8=5,J8=2),AND(I8=4,J8=3),AND(I8=1,J8=4),AND(K8=20),AND(K8&gt;=28,K8&lt;=48)),"ZONA RIESGO ALTA",IF(OR(AND(I8=1,J8=3),AND(I8=4,J8=1),AND(K8=24)),"ZONA RIESGO MODERADA",IF(AND(K8&gt;=4,K8&lt;=16),"ZONA RIESGO BAJA"))))</f>
        <v>ZONA RIESGO MODERADA</v>
      </c>
      <c r="M8" s="4" t="str">
        <f>[11]ANALISIS!I11</f>
        <v>EVITAR EL RIESGO</v>
      </c>
      <c r="N8" s="4" t="str">
        <f>[11]ANALISIS!J11</f>
        <v>Cada vez que se elabora la nómina,  antes de entregarla  a contabilidad, el profesional de talento humano revisa los valores a pagar para verificar que se esten pagando conforme a los criterios establecidos.</v>
      </c>
    </row>
    <row r="9" spans="1:14" s="26" customFormat="1" ht="191.25" x14ac:dyDescent="0.2">
      <c r="A9" s="4" t="str">
        <f>[11]IDENTIFICACIÓN!A13</f>
        <v>R2</v>
      </c>
      <c r="B9" s="4" t="str">
        <f>'[11]CONTEXTO ESTRATEGICO'!J13</f>
        <v>Por cambio de directrices y priorización de otras activiadades se puede ocacionar una baja participación o cancelación de las actividades de bienestar lo cual puede afectar el clima laboral.</v>
      </c>
      <c r="C9" s="27" t="s">
        <v>36</v>
      </c>
      <c r="D9" s="4">
        <f>[11]ANALISIS!C12</f>
        <v>4</v>
      </c>
      <c r="E9" s="4">
        <f>[11]ANALISIS!D12</f>
        <v>1</v>
      </c>
      <c r="F9" s="25" t="str">
        <f>[11]ANALISIS!H12</f>
        <v>ZONA RIESGO MODERADA</v>
      </c>
      <c r="G9" s="4" t="str">
        <f>CONCATENATE('[11]VALORACION CONTROLES'!C13,". ",'[11]VALORACION CONTROLES'!C14,". ",'[11]VALORACION CONTROLES'!C15)</f>
        <v>. . El profesional de bienestar realiza inscripciones previas a la realización de las actividades de bienestar cuando están dirigidas a grupos específicos.</v>
      </c>
      <c r="H9" s="5" t="str">
        <f>'[11]VALORACIÓN DEL RIESGO'!F12</f>
        <v>PROBABILIDAD</v>
      </c>
      <c r="I9" s="4">
        <f>IF(B9="",0,(IF('[11]VALORACIÓN DEL RIESGO'!J12&lt;50,'[11]MAPA DE RIESGO'!C14,(IF(AND('[11]VALORACIÓN DEL RIESGO'!J12&gt;=51,H9="IMPACTO"),D9,(IF(AND('[11]VALORACIÓN DEL RIESGO'!J12&gt;=51,'[11]VALORACIÓN DEL RIESGO'!J12&lt;=75,H9="PROBABILIDAD"),(IF(D9-1&lt;=0,1,D9-1)),(IF(AND('[11]VALORACIÓN DEL RIESGO'!J12&gt;=76,'[11]VALORACIÓN DEL RIESGO'!J12&lt;=100,H9="PROBABILIDAD"),(IF(D9-2&lt;=0,1,D9-2)))))))))))</f>
        <v>3</v>
      </c>
      <c r="J9" s="4">
        <f>IF(B9="",0,(IF('[11]VALORACIÓN DEL RIESGO'!J12&lt;50,'[11]MAPA DE RIESGO'!D14,(IF(AND('[11]VALORACIÓN DEL RIESGO'!J12&gt;=51,H9="PROBABILIDAD"),E9,(IF(AND('[11]VALORACIÓN DEL RIESGO'!J12&gt;=51,'[11]VALORACIÓN DEL RIESGO'!J12&lt;=75,H9="IMPACTO"),(IF(E9-1&lt;=0,1,E9-1)),(IF(AND('[11]VALORACIÓN DEL RIESGO'!J12&gt;=76,'[11]VALORACIÓN DEL RIESGO'!J12&lt;=100,H9="IMPACTO"),(IF(E9-2&lt;=0,1,E9-2)))))))))))</f>
        <v>1</v>
      </c>
      <c r="K9" s="4">
        <f t="shared" ref="K9:K10" si="0">(I9*J9)*4</f>
        <v>12</v>
      </c>
      <c r="L9" s="25" t="str">
        <f t="shared" ref="L9:L10" si="1">IF(OR(AND(I9=3,J9=4),AND(I9=2,J9=5),AND(K9&gt;=52,K9&lt;=100)),"ZONA RIESGO EXTREMA",IF(OR(AND(I9=5,J9=2),AND(I9=4,J9=3),AND(I9=1,J9=4),AND(K9=20),AND(K9&gt;=28,K9&lt;=48)),"ZONA RIESGO ALTA",IF(OR(AND(I9=1,J9=3),AND(I9=4,J9=1),AND(K9=24)),"ZONA RIESGO MODERADA",IF(AND(K9&gt;=4,K9&lt;=16),"ZONA RIESGO BAJA"))))</f>
        <v>ZONA RIESGO BAJA</v>
      </c>
      <c r="M9" s="4" t="str">
        <f>[11]ANALISIS!I12</f>
        <v>EVITAR EL RIESGO</v>
      </c>
      <c r="N9" s="4" t="str">
        <f>[11]ANALISIS!J12</f>
        <v xml:space="preserve">Realizar una escuesta de necesidades de bienestar con el fin de conocer los temas de mayor interés e incluirlos en el Plan Institucional de capacitación de la siguiente vigencia.
Seguimiento trimestral al cumplimiento de las actividades establecidas en el Plan Estratégico del Talento Humano del Plan de Seguridad y Salud en el Trabajo. </v>
      </c>
    </row>
    <row r="10" spans="1:14" s="26" customFormat="1" ht="114.75" x14ac:dyDescent="0.2">
      <c r="A10" s="4" t="str">
        <f>[11]IDENTIFICACIÓN!A14</f>
        <v>R3</v>
      </c>
      <c r="B10" s="4" t="str">
        <f>'[11]CONTEXTO ESTRATEGICO'!J14</f>
        <v>Por factores como falta de conocimiento por parte de evaluados y evaluadores sobre la normatividad y procedimiento que los regulan  y falta de apropiación de su importancia, se puede generar un incumplimiento en los plazos establecidos para la suscripción y seguimiento de los acuerdos de gestión.</v>
      </c>
      <c r="C10" s="27" t="s">
        <v>36</v>
      </c>
      <c r="D10" s="4">
        <f>[11]ANALISIS!C13</f>
        <v>3</v>
      </c>
      <c r="E10" s="4">
        <f>[11]ANALISIS!D13</f>
        <v>1</v>
      </c>
      <c r="F10" s="25" t="str">
        <f>[11]ANALISIS!H13</f>
        <v>ZONA RIESGO BAJA</v>
      </c>
      <c r="G10" s="4" t="str">
        <f>CONCATENATE('[11]VALORACION CONTROLES'!C21,". ",'[11]VALORACION CONTROLES'!C22,". ",'[11]VALORACION CONTROLES'!C23)</f>
        <v xml:space="preserve">. . </v>
      </c>
      <c r="H10" s="5" t="str">
        <f>'[11]VALORACIÓN DEL RIESGO'!F13</f>
        <v>IMPACTO</v>
      </c>
      <c r="I10" s="4">
        <f>IF(B10="",0,(IF('[11]VALORACIÓN DEL RIESGO'!J13&lt;50,'[11]MAPA DE RIESGO'!C15,(IF(AND('[11]VALORACIÓN DEL RIESGO'!J13&gt;=51,H10="IMPACTO"),D10,(IF(AND('[11]VALORACIÓN DEL RIESGO'!J13&gt;=51,'[11]VALORACIÓN DEL RIESGO'!J13&lt;=75,H10="PROBABILIDAD"),(IF(D10-1&lt;=0,1,D10-1)),(IF(AND('[11]VALORACIÓN DEL RIESGO'!J13&gt;=76,'[11]VALORACIÓN DEL RIESGO'!J13&lt;=100,H10="PROBABILIDAD"),(IF(D10-2&lt;=0,1,D10-2)))))))))))</f>
        <v>3</v>
      </c>
      <c r="J10" s="4">
        <f>IF(B10="",0,(IF('[11]VALORACIÓN DEL RIESGO'!J13&lt;50,'[11]MAPA DE RIESGO'!D15,(IF(AND('[11]VALORACIÓN DEL RIESGO'!J13&gt;=51,H10="PROBABILIDAD"),E10,(IF(AND('[11]VALORACIÓN DEL RIESGO'!J13&gt;=51,'[11]VALORACIÓN DEL RIESGO'!J13&lt;=75,H10="IMPACTO"),(IF(E10-1&lt;=0,1,E10-1)),(IF(AND('[11]VALORACIÓN DEL RIESGO'!J13&gt;=76,'[11]VALORACIÓN DEL RIESGO'!J13&lt;=100,H10="IMPACTO"),(IF(E10-2&lt;=0,1,E10-2)))))))))))</f>
        <v>1</v>
      </c>
      <c r="K10" s="4">
        <f t="shared" si="0"/>
        <v>12</v>
      </c>
      <c r="L10" s="25" t="str">
        <f t="shared" si="1"/>
        <v>ZONA RIESGO BAJA</v>
      </c>
      <c r="M10" s="4" t="str">
        <f>[11]ANALISIS!I13</f>
        <v>EVITAR EL RIESGO</v>
      </c>
      <c r="N10" s="4" t="str">
        <f>[11]ANALISIS!J13</f>
        <v>Capacitar a los evaluadores y evaluados, enviar correos recordando los plazos establecidos, informar cuando se han vencido los plazos y talento humano no ha recibido los acuerdos suscritos.</v>
      </c>
    </row>
    <row r="12" spans="1:14" s="13" customFormat="1" ht="15" x14ac:dyDescent="0.25">
      <c r="A12" s="37" t="s">
        <v>41</v>
      </c>
      <c r="B12" s="37"/>
      <c r="C12" s="37" t="s">
        <v>42</v>
      </c>
      <c r="D12" s="37"/>
      <c r="E12" s="37" t="s">
        <v>43</v>
      </c>
      <c r="F12" s="37"/>
      <c r="G12" s="37"/>
    </row>
    <row r="13" spans="1:14" s="18" customFormat="1" ht="53.25" customHeight="1" x14ac:dyDescent="0.25">
      <c r="A13" s="31" t="s">
        <v>68</v>
      </c>
      <c r="B13" s="31"/>
      <c r="C13" s="31" t="s">
        <v>67</v>
      </c>
      <c r="D13" s="31"/>
      <c r="E13" s="31" t="s">
        <v>45</v>
      </c>
      <c r="F13" s="31"/>
      <c r="G13" s="31"/>
    </row>
    <row r="14" spans="1:14" s="18" customFormat="1" ht="14.25" customHeight="1" x14ac:dyDescent="0.25">
      <c r="A14" s="35" t="s">
        <v>74</v>
      </c>
      <c r="B14" s="50"/>
      <c r="C14" s="50"/>
      <c r="D14" s="50"/>
      <c r="E14" s="50"/>
      <c r="F14" s="50"/>
      <c r="G14" s="36"/>
    </row>
    <row r="15" spans="1:14" x14ac:dyDescent="0.2">
      <c r="C15" s="13"/>
    </row>
    <row r="16" spans="1:14" s="8" customFormat="1" ht="15" x14ac:dyDescent="0.2">
      <c r="G16" s="14" t="s">
        <v>17</v>
      </c>
    </row>
  </sheetData>
  <mergeCells count="24">
    <mergeCell ref="A1:N1"/>
    <mergeCell ref="A2:N2"/>
    <mergeCell ref="A3:B4"/>
    <mergeCell ref="A5:B5"/>
    <mergeCell ref="A6:A7"/>
    <mergeCell ref="B6:B7"/>
    <mergeCell ref="D6:E6"/>
    <mergeCell ref="M6:M7"/>
    <mergeCell ref="N6:N7"/>
    <mergeCell ref="C5:N5"/>
    <mergeCell ref="C3:N4"/>
    <mergeCell ref="C6:C7"/>
    <mergeCell ref="F6:F7"/>
    <mergeCell ref="G6:G7"/>
    <mergeCell ref="H6:H7"/>
    <mergeCell ref="I6:K6"/>
    <mergeCell ref="L6:L7"/>
    <mergeCell ref="A14:G14"/>
    <mergeCell ref="A12:B12"/>
    <mergeCell ref="C12:D12"/>
    <mergeCell ref="E12:G12"/>
    <mergeCell ref="A13:B13"/>
    <mergeCell ref="C13:D13"/>
    <mergeCell ref="E13:G13"/>
  </mergeCells>
  <conditionalFormatting sqref="F8:F10 L8:L10">
    <cfRule type="cellIs" dxfId="69" priority="8" stopIfTrue="1" operator="equal">
      <formula>"INACEPTABLE"</formula>
    </cfRule>
    <cfRule type="cellIs" dxfId="68" priority="9" stopIfTrue="1" operator="equal">
      <formula>"IMPORTANTE"</formula>
    </cfRule>
    <cfRule type="cellIs" dxfId="67" priority="10" stopIfTrue="1" operator="equal">
      <formula>"MODERADO"</formula>
    </cfRule>
  </conditionalFormatting>
  <conditionalFormatting sqref="F8:F10 L8:L10">
    <cfRule type="cellIs" dxfId="66" priority="7" stopIfTrue="1" operator="equal">
      <formula>"TOLERABLE"</formula>
    </cfRule>
  </conditionalFormatting>
  <conditionalFormatting sqref="F8:F10 L8:L10">
    <cfRule type="cellIs" dxfId="65" priority="5" stopIfTrue="1" operator="equal">
      <formula>"ZONA RIESGO ALTA"</formula>
    </cfRule>
    <cfRule type="cellIs" dxfId="64" priority="6" stopIfTrue="1" operator="equal">
      <formula>"ZONA RIESGO EXTREMA"</formula>
    </cfRule>
  </conditionalFormatting>
  <conditionalFormatting sqref="F8:F10 L8:L10">
    <cfRule type="cellIs" dxfId="63" priority="3" stopIfTrue="1" operator="equal">
      <formula>"ZONA RIESGO BAJA"</formula>
    </cfRule>
    <cfRule type="cellIs" dxfId="62" priority="4" stopIfTrue="1" operator="equal">
      <formula>"ZONA RIESGO MODERADA"</formula>
    </cfRule>
  </conditionalFormatting>
  <conditionalFormatting sqref="F8:F10 L8:L10">
    <cfRule type="cellIs" dxfId="61" priority="1" stopIfTrue="1" operator="equal">
      <formula>"ZONA RIESGO MODERADA"</formula>
    </cfRule>
    <cfRule type="cellIs" dxfId="6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xr:uid="{00000000-0002-0000-0A00-000000000000}"/>
    <dataValidation allowBlank="1" showInputMessage="1" showErrorMessage="1" prompt="Es la materialización del riesgo y las consecuencias de su aparición. Su escala es: 5 bajo impacto, 10 medio, 20 alto impacto._x000a_" sqref="E7" xr:uid="{00000000-0002-0000-0A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C10" xr:uid="{00000000-0002-0000-0A00-000002000000}">
      <formula1>$A$38:$A$46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
  <dimension ref="A1:N12"/>
  <sheetViews>
    <sheetView workbookViewId="0">
      <selection activeCell="A12" sqref="A12:G12"/>
    </sheetView>
  </sheetViews>
  <sheetFormatPr baseColWidth="10" defaultRowHeight="15" x14ac:dyDescent="0.25"/>
  <cols>
    <col min="1" max="1" width="8.7109375" customWidth="1"/>
    <col min="2" max="2" width="36.7109375" customWidth="1"/>
    <col min="3" max="3" width="15.7109375" customWidth="1"/>
    <col min="4" max="4" width="14.5703125" customWidth="1"/>
    <col min="5" max="5" width="10.7109375" customWidth="1"/>
    <col min="6" max="6" width="15.7109375" customWidth="1"/>
    <col min="7" max="7" width="47.7109375" customWidth="1"/>
    <col min="8" max="9" width="14.7109375" customWidth="1"/>
    <col min="10" max="10" width="9.7109375" customWidth="1"/>
    <col min="11" max="11" width="14.7109375" customWidth="1"/>
    <col min="12" max="12" width="13.7109375" customWidth="1"/>
    <col min="13" max="13" width="14.7109375" customWidth="1"/>
    <col min="14" max="14" width="29.7109375" customWidth="1"/>
  </cols>
  <sheetData>
    <row r="1" spans="1:14" ht="14.25" customHeight="1" x14ac:dyDescent="0.25">
      <c r="A1" s="77" t="str">
        <f>'[12]CONTEXTO ESTRATEGICO'!A1</f>
        <v>EMPRESA DE RENOVACIÓN Y DESARROLLO URBANO DE BOGOTÁ</v>
      </c>
      <c r="B1" s="78"/>
      <c r="C1" s="78"/>
      <c r="D1" s="78"/>
      <c r="E1" s="78"/>
      <c r="F1" s="78"/>
      <c r="G1" s="78"/>
      <c r="H1" s="78"/>
      <c r="I1" s="78"/>
      <c r="J1" s="78"/>
      <c r="K1" s="78"/>
      <c r="L1" s="78"/>
      <c r="M1" s="78"/>
      <c r="N1" s="79"/>
    </row>
    <row r="2" spans="1:14" ht="14.25" customHeight="1" x14ac:dyDescent="0.25">
      <c r="A2" s="80" t="s">
        <v>48</v>
      </c>
      <c r="B2" s="81"/>
      <c r="C2" s="81"/>
      <c r="D2" s="81"/>
      <c r="E2" s="81"/>
      <c r="F2" s="81"/>
      <c r="G2" s="81"/>
      <c r="H2" s="81"/>
      <c r="I2" s="81"/>
      <c r="J2" s="81"/>
      <c r="K2" s="81"/>
      <c r="L2" s="81"/>
      <c r="M2" s="81"/>
      <c r="N2" s="82"/>
    </row>
    <row r="3" spans="1:14" ht="22.5" customHeight="1" x14ac:dyDescent="0.25">
      <c r="A3" s="76" t="s">
        <v>0</v>
      </c>
      <c r="B3" s="76"/>
      <c r="C3" s="72" t="s">
        <v>1</v>
      </c>
      <c r="D3" s="72"/>
      <c r="E3" s="72"/>
      <c r="F3" s="72"/>
      <c r="G3" s="72"/>
      <c r="H3" s="72"/>
      <c r="I3" s="72"/>
      <c r="J3" s="72"/>
      <c r="K3" s="72"/>
      <c r="L3" s="72"/>
      <c r="M3" s="72"/>
      <c r="N3" s="72"/>
    </row>
    <row r="4" spans="1:14" x14ac:dyDescent="0.25">
      <c r="A4" s="76"/>
      <c r="B4" s="76"/>
      <c r="C4" s="72"/>
      <c r="D4" s="72"/>
      <c r="E4" s="72"/>
      <c r="F4" s="72"/>
      <c r="G4" s="72"/>
      <c r="H4" s="72"/>
      <c r="I4" s="72"/>
      <c r="J4" s="72"/>
      <c r="K4" s="72"/>
      <c r="L4" s="72"/>
      <c r="M4" s="72"/>
      <c r="N4" s="72"/>
    </row>
    <row r="5" spans="1:14" ht="50.25" customHeight="1" x14ac:dyDescent="0.25">
      <c r="A5" s="83" t="str">
        <f>'[12]CONTEXTO ESTRATEGICO'!A12</f>
        <v>GESTIÓN AMBIENTAL</v>
      </c>
      <c r="B5" s="83"/>
      <c r="C5" s="73" t="str">
        <f>[12]ANALISIS!C8</f>
        <v xml:space="preserve">Promover y mantener acciones para gestionar los aspectos ambientales identificados en las actividades desarrolladas por la Empresa de Renovación y Desarrollo Urbano de Bogotá, en el marco del Plan de Gestión Ambiental del Distrito Capital. </v>
      </c>
      <c r="D5" s="73"/>
      <c r="E5" s="73"/>
      <c r="F5" s="73"/>
      <c r="G5" s="73"/>
      <c r="H5" s="73"/>
      <c r="I5" s="73"/>
      <c r="J5" s="73"/>
      <c r="K5" s="73"/>
      <c r="L5" s="73"/>
      <c r="M5" s="73"/>
      <c r="N5" s="73"/>
    </row>
    <row r="6" spans="1:14" x14ac:dyDescent="0.25">
      <c r="A6" s="75" t="s">
        <v>2</v>
      </c>
      <c r="B6" s="75" t="s">
        <v>3</v>
      </c>
      <c r="C6" s="75" t="s">
        <v>34</v>
      </c>
      <c r="D6" s="74" t="s">
        <v>4</v>
      </c>
      <c r="E6" s="74"/>
      <c r="F6" s="74" t="s">
        <v>33</v>
      </c>
      <c r="G6" s="74" t="s">
        <v>11</v>
      </c>
      <c r="H6" s="74" t="s">
        <v>12</v>
      </c>
      <c r="I6" s="74" t="s">
        <v>5</v>
      </c>
      <c r="J6" s="74"/>
      <c r="K6" s="74"/>
      <c r="L6" s="74" t="s">
        <v>6</v>
      </c>
      <c r="M6" s="74" t="s">
        <v>7</v>
      </c>
      <c r="N6" s="74" t="s">
        <v>8</v>
      </c>
    </row>
    <row r="7" spans="1:14" ht="33.75" x14ac:dyDescent="0.25">
      <c r="A7" s="75"/>
      <c r="B7" s="75"/>
      <c r="C7" s="75"/>
      <c r="D7" s="1" t="s">
        <v>9</v>
      </c>
      <c r="E7" s="1" t="s">
        <v>10</v>
      </c>
      <c r="F7" s="74"/>
      <c r="G7" s="74"/>
      <c r="H7" s="74"/>
      <c r="I7" s="1" t="s">
        <v>13</v>
      </c>
      <c r="J7" s="1" t="s">
        <v>14</v>
      </c>
      <c r="K7" s="1" t="s">
        <v>15</v>
      </c>
      <c r="L7" s="74"/>
      <c r="M7" s="74"/>
      <c r="N7" s="74"/>
    </row>
    <row r="8" spans="1:14" ht="229.5" x14ac:dyDescent="0.25">
      <c r="A8" s="2" t="str">
        <f>[12]IDENTIFICACIÓN!A12</f>
        <v>R1</v>
      </c>
      <c r="B8" s="2" t="str">
        <f>'[12]CONTEXTO ESTRATEGICO'!J12</f>
        <v>Posibilidad de no gestionar los aspectos ambientales generados dentro o fuera de la Empresa.</v>
      </c>
      <c r="C8" s="27" t="s">
        <v>39</v>
      </c>
      <c r="D8" s="2">
        <f>[12]ANALISIS!C11</f>
        <v>1</v>
      </c>
      <c r="E8" s="2">
        <f>[12]ANALISIS!D11</f>
        <v>3</v>
      </c>
      <c r="F8" s="3" t="str">
        <f>[12]ANALISIS!H11</f>
        <v>ZONA RIESGO MODERADA</v>
      </c>
      <c r="G8" s="4" t="str">
        <f>CONCATENATE('[12]VALORACION CONTROLES'!C12,". ",'[12]VALORACION CONTROLES'!C13,". ",'[12]VALORACION CONTROLES'!C14)</f>
        <v xml:space="preserve">
Cada cuatrienio, la Empresa concerta con la Secretaría Distrital de Ambiente el Plan Institucional de Gestión Ambiental el cual incorpora un Plan de Acción con las actividades definidas para cada uno de los programas del PIGA. De manera anual el profesional asignado de Gestión Ambiental realiza la formulación del plan de acción para la aprobación por parte de la SDA y de forma semestral se verifica el cumplimiento a las actividades planteadas y en caso de detectar desviaciones, lo reporta al Gestor Ambiental, quien pone a consideración dicha situación del Comité Institucional de Gestión y Desempeño. Los registros de esta actividad quedan en el correo electrónico institucional y en caso de elevarse al Comité, en el acta correspondiente. . . </v>
      </c>
      <c r="H8" s="5" t="str">
        <f>'[12]VALORACIÓN DEL RIESGO'!F11</f>
        <v>PROBABILIDAD</v>
      </c>
      <c r="I8" s="4">
        <f>IF(B8="",0,(IF('[12]VALORACIÓN DEL RIESGO'!J11&lt;50,'[12]MAPA DE RIESGO'!C13,(IF(AND('[12]VALORACIÓN DEL RIESGO'!J11&gt;=51,H8="IMPACTO"),D8,(IF(AND('[12]VALORACIÓN DEL RIESGO'!J11&gt;=51,'[12]VALORACIÓN DEL RIESGO'!J11&lt;=75,H8="PROBABILIDAD"),(IF(D8-1&lt;=0,1,D8-1)),(IF(AND('[12]VALORACIÓN DEL RIESGO'!J11&gt;=76,'[12]VALORACIÓN DEL RIESGO'!J11&lt;=100,H8="PROBABILIDAD"),(IF(D8-2&lt;=0,1,D8-2)))))))))))</f>
        <v>1</v>
      </c>
      <c r="J8" s="4">
        <f>IF(B8="",0,(IF('[12]VALORACIÓN DEL RIESGO'!J11&lt;50,'[12]MAPA DE RIESGO'!D13,(IF(AND('[12]VALORACIÓN DEL RIESGO'!J11&gt;=51,H8="PROBABILIDAD"),E8,(IF(AND('[12]VALORACIÓN DEL RIESGO'!J11&gt;=51,'[12]VALORACIÓN DEL RIESGO'!J11&lt;=75,H8="IMPACTO"),(IF(E8-1&lt;=0,1,E8-1)),(IF(AND('[12]VALORACIÓN DEL RIESGO'!J11&gt;=76,'[12]VALORACIÓN DEL RIESGO'!J11&lt;=100,H8="IMPACTO"),(IF(E8-2&lt;=0,1,E8-2)))))))))))</f>
        <v>3</v>
      </c>
      <c r="K8" s="4">
        <f>(I8*J8)*4</f>
        <v>12</v>
      </c>
      <c r="L8" s="3" t="str">
        <f>IF(OR(AND(I8=3,J8=4),AND(I8=2,J8=5),AND(K8&gt;=52,K8&lt;=100)),"ZONA RIESGO EXTREMA",IF(OR(AND(I8=5,J8=2),AND(I8=4,J8=3),AND(I8=1,J8=4),AND(K8=20),AND(K8&gt;=28,K8&lt;=48)),"ZONA RIESGO ALTA",IF(OR(AND(I8=1,J8=3),AND(I8=4,J8=1),AND(K8=24)),"ZONA RIESGO MODERADA",IF(AND(K8&gt;=4,K8&lt;=16),"ZONA RIESGO BAJA"))))</f>
        <v>ZONA RIESGO MODERADA</v>
      </c>
      <c r="M8" s="4" t="str">
        <f>[12]ANALISIS!I11</f>
        <v>REDUCIR EL RIESGO</v>
      </c>
      <c r="N8" s="4" t="str">
        <f>[12]ANALISIS!J11</f>
        <v xml:space="preserve"> Generar un proceso de alertas con base en el avance del plan de acción con el fin de identificar las actividades que no tienen un nivel de avance óptimo y puedan afectar el cumplimiento de los objetivos ambientales de la entidad.</v>
      </c>
    </row>
    <row r="10" spans="1:14" s="13" customFormat="1" x14ac:dyDescent="0.25">
      <c r="A10" s="37" t="s">
        <v>41</v>
      </c>
      <c r="B10" s="37"/>
      <c r="C10" s="37" t="s">
        <v>42</v>
      </c>
      <c r="D10" s="37"/>
      <c r="E10" s="37" t="s">
        <v>43</v>
      </c>
      <c r="F10" s="37"/>
      <c r="G10" s="37"/>
    </row>
    <row r="11" spans="1:14" s="18" customFormat="1" ht="67.5" customHeight="1" x14ac:dyDescent="0.25">
      <c r="A11" s="31" t="s">
        <v>69</v>
      </c>
      <c r="B11" s="31"/>
      <c r="C11" s="31" t="s">
        <v>57</v>
      </c>
      <c r="D11" s="31"/>
      <c r="E11" s="31" t="s">
        <v>45</v>
      </c>
      <c r="F11" s="31"/>
      <c r="G11" s="31"/>
    </row>
    <row r="12" spans="1:14" s="18" customFormat="1" ht="14.25" customHeight="1" x14ac:dyDescent="0.25">
      <c r="A12" s="35" t="s">
        <v>74</v>
      </c>
      <c r="B12" s="50"/>
      <c r="C12" s="50"/>
      <c r="D12" s="50"/>
      <c r="E12" s="50"/>
      <c r="F12" s="50"/>
      <c r="G12" s="36"/>
    </row>
  </sheetData>
  <mergeCells count="24">
    <mergeCell ref="L6:L7"/>
    <mergeCell ref="A1:N1"/>
    <mergeCell ref="A2:N2"/>
    <mergeCell ref="A5:B5"/>
    <mergeCell ref="A6:A7"/>
    <mergeCell ref="B6:B7"/>
    <mergeCell ref="D6:E6"/>
    <mergeCell ref="I6:K6"/>
    <mergeCell ref="A12:G12"/>
    <mergeCell ref="C3:N4"/>
    <mergeCell ref="C5:N5"/>
    <mergeCell ref="A10:B10"/>
    <mergeCell ref="C10:D10"/>
    <mergeCell ref="E10:G10"/>
    <mergeCell ref="A11:B11"/>
    <mergeCell ref="C11:D11"/>
    <mergeCell ref="E11:G11"/>
    <mergeCell ref="M6:M7"/>
    <mergeCell ref="N6:N7"/>
    <mergeCell ref="C6:C7"/>
    <mergeCell ref="F6:F7"/>
    <mergeCell ref="G6:G7"/>
    <mergeCell ref="H6:H7"/>
    <mergeCell ref="A3:B4"/>
  </mergeCells>
  <conditionalFormatting sqref="F8 L8">
    <cfRule type="cellIs" dxfId="59" priority="8" stopIfTrue="1" operator="equal">
      <formula>"INACEPTABLE"</formula>
    </cfRule>
    <cfRule type="cellIs" dxfId="58" priority="9" stopIfTrue="1" operator="equal">
      <formula>"IMPORTANTE"</formula>
    </cfRule>
    <cfRule type="cellIs" dxfId="57" priority="10" stopIfTrue="1" operator="equal">
      <formula>"MODERADO"</formula>
    </cfRule>
  </conditionalFormatting>
  <conditionalFormatting sqref="F8 L8">
    <cfRule type="cellIs" dxfId="56" priority="7" stopIfTrue="1" operator="equal">
      <formula>"TOLERABLE"</formula>
    </cfRule>
  </conditionalFormatting>
  <conditionalFormatting sqref="F8 L8">
    <cfRule type="cellIs" dxfId="55" priority="5" stopIfTrue="1" operator="equal">
      <formula>"ZONA RIESGO ALTA"</formula>
    </cfRule>
    <cfRule type="cellIs" dxfId="54" priority="6" stopIfTrue="1" operator="equal">
      <formula>"ZONA RIESGO EXTREMA"</formula>
    </cfRule>
  </conditionalFormatting>
  <conditionalFormatting sqref="F8 L8">
    <cfRule type="cellIs" dxfId="53" priority="3" stopIfTrue="1" operator="equal">
      <formula>"ZONA RIESGO BAJA"</formula>
    </cfRule>
    <cfRule type="cellIs" dxfId="52" priority="4" stopIfTrue="1" operator="equal">
      <formula>"ZONA RIESGO MODERADA"</formula>
    </cfRule>
  </conditionalFormatting>
  <conditionalFormatting sqref="F8 L8">
    <cfRule type="cellIs" dxfId="51" priority="1" stopIfTrue="1" operator="equal">
      <formula>"ZONA RIESGO MODERADA"</formula>
    </cfRule>
    <cfRule type="cellIs" dxfId="50" priority="2" stopIfTrue="1" operator="equal">
      <formula>"ZONA RIESGO ALTA"</formula>
    </cfRule>
  </conditionalFormatting>
  <dataValidations count="2">
    <dataValidation allowBlank="1" showInputMessage="1" showErrorMessage="1" prompt="La probabilidad se encuentra determinada por una escala de 1 a 3, siendo 1 la menor probabilidad de ocurrencia del riesgo y 3 la mayor probabilidad de  ocurrencia." sqref="D7" xr:uid="{00000000-0002-0000-0B00-000000000000}"/>
    <dataValidation allowBlank="1" showInputMessage="1" showErrorMessage="1" prompt="Es la materialización del riesgo y las consecuencias de su aparición. Su escala es: 5 bajo impacto, 10 medio, 20 alto impacto._x000a_" sqref="E7" xr:uid="{00000000-0002-0000-0B00-000001000000}"/>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N14"/>
  <sheetViews>
    <sheetView workbookViewId="0">
      <selection activeCell="A13" sqref="A13:G13"/>
    </sheetView>
  </sheetViews>
  <sheetFormatPr baseColWidth="10" defaultRowHeight="14.25" x14ac:dyDescent="0.2"/>
  <cols>
    <col min="1" max="1" width="8.7109375" style="10" customWidth="1"/>
    <col min="2" max="2" width="36.7109375" style="10" customWidth="1"/>
    <col min="3" max="3" width="15.7109375" style="10" customWidth="1"/>
    <col min="4" max="4" width="15.140625" style="10" customWidth="1"/>
    <col min="5" max="5" width="10.7109375" style="10" customWidth="1"/>
    <col min="6" max="6" width="15.7109375" style="10" customWidth="1"/>
    <col min="7" max="7" width="47.7109375" style="10" customWidth="1"/>
    <col min="8" max="9" width="14.7109375" style="10" customWidth="1"/>
    <col min="10" max="10" width="9.7109375" style="10" customWidth="1"/>
    <col min="11" max="11" width="15.42578125" style="10" customWidth="1"/>
    <col min="12" max="12" width="13.7109375" style="10" customWidth="1"/>
    <col min="13" max="13" width="14.7109375" style="10" customWidth="1"/>
    <col min="14" max="14" width="29.7109375" style="10" customWidth="1"/>
    <col min="15" max="16384" width="11.42578125" style="10"/>
  </cols>
  <sheetData>
    <row r="1" spans="1:14" ht="14.25" customHeight="1" x14ac:dyDescent="0.2">
      <c r="A1" s="51" t="str">
        <f>'[13]CONTEXTO ESTRATEGICO'!A1</f>
        <v>EMPRESA DE RENOVACIÓN Y DESARROLLO URBANO DE BOGOTÁ</v>
      </c>
      <c r="B1" s="52"/>
      <c r="C1" s="52"/>
      <c r="D1" s="52"/>
      <c r="E1" s="52"/>
      <c r="F1" s="52"/>
      <c r="G1" s="52"/>
      <c r="H1" s="52"/>
      <c r="I1" s="52"/>
      <c r="J1" s="52"/>
      <c r="K1" s="52"/>
      <c r="L1" s="52"/>
      <c r="M1" s="52"/>
      <c r="N1" s="53"/>
    </row>
    <row r="2" spans="1:14" ht="14.25" customHeight="1" x14ac:dyDescent="0.2">
      <c r="A2" s="54" t="s">
        <v>48</v>
      </c>
      <c r="B2" s="55"/>
      <c r="C2" s="55"/>
      <c r="D2" s="55"/>
      <c r="E2" s="55"/>
      <c r="F2" s="55"/>
      <c r="G2" s="55"/>
      <c r="H2" s="55"/>
      <c r="I2" s="55"/>
      <c r="J2" s="55"/>
      <c r="K2" s="55"/>
      <c r="L2" s="55"/>
      <c r="M2" s="55"/>
      <c r="N2" s="56"/>
    </row>
    <row r="3" spans="1:14" s="9" customFormat="1" ht="22.5" customHeight="1" x14ac:dyDescent="0.2">
      <c r="A3" s="48" t="s">
        <v>0</v>
      </c>
      <c r="B3" s="48"/>
      <c r="C3" s="44" t="s">
        <v>1</v>
      </c>
      <c r="D3" s="44"/>
      <c r="E3" s="44"/>
      <c r="F3" s="44"/>
      <c r="G3" s="44"/>
      <c r="H3" s="44"/>
      <c r="I3" s="44"/>
      <c r="J3" s="44"/>
      <c r="K3" s="44"/>
      <c r="L3" s="44"/>
      <c r="M3" s="44"/>
      <c r="N3" s="44"/>
    </row>
    <row r="4" spans="1:14" s="9" customFormat="1" ht="15" x14ac:dyDescent="0.2">
      <c r="A4" s="48"/>
      <c r="B4" s="48"/>
      <c r="C4" s="44"/>
      <c r="D4" s="44"/>
      <c r="E4" s="44"/>
      <c r="F4" s="44"/>
      <c r="G4" s="44"/>
      <c r="H4" s="44"/>
      <c r="I4" s="44"/>
      <c r="J4" s="44"/>
      <c r="K4" s="44"/>
      <c r="L4" s="44"/>
      <c r="M4" s="44"/>
      <c r="N4" s="44"/>
    </row>
    <row r="5" spans="1:14" s="24" customFormat="1" ht="68.25" customHeight="1" x14ac:dyDescent="0.3">
      <c r="A5" s="45" t="str">
        <f>'[13]CONTEXTO ESTRATEGICO'!A12</f>
        <v>GESTIÓN DE SERVICIOS LOGÍSTICOS</v>
      </c>
      <c r="B5" s="45"/>
      <c r="C5" s="45" t="str">
        <f>[13]ANALISIS!C8</f>
        <v>Atender las necesidades de todos los procesos en materia de bienes, suministros, servicios y gestión ambiental para garantizar el óptimo funcionamiento y estado de los bienes muebles e inmuebles a cargo de La Empresa de Renovación y Desarrollo Urbano de Bogotá.</v>
      </c>
      <c r="D5" s="45"/>
      <c r="E5" s="45"/>
      <c r="F5" s="45"/>
      <c r="G5" s="45"/>
      <c r="H5" s="45"/>
      <c r="I5" s="45"/>
      <c r="J5" s="45"/>
      <c r="K5" s="45"/>
      <c r="L5" s="45"/>
      <c r="M5" s="45"/>
      <c r="N5" s="45"/>
    </row>
    <row r="6" spans="1:14" s="19" customFormat="1" ht="12" x14ac:dyDescent="0.2">
      <c r="A6" s="49" t="s">
        <v>2</v>
      </c>
      <c r="B6" s="49" t="s">
        <v>3</v>
      </c>
      <c r="C6" s="49" t="s">
        <v>34</v>
      </c>
      <c r="D6" s="32" t="s">
        <v>4</v>
      </c>
      <c r="E6" s="32"/>
      <c r="F6" s="32" t="s">
        <v>33</v>
      </c>
      <c r="G6" s="32" t="s">
        <v>11</v>
      </c>
      <c r="H6" s="32" t="s">
        <v>12</v>
      </c>
      <c r="I6" s="32" t="s">
        <v>5</v>
      </c>
      <c r="J6" s="32"/>
      <c r="K6" s="32"/>
      <c r="L6" s="32" t="s">
        <v>6</v>
      </c>
      <c r="M6" s="32" t="s">
        <v>7</v>
      </c>
      <c r="N6" s="32" t="s">
        <v>8</v>
      </c>
    </row>
    <row r="7" spans="1:14" s="19" customFormat="1" ht="24" x14ac:dyDescent="0.2">
      <c r="A7" s="49"/>
      <c r="B7" s="49"/>
      <c r="C7" s="49"/>
      <c r="D7" s="11" t="s">
        <v>9</v>
      </c>
      <c r="E7" s="11" t="s">
        <v>10</v>
      </c>
      <c r="F7" s="32"/>
      <c r="G7" s="32"/>
      <c r="H7" s="32"/>
      <c r="I7" s="11" t="s">
        <v>13</v>
      </c>
      <c r="J7" s="11" t="s">
        <v>14</v>
      </c>
      <c r="K7" s="11" t="s">
        <v>15</v>
      </c>
      <c r="L7" s="32"/>
      <c r="M7" s="32"/>
      <c r="N7" s="32"/>
    </row>
    <row r="8" spans="1:14" s="26" customFormat="1" ht="354.75" customHeight="1" x14ac:dyDescent="0.2">
      <c r="A8" s="4" t="str">
        <f>[13]IDENTIFICACIÓN!A12</f>
        <v>R1</v>
      </c>
      <c r="B8" s="4" t="str">
        <f>'[13]CONTEXTO ESTRATEGICO'!J12</f>
        <v>Sustracción o pérdida de bienes de la entidad.</v>
      </c>
      <c r="C8" s="28" t="s">
        <v>36</v>
      </c>
      <c r="D8" s="4">
        <f>[13]ANALISIS!C11</f>
        <v>2</v>
      </c>
      <c r="E8" s="4">
        <f>[13]ANALISIS!D11</f>
        <v>2</v>
      </c>
      <c r="F8" s="25" t="str">
        <f>[13]ANALISIS!H11</f>
        <v>ZONA RIESGO BAJA</v>
      </c>
      <c r="G8" s="4" t="str">
        <f>CONCATENATE('[13]VALORACION CONTROLES'!C12,". ",'[13]VALORACION CONTROLES'!C13,". ",'[13]VALORACION CONTROLES'!C14)</f>
        <v xml:space="preserve">El profesional responsable del proceso de Gestión de Servicios Logísticos realiza una actualización del inventario de bienes muebles e inmuebles de la Empresa con una periodicidad anual, a través del levantamiento de información de los bienes que se encuentran asignados a los colaboradores de la Empresa, y todos los demás que hayan sido adquiridos por la Empresa, los cuales son registrados en el módulo de activos fijos del Sistema Administrativo y Financiero, que permite expedir reportes de los inventarios actualizados. En caso de presentarse novedades se informa mediante comunicación oficial al jefe inmediato para que se tomen las acciones correspondientes, y en casos excepcionales a las instancias de control correspondientes y aseguradoras. . Cada vez que se requiere sacar un elemento de la Empresa se realiza una solicitud de autorización al correo electrónico del responsable del proceso Gestión de Servicios Logísticos y así tener el control de los bienes que salen de la Empresa, sin esa autorización igualmente emitida por correo electrónico no es posible sacar bienes de la Empresa, bajo la responsabilidad del solicitante y de la Subgerencia de Gestión Corporativa. De igual manera, cada vez que se requiere el acceso de un tercero a la Empresa, se realiza un proceso de registro y de confirmación con el colaborador que será responsable de dicho ingreso, en la recepción del edificio. Sin dicha autorización no es posible el ingreso del tercero a las instalaciones de la Empresa.. </v>
      </c>
      <c r="H8" s="5" t="str">
        <f>'[13]VALORACIÓN DEL RIESGO'!F11</f>
        <v>PROBABILIDAD</v>
      </c>
      <c r="I8" s="4">
        <f>IF(B8="",0,(IF('[13]VALORACIÓN DEL RIESGO'!J11&lt;50,'[13]MAPA DE RIESGO'!C13,(IF(AND('[13]VALORACIÓN DEL RIESGO'!J11&gt;=51,H8="IMPACTO"),D8,(IF(AND('[13]VALORACIÓN DEL RIESGO'!J11&gt;=51,'[13]VALORACIÓN DEL RIESGO'!J11&lt;=75,H8="PROBABILIDAD"),(IF(D8-1&lt;=0,1,D8-1)),(IF(AND('[13]VALORACIÓN DEL RIESGO'!J11&gt;=76,'[13]VALORACIÓN DEL RIESGO'!J11&lt;=100,H8="PROBABILIDAD"),(IF(D8-2&lt;=0,1,D8-2)))))))))))</f>
        <v>1</v>
      </c>
      <c r="J8" s="4">
        <f>IF(B8="",0,(IF('[13]VALORACIÓN DEL RIESGO'!J11&lt;50,'[13]MAPA DE RIESGO'!D13,(IF(AND('[13]VALORACIÓN DEL RIESGO'!J11&gt;=51,H8="PROBABILIDAD"),E8,(IF(AND('[13]VALORACIÓN DEL RIESGO'!J11&gt;=51,'[13]VALORACIÓN DEL RIESGO'!J11&lt;=75,H8="IMPACTO"),(IF(E8-1&lt;=0,1,E8-1)),(IF(AND('[13]VALORACIÓN DEL RIESGO'!J11&gt;=76,'[13]VALORACIÓN DEL RIESGO'!J11&lt;=100,H8="IMPACTO"),(IF(E8-2&lt;=0,1,E8-2)))))))))))</f>
        <v>2</v>
      </c>
      <c r="K8" s="4">
        <f>(I8*J8)*4</f>
        <v>8</v>
      </c>
      <c r="L8" s="25" t="str">
        <f>IF(OR(AND(I8=3,J8=4),AND(I8=2,J8=5),AND(K8&gt;=52,K8&lt;=100)),"ZONA RIESGO EXTREMA",IF(OR(AND(I8=5,J8=2),AND(I8=4,J8=3),AND(I8=1,J8=4),AND(K8=20),AND(K8&gt;=28,K8&lt;=48)),"ZONA RIESGO ALTA",IF(OR(AND(I8=1,J8=3),AND(I8=4,J8=1),AND(K8=24)),"ZONA RIESGO MODERADA",IF(AND(K8&gt;=4,K8&lt;=16),"ZONA RIESGO BAJA"))))</f>
        <v>ZONA RIESGO BAJA</v>
      </c>
      <c r="M8" s="4" t="str">
        <f>[13]ANALISIS!I11</f>
        <v>ASUMIR EL RIESGO</v>
      </c>
      <c r="N8" s="4" t="str">
        <f>[13]ANALISIS!J11</f>
        <v xml:space="preserve">Realizar un muestreo dos veces al año de los bienes a cargo de la Empresa con el fin de verificar que se encuentren registrados en el Sistema Administrativo y Financiero de la Empresa. </v>
      </c>
    </row>
    <row r="9" spans="1:14" s="26" customFormat="1" ht="343.5" customHeight="1" x14ac:dyDescent="0.2">
      <c r="A9" s="4" t="str">
        <f>[13]IDENTIFICACIÓN!A13</f>
        <v>R2</v>
      </c>
      <c r="B9" s="4" t="str">
        <f>'[13]CONTEXTO ESTRATEGICO'!J13</f>
        <v>Posibilidad de no contar con los bienes, suministros y servicios para atender las necesidades de los procesos.</v>
      </c>
      <c r="C9" s="4" t="s">
        <v>36</v>
      </c>
      <c r="D9" s="4">
        <f>[13]ANALISIS!C12</f>
        <v>2</v>
      </c>
      <c r="E9" s="4">
        <f>[13]ANALISIS!D12</f>
        <v>3</v>
      </c>
      <c r="F9" s="25" t="str">
        <f>[13]ANALISIS!H12</f>
        <v>ZONA RIESGO MODERADA</v>
      </c>
      <c r="G9" s="4" t="str">
        <f>CONCATENATE('[13]VALORACION CONTROLES'!C13,". ",'[13]VALORACION CONTROLES'!C14,". ",'[13]VALORACION CONTROLES'!C15)</f>
        <v>Cada vez que se requiere sacar un elemento de la Empresa se realiza una solicitud de autorización al correo electrónico del responsable del proceso Gestión de Servicios Logísticos y así tener el control de los bienes que salen de la Empresa, sin esa autorización igualmente emitida por correo electrónico no es posible sacar bienes de la Empresa, bajo la responsabilidad del solicitante y de la Subgerencia de Gestión Corporativa. De igual manera, cada vez que se requiere el acceso de un tercero a la Empresa, se realiza un proceso de registro y de confirmación con el colaborador que será responsable de dicho ingreso, en la recepción del edificio. Sin dicha autorización no es posible el ingreso del tercero a las instalaciones de la Empresa.. . Las necesidades para contratar los bienes, suministros o servicios se identifican de manera participativa con la alta dirección y todos los responsables de los procesos, y es aprobada en Comité Institucional de Gestión y Desempeño al inicio de cada vigencia. Cada dos meses el profesional responsable del proceso de Gestión de Servicios Logísticos realiza un seguimiento al Plan Anual de Adquisidores con el fin de verificar que se hayan realizado los procesos de contratación programados en dicho plan, esta verificación queda registrada en un archivo en Excel que contiene las observaciones respectivas en cada necesidad planteada en materia de servicios logísticos, si alguna necesidad no ha sido atendida se procede a informar al jefe inmediato para analizar la situación y tomar las acciones respectivas.</v>
      </c>
      <c r="H9" s="5" t="str">
        <f>'[13]VALORACIÓN DEL RIESGO'!F12</f>
        <v>PROBABILIDAD</v>
      </c>
      <c r="I9" s="4">
        <f>IF(B9="",0,(IF('[13]VALORACIÓN DEL RIESGO'!J12&lt;50,'[13]MAPA DE RIESGO'!C14,(IF(AND('[13]VALORACIÓN DEL RIESGO'!J12&gt;=51,H9="IMPACTO"),D9,(IF(AND('[13]VALORACIÓN DEL RIESGO'!J12&gt;=51,'[13]VALORACIÓN DEL RIESGO'!J12&lt;=75,H9="PROBABILIDAD"),(IF(D9-1&lt;=0,1,D9-1)),(IF(AND('[13]VALORACIÓN DEL RIESGO'!J12&gt;=76,'[13]VALORACIÓN DEL RIESGO'!J12&lt;=100,H9="PROBABILIDAD"),(IF(D9-2&lt;=0,1,D9-2)))))))))))</f>
        <v>1</v>
      </c>
      <c r="J9" s="4">
        <f>IF(B9="",0,(IF('[13]VALORACIÓN DEL RIESGO'!J12&lt;50,'[13]MAPA DE RIESGO'!D14,(IF(AND('[13]VALORACIÓN DEL RIESGO'!J12&gt;=51,H9="PROBABILIDAD"),E9,(IF(AND('[13]VALORACIÓN DEL RIESGO'!J12&gt;=51,'[13]VALORACIÓN DEL RIESGO'!J12&lt;=75,H9="IMPACTO"),(IF(E9-1&lt;=0,1,E9-1)),(IF(AND('[13]VALORACIÓN DEL RIESGO'!J12&gt;=76,'[13]VALORACIÓN DEL RIESGO'!J12&lt;=100,H9="IMPACTO"),(IF(E9-2&lt;=0,1,E9-2)))))))))))</f>
        <v>3</v>
      </c>
      <c r="K9" s="4">
        <f t="shared" ref="K9" si="0">(I9*J9)*4</f>
        <v>12</v>
      </c>
      <c r="L9" s="25" t="str">
        <f t="shared" ref="L9" si="1">IF(OR(AND(I9=3,J9=4),AND(I9=2,J9=5),AND(K9&gt;=52,K9&lt;=100)),"ZONA RIESGO EXTREMA",IF(OR(AND(I9=5,J9=2),AND(I9=4,J9=3),AND(I9=1,J9=4),AND(K9=20),AND(K9&gt;=28,K9&lt;=48)),"ZONA RIESGO ALTA",IF(OR(AND(I9=1,J9=3),AND(I9=4,J9=1),AND(K9=24)),"ZONA RIESGO MODERADA",IF(AND(K9&gt;=4,K9&lt;=16),"ZONA RIESGO BAJA"))))</f>
        <v>ZONA RIESGO MODERADA</v>
      </c>
      <c r="M9" s="4" t="str">
        <f>[13]ANALISIS!I12</f>
        <v>REDUCIR EL RIESGO</v>
      </c>
      <c r="N9" s="4" t="str">
        <f>[13]ANALISIS!J12</f>
        <v>Realizar una revisión trimestral del los objetivos y obligaciones contractuales de los procesos que se encuentren en el Plan de Adquisiciones de la Empresa, con el fin de garantizar su adecuada ejecución.</v>
      </c>
    </row>
    <row r="11" spans="1:14" s="13" customFormat="1" ht="15" x14ac:dyDescent="0.25">
      <c r="A11" s="37" t="s">
        <v>41</v>
      </c>
      <c r="B11" s="37"/>
      <c r="C11" s="37" t="s">
        <v>42</v>
      </c>
      <c r="D11" s="37"/>
      <c r="E11" s="37" t="s">
        <v>43</v>
      </c>
      <c r="F11" s="37"/>
      <c r="G11" s="37"/>
    </row>
    <row r="12" spans="1:14" s="18" customFormat="1" ht="63.75" customHeight="1" x14ac:dyDescent="0.25">
      <c r="A12" s="31" t="s">
        <v>66</v>
      </c>
      <c r="B12" s="31"/>
      <c r="C12" s="31" t="s">
        <v>67</v>
      </c>
      <c r="D12" s="31"/>
      <c r="E12" s="31" t="s">
        <v>45</v>
      </c>
      <c r="F12" s="31"/>
      <c r="G12" s="31"/>
    </row>
    <row r="13" spans="1:14" s="18" customFormat="1" ht="14.25" customHeight="1" x14ac:dyDescent="0.25">
      <c r="A13" s="35" t="s">
        <v>74</v>
      </c>
      <c r="B13" s="50"/>
      <c r="C13" s="50"/>
      <c r="D13" s="50"/>
      <c r="E13" s="50"/>
      <c r="F13" s="50"/>
      <c r="G13" s="36"/>
    </row>
    <row r="14" spans="1:14" customFormat="1" ht="15" x14ac:dyDescent="0.25"/>
  </sheetData>
  <mergeCells count="24">
    <mergeCell ref="L6:L7"/>
    <mergeCell ref="A1:N1"/>
    <mergeCell ref="A2:N2"/>
    <mergeCell ref="A5:B5"/>
    <mergeCell ref="A6:A7"/>
    <mergeCell ref="B6:B7"/>
    <mergeCell ref="D6:E6"/>
    <mergeCell ref="I6:K6"/>
    <mergeCell ref="A13:G13"/>
    <mergeCell ref="C3:N4"/>
    <mergeCell ref="C5:N5"/>
    <mergeCell ref="A11:B11"/>
    <mergeCell ref="C11:D11"/>
    <mergeCell ref="E11:G11"/>
    <mergeCell ref="A12:B12"/>
    <mergeCell ref="C12:D12"/>
    <mergeCell ref="E12:G12"/>
    <mergeCell ref="M6:M7"/>
    <mergeCell ref="N6:N7"/>
    <mergeCell ref="C6:C7"/>
    <mergeCell ref="F6:F7"/>
    <mergeCell ref="G6:G7"/>
    <mergeCell ref="H6:H7"/>
    <mergeCell ref="A3:B4"/>
  </mergeCells>
  <conditionalFormatting sqref="F8:F9 L8:L9">
    <cfRule type="cellIs" dxfId="49" priority="8" stopIfTrue="1" operator="equal">
      <formula>"INACEPTABLE"</formula>
    </cfRule>
    <cfRule type="cellIs" dxfId="48" priority="9" stopIfTrue="1" operator="equal">
      <formula>"IMPORTANTE"</formula>
    </cfRule>
    <cfRule type="cellIs" dxfId="47" priority="10" stopIfTrue="1" operator="equal">
      <formula>"MODERADO"</formula>
    </cfRule>
  </conditionalFormatting>
  <conditionalFormatting sqref="F8:F9 L8:L9">
    <cfRule type="cellIs" dxfId="46" priority="7" stopIfTrue="1" operator="equal">
      <formula>"TOLERABLE"</formula>
    </cfRule>
  </conditionalFormatting>
  <conditionalFormatting sqref="F8:F9 L8:L9">
    <cfRule type="cellIs" dxfId="45" priority="5" stopIfTrue="1" operator="equal">
      <formula>"ZONA RIESGO ALTA"</formula>
    </cfRule>
    <cfRule type="cellIs" dxfId="44" priority="6" stopIfTrue="1" operator="equal">
      <formula>"ZONA RIESGO EXTREMA"</formula>
    </cfRule>
  </conditionalFormatting>
  <conditionalFormatting sqref="F8:F9 L8:L9">
    <cfRule type="cellIs" dxfId="43" priority="3" stopIfTrue="1" operator="equal">
      <formula>"ZONA RIESGO BAJA"</formula>
    </cfRule>
    <cfRule type="cellIs" dxfId="42" priority="4" stopIfTrue="1" operator="equal">
      <formula>"ZONA RIESGO MODERADA"</formula>
    </cfRule>
  </conditionalFormatting>
  <conditionalFormatting sqref="F8:F9 L8:L9">
    <cfRule type="cellIs" dxfId="41" priority="1" stopIfTrue="1" operator="equal">
      <formula>"ZONA RIESGO MODERADA"</formula>
    </cfRule>
    <cfRule type="cellIs" dxfId="40" priority="2" stopIfTrue="1" operator="equal">
      <formula>"ZONA RIESGO ALTA"</formula>
    </cfRule>
  </conditionalFormatting>
  <dataValidations count="2">
    <dataValidation allowBlank="1" showInputMessage="1" showErrorMessage="1" prompt="La probabilidad se encuentra determinada por una escala de 1 a 3, siendo 1 la menor probabilidad de ocurrencia del riesgo y 3 la mayor probabilidad de  ocurrencia." sqref="D7" xr:uid="{00000000-0002-0000-0C00-000000000000}"/>
    <dataValidation allowBlank="1" showInputMessage="1" showErrorMessage="1" prompt="Es la materialización del riesgo y las consecuencias de su aparición. Su escala es: 5 bajo impacto, 10 medio, 20 alto impacto._x000a_" sqref="E7" xr:uid="{00000000-0002-0000-0C00-000001000000}"/>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N14"/>
  <sheetViews>
    <sheetView workbookViewId="0">
      <selection activeCell="A14" sqref="A14:G14"/>
    </sheetView>
  </sheetViews>
  <sheetFormatPr baseColWidth="10" defaultRowHeight="14.25" x14ac:dyDescent="0.2"/>
  <cols>
    <col min="1" max="1" width="8.7109375" style="10" customWidth="1"/>
    <col min="2" max="2" width="36.7109375" style="10" customWidth="1"/>
    <col min="3" max="4" width="15.28515625" style="10" customWidth="1"/>
    <col min="5" max="5" width="10.7109375" style="10" customWidth="1"/>
    <col min="6" max="6" width="15.7109375" style="10" customWidth="1"/>
    <col min="7" max="7" width="47.7109375" style="10" customWidth="1"/>
    <col min="8" max="9" width="14.7109375" style="10" customWidth="1"/>
    <col min="10" max="10" width="9.7109375" style="10" customWidth="1"/>
    <col min="11" max="11" width="14.5703125" style="10" customWidth="1"/>
    <col min="12" max="12" width="13.7109375" style="10" customWidth="1"/>
    <col min="13" max="13" width="15.7109375" style="10" customWidth="1"/>
    <col min="14" max="14" width="29.7109375" style="10" customWidth="1"/>
    <col min="15" max="16384" width="11.42578125" style="10"/>
  </cols>
  <sheetData>
    <row r="1" spans="1:14" ht="14.25" customHeight="1" x14ac:dyDescent="0.2">
      <c r="A1" s="51" t="str">
        <f>'[14]CONTEXTO ESTRATEGICO'!A1</f>
        <v>EMPRESA DE RENOVACIÓN Y DESARROLLO URBANO DE BOGOTÁ</v>
      </c>
      <c r="B1" s="52"/>
      <c r="C1" s="52"/>
      <c r="D1" s="52"/>
      <c r="E1" s="52"/>
      <c r="F1" s="52"/>
      <c r="G1" s="52"/>
      <c r="H1" s="52"/>
      <c r="I1" s="52"/>
      <c r="J1" s="52"/>
      <c r="K1" s="52"/>
      <c r="L1" s="52"/>
      <c r="M1" s="52"/>
      <c r="N1" s="53"/>
    </row>
    <row r="2" spans="1:14" ht="14.25" customHeight="1" x14ac:dyDescent="0.2">
      <c r="A2" s="54" t="s">
        <v>48</v>
      </c>
      <c r="B2" s="55"/>
      <c r="C2" s="55"/>
      <c r="D2" s="55"/>
      <c r="E2" s="55"/>
      <c r="F2" s="55"/>
      <c r="G2" s="55"/>
      <c r="H2" s="55"/>
      <c r="I2" s="55"/>
      <c r="J2" s="55"/>
      <c r="K2" s="55"/>
      <c r="L2" s="55"/>
      <c r="M2" s="55"/>
      <c r="N2" s="56"/>
    </row>
    <row r="3" spans="1:14" s="9" customFormat="1" ht="22.5" customHeight="1" x14ac:dyDescent="0.2">
      <c r="A3" s="48" t="s">
        <v>0</v>
      </c>
      <c r="B3" s="48"/>
      <c r="C3" s="44" t="s">
        <v>1</v>
      </c>
      <c r="D3" s="44"/>
      <c r="E3" s="44"/>
      <c r="F3" s="44"/>
      <c r="G3" s="44"/>
      <c r="H3" s="44"/>
      <c r="I3" s="44"/>
      <c r="J3" s="44"/>
      <c r="K3" s="44"/>
      <c r="L3" s="44"/>
      <c r="M3" s="44"/>
      <c r="N3" s="44"/>
    </row>
    <row r="4" spans="1:14" s="9" customFormat="1" ht="15" x14ac:dyDescent="0.2">
      <c r="A4" s="48"/>
      <c r="B4" s="48"/>
      <c r="C4" s="44"/>
      <c r="D4" s="44"/>
      <c r="E4" s="44"/>
      <c r="F4" s="44"/>
      <c r="G4" s="44"/>
      <c r="H4" s="44"/>
      <c r="I4" s="44"/>
      <c r="J4" s="44"/>
      <c r="K4" s="44"/>
      <c r="L4" s="44"/>
      <c r="M4" s="44"/>
      <c r="N4" s="44"/>
    </row>
    <row r="5" spans="1:14" s="24" customFormat="1" ht="63" customHeight="1" x14ac:dyDescent="0.3">
      <c r="A5" s="45" t="str">
        <f>'[14]CONTEXTO ESTRATEGICO'!A12</f>
        <v>GESTIÓN DOCUMENTAL</v>
      </c>
      <c r="B5" s="45"/>
      <c r="C5" s="45" t="str">
        <f>[14]ANALISIS!C8</f>
        <v>Lograr una óptima administración y conservación de los archivos que conforman el acervo documental de la empresa, asegurando la disponibilidad y acceso de la información para todos los grupos de interés.</v>
      </c>
      <c r="D5" s="45"/>
      <c r="E5" s="45"/>
      <c r="F5" s="45"/>
      <c r="G5" s="45"/>
      <c r="H5" s="45"/>
      <c r="I5" s="45"/>
      <c r="J5" s="45"/>
      <c r="K5" s="45"/>
      <c r="L5" s="45"/>
      <c r="M5" s="45"/>
      <c r="N5" s="45"/>
    </row>
    <row r="6" spans="1:14" s="19" customFormat="1" ht="12" x14ac:dyDescent="0.2">
      <c r="A6" s="49" t="s">
        <v>2</v>
      </c>
      <c r="B6" s="49" t="s">
        <v>3</v>
      </c>
      <c r="C6" s="49" t="s">
        <v>34</v>
      </c>
      <c r="D6" s="32" t="s">
        <v>4</v>
      </c>
      <c r="E6" s="32"/>
      <c r="F6" s="32" t="s">
        <v>33</v>
      </c>
      <c r="G6" s="11"/>
      <c r="H6" s="32" t="s">
        <v>12</v>
      </c>
      <c r="I6" s="32" t="s">
        <v>5</v>
      </c>
      <c r="J6" s="32"/>
      <c r="K6" s="32"/>
      <c r="L6" s="32" t="s">
        <v>6</v>
      </c>
      <c r="M6" s="32" t="s">
        <v>7</v>
      </c>
      <c r="N6" s="32" t="s">
        <v>8</v>
      </c>
    </row>
    <row r="7" spans="1:14" s="19" customFormat="1" ht="24" x14ac:dyDescent="0.2">
      <c r="A7" s="49"/>
      <c r="B7" s="49"/>
      <c r="C7" s="49"/>
      <c r="D7" s="11" t="s">
        <v>9</v>
      </c>
      <c r="E7" s="11" t="s">
        <v>10</v>
      </c>
      <c r="F7" s="32"/>
      <c r="G7" s="11" t="s">
        <v>11</v>
      </c>
      <c r="H7" s="32"/>
      <c r="I7" s="11" t="s">
        <v>13</v>
      </c>
      <c r="J7" s="11" t="s">
        <v>14</v>
      </c>
      <c r="K7" s="11" t="s">
        <v>15</v>
      </c>
      <c r="L7" s="32"/>
      <c r="M7" s="32"/>
      <c r="N7" s="32"/>
    </row>
    <row r="8" spans="1:14" s="26" customFormat="1" ht="331.5" customHeight="1" x14ac:dyDescent="0.2">
      <c r="A8" s="4" t="str">
        <f>[14]IDENTIFICACIÓN!A12</f>
        <v>R1</v>
      </c>
      <c r="B8" s="4" t="str">
        <f>'[14]CONTEXTO ESTRATEGICO'!J12</f>
        <v>Posibilidad de utilización indebida de información.</v>
      </c>
      <c r="C8" s="28" t="s">
        <v>40</v>
      </c>
      <c r="D8" s="4">
        <f>[14]ANALISIS!C11</f>
        <v>1</v>
      </c>
      <c r="E8" s="4">
        <f>[14]ANALISIS!D11</f>
        <v>4</v>
      </c>
      <c r="F8" s="25" t="str">
        <f>[14]ANALISIS!H11</f>
        <v>ZONA RIESGO ALTA</v>
      </c>
      <c r="G8" s="4" t="str">
        <f>CONCATENATE('[14]VALORACION CONTROLES'!C12,". ",'[14]VALORACION CONTROLES'!C13,". ",'[14]VALORACION CONTROLES'!C14)</f>
        <v xml:space="preserve">El proceso de Gestión Documental cuenta con los lineamientos para buenas prácticas de manipulación, almacenamiento y mantenimiento de los documentos, sobre las cuales se realizan capacitaciones de manera periódica a todos los colaboradores de la Empresa. De igual manera, se cuenta con las Tablas de control de acceso para documentos que permiten identificar el grado de confidencialidad y tipo de acceso a los mismos. Cada vez que se realiza un préstamo de un expediente los profesionales de Gestión Documental llevan el registro de préstamo de documentos correspondiente para controlar la cantidad de documentos que se tienen en el Archivo de Gestión. De manera semanal los profesionales de Gestión Documental realizan una verificación de los documentos que están en calidad de préstamo y en caso de detectar que existan expedientes que estén próximos a vencerse, se solicita la devolución del mismo o si es preciso se solicite la ampliación del plazo, lo cual queda registrado mediante correo electrónico. Cuando en una devolución se detectan alteraciones a los documentos, no se procede a la recepción, y se registra la novedad en la casilla de novedades y el Subgerente de Gestión Corporativa informa al jefe inmediato del solicitante para que realicen las acciones correspondientes mediante correo electrónico. Estos registros permiten identificar quiénes estaban a cargo de los documentos en caso de presentarse una utilización indebida de información, para así poder iniciar las investigaciones por parte de las instancias de control correspondientes.. . </v>
      </c>
      <c r="H8" s="5" t="str">
        <f>'[14]VALORACIÓN DEL RIESGO'!F11</f>
        <v>PROBABILIDAD</v>
      </c>
      <c r="I8" s="4">
        <f>IF(B8="",0,(IF('[14]VALORACIÓN DEL RIESGO'!J11&lt;50,'[14]MAPA DE RIESGO'!C13,(IF(AND('[14]VALORACIÓN DEL RIESGO'!J11&gt;=51,H8="IMPACTO"),D8,(IF(AND('[14]VALORACIÓN DEL RIESGO'!J11&gt;=51,'[14]VALORACIÓN DEL RIESGO'!J11&lt;=75,H8="PROBABILIDAD"),(IF(D8-1&lt;=0,1,D8-1)),(IF(AND('[14]VALORACIÓN DEL RIESGO'!J11&gt;=76,'[14]VALORACIÓN DEL RIESGO'!J11&lt;=100,H8="PROBABILIDAD"),(IF(D8-2&lt;=0,1,D8-2)))))))))))</f>
        <v>1</v>
      </c>
      <c r="J8" s="4">
        <f>IF(B8="",0,(IF('[14]VALORACIÓN DEL RIESGO'!J11&lt;50,'[14]MAPA DE RIESGO'!D13,(IF(AND('[14]VALORACIÓN DEL RIESGO'!J11&gt;=51,H8="PROBABILIDAD"),E8,(IF(AND('[14]VALORACIÓN DEL RIESGO'!J11&gt;=51,'[14]VALORACIÓN DEL RIESGO'!J11&lt;=75,H8="IMPACTO"),(IF(E8-1&lt;=0,1,E8-1)),(IF(AND('[14]VALORACIÓN DEL RIESGO'!J11&gt;=76,'[14]VALORACIÓN DEL RIESGO'!J11&lt;=100,H8="IMPACTO"),(IF(E8-2&lt;=0,1,E8-2)))))))))))</f>
        <v>4</v>
      </c>
      <c r="K8" s="4">
        <f>(I8*J8)*4</f>
        <v>16</v>
      </c>
      <c r="L8" s="25" t="str">
        <f>IF(OR(AND(I8=3,J8=4),AND(I8=2,J8=5),AND(K8&gt;=52,K8&lt;=100)),"ZONA RIESGO EXTREMA",IF(OR(AND(I8=5,J8=2),AND(I8=4,J8=3),AND(I8=1,J8=4),AND(K8=20),AND(K8&gt;=28,K8&lt;=48)),"ZONA RIESGO ALTA",IF(OR(AND(I8=1,J8=3),AND(I8=4,J8=1),AND(K8=24)),"ZONA RIESGO MODERADA",IF(AND(K8&gt;=4,K8&lt;=16),"ZONA RIESGO BAJA"))))</f>
        <v>ZONA RIESGO ALTA</v>
      </c>
      <c r="M8" s="4" t="str">
        <f>[14]ANALISIS!I11</f>
        <v>EVITAR EL RIESGO</v>
      </c>
      <c r="N8" s="4" t="str">
        <f>[14]ANALISIS!J11</f>
        <v>Verificar que la Base de Datos Préstamos Documentales contenga el registro y descargue de la devolución de los documentos en préstamo.</v>
      </c>
    </row>
    <row r="9" spans="1:14" s="26" customFormat="1" ht="201.75" customHeight="1" x14ac:dyDescent="0.2">
      <c r="A9" s="4" t="str">
        <f>[14]IDENTIFICACIÓN!A13</f>
        <v>R2</v>
      </c>
      <c r="B9" s="4" t="str">
        <f>'[14]CONTEXTO ESTRATEGICO'!J13</f>
        <v>Deterioro de los documentos de la Empresa.</v>
      </c>
      <c r="C9" s="28" t="s">
        <v>36</v>
      </c>
      <c r="D9" s="4">
        <f>[14]ANALISIS!C12</f>
        <v>3</v>
      </c>
      <c r="E9" s="4">
        <f>[14]ANALISIS!D12</f>
        <v>2</v>
      </c>
      <c r="F9" s="25" t="str">
        <f>[14]ANALISIS!H12</f>
        <v>ZONA RIESGO MODERADA</v>
      </c>
      <c r="G9" s="4" t="str">
        <f>CONCATENATE('[14]VALORACION CONTROLES'!C15,". ",'[14]VALORACION CONTROLES'!C16,". ",'[14]VALORACION CONTROLES'!C17)</f>
        <v xml:space="preserve">Diariamente se diligencia el Formato Único de Inventario Documental por parte de los técnicos del proceso de Gestión Documental, en donde se identifican las unidades de almacenamiento y el soporte documental a partir del cual el profesional en conservación realiza el análisis de los documentos, si se identifican documentos con deterioro se prestan primeros auxilios al documento (por ejemplo aplicación de la cinta filmoplas si este se encuentra rasgado). Posteriormente, se elabora un informe de seguimiento del estado de las unidades de almacenamiento el cual se presenta a la Subgerencia Corporativa para tomar las medidas respectivas.. Mensualmente el personal de aseo y cafetería diligencia un formato de control de aseo, en el cual se registran las labores realizadas en las áreas de archivo, puestos de trabajo y lugares de almacenamiento, con el fin de reducir el riesgo de contaminación y acumulación de polvo en los documentos. Cuando se detectan malas prácticas de aseo el profesional de Gestión Documental informa al jefe inmediato para tomas las medidas respectivas. . </v>
      </c>
      <c r="H9" s="5" t="str">
        <f>'[14]VALORACIÓN DEL RIESGO'!F12</f>
        <v>PROBABILIDAD</v>
      </c>
      <c r="I9" s="4">
        <f>IF(B9="",0,(IF('[14]VALORACIÓN DEL RIESGO'!J12&lt;50,'[14]MAPA DE RIESGO'!C14,(IF(AND('[14]VALORACIÓN DEL RIESGO'!J12&gt;=51,H9="IMPACTO"),D9,(IF(AND('[14]VALORACIÓN DEL RIESGO'!J12&gt;=51,'[14]VALORACIÓN DEL RIESGO'!J12&lt;=75,H9="PROBABILIDAD"),(IF(D9-1&lt;=0,1,D9-1)),(IF(AND('[14]VALORACIÓN DEL RIESGO'!J12&gt;=76,'[14]VALORACIÓN DEL RIESGO'!J12&lt;=100,H9="PROBABILIDAD"),(IF(D9-2&lt;=0,1,D9-2)))))))))))</f>
        <v>3</v>
      </c>
      <c r="J9" s="4">
        <f>IF(B9="",0,(IF('[14]VALORACIÓN DEL RIESGO'!J12&lt;50,'[14]MAPA DE RIESGO'!D14,(IF(AND('[14]VALORACIÓN DEL RIESGO'!J12&gt;=51,H9="PROBABILIDAD"),E9,(IF(AND('[14]VALORACIÓN DEL RIESGO'!J12&gt;=51,'[14]VALORACIÓN DEL RIESGO'!J12&lt;=75,H9="IMPACTO"),(IF(E9-1&lt;=0,1,E9-1)),(IF(AND('[14]VALORACIÓN DEL RIESGO'!J12&gt;=76,'[14]VALORACIÓN DEL RIESGO'!J12&lt;=100,H9="IMPACTO"),(IF(E9-2&lt;=0,1,E9-2)))))))))))</f>
        <v>2</v>
      </c>
      <c r="K9" s="4">
        <f t="shared" ref="K9:K10" si="0">(I9*J9)*4</f>
        <v>24</v>
      </c>
      <c r="L9" s="25" t="str">
        <f t="shared" ref="L9:L10" si="1">IF(OR(AND(I9=3,J9=4),AND(I9=2,J9=5),AND(K9&gt;=52,K9&lt;=100)),"ZONA RIESGO EXTREMA",IF(OR(AND(I9=5,J9=2),AND(I9=4,J9=3),AND(I9=1,J9=4),AND(K9=20),AND(K9&gt;=28,K9&lt;=48)),"ZONA RIESGO ALTA",IF(OR(AND(I9=1,J9=3),AND(I9=4,J9=1),AND(K9=24)),"ZONA RIESGO MODERADA",IF(AND(K9&gt;=4,K9&lt;=16),"ZONA RIESGO BAJA"))))</f>
        <v>ZONA RIESGO MODERADA</v>
      </c>
      <c r="M9" s="4" t="str">
        <f>[14]ANALISIS!I12</f>
        <v>REDUCIR EL RIESGO</v>
      </c>
      <c r="N9" s="4" t="str">
        <f>[14]ANALISIS!J12</f>
        <v>Instalar los equipos que permiten la medición de la humedad, la temperatura y la luz del Archivo Central y del Centro de Administración Documental - CAD de la oficina principal, para llevar el registro y monitoreo de las condiciones medioambientales de la documentación, con el fin de tomar las medidas correctivas necesarias, según los resultados encontrados.</v>
      </c>
    </row>
    <row r="10" spans="1:14" s="26" customFormat="1" ht="409.5" customHeight="1" x14ac:dyDescent="0.2">
      <c r="A10" s="4" t="str">
        <f>[14]IDENTIFICACIÓN!A14</f>
        <v>R3</v>
      </c>
      <c r="B10" s="4" t="str">
        <f>'[14]CONTEXTO ESTRATEGICO'!J14</f>
        <v>Pérdida de información documental.</v>
      </c>
      <c r="C10" s="28" t="s">
        <v>36</v>
      </c>
      <c r="D10" s="4">
        <f>[14]ANALISIS!C13</f>
        <v>3</v>
      </c>
      <c r="E10" s="4">
        <f>[14]ANALISIS!D13</f>
        <v>2</v>
      </c>
      <c r="F10" s="25" t="str">
        <f>[14]ANALISIS!H13</f>
        <v>ZONA RIESGO MODERADA</v>
      </c>
      <c r="G10" s="4" t="str">
        <f>CONCATENATE('[14]VALORACION CONTROLES'!C18,". ",'[14]VALORACION CONTROLES'!C19,". ",'[14]VALORACION CONTROLES'!C20)</f>
        <v xml:space="preserve">El proceso de Gestión Documental cuenta con los lineamientos para buenas prácticas de manipulación, almacenamiento y mantenimiento de los documentos, sobre las cuales se realizan capacitaciones de manera periódica a todos los colaboradores de la Empresa. De igual manera, se cuenta con las Tablas de control de acceso para documentos que permiten identificar el grado de confidencialidad y tipo de acceso a los mismos. Cada vez que se realiza un préstamo de un expediente los profesionales de Gestión Documental llevan el registro de préstamo de documentos correspondiente para controlar la cantidad de documentos que se tienen en el Archivo de Gestión. De manera semanal los profesionales de Gestión Documental realizan una verificación de los documentos que están en calidad de préstamo y en caso de detectar que existan expedientes que estén próximos a vencerse, se solicita la devolución del mismo o si es preciso se solicite la ampliación del plazo, lo cual queda registrado mediante correo electrónico. Cuando en una devolución se detectan alteraciones a los documentos, no se procede a la recepción, y se registra la novedad en la casilla de novedades y el Subgerente de Gestión Corporativa informa al jefe inmediato del solicitante para que realicen las acciones correspondientes mediante correo electrónico. Estos registros permiten identificar quiénes estaban a cargo de los documentos en caso de presentarse una utilización indebida de información, para así poder iniciar las investigaciones por parte de las instancias de control correspondientes.. Cada vez que las dependencias proceden a radicar documentos en correspondencia deben diligenciar una planilla denominada Planilla de Control de Correspondencia Enviada, la cual es firmada por el profesional o técnico responsable tanto del que entrega el documento como el que recibe el documento, para su posterior radicación. Este control permite llevar trazabilidad de los documentos que re radican, si se pierde un documento se procede a verificar en la planilla quien fue la última persona responsable para tomar las acciones pertinentes y en caso de ser necesario informar a las instancias de control correspondientes.. </v>
      </c>
      <c r="H10" s="5" t="str">
        <f>'[14]VALORACIÓN DEL RIESGO'!F13</f>
        <v>IMPACTO</v>
      </c>
      <c r="I10" s="4">
        <f>IF(B10="",0,(IF('[14]VALORACIÓN DEL RIESGO'!J13&lt;50,'[14]MAPA DE RIESGO'!C15,(IF(AND('[14]VALORACIÓN DEL RIESGO'!J13&gt;=51,H10="IMPACTO"),D10,(IF(AND('[14]VALORACIÓN DEL RIESGO'!J13&gt;=51,'[14]VALORACIÓN DEL RIESGO'!J13&lt;=75,H10="PROBABILIDAD"),(IF(D10-1&lt;=0,1,D10-1)),(IF(AND('[14]VALORACIÓN DEL RIESGO'!J13&gt;=76,'[14]VALORACIÓN DEL RIESGO'!J13&lt;=100,H10="PROBABILIDAD"),(IF(D10-2&lt;=0,1,D10-2)))))))))))</f>
        <v>3</v>
      </c>
      <c r="J10" s="4">
        <f>IF(B10="",0,(IF('[14]VALORACIÓN DEL RIESGO'!J13&lt;50,'[14]MAPA DE RIESGO'!D15,(IF(AND('[14]VALORACIÓN DEL RIESGO'!J13&gt;=51,H10="PROBABILIDAD"),E10,(IF(AND('[14]VALORACIÓN DEL RIESGO'!J13&gt;=51,'[14]VALORACIÓN DEL RIESGO'!J13&lt;=75,H10="IMPACTO"),(IF(E10-1&lt;=0,1,E10-1)),(IF(AND('[14]VALORACIÓN DEL RIESGO'!J13&gt;=76,'[14]VALORACIÓN DEL RIESGO'!J13&lt;=100,H10="IMPACTO"),(IF(E10-2&lt;=0,1,E10-2)))))))))))</f>
        <v>1</v>
      </c>
      <c r="K10" s="4">
        <f t="shared" si="0"/>
        <v>12</v>
      </c>
      <c r="L10" s="25" t="str">
        <f t="shared" si="1"/>
        <v>ZONA RIESGO BAJA</v>
      </c>
      <c r="M10" s="4" t="str">
        <f>[14]ANALISIS!I13</f>
        <v>REDUCIR EL RIESGO</v>
      </c>
      <c r="N10" s="4" t="str">
        <f>[14]ANALISIS!J13</f>
        <v>Verificar que la Base de Datos Préstamos Documentales contenga el registro y descargue de la devolución de los documentos en préstamo.</v>
      </c>
    </row>
    <row r="11" spans="1:14" s="7" customFormat="1" ht="15" x14ac:dyDescent="0.2"/>
    <row r="12" spans="1:14" s="13" customFormat="1" ht="15" x14ac:dyDescent="0.25">
      <c r="A12" s="37" t="s">
        <v>41</v>
      </c>
      <c r="B12" s="37"/>
      <c r="C12" s="37" t="s">
        <v>42</v>
      </c>
      <c r="D12" s="37"/>
      <c r="E12" s="37" t="s">
        <v>43</v>
      </c>
      <c r="F12" s="37"/>
      <c r="G12" s="37"/>
    </row>
    <row r="13" spans="1:14" s="18" customFormat="1" ht="63.75" customHeight="1" x14ac:dyDescent="0.25">
      <c r="A13" s="31" t="s">
        <v>66</v>
      </c>
      <c r="B13" s="31"/>
      <c r="C13" s="31" t="s">
        <v>67</v>
      </c>
      <c r="D13" s="31"/>
      <c r="E13" s="31" t="s">
        <v>45</v>
      </c>
      <c r="F13" s="31"/>
      <c r="G13" s="31"/>
    </row>
    <row r="14" spans="1:14" s="18" customFormat="1" ht="14.25" customHeight="1" x14ac:dyDescent="0.25">
      <c r="A14" s="35" t="s">
        <v>74</v>
      </c>
      <c r="B14" s="50"/>
      <c r="C14" s="50"/>
      <c r="D14" s="50"/>
      <c r="E14" s="50"/>
      <c r="F14" s="50"/>
      <c r="G14" s="36"/>
    </row>
  </sheetData>
  <mergeCells count="23">
    <mergeCell ref="A1:N1"/>
    <mergeCell ref="A2:N2"/>
    <mergeCell ref="A3:B4"/>
    <mergeCell ref="A5:B5"/>
    <mergeCell ref="A6:A7"/>
    <mergeCell ref="B6:B7"/>
    <mergeCell ref="D6:E6"/>
    <mergeCell ref="M6:M7"/>
    <mergeCell ref="N6:N7"/>
    <mergeCell ref="C6:C7"/>
    <mergeCell ref="C3:N4"/>
    <mergeCell ref="C5:N5"/>
    <mergeCell ref="F6:F7"/>
    <mergeCell ref="H6:H7"/>
    <mergeCell ref="I6:K6"/>
    <mergeCell ref="L6:L7"/>
    <mergeCell ref="A14:G14"/>
    <mergeCell ref="A12:B12"/>
    <mergeCell ref="C12:D12"/>
    <mergeCell ref="E12:G12"/>
    <mergeCell ref="A13:B13"/>
    <mergeCell ref="C13:D13"/>
    <mergeCell ref="E13:G13"/>
  </mergeCells>
  <conditionalFormatting sqref="F8:F10 L8:L10">
    <cfRule type="cellIs" dxfId="39" priority="8" stopIfTrue="1" operator="equal">
      <formula>"INACEPTABLE"</formula>
    </cfRule>
    <cfRule type="cellIs" dxfId="38" priority="9" stopIfTrue="1" operator="equal">
      <formula>"IMPORTANTE"</formula>
    </cfRule>
    <cfRule type="cellIs" dxfId="37" priority="10" stopIfTrue="1" operator="equal">
      <formula>"MODERADO"</formula>
    </cfRule>
  </conditionalFormatting>
  <conditionalFormatting sqref="F8:F10 L8:L10">
    <cfRule type="cellIs" dxfId="36" priority="7" stopIfTrue="1" operator="equal">
      <formula>"TOLERABLE"</formula>
    </cfRule>
  </conditionalFormatting>
  <conditionalFormatting sqref="F8:F10 L8:L10">
    <cfRule type="cellIs" dxfId="35" priority="5" stopIfTrue="1" operator="equal">
      <formula>"ZONA RIESGO ALTA"</formula>
    </cfRule>
    <cfRule type="cellIs" dxfId="34" priority="6" stopIfTrue="1" operator="equal">
      <formula>"ZONA RIESGO EXTREMA"</formula>
    </cfRule>
  </conditionalFormatting>
  <conditionalFormatting sqref="F8:F10 L8:L10">
    <cfRule type="cellIs" dxfId="33" priority="3" stopIfTrue="1" operator="equal">
      <formula>"ZONA RIESGO BAJA"</formula>
    </cfRule>
    <cfRule type="cellIs" dxfId="32" priority="4" stopIfTrue="1" operator="equal">
      <formula>"ZONA RIESGO MODERADA"</formula>
    </cfRule>
  </conditionalFormatting>
  <conditionalFormatting sqref="F8:F10 L8:L10">
    <cfRule type="cellIs" dxfId="31" priority="1" stopIfTrue="1" operator="equal">
      <formula>"ZONA RIESGO MODERADA"</formula>
    </cfRule>
    <cfRule type="cellIs" dxfId="30" priority="2" stopIfTrue="1" operator="equal">
      <formula>"ZONA RIESGO ALTA"</formula>
    </cfRule>
  </conditionalFormatting>
  <dataValidations count="2">
    <dataValidation allowBlank="1" showInputMessage="1" showErrorMessage="1" prompt="La probabilidad se encuentra determinada por una escala de 1 a 3, siendo 1 la menor probabilidad de ocurrencia del riesgo y 3 la mayor probabilidad de  ocurrencia." sqref="D7" xr:uid="{00000000-0002-0000-0D00-000000000000}"/>
    <dataValidation allowBlank="1" showInputMessage="1" showErrorMessage="1" prompt="Es la materialización del riesgo y las consecuencias de su aparición. Su escala es: 5 bajo impacto, 10 medio, 20 alto impacto._x000a_" sqref="E7" xr:uid="{00000000-0002-0000-0D00-000001000000}"/>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1:N14"/>
  <sheetViews>
    <sheetView workbookViewId="0">
      <selection activeCell="A14" sqref="A14:G14"/>
    </sheetView>
  </sheetViews>
  <sheetFormatPr baseColWidth="10" defaultRowHeight="14.25" x14ac:dyDescent="0.2"/>
  <cols>
    <col min="1" max="1" width="8.7109375" style="10" customWidth="1"/>
    <col min="2" max="2" width="36.7109375" style="10" customWidth="1"/>
    <col min="3" max="3" width="15.7109375" style="10" customWidth="1"/>
    <col min="4" max="4" width="15.28515625" style="10" customWidth="1"/>
    <col min="5" max="5" width="10.7109375" style="10" customWidth="1"/>
    <col min="6" max="6" width="15.7109375" style="10" customWidth="1"/>
    <col min="7" max="7" width="47.7109375" style="10" customWidth="1"/>
    <col min="8" max="9" width="14.7109375" style="10" customWidth="1"/>
    <col min="10" max="10" width="9.7109375" style="10" customWidth="1"/>
    <col min="11" max="11" width="14.140625" style="10" customWidth="1"/>
    <col min="12" max="12" width="13.7109375" style="10" customWidth="1"/>
    <col min="13" max="13" width="14.7109375" style="10" customWidth="1"/>
    <col min="14" max="14" width="29.7109375" style="10" customWidth="1"/>
    <col min="15" max="16384" width="11.42578125" style="10"/>
  </cols>
  <sheetData>
    <row r="1" spans="1:14" ht="14.25" customHeight="1" x14ac:dyDescent="0.2">
      <c r="A1" s="51" t="str">
        <f>'[15]CONTEXTO ESTRATEGICO'!A1</f>
        <v>EMPRESA DE RENOVACIÓN Y DESARROLLO URBANO DE BOGOTA</v>
      </c>
      <c r="B1" s="52"/>
      <c r="C1" s="52"/>
      <c r="D1" s="52"/>
      <c r="E1" s="52"/>
      <c r="F1" s="52"/>
      <c r="G1" s="52"/>
      <c r="H1" s="52"/>
      <c r="I1" s="52"/>
      <c r="J1" s="52"/>
      <c r="K1" s="52"/>
      <c r="L1" s="52"/>
      <c r="M1" s="52"/>
      <c r="N1" s="53"/>
    </row>
    <row r="2" spans="1:14" ht="14.25" customHeight="1" x14ac:dyDescent="0.2">
      <c r="A2" s="54" t="s">
        <v>48</v>
      </c>
      <c r="B2" s="55"/>
      <c r="C2" s="55"/>
      <c r="D2" s="55"/>
      <c r="E2" s="55"/>
      <c r="F2" s="55"/>
      <c r="G2" s="55"/>
      <c r="H2" s="55"/>
      <c r="I2" s="55"/>
      <c r="J2" s="55"/>
      <c r="K2" s="55"/>
      <c r="L2" s="55"/>
      <c r="M2" s="55"/>
      <c r="N2" s="56"/>
    </row>
    <row r="3" spans="1:14" s="9" customFormat="1" ht="22.5" customHeight="1" x14ac:dyDescent="0.2">
      <c r="A3" s="48" t="s">
        <v>0</v>
      </c>
      <c r="B3" s="48"/>
      <c r="C3" s="44" t="s">
        <v>1</v>
      </c>
      <c r="D3" s="44"/>
      <c r="E3" s="44"/>
      <c r="F3" s="44"/>
      <c r="G3" s="44"/>
      <c r="H3" s="44"/>
      <c r="I3" s="44"/>
      <c r="J3" s="44"/>
      <c r="K3" s="44"/>
      <c r="L3" s="44"/>
      <c r="M3" s="44"/>
      <c r="N3" s="44"/>
    </row>
    <row r="4" spans="1:14" s="9" customFormat="1" ht="15.75" customHeight="1" x14ac:dyDescent="0.2">
      <c r="A4" s="48"/>
      <c r="B4" s="48"/>
      <c r="C4" s="44"/>
      <c r="D4" s="44"/>
      <c r="E4" s="44"/>
      <c r="F4" s="44"/>
      <c r="G4" s="44"/>
      <c r="H4" s="44"/>
      <c r="I4" s="44"/>
      <c r="J4" s="44"/>
      <c r="K4" s="44"/>
      <c r="L4" s="44"/>
      <c r="M4" s="44"/>
      <c r="N4" s="44"/>
    </row>
    <row r="5" spans="1:14" s="24" customFormat="1" ht="72.75" customHeight="1" x14ac:dyDescent="0.3">
      <c r="A5" s="45" t="str">
        <f>'[15]CONTEXTO ESTRATEGICO'!A12</f>
        <v>GESTIÓN DE TIC</v>
      </c>
      <c r="B5" s="45"/>
      <c r="C5" s="45" t="str">
        <f>[15]ANALISIS!C8</f>
        <v>Generar e implementar soluciones tecnológicas que provean en forma oportuna, eficiente y transparente la información necesaria para el cumplimiento de los fines estratégicos de la Empresa en términos de Tecnologías de la información y comunicaciones, acorde con la normatividad vigente.</v>
      </c>
      <c r="D5" s="45"/>
      <c r="E5" s="45"/>
      <c r="F5" s="45"/>
      <c r="G5" s="45"/>
      <c r="H5" s="45"/>
      <c r="I5" s="45"/>
      <c r="J5" s="45"/>
      <c r="K5" s="45"/>
      <c r="L5" s="45"/>
      <c r="M5" s="45"/>
      <c r="N5" s="45"/>
    </row>
    <row r="6" spans="1:14" s="19" customFormat="1" ht="12" x14ac:dyDescent="0.2">
      <c r="A6" s="49" t="s">
        <v>2</v>
      </c>
      <c r="B6" s="49" t="s">
        <v>3</v>
      </c>
      <c r="C6" s="49" t="s">
        <v>34</v>
      </c>
      <c r="D6" s="32" t="s">
        <v>4</v>
      </c>
      <c r="E6" s="32"/>
      <c r="F6" s="32" t="s">
        <v>33</v>
      </c>
      <c r="G6" s="32" t="s">
        <v>11</v>
      </c>
      <c r="H6" s="32" t="s">
        <v>12</v>
      </c>
      <c r="I6" s="32" t="s">
        <v>5</v>
      </c>
      <c r="J6" s="32"/>
      <c r="K6" s="32"/>
      <c r="L6" s="32" t="s">
        <v>6</v>
      </c>
      <c r="M6" s="32" t="s">
        <v>7</v>
      </c>
      <c r="N6" s="32" t="s">
        <v>8</v>
      </c>
    </row>
    <row r="7" spans="1:14" s="19" customFormat="1" ht="24" x14ac:dyDescent="0.2">
      <c r="A7" s="49"/>
      <c r="B7" s="49"/>
      <c r="C7" s="49"/>
      <c r="D7" s="11" t="s">
        <v>9</v>
      </c>
      <c r="E7" s="11" t="s">
        <v>10</v>
      </c>
      <c r="F7" s="32"/>
      <c r="G7" s="32"/>
      <c r="H7" s="32"/>
      <c r="I7" s="11" t="s">
        <v>13</v>
      </c>
      <c r="J7" s="11" t="s">
        <v>14</v>
      </c>
      <c r="K7" s="11" t="s">
        <v>15</v>
      </c>
      <c r="L7" s="32"/>
      <c r="M7" s="32"/>
      <c r="N7" s="32"/>
    </row>
    <row r="8" spans="1:14" s="26" customFormat="1" ht="304.5" customHeight="1" x14ac:dyDescent="0.2">
      <c r="A8" s="4" t="str">
        <f>[15]IDENTIFICACIÓN!A12</f>
        <v>R1</v>
      </c>
      <c r="B8" s="4" t="str">
        <f>'[15]CONTEXTO ESTRATEGICO'!J12</f>
        <v xml:space="preserve">Pérdida de la información institucional </v>
      </c>
      <c r="C8" s="28" t="s">
        <v>36</v>
      </c>
      <c r="D8" s="4">
        <f>[15]ANALISIS!C11</f>
        <v>4</v>
      </c>
      <c r="E8" s="4">
        <f>[15]ANALISIS!D11</f>
        <v>3</v>
      </c>
      <c r="F8" s="25" t="str">
        <f>[15]ANALISIS!H11</f>
        <v>ZONA RIESGO ALTA</v>
      </c>
      <c r="G8" s="4" t="str">
        <f>CONCATENATE('[15]VALORACION CONTROLES'!C12,". ",'[15]VALORACION CONTROLES'!C13,". ",'[15]VALORACION CONTROLES'!C14)</f>
        <v xml:space="preserve">Se realiza una copia automática del sistema JSP7 Gobierno, Erudita, GLPI , Intranet de respaldo de la información contenida en los servidores de la Empresa con una periodicidad de cada 12 horas, de manera automática, como evidencia la copia de respaldo queda almacenada en repositorios, y es verificada una vez al mes por un por parte del profesional responsable del proceso de Gestión de Tics, con el propósito de contar con información actualizada en caso de que se presente una falla.. . Se realiza un monitoreo diario de la infraestructura de TI de la entidad, utilizando herramientas de monitoreo y tableros de control, esta actividad es realizada por un proefsional del proceso del Gestión de Tics, quien ingresa a la plataforma o revisa que no hayan enviado alertas de correo electrónico sobre fallos en los sistemas, una vez revisado se generan reprotes mensuales de las revisiones los cuales son trasladados a los expedientes contractuales. El proveedor también realiza revisión de alertas e informa inmediatamente al profeisonal de sistemas si se encuentran alguna anomalidad. </v>
      </c>
      <c r="H8" s="5" t="str">
        <f>'[15]VALORACIÓN DEL RIESGO'!F11</f>
        <v>PROBABILIDAD</v>
      </c>
      <c r="I8" s="4">
        <f>IF(B8="",0,(IF('[15]VALORACIÓN DEL RIESGO'!J11&lt;50,'[15]MAPA DE RIESGO'!C13,(IF(AND('[15]VALORACIÓN DEL RIESGO'!J11&gt;=51,H8="IMPACTO"),D8,(IF(AND('[15]VALORACIÓN DEL RIESGO'!J11&gt;=51,'[15]VALORACIÓN DEL RIESGO'!J11&lt;=75,H8="PROBABILIDAD"),(IF(D8-1&lt;=0,1,D8-1)),(IF(AND('[15]VALORACIÓN DEL RIESGO'!J11&gt;=76,'[15]VALORACIÓN DEL RIESGO'!J11&lt;=100,H8="PROBABILIDAD"),(IF(D8-2&lt;=0,1,D8-2)))))))))))</f>
        <v>3</v>
      </c>
      <c r="J8" s="4">
        <f>IF(B8="",0,(IF('[15]VALORACIÓN DEL RIESGO'!J11&lt;50,'[15]MAPA DE RIESGO'!D13,(IF(AND('[15]VALORACIÓN DEL RIESGO'!J11&gt;=51,H8="PROBABILIDAD"),E8,(IF(AND('[15]VALORACIÓN DEL RIESGO'!J11&gt;=51,'[15]VALORACIÓN DEL RIESGO'!J11&lt;=75,H8="IMPACTO"),(IF(E8-1&lt;=0,1,E8-1)),(IF(AND('[15]VALORACIÓN DEL RIESGO'!J11&gt;=76,'[15]VALORACIÓN DEL RIESGO'!J11&lt;=100,H8="IMPACTO"),(IF(E8-2&lt;=0,1,E8-2)))))))))))</f>
        <v>3</v>
      </c>
      <c r="K8" s="4">
        <f>(I8*J8)*4</f>
        <v>36</v>
      </c>
      <c r="L8" s="25" t="str">
        <f>IF(OR(AND(I8=3,J8=4),AND(I8=2,J8=5),AND(K8&gt;=52,K8&lt;=100)),"ZONA RIESGO EXTREMA",IF(OR(AND(I8=5,J8=2),AND(I8=4,J8=3),AND(I8=1,J8=4),AND(K8=20),AND(K8&gt;=28,K8&lt;=48)),"ZONA RIESGO ALTA",IF(OR(AND(I8=1,J8=3),AND(I8=4,J8=1),AND(K8=24)),"ZONA RIESGO MODERADA",IF(AND(K8&gt;=4,K8&lt;=16),"ZONA RIESGO BAJA"))))</f>
        <v>ZONA RIESGO ALTA</v>
      </c>
      <c r="M8" s="4" t="str">
        <f>[15]ANALISIS!I11</f>
        <v>REDUCIR EL RIESGO</v>
      </c>
      <c r="N8" s="4" t="str">
        <f>[15]ANALISIS!J11</f>
        <v>Mantener actualizados los activos de información de la Empresa, con el fin de controlar el numero de bases de datos de información relevante con que cuenta la Empresa.</v>
      </c>
    </row>
    <row r="9" spans="1:14" s="26" customFormat="1" ht="280.5" customHeight="1" x14ac:dyDescent="0.2">
      <c r="A9" s="4" t="str">
        <f>[15]IDENTIFICACIÓN!A13</f>
        <v>R2</v>
      </c>
      <c r="B9" s="4" t="str">
        <f>'[15]CONTEXTO ESTRATEGICO'!J13</f>
        <v>Alteración de la  integridad de los datos o uso indebido de la información para beneficio propio o de un tercero</v>
      </c>
      <c r="C9" s="28" t="s">
        <v>40</v>
      </c>
      <c r="D9" s="4">
        <f>[15]ANALISIS!C12</f>
        <v>1</v>
      </c>
      <c r="E9" s="4">
        <f>[15]ANALISIS!D12</f>
        <v>4</v>
      </c>
      <c r="F9" s="25" t="str">
        <f>[15]ANALISIS!H12</f>
        <v>ZONA RIESGO ALTA</v>
      </c>
      <c r="G9" s="4" t="str">
        <f>CONCATENATE('[15]VALORACION CONTROLES'!C13,". ",'[15]VALORACION CONTROLES'!C14,". ",'[15]VALORACION CONTROLES'!C15)</f>
        <v xml:space="preserve">. Se realiza un monitoreo diario de la infraestructura de TI de la entidad, utilizando herramientas de monitoreo y tableros de control, esta actividad es realizada por un proefsional del proceso del Gestión de Tics, quien ingresa a la plataforma o revisa que no hayan enviado alertas de correo electrónico sobre fallos en los sistemas, una vez revisado se generan reprotes mensuales de las revisiones los cuales son trasladados a los expedientes contractuales. El proveedor también realiza revisión de alertas e informa inmediatamente al profeisonal de sistemas si se encuentran alguna anomalidad. . Cada vez que ingrese tanto un contratista como un funcinario a la Empresa debe solicitar a la subgerencia de Gestión Corporativa, proceso Gestión de Tics, acceso a los sistemas y aplicativos según el perfil para el cual se haya vinculado a la entidad, se diligencia el formato FT-"71 Sol usua VPN V1", el cual es autorizado por el supervisor o jefe inmediato, y entregado al proceso de tics con el fin proceder a generar el usuario y la contraseña de acceso.  Estos formatos quedan debidamente diligenciados y firmados en original y custodiados por el proceso de Gestión de Tics y trasladados al archivo de Gestión de acuerdo con los tiempos programados por SGC. Este control tiene el propósito de generar responsabilidades a los usuarios sobre el acceso a la información dejando trazabilidad. Como responsables gestión proceso tics y subgerencia corporativa </v>
      </c>
      <c r="H9" s="5" t="str">
        <f>'[15]VALORACIÓN DEL RIESGO'!F12</f>
        <v>IMPACTO</v>
      </c>
      <c r="I9" s="4">
        <f>IF(B9="",0,(IF('[15]VALORACIÓN DEL RIESGO'!J12&lt;50,'[15]MAPA DE RIESGO'!C14,(IF(AND('[15]VALORACIÓN DEL RIESGO'!J12&gt;=51,H9="IMPACTO"),D9,(IF(AND('[15]VALORACIÓN DEL RIESGO'!J12&gt;=51,'[15]VALORACIÓN DEL RIESGO'!J12&lt;=75,H9="PROBABILIDAD"),(IF(D9-1&lt;=0,1,D9-1)),(IF(AND('[15]VALORACIÓN DEL RIESGO'!J12&gt;=76,'[15]VALORACIÓN DEL RIESGO'!J12&lt;=100,H9="PROBABILIDAD"),(IF(D9-2&lt;=0,1,D9-2)))))))))))</f>
        <v>1</v>
      </c>
      <c r="J9" s="4">
        <f>IF(B9="",0,(IF('[15]VALORACIÓN DEL RIESGO'!J12&lt;50,'[15]MAPA DE RIESGO'!D14,(IF(AND('[15]VALORACIÓN DEL RIESGO'!J12&gt;=51,H9="PROBABILIDAD"),E9,(IF(AND('[15]VALORACIÓN DEL RIESGO'!J12&gt;=51,'[15]VALORACIÓN DEL RIESGO'!J12&lt;=75,H9="IMPACTO"),(IF(E9-1&lt;=0,1,E9-1)),(IF(AND('[15]VALORACIÓN DEL RIESGO'!J12&gt;=76,'[15]VALORACIÓN DEL RIESGO'!J12&lt;=100,H9="IMPACTO"),(IF(E9-2&lt;=0,1,E9-2)))))))))))</f>
        <v>3</v>
      </c>
      <c r="K9" s="4">
        <f t="shared" ref="K9:K10" si="0">(I9*J9)*4</f>
        <v>12</v>
      </c>
      <c r="L9" s="25" t="str">
        <f t="shared" ref="L9:L10" si="1">IF(OR(AND(I9=3,J9=4),AND(I9=2,J9=5),AND(K9&gt;=52,K9&lt;=100)),"ZONA RIESGO EXTREMA",IF(OR(AND(I9=5,J9=2),AND(I9=4,J9=3),AND(I9=1,J9=4),AND(K9=20),AND(K9&gt;=28,K9&lt;=48)),"ZONA RIESGO ALTA",IF(OR(AND(I9=1,J9=3),AND(I9=4,J9=1),AND(K9=24)),"ZONA RIESGO MODERADA",IF(AND(K9&gt;=4,K9&lt;=16),"ZONA RIESGO BAJA"))))</f>
        <v>ZONA RIESGO MODERADA</v>
      </c>
      <c r="M9" s="4" t="str">
        <f>[15]ANALISIS!I12</f>
        <v>EVITAR EL RIESGO</v>
      </c>
      <c r="N9" s="4" t="str">
        <f>[15]ANALISIS!J12</f>
        <v>Partiicpar en al menos una capacitación en temas relacionados con seguridad y privacidad de la información orientada por la Alcaldía Mayor o Mintic</v>
      </c>
    </row>
    <row r="10" spans="1:14" s="26" customFormat="1" ht="290.25" customHeight="1" x14ac:dyDescent="0.2">
      <c r="A10" s="4" t="str">
        <f>[15]IDENTIFICACIÓN!A14</f>
        <v>R3</v>
      </c>
      <c r="B10" s="4" t="str">
        <f>'[15]CONTEXTO ESTRATEGICO'!J14</f>
        <v>Interrupción en la operatividad de la infraestructura tecnológica de la Empresa</v>
      </c>
      <c r="C10" s="28" t="s">
        <v>38</v>
      </c>
      <c r="D10" s="4">
        <f>[15]ANALISIS!C13</f>
        <v>1</v>
      </c>
      <c r="E10" s="4">
        <f>[15]ANALISIS!D13</f>
        <v>3</v>
      </c>
      <c r="F10" s="25" t="str">
        <f>[15]ANALISIS!H13</f>
        <v>ZONA RIESGO MODERADA</v>
      </c>
      <c r="G10" s="4" t="str">
        <f>CONCATENATE('[15]VALORACION CONTROLES'!C18,". ",'[15]VALORACION CONTROLES'!C18,". ",'[15]VALORACION CONTROLES'!C16)</f>
        <v xml:space="preserve">El propósito del control es evitar que queden equipos pendienes de mantenimiento preventivo, esta actividad se realiza a través de un profesional del área de sistemas que imprime el acta desde el sistema JSp7 módulo de activos fijos y la hace fimar del usuario y del técnico que realiza el mantenimiento, la evidencia se encuentra archivada en el expediente de los contratos de mantenimiento preventivo, dos veces al año, el responsable además del profesional de sistmas es la Subgerencia de Gestión Corporativa . El propósito del control es evitar que queden equipos pendienes de mantenimiento preventivo, esta actividad se realiza a través de un profesional del área de sistemas que imprime el acta desde el sistema JSp7 módulo de activos fijos y la hace fimar del usuario y del técnico que realiza el mantenimiento, la evidencia se encuentra archivada en el expediente de los contratos de mantenimiento preventivo, dos veces al año, el responsable además del profesional de sistmas es la Subgerencia de Gestión Corporativa . </v>
      </c>
      <c r="H10" s="5" t="str">
        <f>'[15]VALORACIÓN DEL RIESGO'!F13</f>
        <v>IMPACTO</v>
      </c>
      <c r="I10" s="4">
        <f>IF(B10="",0,(IF('[15]VALORACIÓN DEL RIESGO'!J13&lt;50,'[15]MAPA DE RIESGO'!C15,(IF(AND('[15]VALORACIÓN DEL RIESGO'!J13&gt;=51,H10="IMPACTO"),D10,(IF(AND('[15]VALORACIÓN DEL RIESGO'!J13&gt;=51,'[15]VALORACIÓN DEL RIESGO'!J13&lt;=75,H10="PROBABILIDAD"),(IF(D10-1&lt;=0,1,D10-1)),(IF(AND('[15]VALORACIÓN DEL RIESGO'!J13&gt;=76,'[15]VALORACIÓN DEL RIESGO'!J13&lt;=100,H10="PROBABILIDAD"),(IF(D10-2&lt;=0,1,D10-2)))))))))))</f>
        <v>1</v>
      </c>
      <c r="J10" s="4">
        <f>IF(B10="",0,(IF('[15]VALORACIÓN DEL RIESGO'!J13&lt;50,'[15]MAPA DE RIESGO'!D15,(IF(AND('[15]VALORACIÓN DEL RIESGO'!J13&gt;=51,H10="PROBABILIDAD"),E10,(IF(AND('[15]VALORACIÓN DEL RIESGO'!J13&gt;=51,'[15]VALORACIÓN DEL RIESGO'!J13&lt;=75,H10="IMPACTO"),(IF(E10-1&lt;=0,1,E10-1)),(IF(AND('[15]VALORACIÓN DEL RIESGO'!J13&gt;=76,'[15]VALORACIÓN DEL RIESGO'!J13&lt;=100,H10="IMPACTO"),(IF(E10-2&lt;=0,1,E10-2)))))))))))</f>
        <v>1</v>
      </c>
      <c r="K10" s="4">
        <f t="shared" si="0"/>
        <v>4</v>
      </c>
      <c r="L10" s="25" t="str">
        <f t="shared" si="1"/>
        <v>ZONA RIESGO BAJA</v>
      </c>
      <c r="M10" s="4" t="str">
        <f>[15]ANALISIS!I13</f>
        <v>REDUCIR EL RIESGO</v>
      </c>
      <c r="N10" s="4" t="str">
        <f>[15]ANALISIS!J13</f>
        <v>Realizar seguimiento a la contratación de los servicios de mantenilmiento preventivo y correctivo del hardeware de la Empesa a través del Plan de Adquisiciones.</v>
      </c>
    </row>
    <row r="12" spans="1:14" s="13" customFormat="1" ht="15" x14ac:dyDescent="0.25">
      <c r="A12" s="37" t="s">
        <v>41</v>
      </c>
      <c r="B12" s="37"/>
      <c r="C12" s="37" t="s">
        <v>42</v>
      </c>
      <c r="D12" s="37"/>
      <c r="E12" s="37" t="s">
        <v>43</v>
      </c>
      <c r="F12" s="37"/>
      <c r="G12" s="37"/>
    </row>
    <row r="13" spans="1:14" s="18" customFormat="1" ht="63.75" customHeight="1" x14ac:dyDescent="0.25">
      <c r="A13" s="31" t="s">
        <v>66</v>
      </c>
      <c r="B13" s="31"/>
      <c r="C13" s="31" t="s">
        <v>67</v>
      </c>
      <c r="D13" s="31"/>
      <c r="E13" s="31" t="s">
        <v>45</v>
      </c>
      <c r="F13" s="31"/>
      <c r="G13" s="31"/>
    </row>
    <row r="14" spans="1:14" s="18" customFormat="1" ht="14.25" customHeight="1" x14ac:dyDescent="0.25">
      <c r="A14" s="35" t="s">
        <v>74</v>
      </c>
      <c r="B14" s="50"/>
      <c r="C14" s="50"/>
      <c r="D14" s="50"/>
      <c r="E14" s="50"/>
      <c r="F14" s="50"/>
      <c r="G14" s="36"/>
    </row>
  </sheetData>
  <mergeCells count="24">
    <mergeCell ref="L6:L7"/>
    <mergeCell ref="A1:N1"/>
    <mergeCell ref="A2:N2"/>
    <mergeCell ref="A5:B5"/>
    <mergeCell ref="A6:A7"/>
    <mergeCell ref="B6:B7"/>
    <mergeCell ref="D6:E6"/>
    <mergeCell ref="I6:K6"/>
    <mergeCell ref="A14:G14"/>
    <mergeCell ref="C3:N4"/>
    <mergeCell ref="C5:N5"/>
    <mergeCell ref="A12:B12"/>
    <mergeCell ref="C12:D12"/>
    <mergeCell ref="E12:G12"/>
    <mergeCell ref="A13:B13"/>
    <mergeCell ref="C13:D13"/>
    <mergeCell ref="E13:G13"/>
    <mergeCell ref="M6:M7"/>
    <mergeCell ref="N6:N7"/>
    <mergeCell ref="C6:C7"/>
    <mergeCell ref="F6:F7"/>
    <mergeCell ref="G6:G7"/>
    <mergeCell ref="H6:H7"/>
    <mergeCell ref="A3:B4"/>
  </mergeCells>
  <conditionalFormatting sqref="F8:F10 L8:L10">
    <cfRule type="cellIs" dxfId="29" priority="8" stopIfTrue="1" operator="equal">
      <formula>"INACEPTABLE"</formula>
    </cfRule>
    <cfRule type="cellIs" dxfId="28" priority="9" stopIfTrue="1" operator="equal">
      <formula>"IMPORTANTE"</formula>
    </cfRule>
    <cfRule type="cellIs" dxfId="27" priority="10" stopIfTrue="1" operator="equal">
      <formula>"MODERADO"</formula>
    </cfRule>
  </conditionalFormatting>
  <conditionalFormatting sqref="F8:F10 L8:L10">
    <cfRule type="cellIs" dxfId="26" priority="7" stopIfTrue="1" operator="equal">
      <formula>"TOLERABLE"</formula>
    </cfRule>
  </conditionalFormatting>
  <conditionalFormatting sqref="F8:F10 L8:L10">
    <cfRule type="cellIs" dxfId="25" priority="5" stopIfTrue="1" operator="equal">
      <formula>"ZONA RIESGO ALTA"</formula>
    </cfRule>
    <cfRule type="cellIs" dxfId="24" priority="6" stopIfTrue="1" operator="equal">
      <formula>"ZONA RIESGO EXTREMA"</formula>
    </cfRule>
  </conditionalFormatting>
  <conditionalFormatting sqref="F8:F10 L8:L10">
    <cfRule type="cellIs" dxfId="23" priority="3" stopIfTrue="1" operator="equal">
      <formula>"ZONA RIESGO BAJA"</formula>
    </cfRule>
    <cfRule type="cellIs" dxfId="22" priority="4" stopIfTrue="1" operator="equal">
      <formula>"ZONA RIESGO MODERADA"</formula>
    </cfRule>
  </conditionalFormatting>
  <conditionalFormatting sqref="F8:F10 L8:L10">
    <cfRule type="cellIs" dxfId="21" priority="1" stopIfTrue="1" operator="equal">
      <formula>"ZONA RIESGO MODERADA"</formula>
    </cfRule>
    <cfRule type="cellIs" dxfId="20" priority="2" stopIfTrue="1" operator="equal">
      <formula>"ZONA RIESGO ALTA"</formula>
    </cfRule>
  </conditionalFormatting>
  <dataValidations disablePrompts="1" count="2">
    <dataValidation allowBlank="1" showInputMessage="1" showErrorMessage="1" prompt="La probabilidad se encuentra determinada por una escala de 1 a 3, siendo 1 la menor probabilidad de ocurrencia del riesgo y 3 la mayor probabilidad de  ocurrencia." sqref="D7" xr:uid="{00000000-0002-0000-0E00-000000000000}"/>
    <dataValidation allowBlank="1" showInputMessage="1" showErrorMessage="1" prompt="Es la materialización del riesgo y las consecuencias de su aparición. Su escala es: 5 bajo impacto, 10 medio, 20 alto impacto._x000a_" sqref="E7" xr:uid="{00000000-0002-0000-0E00-000001000000}"/>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7"/>
  <dimension ref="A1:N13"/>
  <sheetViews>
    <sheetView workbookViewId="0">
      <selection activeCell="A13" sqref="A13:G13"/>
    </sheetView>
  </sheetViews>
  <sheetFormatPr baseColWidth="10" defaultRowHeight="14.25" x14ac:dyDescent="0.2"/>
  <cols>
    <col min="1" max="1" width="8.7109375" style="10" customWidth="1"/>
    <col min="2" max="2" width="36.7109375" style="10" customWidth="1"/>
    <col min="3" max="3" width="15.7109375" style="10" customWidth="1"/>
    <col min="4" max="4" width="14" style="10" customWidth="1"/>
    <col min="5" max="5" width="10.7109375" style="10" customWidth="1"/>
    <col min="6" max="6" width="15.7109375" style="10" customWidth="1"/>
    <col min="7" max="7" width="47.7109375" style="10" customWidth="1"/>
    <col min="8" max="9" width="15.7109375" style="10" customWidth="1"/>
    <col min="10" max="10" width="9.7109375" style="10" customWidth="1"/>
    <col min="11" max="11" width="14.7109375" style="10" customWidth="1"/>
    <col min="12" max="12" width="13.7109375" style="10" customWidth="1"/>
    <col min="13" max="13" width="14.7109375" style="10" customWidth="1"/>
    <col min="14" max="14" width="29.7109375" style="10" customWidth="1"/>
    <col min="15" max="16384" width="11.42578125" style="10"/>
  </cols>
  <sheetData>
    <row r="1" spans="1:14" ht="14.25" customHeight="1" x14ac:dyDescent="0.2">
      <c r="A1" s="51" t="str">
        <f>'[16]CONTEXTO ESTRATEGICO'!A1</f>
        <v>EMPRESA DE RENOVACIÓN Y DESARROLLO URBANO DE BOGOTÁ</v>
      </c>
      <c r="B1" s="52"/>
      <c r="C1" s="52"/>
      <c r="D1" s="52"/>
      <c r="E1" s="52"/>
      <c r="F1" s="52"/>
      <c r="G1" s="52"/>
      <c r="H1" s="52"/>
      <c r="I1" s="52"/>
      <c r="J1" s="52"/>
      <c r="K1" s="52"/>
      <c r="L1" s="52"/>
      <c r="M1" s="52"/>
      <c r="N1" s="53"/>
    </row>
    <row r="2" spans="1:14" ht="14.25" customHeight="1" x14ac:dyDescent="0.2">
      <c r="A2" s="54" t="s">
        <v>48</v>
      </c>
      <c r="B2" s="55"/>
      <c r="C2" s="55"/>
      <c r="D2" s="55"/>
      <c r="E2" s="55"/>
      <c r="F2" s="55"/>
      <c r="G2" s="55"/>
      <c r="H2" s="55"/>
      <c r="I2" s="55"/>
      <c r="J2" s="55"/>
      <c r="K2" s="55"/>
      <c r="L2" s="55"/>
      <c r="M2" s="55"/>
      <c r="N2" s="56"/>
    </row>
    <row r="3" spans="1:14" s="9" customFormat="1" ht="22.5" customHeight="1" x14ac:dyDescent="0.2">
      <c r="A3" s="48" t="s">
        <v>0</v>
      </c>
      <c r="B3" s="48"/>
      <c r="C3" s="44" t="s">
        <v>1</v>
      </c>
      <c r="D3" s="44"/>
      <c r="E3" s="44"/>
      <c r="F3" s="44"/>
      <c r="G3" s="44"/>
      <c r="H3" s="44"/>
      <c r="I3" s="44"/>
      <c r="J3" s="44"/>
      <c r="K3" s="44"/>
      <c r="L3" s="44"/>
      <c r="M3" s="44"/>
      <c r="N3" s="44"/>
    </row>
    <row r="4" spans="1:14" s="9" customFormat="1" ht="15" x14ac:dyDescent="0.2">
      <c r="A4" s="48"/>
      <c r="B4" s="48"/>
      <c r="C4" s="44"/>
      <c r="D4" s="44"/>
      <c r="E4" s="44"/>
      <c r="F4" s="44"/>
      <c r="G4" s="44"/>
      <c r="H4" s="44"/>
      <c r="I4" s="44"/>
      <c r="J4" s="44"/>
      <c r="K4" s="44"/>
      <c r="L4" s="44"/>
      <c r="M4" s="44"/>
      <c r="N4" s="44"/>
    </row>
    <row r="5" spans="1:14" s="24" customFormat="1" ht="64.5" customHeight="1" x14ac:dyDescent="0.3">
      <c r="A5" s="45" t="str">
        <f>'[16]CONTEXTO ESTRATEGICO'!A12</f>
        <v>ATENCIÓN AL CIUDADANO</v>
      </c>
      <c r="B5" s="45"/>
      <c r="C5" s="45" t="str">
        <f>[16]ANALISIS!C8</f>
        <v>Brindar orientación e información a la ciudadanía sobre el objeto, misión, visión, funciones y responsabilidades de la empresa y administrar el Sistema Distrital de Quejas y Soluciones - SDQS, para satisfacer sus necesidades y proteger sus derechos frente a los servicios que la empresa presta.</v>
      </c>
      <c r="D5" s="45"/>
      <c r="E5" s="45"/>
      <c r="F5" s="45"/>
      <c r="G5" s="45"/>
      <c r="H5" s="45"/>
      <c r="I5" s="45"/>
      <c r="J5" s="45"/>
      <c r="K5" s="45"/>
      <c r="L5" s="45"/>
      <c r="M5" s="45"/>
      <c r="N5" s="45"/>
    </row>
    <row r="6" spans="1:14" s="19" customFormat="1" ht="12" x14ac:dyDescent="0.2">
      <c r="A6" s="49" t="s">
        <v>2</v>
      </c>
      <c r="B6" s="49" t="s">
        <v>3</v>
      </c>
      <c r="C6" s="49" t="s">
        <v>34</v>
      </c>
      <c r="D6" s="32" t="s">
        <v>4</v>
      </c>
      <c r="E6" s="32"/>
      <c r="F6" s="32" t="s">
        <v>33</v>
      </c>
      <c r="G6" s="32" t="s">
        <v>11</v>
      </c>
      <c r="H6" s="32" t="s">
        <v>12</v>
      </c>
      <c r="I6" s="32" t="s">
        <v>5</v>
      </c>
      <c r="J6" s="32"/>
      <c r="K6" s="32"/>
      <c r="L6" s="32" t="s">
        <v>6</v>
      </c>
      <c r="M6" s="32" t="s">
        <v>7</v>
      </c>
      <c r="N6" s="32" t="s">
        <v>8</v>
      </c>
    </row>
    <row r="7" spans="1:14" s="19" customFormat="1" ht="24" x14ac:dyDescent="0.2">
      <c r="A7" s="49"/>
      <c r="B7" s="49"/>
      <c r="C7" s="49"/>
      <c r="D7" s="11" t="s">
        <v>9</v>
      </c>
      <c r="E7" s="11" t="s">
        <v>10</v>
      </c>
      <c r="F7" s="32"/>
      <c r="G7" s="32"/>
      <c r="H7" s="32"/>
      <c r="I7" s="11" t="s">
        <v>13</v>
      </c>
      <c r="J7" s="11" t="s">
        <v>14</v>
      </c>
      <c r="K7" s="11" t="s">
        <v>15</v>
      </c>
      <c r="L7" s="32"/>
      <c r="M7" s="32"/>
      <c r="N7" s="32"/>
    </row>
    <row r="8" spans="1:14" s="26" customFormat="1" ht="147" customHeight="1" x14ac:dyDescent="0.2">
      <c r="A8" s="4" t="str">
        <f>[16]IDENTIFICACIÓN!A12</f>
        <v>R1</v>
      </c>
      <c r="B8" s="4" t="str">
        <f>'[16]CONTEXTO ESTRATEGICO'!J12</f>
        <v>Posibilidad de aceptar o solicitar dádivas a cambio de información privilegiada.</v>
      </c>
      <c r="C8" s="28" t="s">
        <v>40</v>
      </c>
      <c r="D8" s="4">
        <f>[16]ANALISIS!C11</f>
        <v>2</v>
      </c>
      <c r="E8" s="4">
        <f>[16]ANALISIS!D11</f>
        <v>5</v>
      </c>
      <c r="F8" s="25" t="str">
        <f>[16]ANALISIS!H11</f>
        <v>ZONA RIESGO EXTREMA</v>
      </c>
      <c r="G8" s="4" t="str">
        <f>CONCATENATE('[16]VALORACION CONTROLES'!C12,". ",'[16]VALORACION CONTROLES'!C13,". ",'[16]VALORACION CONTROLES'!C14)</f>
        <v xml:space="preserve">De manera permanente se dispone de canales a través de buzón de sugerencias, virtual, escrito, presencial y telefónico con el fin de facilitar la comunicación entre la ciudadanía y la Entidad para la recepción de quejas y denuncias. En el caso de recibir una denuncia o queja por presuntos actos de corrupción el profesional asignado recibe gestiona e informa oficialmente a los organismos internos de control para adelantar las acciones correspondientes de acuerdo con su competencia. . . </v>
      </c>
      <c r="H8" s="5" t="str">
        <f>'[16]VALORACIÓN DEL RIESGO'!F11</f>
        <v>PROBABILIDAD</v>
      </c>
      <c r="I8" s="4">
        <f>IF(B8="",0,(IF('[16]VALORACIÓN DEL RIESGO'!J11&lt;50,'[16]MAPA DE RIESGO'!C13,(IF(AND('[16]VALORACIÓN DEL RIESGO'!J11&gt;=51,H8="IMPACTO"),D8,(IF(AND('[16]VALORACIÓN DEL RIESGO'!J11&gt;=51,'[16]VALORACIÓN DEL RIESGO'!J11&lt;=75,H8="PROBABILIDAD"),(IF(D8-1&lt;=0,1,D8-1)),(IF(AND('[16]VALORACIÓN DEL RIESGO'!J11&gt;=76,'[16]VALORACIÓN DEL RIESGO'!J11&lt;=100,H8="PROBABILIDAD"),(IF(D8-2&lt;=0,1,D8-2)))))))))))</f>
        <v>1</v>
      </c>
      <c r="J8" s="4">
        <f>IF(B8="",0,(IF('[16]VALORACIÓN DEL RIESGO'!J11&lt;50,'[16]MAPA DE RIESGO'!D13,(IF(AND('[16]VALORACIÓN DEL RIESGO'!J11&gt;=51,H8="PROBABILIDAD"),E8,(IF(AND('[16]VALORACIÓN DEL RIESGO'!J11&gt;=51,'[16]VALORACIÓN DEL RIESGO'!J11&lt;=75,H8="IMPACTO"),(IF(E8-1&lt;=0,1,E8-1)),(IF(AND('[16]VALORACIÓN DEL RIESGO'!J11&gt;=76,'[16]VALORACIÓN DEL RIESGO'!J11&lt;=100,H8="IMPACTO"),(IF(E8-2&lt;=0,1,E8-2)))))))))))</f>
        <v>5</v>
      </c>
      <c r="K8" s="4">
        <f>(I8*J8)*4</f>
        <v>20</v>
      </c>
      <c r="L8" s="25" t="str">
        <f>IF(OR(AND(I8=3,J8=4),AND(I8=2,J8=5),AND(K8&gt;=52,K8&lt;=100)),"ZONA RIESGO EXTREMA",IF(OR(AND(I8=5,J8=2),AND(I8=4,J8=3),AND(I8=1,J8=4),AND(K8=20),AND(K8&gt;=28,K8&lt;=48)),"ZONA RIESGO ALTA",IF(OR(AND(I8=1,J8=3),AND(I8=4,J8=1),AND(K8=24)),"ZONA RIESGO MODERADA",IF(AND(K8&gt;=4,K8&lt;=16),"ZONA RIESGO BAJA"))))</f>
        <v>ZONA RIESGO ALTA</v>
      </c>
      <c r="M8" s="4" t="str">
        <f>[16]ANALISIS!I11</f>
        <v>EVITAR EL RIESGO</v>
      </c>
      <c r="N8" s="4" t="str">
        <f>[16]ANALISIS!J11</f>
        <v>Registrar el control en un documento que permita su estandarización u oficialización.</v>
      </c>
    </row>
    <row r="9" spans="1:14" s="26" customFormat="1" ht="179.25" customHeight="1" x14ac:dyDescent="0.2">
      <c r="A9" s="4" t="str">
        <f>[16]IDENTIFICACIÓN!A13</f>
        <v>R2</v>
      </c>
      <c r="B9" s="4" t="str">
        <f>'[16]CONTEXTO ESTRATEGICO'!J13</f>
        <v>Posibilidad de incumplimiento o inefectividad en la atención al ciudadano por parte de la empresa</v>
      </c>
      <c r="C9" s="28" t="s">
        <v>36</v>
      </c>
      <c r="D9" s="4">
        <f>[16]ANALISIS!C12</f>
        <v>3</v>
      </c>
      <c r="E9" s="4">
        <f>[16]ANALISIS!D12</f>
        <v>5</v>
      </c>
      <c r="F9" s="25" t="str">
        <f>[16]ANALISIS!H12</f>
        <v>ZONA RIESGO EXTREMA</v>
      </c>
      <c r="G9" s="4" t="str">
        <f>CONCATENATE('[16]VALORACION CONTROLES'!C13,". ",'[16]VALORACION CONTROLES'!C14,". ",'[16]VALORACION CONTROLES'!C16)</f>
        <v xml:space="preserve">. . Cada vez que se recepciona un requerimiento en el punto de atención o a través de los canales de información dispuestos, el personal asignado registra la solicitud en el aplicativo SDQS la cual se traslada a la dependencia competente para dar inicio al trámite correspondiente. Trimestralmente se encuesta telefónicamente al 5% de los peticionarios registrados durante cada mes registrando los resultados en la encuesta de satisfacción y se genera un informe consolidado con los resultados el cual se presenta al Comité Institucional de Gestión y Desempeño cuando los resultados ameritan toma de decisiones. </v>
      </c>
      <c r="H9" s="5" t="str">
        <f>'[16]VALORACIÓN DEL RIESGO'!F12</f>
        <v>PROBABILIDAD</v>
      </c>
      <c r="I9" s="4">
        <f>IF(B9="",0,(IF('[16]VALORACIÓN DEL RIESGO'!J12&lt;50,'[16]MAPA DE RIESGO'!C14,(IF(AND('[16]VALORACIÓN DEL RIESGO'!J12&gt;=51,H9="IMPACTO"),D9,(IF(AND('[16]VALORACIÓN DEL RIESGO'!J12&gt;=51,'[16]VALORACIÓN DEL RIESGO'!J12&lt;=75,H9="PROBABILIDAD"),(IF(D9-1&lt;=0,1,D9-1)),(IF(AND('[16]VALORACIÓN DEL RIESGO'!J12&gt;=76,'[16]VALORACIÓN DEL RIESGO'!J12&lt;=100,H9="PROBABILIDAD"),(IF(D9-2&lt;=0,1,D9-2)))))))))))</f>
        <v>3</v>
      </c>
      <c r="J9" s="4">
        <f>IF(B9="",0,(IF('[16]VALORACIÓN DEL RIESGO'!J12&lt;50,'[16]MAPA DE RIESGO'!D14,(IF(AND('[16]VALORACIÓN DEL RIESGO'!J12&gt;=51,H9="PROBABILIDAD"),E9,(IF(AND('[16]VALORACIÓN DEL RIESGO'!J12&gt;=51,'[16]VALORACIÓN DEL RIESGO'!J12&lt;=75,H9="IMPACTO"),(IF(E9-1&lt;=0,1,E9-1)),(IF(AND('[16]VALORACIÓN DEL RIESGO'!J12&gt;=76,'[16]VALORACIÓN DEL RIESGO'!J12&lt;=100,H9="IMPACTO"),(IF(E9-2&lt;=0,1,E9-2)))))))))))</f>
        <v>5</v>
      </c>
      <c r="K9" s="4">
        <f t="shared" ref="K9" si="0">(I9*J9)*4</f>
        <v>60</v>
      </c>
      <c r="L9" s="25" t="str">
        <f t="shared" ref="L9" si="1">IF(OR(AND(I9=3,J9=4),AND(I9=2,J9=5),AND(K9&gt;=52,K9&lt;=100)),"ZONA RIESGO EXTREMA",IF(OR(AND(I9=5,J9=2),AND(I9=4,J9=3),AND(I9=1,J9=4),AND(K9=20),AND(K9&gt;=28,K9&lt;=48)),"ZONA RIESGO ALTA",IF(OR(AND(I9=1,J9=3),AND(I9=4,J9=1),AND(K9=24)),"ZONA RIESGO MODERADA",IF(AND(K9&gt;=4,K9&lt;=16),"ZONA RIESGO BAJA"))))</f>
        <v>ZONA RIESGO EXTREMA</v>
      </c>
      <c r="M9" s="4" t="str">
        <f>[16]ANALISIS!I12</f>
        <v>EVITAR EL RIESGO</v>
      </c>
      <c r="N9" s="4" t="str">
        <f>[16]ANALISIS!J12</f>
        <v>Elaborar el informe trimestral de percepción de la atención recibida para la presentación al Comité Institucional de Gestión y Desempeño cuando los resultados ameritan toma de decisiones.</v>
      </c>
    </row>
    <row r="10" spans="1:14" s="7" customFormat="1" ht="15" x14ac:dyDescent="0.2"/>
    <row r="11" spans="1:14" s="13" customFormat="1" ht="15" x14ac:dyDescent="0.25">
      <c r="A11" s="37" t="s">
        <v>41</v>
      </c>
      <c r="B11" s="37"/>
      <c r="C11" s="37" t="s">
        <v>42</v>
      </c>
      <c r="D11" s="37"/>
      <c r="E11" s="37" t="s">
        <v>43</v>
      </c>
      <c r="F11" s="37"/>
      <c r="G11" s="37"/>
    </row>
    <row r="12" spans="1:14" s="18" customFormat="1" ht="63.75" customHeight="1" x14ac:dyDescent="0.25">
      <c r="A12" s="31" t="s">
        <v>70</v>
      </c>
      <c r="B12" s="31"/>
      <c r="C12" s="31" t="s">
        <v>71</v>
      </c>
      <c r="D12" s="31"/>
      <c r="E12" s="31" t="s">
        <v>45</v>
      </c>
      <c r="F12" s="31"/>
      <c r="G12" s="31"/>
    </row>
    <row r="13" spans="1:14" s="18" customFormat="1" ht="14.25" customHeight="1" x14ac:dyDescent="0.25">
      <c r="A13" s="35" t="s">
        <v>74</v>
      </c>
      <c r="B13" s="50"/>
      <c r="C13" s="50"/>
      <c r="D13" s="50"/>
      <c r="E13" s="50"/>
      <c r="F13" s="50"/>
      <c r="G13" s="36"/>
    </row>
  </sheetData>
  <mergeCells count="24">
    <mergeCell ref="L6:L7"/>
    <mergeCell ref="A1:N1"/>
    <mergeCell ref="A2:N2"/>
    <mergeCell ref="A5:B5"/>
    <mergeCell ref="A6:A7"/>
    <mergeCell ref="B6:B7"/>
    <mergeCell ref="D6:E6"/>
    <mergeCell ref="I6:K6"/>
    <mergeCell ref="A13:G13"/>
    <mergeCell ref="C3:N4"/>
    <mergeCell ref="C5:N5"/>
    <mergeCell ref="A11:B11"/>
    <mergeCell ref="C11:D11"/>
    <mergeCell ref="E11:G11"/>
    <mergeCell ref="A12:B12"/>
    <mergeCell ref="C12:D12"/>
    <mergeCell ref="E12:G12"/>
    <mergeCell ref="M6:M7"/>
    <mergeCell ref="N6:N7"/>
    <mergeCell ref="C6:C7"/>
    <mergeCell ref="F6:F7"/>
    <mergeCell ref="G6:G7"/>
    <mergeCell ref="H6:H7"/>
    <mergeCell ref="A3:B4"/>
  </mergeCells>
  <conditionalFormatting sqref="F8:F9 L8:L9">
    <cfRule type="cellIs" dxfId="19" priority="8" stopIfTrue="1" operator="equal">
      <formula>"INACEPTABLE"</formula>
    </cfRule>
    <cfRule type="cellIs" dxfId="18" priority="9" stopIfTrue="1" operator="equal">
      <formula>"IMPORTANTE"</formula>
    </cfRule>
    <cfRule type="cellIs" dxfId="17" priority="10" stopIfTrue="1" operator="equal">
      <formula>"MODERADO"</formula>
    </cfRule>
  </conditionalFormatting>
  <conditionalFormatting sqref="F8:F9 L8:L9">
    <cfRule type="cellIs" dxfId="16" priority="7" stopIfTrue="1" operator="equal">
      <formula>"TOLERABLE"</formula>
    </cfRule>
  </conditionalFormatting>
  <conditionalFormatting sqref="F8:F9 L8:L9">
    <cfRule type="cellIs" dxfId="15" priority="5" stopIfTrue="1" operator="equal">
      <formula>"ZONA RIESGO ALTA"</formula>
    </cfRule>
    <cfRule type="cellIs" dxfId="14" priority="6" stopIfTrue="1" operator="equal">
      <formula>"ZONA RIESGO EXTREMA"</formula>
    </cfRule>
  </conditionalFormatting>
  <conditionalFormatting sqref="F8:F9 L8:L9">
    <cfRule type="cellIs" dxfId="13" priority="3" stopIfTrue="1" operator="equal">
      <formula>"ZONA RIESGO BAJA"</formula>
    </cfRule>
    <cfRule type="cellIs" dxfId="12" priority="4" stopIfTrue="1" operator="equal">
      <formula>"ZONA RIESGO MODERADA"</formula>
    </cfRule>
  </conditionalFormatting>
  <conditionalFormatting sqref="F8:F9 L8:L9">
    <cfRule type="cellIs" dxfId="11" priority="1" stopIfTrue="1" operator="equal">
      <formula>"ZONA RIESGO MODERADA"</formula>
    </cfRule>
    <cfRule type="cellIs" dxfId="10" priority="2" stopIfTrue="1" operator="equal">
      <formula>"ZONA RIESGO ALTA"</formula>
    </cfRule>
  </conditionalFormatting>
  <dataValidations count="2">
    <dataValidation allowBlank="1" showInputMessage="1" showErrorMessage="1" prompt="La probabilidad se encuentra determinada por una escala de 1 a 3, siendo 1 la menor probabilidad de ocurrencia del riesgo y 3 la mayor probabilidad de  ocurrencia." sqref="D7" xr:uid="{00000000-0002-0000-0F00-000000000000}"/>
    <dataValidation allowBlank="1" showInputMessage="1" showErrorMessage="1" prompt="Es la materialización del riesgo y las consecuencias de su aparición. Su escala es: 5 bajo impacto, 10 medio, 20 alto impacto._x000a_" sqref="E7" xr:uid="{00000000-0002-0000-0F00-000001000000}"/>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30"/>
  <sheetViews>
    <sheetView workbookViewId="0">
      <selection activeCell="A14" sqref="A14:G14"/>
    </sheetView>
  </sheetViews>
  <sheetFormatPr baseColWidth="10" defaultRowHeight="14.25" x14ac:dyDescent="0.2"/>
  <cols>
    <col min="1" max="1" width="8.7109375" style="10" customWidth="1"/>
    <col min="2" max="2" width="36.7109375" style="10" customWidth="1"/>
    <col min="3" max="3" width="15.7109375" style="10" customWidth="1"/>
    <col min="4" max="4" width="15.140625" style="10" customWidth="1"/>
    <col min="5" max="5" width="10.7109375" style="10" customWidth="1"/>
    <col min="6" max="6" width="15.7109375" style="10" customWidth="1"/>
    <col min="7" max="7" width="47.7109375" style="10" customWidth="1"/>
    <col min="8" max="9" width="14.7109375" style="10" customWidth="1"/>
    <col min="10" max="10" width="9.7109375" style="10" customWidth="1"/>
    <col min="11" max="11" width="15.28515625" style="10" customWidth="1"/>
    <col min="12" max="12" width="13.7109375" style="10" customWidth="1"/>
    <col min="13" max="13" width="14.7109375" style="10" customWidth="1"/>
    <col min="14" max="14" width="29.7109375" style="10" customWidth="1"/>
    <col min="15" max="16384" width="11.42578125" style="10"/>
  </cols>
  <sheetData>
    <row r="1" spans="1:14" ht="14.25" customHeight="1" x14ac:dyDescent="0.2">
      <c r="A1" s="86" t="str">
        <f>'[17]CONTEXTO ESTRATEGICO'!A1</f>
        <v>EMPRESA DE RENOVACIÓN Y DESARROLLO URBANO DE BOGOTÁ</v>
      </c>
      <c r="B1" s="87"/>
      <c r="C1" s="87"/>
      <c r="D1" s="87"/>
      <c r="E1" s="87"/>
      <c r="F1" s="87"/>
      <c r="G1" s="87"/>
      <c r="H1" s="87"/>
      <c r="I1" s="87"/>
      <c r="J1" s="87"/>
      <c r="K1" s="87"/>
      <c r="L1" s="87"/>
      <c r="M1" s="87"/>
      <c r="N1" s="88"/>
    </row>
    <row r="2" spans="1:14" ht="14.25" customHeight="1" x14ac:dyDescent="0.2">
      <c r="A2" s="89" t="s">
        <v>48</v>
      </c>
      <c r="B2" s="90"/>
      <c r="C2" s="90"/>
      <c r="D2" s="90"/>
      <c r="E2" s="90"/>
      <c r="F2" s="90"/>
      <c r="G2" s="90"/>
      <c r="H2" s="90"/>
      <c r="I2" s="90"/>
      <c r="J2" s="90"/>
      <c r="K2" s="90"/>
      <c r="L2" s="90"/>
      <c r="M2" s="90"/>
      <c r="N2" s="91"/>
    </row>
    <row r="3" spans="1:14" s="9" customFormat="1" ht="22.5" customHeight="1" x14ac:dyDescent="0.2">
      <c r="A3" s="48" t="s">
        <v>0</v>
      </c>
      <c r="B3" s="48"/>
      <c r="C3" s="60" t="s">
        <v>1</v>
      </c>
      <c r="D3" s="61"/>
      <c r="E3" s="61"/>
      <c r="F3" s="61"/>
      <c r="G3" s="61"/>
      <c r="H3" s="61"/>
      <c r="I3" s="61"/>
      <c r="J3" s="61"/>
      <c r="K3" s="61"/>
      <c r="L3" s="61"/>
      <c r="M3" s="61"/>
      <c r="N3" s="62"/>
    </row>
    <row r="4" spans="1:14" s="9" customFormat="1" ht="15" x14ac:dyDescent="0.2">
      <c r="A4" s="48"/>
      <c r="B4" s="48"/>
      <c r="C4" s="63"/>
      <c r="D4" s="64"/>
      <c r="E4" s="64"/>
      <c r="F4" s="64"/>
      <c r="G4" s="64"/>
      <c r="H4" s="64"/>
      <c r="I4" s="64"/>
      <c r="J4" s="64"/>
      <c r="K4" s="64"/>
      <c r="L4" s="64"/>
      <c r="M4" s="64"/>
      <c r="N4" s="65"/>
    </row>
    <row r="5" spans="1:14" s="24" customFormat="1" ht="63" customHeight="1" x14ac:dyDescent="0.3">
      <c r="A5" s="45" t="str">
        <f>'[17]CONTEXTO ESTRATEGICO'!A12</f>
        <v>EVALUACIÓN Y SEGUIMIENTO</v>
      </c>
      <c r="B5" s="45"/>
      <c r="C5" s="57" t="str">
        <f>[17]ANALISIS!C8</f>
        <v>Ser agente dinamizador del Sistema de Control Interno por medio de actividades en torno a los cinco (5) roles: Liderazgo estratégico, Enfoque hacia la prevención, Evaluación de la gestión del riesgo, Evaluación y seguimiento, Relación con entes externos de control.</v>
      </c>
      <c r="D5" s="58"/>
      <c r="E5" s="58"/>
      <c r="F5" s="58"/>
      <c r="G5" s="58"/>
      <c r="H5" s="58"/>
      <c r="I5" s="58"/>
      <c r="J5" s="58"/>
      <c r="K5" s="58"/>
      <c r="L5" s="58"/>
      <c r="M5" s="58"/>
      <c r="N5" s="59"/>
    </row>
    <row r="6" spans="1:14" s="19" customFormat="1" ht="12" x14ac:dyDescent="0.2">
      <c r="A6" s="49" t="s">
        <v>2</v>
      </c>
      <c r="B6" s="49" t="s">
        <v>3</v>
      </c>
      <c r="C6" s="84" t="s">
        <v>34</v>
      </c>
      <c r="D6" s="32" t="s">
        <v>4</v>
      </c>
      <c r="E6" s="32"/>
      <c r="F6" s="33" t="s">
        <v>33</v>
      </c>
      <c r="G6" s="33" t="s">
        <v>11</v>
      </c>
      <c r="H6" s="33" t="s">
        <v>12</v>
      </c>
      <c r="I6" s="32" t="s">
        <v>5</v>
      </c>
      <c r="J6" s="32"/>
      <c r="K6" s="32"/>
      <c r="L6" s="32" t="s">
        <v>6</v>
      </c>
      <c r="M6" s="32" t="s">
        <v>7</v>
      </c>
      <c r="N6" s="32" t="s">
        <v>8</v>
      </c>
    </row>
    <row r="7" spans="1:14" s="19" customFormat="1" ht="24" x14ac:dyDescent="0.2">
      <c r="A7" s="49"/>
      <c r="B7" s="49"/>
      <c r="C7" s="85"/>
      <c r="D7" s="11" t="s">
        <v>9</v>
      </c>
      <c r="E7" s="11" t="s">
        <v>10</v>
      </c>
      <c r="F7" s="34"/>
      <c r="G7" s="34"/>
      <c r="H7" s="34"/>
      <c r="I7" s="11" t="s">
        <v>13</v>
      </c>
      <c r="J7" s="11" t="s">
        <v>14</v>
      </c>
      <c r="K7" s="11" t="s">
        <v>15</v>
      </c>
      <c r="L7" s="32"/>
      <c r="M7" s="32"/>
      <c r="N7" s="32"/>
    </row>
    <row r="8" spans="1:14" s="26" customFormat="1" ht="225" customHeight="1" x14ac:dyDescent="0.2">
      <c r="A8" s="28" t="str">
        <f>[17]IDENTIFICACIÓN!A12</f>
        <v>R1</v>
      </c>
      <c r="B8" s="29" t="str">
        <f>'[17]CONTEXTO ESTRATEGICO'!J12</f>
        <v>Posibilidad de manipulación indebida de los informes de auditoria.</v>
      </c>
      <c r="C8" s="28" t="s">
        <v>40</v>
      </c>
      <c r="D8" s="28">
        <f>[17]ANALISIS!C11</f>
        <v>2</v>
      </c>
      <c r="E8" s="28">
        <f>[17]ANALISIS!D11</f>
        <v>5</v>
      </c>
      <c r="F8" s="30" t="str">
        <f>[17]ANALISIS!H11</f>
        <v>ZONA RIESGO EXTREMA</v>
      </c>
      <c r="G8" s="29" t="str">
        <f>CONCATENATE('[17]VALORACION CONTROLES'!C12)</f>
        <v>Cada vez que se culmina un ejercicio de auditoría, se genera un informe preliminar que es remitido a través de correo electrónico a la Jefe de Control Interno el cual es revisado y discutido conjuntamente con el equipo auditor para realizar los ajustes o cambios cuando hay lugar a ello antes de la remisión al área auditada. Cuando se remite el informe preliminar al área auditada se solicita su revisión y se otorga un plazo para el ejercicio de la contradicción y defensa y luego de recibidas las observaciones, el informe se somete nuevamente a la revisión y se remite el informe definitivo a través de una comunicación oficial radicada en el Sistema de Información Erudita. Si se detectan situaciones de manipulación indebida de los informes legales, de seguimiento o de auditoría se investigan internamente y se remite el caso a la Dirección de Gestión Corporativa y de Control Disciplinario.</v>
      </c>
      <c r="H8" s="27" t="str">
        <f>'[17]VALORACIÓN DEL RIESGO'!F11</f>
        <v>PROBABILIDAD</v>
      </c>
      <c r="I8" s="28">
        <f>IF(B8="",0,(IF('[17]VALORACIÓN DEL RIESGO'!J11&lt;50,'[17]MAPA DE RIESGO'!C13,(IF(AND('[17]VALORACIÓN DEL RIESGO'!J11&gt;=51,H8="IMPACTO"),D8,(IF(AND('[17]VALORACIÓN DEL RIESGO'!J11&gt;=51,'[17]VALORACIÓN DEL RIESGO'!J11&lt;=75,H8="PROBABILIDAD"),(IF(D8-1&lt;=0,1,D8-1)),(IF(AND('[17]VALORACIÓN DEL RIESGO'!J11&gt;=76,'[17]VALORACIÓN DEL RIESGO'!J11&lt;=100,H8="PROBABILIDAD"),(IF(D8-2&lt;=0,1,D8-2)))))))))))</f>
        <v>1</v>
      </c>
      <c r="J8" s="28">
        <f>IF(B8="",0,(IF('[17]VALORACIÓN DEL RIESGO'!J11&lt;50,'[17]MAPA DE RIESGO'!D13,(IF(AND('[17]VALORACIÓN DEL RIESGO'!J11&gt;=51,H8="PROBABILIDAD"),E8,(IF(AND('[17]VALORACIÓN DEL RIESGO'!J11&gt;=51,'[17]VALORACIÓN DEL RIESGO'!J11&lt;=75,H8="IMPACTO"),(IF(E8-1&lt;=0,1,E8-1)),(IF(AND('[17]VALORACIÓN DEL RIESGO'!J11&gt;=76,'[17]VALORACIÓN DEL RIESGO'!J11&lt;=100,H8="IMPACTO"),(IF(E8-2&lt;=0,1,E8-2)))))))))))</f>
        <v>5</v>
      </c>
      <c r="K8" s="28">
        <f>(I8*J8)*4</f>
        <v>20</v>
      </c>
      <c r="L8" s="30" t="str">
        <f>IF(OR(AND(I8=3,J8=4),AND(I8=2,J8=5),AND(K8&gt;=52,K8&lt;=100)),"ZONA RIESGO EXTREMA",IF(OR(AND(I8=5,J8=2),AND(I8=4,J8=3),AND(I8=1,J8=4),AND(K8=20),AND(K8&gt;=28,K8&lt;=48)),"ZONA RIESGO ALTA",IF(OR(AND(I8=1,J8=3),AND(I8=4,J8=1),AND(K8=24)),"ZONA RIESGO MODERADA",IF(AND(K8&gt;=4,K8&lt;=16),"ZONA RIESGO BAJA"))))</f>
        <v>ZONA RIESGO ALTA</v>
      </c>
      <c r="M8" s="28" t="str">
        <f>[17]ANALISIS!I11</f>
        <v>EVITAR EL RIESGO</v>
      </c>
      <c r="N8" s="29" t="str">
        <f>[17]ANALISIS!J11</f>
        <v>1. Diseñar y aplicar el formato para suscribir la declaración de impedimentos y conflictos de interés de los auditores.
2. Solicitar la apropiación de recursos para la 
adquisición de un software para la administración de las auditorias internas.</v>
      </c>
    </row>
    <row r="9" spans="1:14" s="26" customFormat="1" ht="409.5" x14ac:dyDescent="0.2">
      <c r="A9" s="28" t="str">
        <f>[17]IDENTIFICACIÓN!A13</f>
        <v>R2</v>
      </c>
      <c r="B9" s="29" t="str">
        <f>'[17]CONTEXTO ESTRATEGICO'!J13</f>
        <v>Posibilidad de entrega inoportuna de informes, respuestas, alertas y recomendaciones para el mejoramiento de la gestión institucional y del Sistema de Control Interno.</v>
      </c>
      <c r="C9" s="28" t="s">
        <v>36</v>
      </c>
      <c r="D9" s="28">
        <f>[17]ANALISIS!C12</f>
        <v>3</v>
      </c>
      <c r="E9" s="28">
        <f>[17]ANALISIS!D12</f>
        <v>4</v>
      </c>
      <c r="F9" s="30" t="str">
        <f>[17]ANALISIS!H12</f>
        <v>ZONA RIESGO EXTREMA</v>
      </c>
      <c r="G9" s="29" t="str">
        <f>CONCATENATE('[17]VALORACION CONTROLES'!C13,". ",'[17]VALORACION CONTROLES'!C14)</f>
        <v>La Jefe de la Oficina de Control Interno convoca a todo el equipo de trabajo en el mes de enero de cada vigencia para analizar y planificar las acciones de acuerdo con la priorización y necesidades de la Empresa de Renovación Urbano de Bogotá, D.C., lo cual queda incorporado en el Plan Anual de Auditoría en e que se identifican las actividades, responsables y fechas de ejecución y en actas de autocontrol, con el propósito de realizar un seguimiento mensual del estado de avance a través de reuniones de autocontrol. Si se encuentran actividades que no se pueden ejecutar en el tiempo programado o se presentan retrasos, se realizan los ajustes en la programación y se convoca al Comité Institucional de Coordinación de Control Interno para la aprobación cuyas sesiones se documentan en las actas correspondientes.. Cada vez que se inicia un ejercicio de auditoría, el auditor líder prepara el plan específico de auditoria el cual se somete a la revisión y aprobación de la Jefe de la Oficina de Control Interno y se remite al área objeto de auditoria a través de comunicación oficial con suficiente antelación junto con la descripción de las información requerida y el plazo de entrega. La Jefe de Control Interno convoca a la reunión de instalación de la auditoría al que asisten los equipos de trabajo del área auditada y el equipo auditor para presentar el plan específico de auditoría y dar a conocer todos los detalles y condiciones de la auditoria y, de ser necesarios, se realizan los ajustes previo acuerdo con el proceso auditado. Para el suministro de información por parte de la diferentes dependencias de la Empresa, la Jefe de Control Interno remite el requerimiento mediante correo electrónico a los líderes de los procesos responsables dela información correspondiente, estableciendo los plazos máximos de entrega para la revisión según su competencia y posterior entrega para la firma de la Gerencia General. En caso de requerirse un plazo adicional, se comunica al peticionario mediante comunicación solicitando el plazo para la emisión de la respuesta.</v>
      </c>
      <c r="H9" s="27" t="str">
        <f>'[17]VALORACIÓN DEL RIESGO'!F12</f>
        <v>PROBABILIDAD</v>
      </c>
      <c r="I9" s="28">
        <f>IF(B9="",0,(IF('[17]VALORACIÓN DEL RIESGO'!J12&lt;50,'[17]MAPA DE RIESGO'!C14,(IF(AND('[17]VALORACIÓN DEL RIESGO'!J12&gt;=51,H9="IMPACTO"),D9,(IF(AND('[17]VALORACIÓN DEL RIESGO'!J12&gt;=51,'[17]VALORACIÓN DEL RIESGO'!J12&lt;=75,H9="PROBABILIDAD"),(IF(D9-1&lt;=0,1,D9-1)),(IF(AND('[17]VALORACIÓN DEL RIESGO'!J12&gt;=76,'[17]VALORACIÓN DEL RIESGO'!J12&lt;=100,H9="PROBABILIDAD"),(IF(D9-2&lt;=0,1,D9-2)))))))))))</f>
        <v>1</v>
      </c>
      <c r="J9" s="28">
        <f>IF(B9="",0,(IF('[17]VALORACIÓN DEL RIESGO'!J12&lt;50,'[17]MAPA DE RIESGO'!D14,(IF(AND('[17]VALORACIÓN DEL RIESGO'!J12&gt;=51,H9="PROBABILIDAD"),E9,(IF(AND('[17]VALORACIÓN DEL RIESGO'!J12&gt;=51,'[17]VALORACIÓN DEL RIESGO'!J12&lt;=75,H9="IMPACTO"),(IF(E9-1&lt;=0,1,E9-1)),(IF(AND('[17]VALORACIÓN DEL RIESGO'!J12&gt;=76,'[17]VALORACIÓN DEL RIESGO'!J12&lt;=100,H9="IMPACTO"),(IF(E9-2&lt;=0,1,E9-2)))))))))))</f>
        <v>4</v>
      </c>
      <c r="K9" s="28">
        <f t="shared" ref="K9:K10" si="0">(I9*J9)*4</f>
        <v>16</v>
      </c>
      <c r="L9" s="30" t="str">
        <f t="shared" ref="L9:L10" si="1">IF(OR(AND(I9=3,J9=4),AND(I9=2,J9=5),AND(K9&gt;=52,K9&lt;=100)),"ZONA RIESGO EXTREMA",IF(OR(AND(I9=5,J9=2),AND(I9=4,J9=3),AND(I9=1,J9=4),AND(K9=20),AND(K9&gt;=28,K9&lt;=48)),"ZONA RIESGO ALTA",IF(OR(AND(I9=1,J9=3),AND(I9=4,J9=1),AND(K9=24)),"ZONA RIESGO MODERADA",IF(AND(K9&gt;=4,K9&lt;=16),"ZONA RIESGO BAJA"))))</f>
        <v>ZONA RIESGO ALTA</v>
      </c>
      <c r="M9" s="28" t="str">
        <f>[17]ANALISIS!I12</f>
        <v>EVITAR EL RIESGO</v>
      </c>
      <c r="N9" s="29" t="str">
        <f>[17]ANALISIS!J12</f>
        <v>1. Establecer el ranking de auditores para valorar el desempeño del auditor.
2. Realizar el análisis semestral del estado de adopción y efectividad de las recomendaciones surtidas en los informes legales, se seguimiento o de auditoria.
3. Diseñar el implementar un indicador para medir la atención oportuna de requerimientos de control.</v>
      </c>
    </row>
    <row r="10" spans="1:14" s="26" customFormat="1" ht="382.5" x14ac:dyDescent="0.2">
      <c r="A10" s="28" t="str">
        <f>[17]IDENTIFICACIÓN!A14</f>
        <v>R3</v>
      </c>
      <c r="B10" s="29" t="str">
        <f>'[17]CONTEXTO ESTRATEGICO'!J14</f>
        <v>Posibilidad de rezago frente a las tendencias en materia de auditoría y Control Interno.</v>
      </c>
      <c r="C10" s="28" t="s">
        <v>35</v>
      </c>
      <c r="D10" s="28">
        <f>[17]ANALISIS!C13</f>
        <v>2</v>
      </c>
      <c r="E10" s="28">
        <f>[17]ANALISIS!D13</f>
        <v>3</v>
      </c>
      <c r="F10" s="30" t="str">
        <f>[17]ANALISIS!H13</f>
        <v>ZONA RIESGO MODERADA</v>
      </c>
      <c r="G10" s="29" t="str">
        <f>CONCATENATE('[17]VALORACION CONTROLES'!C15,". ",'[17]VALORACION CONTROLES'!C16)</f>
        <v>La Jefe de la Oficina de Control Interno, cada vez que se requiere la contratación de personal, verifica que en los estudios previos se incluyan los requisitos de competencias, habilidades y experiencia del profesional y valida su cumplimiento a través de la suscripción del análisis de idoneidad de acuerdo con los soportes allegados con el propósito de contar con un equipo multidisciplinario. Si el candidato no cumple con el perfil, se solicitan los soportes faltantes y de no satisfacer los requisitos, se procede con el análisis de otros candidatos. Adicionalmente, de manera periódica se asiste a las capacitaciones y cursos de actualización gratuitos ofertados por las distintas entidades distritales o nacionales. Así mismo se plantean las necesidades de capacitación y entrenamiento para inclusión en el Plan Institucional de Capacitación. . Cada vez que se culmina una auditoria, al auditor líder remite a través de correo electrónico el informe preliminar a la Jefe de Control Interno y al equipo auditor para realizar las revisiones y observaciones de forma, fondo y contenido y posteriormente se allega a la Jefe de Control Interno con quien se revisa, se discute su contenido y se realizan los ajustes requeridos. Se prepara el informe definitivo que es aprobado por la Jefe de Control Interno y luego se remite a todas las áreas involucradas y a la Gerencia General. En todos los casos, la Jefe de Control Interno efectúa los ajustes y correcciones necesarias previo a la remisión de los informes de auditoria definitivos.</v>
      </c>
      <c r="H10" s="27" t="str">
        <f>'[17]VALORACIÓN DEL RIESGO'!F13</f>
        <v>PROBABILIDAD</v>
      </c>
      <c r="I10" s="28">
        <f>IF(B10="",0,(IF('[17]VALORACIÓN DEL RIESGO'!J13&lt;50,'[17]MAPA DE RIESGO'!C15,(IF(AND('[17]VALORACIÓN DEL RIESGO'!J13&gt;=51,H10="IMPACTO"),D10,(IF(AND('[17]VALORACIÓN DEL RIESGO'!J13&gt;=51,'[17]VALORACIÓN DEL RIESGO'!J13&lt;=75,H10="PROBABILIDAD"),(IF(D10-1&lt;=0,1,D10-1)),(IF(AND('[17]VALORACIÓN DEL RIESGO'!J13&gt;=76,'[17]VALORACIÓN DEL RIESGO'!J13&lt;=100,H10="PROBABILIDAD"),(IF(D10-2&lt;=0,1,D10-2)))))))))))</f>
        <v>1</v>
      </c>
      <c r="J10" s="28">
        <f>IF(B10="",0,(IF('[17]VALORACIÓN DEL RIESGO'!J13&lt;50,'[17]MAPA DE RIESGO'!D15,(IF(AND('[17]VALORACIÓN DEL RIESGO'!J13&gt;=51,H10="PROBABILIDAD"),E10,(IF(AND('[17]VALORACIÓN DEL RIESGO'!J13&gt;=51,'[17]VALORACIÓN DEL RIESGO'!J13&lt;=75,H10="IMPACTO"),(IF(E10-1&lt;=0,1,E10-1)),(IF(AND('[17]VALORACIÓN DEL RIESGO'!J13&gt;=76,'[17]VALORACIÓN DEL RIESGO'!J13&lt;=100,H10="IMPACTO"),(IF(E10-2&lt;=0,1,E10-2)))))))))))</f>
        <v>3</v>
      </c>
      <c r="K10" s="28">
        <f t="shared" si="0"/>
        <v>12</v>
      </c>
      <c r="L10" s="30" t="str">
        <f t="shared" si="1"/>
        <v>ZONA RIESGO MODERADA</v>
      </c>
      <c r="M10" s="28" t="str">
        <f>[17]ANALISIS!I13</f>
        <v>REDUCIR EL RIESGO</v>
      </c>
      <c r="N10" s="29" t="str">
        <f>[17]ANALISIS!J13</f>
        <v>1. Gestionar una auditoría externa de pares para evaluar el estado de desempeño del proceso de Evaluación y Seguimiento de la Empresa.
2. Realizar ejercicios de capacitación y referenciación para reconocer las tendencias y buenas prácticas en el ejercicio de la auditoria interna.</v>
      </c>
    </row>
    <row r="11" spans="1:14" s="8" customFormat="1" ht="15" x14ac:dyDescent="0.2">
      <c r="G11" s="14" t="s">
        <v>32</v>
      </c>
    </row>
    <row r="12" spans="1:14" s="13" customFormat="1" ht="15" x14ac:dyDescent="0.25">
      <c r="A12" s="37" t="s">
        <v>41</v>
      </c>
      <c r="B12" s="37"/>
      <c r="C12" s="37" t="s">
        <v>42</v>
      </c>
      <c r="D12" s="37"/>
      <c r="E12" s="37" t="s">
        <v>43</v>
      </c>
      <c r="F12" s="37"/>
      <c r="G12" s="37"/>
    </row>
    <row r="13" spans="1:14" s="18" customFormat="1" ht="63.75" customHeight="1" x14ac:dyDescent="0.25">
      <c r="A13" s="31" t="s">
        <v>72</v>
      </c>
      <c r="B13" s="31"/>
      <c r="C13" s="31" t="s">
        <v>73</v>
      </c>
      <c r="D13" s="31"/>
      <c r="E13" s="31" t="s">
        <v>45</v>
      </c>
      <c r="F13" s="31"/>
      <c r="G13" s="31"/>
    </row>
    <row r="14" spans="1:14" s="18" customFormat="1" ht="14.25" customHeight="1" x14ac:dyDescent="0.25">
      <c r="A14" s="35" t="s">
        <v>74</v>
      </c>
      <c r="B14" s="50"/>
      <c r="C14" s="50"/>
      <c r="D14" s="50"/>
      <c r="E14" s="50"/>
      <c r="F14" s="50"/>
      <c r="G14" s="36"/>
    </row>
    <row r="15" spans="1:14" s="7" customFormat="1" ht="15" x14ac:dyDescent="0.2"/>
    <row r="16" spans="1:14" s="7" customFormat="1" ht="15" x14ac:dyDescent="0.2"/>
    <row r="17" s="7" customFormat="1" ht="15" x14ac:dyDescent="0.2"/>
    <row r="18" s="7" customFormat="1" ht="15" x14ac:dyDescent="0.2"/>
    <row r="19" s="7" customFormat="1" ht="15" x14ac:dyDescent="0.2"/>
    <row r="20" s="7" customFormat="1" ht="15" x14ac:dyDescent="0.2"/>
    <row r="21" s="7" customFormat="1" ht="15" x14ac:dyDescent="0.2"/>
    <row r="22" s="7" customFormat="1" ht="15" x14ac:dyDescent="0.2"/>
    <row r="23" s="7" customFormat="1" ht="15" x14ac:dyDescent="0.2"/>
    <row r="24" s="7" customFormat="1" ht="15" x14ac:dyDescent="0.2"/>
    <row r="25" s="7" customFormat="1" ht="15" x14ac:dyDescent="0.2"/>
    <row r="26" s="7" customFormat="1" ht="15" x14ac:dyDescent="0.2"/>
    <row r="27" s="7" customFormat="1" ht="15" x14ac:dyDescent="0.2"/>
    <row r="28" s="7" customFormat="1" ht="15" x14ac:dyDescent="0.2"/>
    <row r="29" s="7" customFormat="1" ht="15" x14ac:dyDescent="0.2"/>
    <row r="30" s="7" customFormat="1" ht="15" x14ac:dyDescent="0.2"/>
  </sheetData>
  <mergeCells count="24">
    <mergeCell ref="L6:L7"/>
    <mergeCell ref="A1:N1"/>
    <mergeCell ref="A2:N2"/>
    <mergeCell ref="A5:B5"/>
    <mergeCell ref="A6:A7"/>
    <mergeCell ref="B6:B7"/>
    <mergeCell ref="D6:E6"/>
    <mergeCell ref="I6:K6"/>
    <mergeCell ref="A14:G14"/>
    <mergeCell ref="C5:N5"/>
    <mergeCell ref="C3:N4"/>
    <mergeCell ref="A12:B12"/>
    <mergeCell ref="C12:D12"/>
    <mergeCell ref="E12:G12"/>
    <mergeCell ref="A13:B13"/>
    <mergeCell ref="C13:D13"/>
    <mergeCell ref="E13:G13"/>
    <mergeCell ref="M6:M7"/>
    <mergeCell ref="N6:N7"/>
    <mergeCell ref="C6:C7"/>
    <mergeCell ref="G6:G7"/>
    <mergeCell ref="H6:H7"/>
    <mergeCell ref="F6:F7"/>
    <mergeCell ref="A3:B4"/>
  </mergeCells>
  <conditionalFormatting sqref="F8:F10 L8:L10">
    <cfRule type="cellIs" dxfId="9" priority="8" stopIfTrue="1" operator="equal">
      <formula>"INACEPTABLE"</formula>
    </cfRule>
    <cfRule type="cellIs" dxfId="8" priority="9" stopIfTrue="1" operator="equal">
      <formula>"IMPORTANTE"</formula>
    </cfRule>
    <cfRule type="cellIs" dxfId="7" priority="10" stopIfTrue="1" operator="equal">
      <formula>"MODERADO"</formula>
    </cfRule>
  </conditionalFormatting>
  <conditionalFormatting sqref="F8:F10 L8:L10">
    <cfRule type="cellIs" dxfId="6" priority="7" stopIfTrue="1" operator="equal">
      <formula>"TOLERABLE"</formula>
    </cfRule>
  </conditionalFormatting>
  <conditionalFormatting sqref="F8:F10 L8:L10">
    <cfRule type="cellIs" dxfId="5" priority="5" stopIfTrue="1" operator="equal">
      <formula>"ZONA RIESGO ALTA"</formula>
    </cfRule>
    <cfRule type="cellIs" dxfId="4" priority="6" stopIfTrue="1" operator="equal">
      <formula>"ZONA RIESGO EXTREMA"</formula>
    </cfRule>
  </conditionalFormatting>
  <conditionalFormatting sqref="F8:F10 L8:L10">
    <cfRule type="cellIs" dxfId="3" priority="3" stopIfTrue="1" operator="equal">
      <formula>"ZONA RIESGO BAJA"</formula>
    </cfRule>
    <cfRule type="cellIs" dxfId="2" priority="4" stopIfTrue="1" operator="equal">
      <formula>"ZONA RIESGO MODERADA"</formula>
    </cfRule>
  </conditionalFormatting>
  <conditionalFormatting sqref="F8:F10 L8:L10">
    <cfRule type="cellIs" dxfId="1" priority="1" stopIfTrue="1" operator="equal">
      <formula>"ZONA RIESGO MODERADA"</formula>
    </cfRule>
    <cfRule type="cellIs" dxfId="0" priority="2" stopIfTrue="1" operator="equal">
      <formula>"ZONA RIESGO ALTA"</formula>
    </cfRule>
  </conditionalFormatting>
  <dataValidations count="2">
    <dataValidation allowBlank="1" showInputMessage="1" showErrorMessage="1" prompt="La probabilidad se encuentra determinada por una escala de 1 a 3, siendo 1 la menor probabilidad de ocurrencia del riesgo y 3 la mayor probabilidad de  ocurrencia." sqref="D7" xr:uid="{00000000-0002-0000-1000-000000000000}"/>
    <dataValidation allowBlank="1" showInputMessage="1" showErrorMessage="1" prompt="Es la materialización del riesgo y las consecuencias de su aparición. Su escala es: 5 bajo impacto, 10 medio, 20 alto impacto._x000a_" sqref="E7" xr:uid="{00000000-0002-0000-1000-000001000000}"/>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N12"/>
  <sheetViews>
    <sheetView workbookViewId="0">
      <selection activeCell="B8" sqref="B8"/>
    </sheetView>
  </sheetViews>
  <sheetFormatPr baseColWidth="10" defaultRowHeight="14.25" x14ac:dyDescent="0.2"/>
  <cols>
    <col min="1" max="1" width="8.7109375" style="16" customWidth="1"/>
    <col min="2" max="2" width="36.7109375" style="16" customWidth="1"/>
    <col min="3" max="3" width="16.140625" style="13" customWidth="1"/>
    <col min="4" max="4" width="14.5703125" style="16" customWidth="1"/>
    <col min="5" max="5" width="10.7109375" style="16" customWidth="1"/>
    <col min="6" max="6" width="16.28515625" style="16" customWidth="1"/>
    <col min="7" max="7" width="48" style="16" customWidth="1"/>
    <col min="8" max="8" width="9.5703125" style="16" bestFit="1" customWidth="1"/>
    <col min="9" max="9" width="14.5703125" style="16" bestFit="1" customWidth="1"/>
    <col min="10" max="10" width="9.140625" style="16" bestFit="1" customWidth="1"/>
    <col min="11" max="11" width="14.85546875" style="16" bestFit="1" customWidth="1"/>
    <col min="12" max="12" width="14.140625" style="16" customWidth="1"/>
    <col min="13" max="13" width="15.140625" style="16" customWidth="1"/>
    <col min="14" max="14" width="31" style="16" customWidth="1"/>
    <col min="15" max="16384" width="11.42578125" style="16"/>
  </cols>
  <sheetData>
    <row r="1" spans="1:14" ht="14.25" customHeight="1" x14ac:dyDescent="0.2">
      <c r="A1" s="38" t="str">
        <f>'[2]CONTEXTO ESTRATEGICO'!A1</f>
        <v>EMPRESA DE RENOVACIÓN Y DESARROLLO URBANO DE BOGOTÁ</v>
      </c>
      <c r="B1" s="39"/>
      <c r="C1" s="39"/>
      <c r="D1" s="39"/>
      <c r="E1" s="39"/>
      <c r="F1" s="39"/>
      <c r="G1" s="39"/>
      <c r="H1" s="39"/>
      <c r="I1" s="39"/>
      <c r="J1" s="39"/>
      <c r="K1" s="39"/>
      <c r="L1" s="39"/>
      <c r="M1" s="39"/>
      <c r="N1" s="40"/>
    </row>
    <row r="2" spans="1:14" ht="14.25" customHeight="1" x14ac:dyDescent="0.2">
      <c r="A2" s="41" t="s">
        <v>48</v>
      </c>
      <c r="B2" s="42"/>
      <c r="C2" s="42"/>
      <c r="D2" s="42"/>
      <c r="E2" s="42"/>
      <c r="F2" s="42"/>
      <c r="G2" s="42"/>
      <c r="H2" s="42"/>
      <c r="I2" s="42"/>
      <c r="J2" s="42"/>
      <c r="K2" s="42"/>
      <c r="L2" s="42"/>
      <c r="M2" s="42"/>
      <c r="N2" s="43"/>
    </row>
    <row r="3" spans="1:14" s="15" customFormat="1" ht="22.5" customHeight="1" x14ac:dyDescent="0.2">
      <c r="A3" s="48" t="s">
        <v>0</v>
      </c>
      <c r="B3" s="48"/>
      <c r="C3" s="44" t="s">
        <v>1</v>
      </c>
      <c r="D3" s="44"/>
      <c r="E3" s="44"/>
      <c r="F3" s="44"/>
      <c r="G3" s="44"/>
      <c r="H3" s="44"/>
      <c r="I3" s="44"/>
      <c r="J3" s="44"/>
      <c r="K3" s="44"/>
      <c r="L3" s="44"/>
      <c r="M3" s="44"/>
      <c r="N3" s="44"/>
    </row>
    <row r="4" spans="1:14" s="15" customFormat="1" ht="15" x14ac:dyDescent="0.2">
      <c r="A4" s="48"/>
      <c r="B4" s="48"/>
      <c r="C4" s="44"/>
      <c r="D4" s="44"/>
      <c r="E4" s="44"/>
      <c r="F4" s="44"/>
      <c r="G4" s="44"/>
      <c r="H4" s="44"/>
      <c r="I4" s="44"/>
      <c r="J4" s="44"/>
      <c r="K4" s="44"/>
      <c r="L4" s="44"/>
      <c r="M4" s="44"/>
      <c r="N4" s="44"/>
    </row>
    <row r="5" spans="1:14" s="22" customFormat="1" ht="63" customHeight="1" x14ac:dyDescent="0.3">
      <c r="A5" s="45" t="str">
        <f>'[2]CONTEXTO ESTRATEGICO'!A12</f>
        <v>GESTIÓN DE GRUPOS DE INTERÉS</v>
      </c>
      <c r="B5" s="45"/>
      <c r="C5" s="45" t="str">
        <f>[2]ANALISIS!C8</f>
        <v>Desarrollar estrategias de comunicación para los diferentes públicos objetivo a nivel interno y externo, que permitan transmitir la información de manera veraz, clara y oportuna.</v>
      </c>
      <c r="D5" s="45"/>
      <c r="E5" s="45"/>
      <c r="F5" s="45"/>
      <c r="G5" s="45"/>
      <c r="H5" s="45"/>
      <c r="I5" s="45"/>
      <c r="J5" s="45"/>
      <c r="K5" s="45"/>
      <c r="L5" s="45"/>
      <c r="M5" s="45"/>
      <c r="N5" s="45"/>
    </row>
    <row r="6" spans="1:14" s="17" customFormat="1" ht="12" x14ac:dyDescent="0.2">
      <c r="A6" s="49" t="s">
        <v>2</v>
      </c>
      <c r="B6" s="49" t="s">
        <v>3</v>
      </c>
      <c r="C6" s="32" t="s">
        <v>34</v>
      </c>
      <c r="D6" s="32" t="s">
        <v>4</v>
      </c>
      <c r="E6" s="32"/>
      <c r="F6" s="32" t="s">
        <v>33</v>
      </c>
      <c r="G6" s="32" t="s">
        <v>11</v>
      </c>
      <c r="H6" s="32" t="s">
        <v>12</v>
      </c>
      <c r="I6" s="32" t="s">
        <v>5</v>
      </c>
      <c r="J6" s="32"/>
      <c r="K6" s="32"/>
      <c r="L6" s="32" t="s">
        <v>6</v>
      </c>
      <c r="M6" s="32" t="s">
        <v>7</v>
      </c>
      <c r="N6" s="32" t="s">
        <v>8</v>
      </c>
    </row>
    <row r="7" spans="1:14" s="17" customFormat="1" ht="24" x14ac:dyDescent="0.2">
      <c r="A7" s="49"/>
      <c r="B7" s="49"/>
      <c r="C7" s="32"/>
      <c r="D7" s="11" t="s">
        <v>9</v>
      </c>
      <c r="E7" s="11" t="s">
        <v>10</v>
      </c>
      <c r="F7" s="32"/>
      <c r="G7" s="32"/>
      <c r="H7" s="32"/>
      <c r="I7" s="11" t="s">
        <v>13</v>
      </c>
      <c r="J7" s="11" t="s">
        <v>14</v>
      </c>
      <c r="K7" s="11" t="s">
        <v>15</v>
      </c>
      <c r="L7" s="32"/>
      <c r="M7" s="32"/>
      <c r="N7" s="32"/>
    </row>
    <row r="8" spans="1:14" s="23" customFormat="1" ht="213.75" customHeight="1" x14ac:dyDescent="0.2">
      <c r="A8" s="4" t="str">
        <f>[2]IDENTIFICACIÓN!A12</f>
        <v>R1</v>
      </c>
      <c r="B8" s="4" t="str">
        <f>'[2]CONTEXTO ESTRATEGICO'!J12</f>
        <v>Posibilidad de divulgación de información incompleta, confusa e inoportuna.</v>
      </c>
      <c r="C8" s="27" t="s">
        <v>35</v>
      </c>
      <c r="D8" s="4">
        <f>[2]ANALISIS!C11</f>
        <v>1</v>
      </c>
      <c r="E8" s="4">
        <f>[2]ANALISIS!D11</f>
        <v>4</v>
      </c>
      <c r="F8" s="20" t="str">
        <f>[2]ANALISIS!H11</f>
        <v>ZONA RIESGO ALTA</v>
      </c>
      <c r="G8" s="4" t="str">
        <f>CONCATENATE('[2]VALORACION CONTROLES'!C12,". ",'[2]VALORACION CONTROLES'!C13,". ",'[2]VALORACION CONTROLES'!C14)</f>
        <v xml:space="preserve">Cada vez que se reciben las solicitudes de divulgación de los procesos, el/la Jefe y los profesionales de la Oficina Asesora de Comunicaciones realizan una validación con cada proceso para garantizar su veracidad y que esté acorde con los el procedimientos establecidos. Cuando se encuentran diferencias se solicitan los ajustes correspondientes mediante correo electrónico y/o las herramientas de comunicación disponibles a los responsables de cada proceso, y una vez ajustada la información, se realizan las piezas de comunicación y/o actualización solicitadas. Las evidencias del control corresponden a las solicitudes realizadas por las áreas, los correos electrónicos enviados y las piezas de comunicación diseñadas.. . </v>
      </c>
      <c r="H8" s="5" t="str">
        <f>'[2]VALORACIÓN DEL RIESGO'!F11</f>
        <v>IMPACTO</v>
      </c>
      <c r="I8" s="4">
        <f>IF(B8="",0,(IF('[2]VALORACIÓN DEL RIESGO'!J11&lt;50,'[2]MAPA DE RIESGO'!C13,(IF(AND('[2]VALORACIÓN DEL RIESGO'!J11&gt;=51,H8="IMPACTO"),D8,(IF(AND('[2]VALORACIÓN DEL RIESGO'!J11&gt;=51,'[2]VALORACIÓN DEL RIESGO'!J11&lt;=75,H8="PROBABILIDAD"),(IF(D8-1&lt;=0,1,D8-1)),(IF(AND('[2]VALORACIÓN DEL RIESGO'!J11&gt;=76,'[2]VALORACIÓN DEL RIESGO'!J11&lt;=100,H8="PROBABILIDAD"),(IF(D8-2&lt;=0,1,D8-2)))))))))))</f>
        <v>1</v>
      </c>
      <c r="J8" s="4">
        <f>IF(B8="",0,(IF('[2]VALORACIÓN DEL RIESGO'!J11&lt;50,'[2]MAPA DE RIESGO'!D13,(IF(AND('[2]VALORACIÓN DEL RIESGO'!J11&gt;=51,H8="PROBABILIDAD"),E8,(IF(AND('[2]VALORACIÓN DEL RIESGO'!J11&gt;=51,'[2]VALORACIÓN DEL RIESGO'!J11&lt;=75,H8="IMPACTO"),(IF(E8-1&lt;=0,1,E8-1)),(IF(AND('[2]VALORACIÓN DEL RIESGO'!J11&gt;=76,'[2]VALORACIÓN DEL RIESGO'!J11&lt;=100,H8="IMPACTO"),(IF(E8-2&lt;=0,1,E8-2)))))))))))</f>
        <v>2</v>
      </c>
      <c r="K8" s="4">
        <f>(I8*J8)*4</f>
        <v>8</v>
      </c>
      <c r="L8" s="20" t="str">
        <f>IF(OR(AND(I8=3,J8=4),AND(I8=2,J8=5),AND(K8&gt;=52,K8&lt;=100)),"ZONA RIESGO EXTREMA",IF(OR(AND(I8=5,J8=2),AND(I8=4,J8=3),AND(I8=1,J8=4),AND(K8=20),AND(K8&gt;=28,K8&lt;=48)),"ZONA RIESGO ALTA",IF(OR(AND(I8=1,J8=3),AND(I8=4,J8=1),AND(K8=24)),"ZONA RIESGO MODERADA",IF(AND(K8&gt;=4,K8&lt;=16),"ZONA RIESGO BAJA"))))</f>
        <v>ZONA RIESGO BAJA</v>
      </c>
      <c r="M8" s="4" t="str">
        <f>[2]ANALISIS!I11</f>
        <v>EVITAR EL RIESGO</v>
      </c>
      <c r="N8" s="4" t="str">
        <f>[2]ANALISIS!J11</f>
        <v>Validar los datos con el responsable del proceso que suministra la información antes de su divulgación.</v>
      </c>
    </row>
    <row r="9" spans="1:14" s="15" customFormat="1" ht="15" x14ac:dyDescent="0.2"/>
    <row r="10" spans="1:14" s="13" customFormat="1" ht="15" x14ac:dyDescent="0.25">
      <c r="A10" s="37" t="s">
        <v>41</v>
      </c>
      <c r="B10" s="37"/>
      <c r="C10" s="37" t="s">
        <v>42</v>
      </c>
      <c r="D10" s="37"/>
      <c r="E10" s="37" t="s">
        <v>43</v>
      </c>
      <c r="F10" s="37"/>
      <c r="G10" s="37"/>
    </row>
    <row r="11" spans="1:14" s="18" customFormat="1" ht="69.75" customHeight="1" x14ac:dyDescent="0.25">
      <c r="A11" s="31" t="s">
        <v>46</v>
      </c>
      <c r="B11" s="31"/>
      <c r="C11" s="31" t="s">
        <v>47</v>
      </c>
      <c r="D11" s="31"/>
      <c r="E11" s="31" t="s">
        <v>45</v>
      </c>
      <c r="F11" s="31"/>
      <c r="G11" s="31"/>
    </row>
    <row r="12" spans="1:14" s="18" customFormat="1" ht="14.25" customHeight="1" x14ac:dyDescent="0.25">
      <c r="A12" s="35" t="s">
        <v>74</v>
      </c>
      <c r="B12" s="50"/>
      <c r="C12" s="50"/>
      <c r="D12" s="50"/>
      <c r="E12" s="50"/>
      <c r="F12" s="50"/>
      <c r="G12" s="36"/>
    </row>
  </sheetData>
  <mergeCells count="24">
    <mergeCell ref="L6:L7"/>
    <mergeCell ref="A1:N1"/>
    <mergeCell ref="A2:N2"/>
    <mergeCell ref="A5:B5"/>
    <mergeCell ref="A6:A7"/>
    <mergeCell ref="B6:B7"/>
    <mergeCell ref="D6:E6"/>
    <mergeCell ref="I6:K6"/>
    <mergeCell ref="G6:G7"/>
    <mergeCell ref="H6:H7"/>
    <mergeCell ref="C5:N5"/>
    <mergeCell ref="C3:N4"/>
    <mergeCell ref="M6:M7"/>
    <mergeCell ref="N6:N7"/>
    <mergeCell ref="C6:C7"/>
    <mergeCell ref="F6:F7"/>
    <mergeCell ref="A3:B4"/>
    <mergeCell ref="A12:G12"/>
    <mergeCell ref="C10:D10"/>
    <mergeCell ref="C11:D11"/>
    <mergeCell ref="E10:G10"/>
    <mergeCell ref="E11:G11"/>
    <mergeCell ref="A10:B10"/>
    <mergeCell ref="A11:B11"/>
  </mergeCells>
  <conditionalFormatting sqref="F8 L8">
    <cfRule type="cellIs" dxfId="159" priority="8" stopIfTrue="1" operator="equal">
      <formula>"INACEPTABLE"</formula>
    </cfRule>
    <cfRule type="cellIs" dxfId="158" priority="9" stopIfTrue="1" operator="equal">
      <formula>"IMPORTANTE"</formula>
    </cfRule>
    <cfRule type="cellIs" dxfId="157" priority="10" stopIfTrue="1" operator="equal">
      <formula>"MODERADO"</formula>
    </cfRule>
  </conditionalFormatting>
  <conditionalFormatting sqref="F8 L8">
    <cfRule type="cellIs" dxfId="156" priority="7" stopIfTrue="1" operator="equal">
      <formula>"TOLERABLE"</formula>
    </cfRule>
  </conditionalFormatting>
  <conditionalFormatting sqref="F8 L8">
    <cfRule type="cellIs" dxfId="155" priority="5" stopIfTrue="1" operator="equal">
      <formula>"ZONA RIESGO ALTA"</formula>
    </cfRule>
    <cfRule type="cellIs" dxfId="154" priority="6" stopIfTrue="1" operator="equal">
      <formula>"ZONA RIESGO EXTREMA"</formula>
    </cfRule>
  </conditionalFormatting>
  <conditionalFormatting sqref="F8 L8">
    <cfRule type="cellIs" dxfId="153" priority="3" stopIfTrue="1" operator="equal">
      <formula>"ZONA RIESGO BAJA"</formula>
    </cfRule>
    <cfRule type="cellIs" dxfId="152" priority="4" stopIfTrue="1" operator="equal">
      <formula>"ZONA RIESGO MODERADA"</formula>
    </cfRule>
  </conditionalFormatting>
  <conditionalFormatting sqref="F8 L8">
    <cfRule type="cellIs" dxfId="151" priority="1" stopIfTrue="1" operator="equal">
      <formula>"ZONA RIESGO MODERADA"</formula>
    </cfRule>
    <cfRule type="cellIs" dxfId="15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xr:uid="{00000000-0002-0000-0100-000000000000}"/>
    <dataValidation allowBlank="1" showInputMessage="1" showErrorMessage="1" prompt="Es la materialización del riesgo y las consecuencias de su aparición. Su escala es: 5 bajo impacto, 10 medio, 20 alto impacto._x000a_" sqref="E7" xr:uid="{00000000-0002-0000-01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 xr:uid="{00000000-0002-0000-0100-000002000000}">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16"/>
  <sheetViews>
    <sheetView workbookViewId="0">
      <selection activeCell="A14" sqref="A14:G14"/>
    </sheetView>
  </sheetViews>
  <sheetFormatPr baseColWidth="10" defaultRowHeight="14.25" x14ac:dyDescent="0.2"/>
  <cols>
    <col min="1" max="1" width="8.7109375" style="10" customWidth="1"/>
    <col min="2" max="2" width="36.7109375" style="10" customWidth="1"/>
    <col min="3" max="3" width="16.140625" style="13" customWidth="1"/>
    <col min="4" max="4" width="14.28515625" style="10" customWidth="1"/>
    <col min="5" max="5" width="12.5703125" style="10" customWidth="1"/>
    <col min="6" max="6" width="16.28515625" style="10" customWidth="1"/>
    <col min="7" max="7" width="50.5703125" style="10" customWidth="1"/>
    <col min="8" max="8" width="15" style="10" bestFit="1" customWidth="1"/>
    <col min="9" max="9" width="13.28515625" style="10" bestFit="1" customWidth="1"/>
    <col min="10" max="10" width="8.5703125" style="10" bestFit="1" customWidth="1"/>
    <col min="11" max="11" width="13.28515625" style="10" bestFit="1" customWidth="1"/>
    <col min="12" max="12" width="12.5703125" style="10" customWidth="1"/>
    <col min="13" max="13" width="16.5703125" style="10" customWidth="1"/>
    <col min="14" max="14" width="31" style="10" customWidth="1"/>
    <col min="15" max="16384" width="11.42578125" style="10"/>
  </cols>
  <sheetData>
    <row r="1" spans="1:14" ht="14.25" customHeight="1" x14ac:dyDescent="0.2">
      <c r="A1" s="51" t="str">
        <f>'[3]CONTEXTO ESTRATEGICO'!A1</f>
        <v>EMPRESA DE RENOVACIÓN Y DESARROLLO URBANO DE BOGOTÁ</v>
      </c>
      <c r="B1" s="52"/>
      <c r="C1" s="52"/>
      <c r="D1" s="52"/>
      <c r="E1" s="52"/>
      <c r="F1" s="52"/>
      <c r="G1" s="52"/>
      <c r="H1" s="52"/>
      <c r="I1" s="52"/>
      <c r="J1" s="52"/>
      <c r="K1" s="52"/>
      <c r="L1" s="52"/>
      <c r="M1" s="52"/>
      <c r="N1" s="53"/>
    </row>
    <row r="2" spans="1:14" ht="14.25" customHeight="1" x14ac:dyDescent="0.2">
      <c r="A2" s="54" t="s">
        <v>48</v>
      </c>
      <c r="B2" s="55"/>
      <c r="C2" s="55"/>
      <c r="D2" s="55"/>
      <c r="E2" s="55"/>
      <c r="F2" s="55"/>
      <c r="G2" s="55"/>
      <c r="H2" s="55"/>
      <c r="I2" s="55"/>
      <c r="J2" s="55"/>
      <c r="K2" s="55"/>
      <c r="L2" s="55"/>
      <c r="M2" s="55"/>
      <c r="N2" s="56"/>
    </row>
    <row r="3" spans="1:14" s="9" customFormat="1" ht="22.5" customHeight="1" x14ac:dyDescent="0.2">
      <c r="A3" s="48" t="s">
        <v>0</v>
      </c>
      <c r="B3" s="48"/>
      <c r="C3" s="44" t="s">
        <v>1</v>
      </c>
      <c r="D3" s="44"/>
      <c r="E3" s="44"/>
      <c r="F3" s="44"/>
      <c r="G3" s="44"/>
      <c r="H3" s="44"/>
      <c r="I3" s="44"/>
      <c r="J3" s="44"/>
      <c r="K3" s="44"/>
      <c r="L3" s="44"/>
      <c r="M3" s="44"/>
      <c r="N3" s="44"/>
    </row>
    <row r="4" spans="1:14" s="9" customFormat="1" ht="15" x14ac:dyDescent="0.2">
      <c r="A4" s="48"/>
      <c r="B4" s="48"/>
      <c r="C4" s="44"/>
      <c r="D4" s="44"/>
      <c r="E4" s="44"/>
      <c r="F4" s="44"/>
      <c r="G4" s="44"/>
      <c r="H4" s="44"/>
      <c r="I4" s="44"/>
      <c r="J4" s="44"/>
      <c r="K4" s="44"/>
      <c r="L4" s="44"/>
      <c r="M4" s="44"/>
      <c r="N4" s="44"/>
    </row>
    <row r="5" spans="1:14" s="24" customFormat="1" ht="63" customHeight="1" x14ac:dyDescent="0.3">
      <c r="A5" s="45" t="str">
        <f>'[3]CONTEXTO ESTRATEGICO'!A12</f>
        <v>FORMULACIÓN DE INSTRUMENTOS</v>
      </c>
      <c r="B5" s="45"/>
      <c r="C5" s="45" t="str">
        <f>[3]ANALISIS!C8</f>
        <v>Desarrollar los estudios y diseños necesarios para determinar la viabilidad técnica, social y financiera de los proyectos de renovación y desarrollo urbano, de acuerdo con las líneas de acción de la Empresa, a través de la aplicación de instrumentos de gestión establecidos en la Ley.</v>
      </c>
      <c r="D5" s="45"/>
      <c r="E5" s="45"/>
      <c r="F5" s="45"/>
      <c r="G5" s="45"/>
      <c r="H5" s="45"/>
      <c r="I5" s="45"/>
      <c r="J5" s="45"/>
      <c r="K5" s="45"/>
      <c r="L5" s="45"/>
      <c r="M5" s="45"/>
      <c r="N5" s="45"/>
    </row>
    <row r="6" spans="1:14" s="19" customFormat="1" ht="12" x14ac:dyDescent="0.2">
      <c r="A6" s="49" t="s">
        <v>2</v>
      </c>
      <c r="B6" s="49" t="s">
        <v>3</v>
      </c>
      <c r="C6" s="32" t="s">
        <v>34</v>
      </c>
      <c r="D6" s="32" t="s">
        <v>4</v>
      </c>
      <c r="E6" s="32"/>
      <c r="F6" s="32" t="s">
        <v>33</v>
      </c>
      <c r="G6" s="32" t="s">
        <v>11</v>
      </c>
      <c r="H6" s="32" t="s">
        <v>12</v>
      </c>
      <c r="I6" s="32" t="s">
        <v>5</v>
      </c>
      <c r="J6" s="32"/>
      <c r="K6" s="32"/>
      <c r="L6" s="32" t="s">
        <v>6</v>
      </c>
      <c r="M6" s="32" t="s">
        <v>7</v>
      </c>
      <c r="N6" s="32" t="s">
        <v>8</v>
      </c>
    </row>
    <row r="7" spans="1:14" s="19" customFormat="1" ht="24" x14ac:dyDescent="0.2">
      <c r="A7" s="49"/>
      <c r="B7" s="49"/>
      <c r="C7" s="32"/>
      <c r="D7" s="11" t="s">
        <v>9</v>
      </c>
      <c r="E7" s="11" t="s">
        <v>10</v>
      </c>
      <c r="F7" s="32"/>
      <c r="G7" s="32"/>
      <c r="H7" s="32"/>
      <c r="I7" s="11" t="s">
        <v>13</v>
      </c>
      <c r="J7" s="11" t="s">
        <v>14</v>
      </c>
      <c r="K7" s="11" t="s">
        <v>15</v>
      </c>
      <c r="L7" s="32"/>
      <c r="M7" s="32"/>
      <c r="N7" s="32"/>
    </row>
    <row r="8" spans="1:14" s="26" customFormat="1" ht="214.5" customHeight="1" x14ac:dyDescent="0.2">
      <c r="A8" s="4" t="str">
        <f>[3]IDENTIFICACIÓN!A12</f>
        <v>R1</v>
      </c>
      <c r="B8" s="4" t="str">
        <f>'[3]CONTEXTO ESTRATEGICO'!J12</f>
        <v>Posibilidad de discrecionalidad en la toma de decisiones o uso indebido de información privilegiada para favorecimiento de un interés particular.</v>
      </c>
      <c r="C8" s="27" t="s">
        <v>40</v>
      </c>
      <c r="D8" s="4">
        <f>[3]ANALISIS!C11</f>
        <v>2</v>
      </c>
      <c r="E8" s="4">
        <f>[3]ANALISIS!D11</f>
        <v>4</v>
      </c>
      <c r="F8" s="25" t="str">
        <f>[3]ANALISIS!H11</f>
        <v>ZONA RIESGO ALTA</v>
      </c>
      <c r="G8" s="4" t="str">
        <f>CONCATENATE('[3]VALORACION CONTROLES'!C12,". ",'[3]VALORACION CONTROLES'!C13,". ",'[3]VALORACION CONTROLES'!C14)</f>
        <v xml:space="preserve">En cada contrato de prestación de servicios se estipula una cláusula de confidencialidad con el fin de dar un manejo adecuado de la información. Dentro del Ciclo de Estructuración de proyectos de renovación urbana se tiene establecido un control en la etapa de perfil preliminar para dar la aprobación a la continuidad del proyecto a la etapa de prefactibilidad (contratación de estudios técnicos) el cual es la aprobación del Comité Institucional de Gestión y Desempeño que se documenta en la Resolución de Puesta en Marcha del Proyecto. Mensualmente el profesional de la Subgerencia de Gestión Urbana realiza seguimiento a los proyectos mediante la evaluación del ciclo, el plan de acción y el documento FUSS. Si se encuentran inconsistencias se reportan las alarmas en los Comités Técnicos.. . </v>
      </c>
      <c r="H8" s="5" t="str">
        <f>'[3]VALORACIÓN DEL RIESGO'!F11</f>
        <v>PROBABILIDAD</v>
      </c>
      <c r="I8" s="4">
        <f>IF(B8="",0,(IF('[3]VALORACIÓN DEL RIESGO'!J11&lt;50,'[3]MAPA DE RIESGO'!C13,(IF(AND('[3]VALORACIÓN DEL RIESGO'!J11&gt;=51,H8="IMPACTO"),D8,(IF(AND('[3]VALORACIÓN DEL RIESGO'!J11&gt;=51,'[3]VALORACIÓN DEL RIESGO'!J11&lt;=75,H8="PROBABILIDAD"),(IF(D8-1&lt;=0,1,D8-1)),(IF(AND('[3]VALORACIÓN DEL RIESGO'!J11&gt;=76,'[3]VALORACIÓN DEL RIESGO'!J11&lt;=100,H8="PROBABILIDAD"),(IF(D8-2&lt;=0,1,D8-2)))))))))))</f>
        <v>1</v>
      </c>
      <c r="J8" s="4">
        <f>IF(B8="",0,(IF('[3]VALORACIÓN DEL RIESGO'!J11&lt;50,'[3]MAPA DE RIESGO'!D13,(IF(AND('[3]VALORACIÓN DEL RIESGO'!J11&gt;=51,H8="PROBABILIDAD"),E8,(IF(AND('[3]VALORACIÓN DEL RIESGO'!J11&gt;=51,'[3]VALORACIÓN DEL RIESGO'!J11&lt;=75,H8="IMPACTO"),(IF(E8-1&lt;=0,1,E8-1)),(IF(AND('[3]VALORACIÓN DEL RIESGO'!J11&gt;=76,'[3]VALORACIÓN DEL RIESGO'!J11&lt;=100,H8="IMPACTO"),(IF(E8-2&lt;=0,1,E8-2)))))))))))</f>
        <v>4</v>
      </c>
      <c r="K8" s="4">
        <f>(I8*J8)*4</f>
        <v>16</v>
      </c>
      <c r="L8" s="25" t="str">
        <f>IF(OR(AND(I8=3,J8=4),AND(I8=2,J8=5),AND(K8&gt;=52,K8&lt;=100)),"ZONA RIESGO EXTREMA",IF(OR(AND(I8=5,J8=2),AND(I8=4,J8=3),AND(I8=1,J8=4),AND(K8=20),AND(K8&gt;=28,K8&lt;=48)),"ZONA RIESGO ALTA",IF(OR(AND(I8=1,J8=3),AND(I8=4,J8=1),AND(K8=24)),"ZONA RIESGO MODERADA",IF(AND(K8&gt;=4,K8&lt;=16),"ZONA RIESGO BAJA"))))</f>
        <v>ZONA RIESGO ALTA</v>
      </c>
      <c r="M8" s="4" t="str">
        <f>[3]ANALISIS!I11</f>
        <v>EVITAR EL RIESGO</v>
      </c>
      <c r="N8" s="4" t="str">
        <f>[3]ANALISIS!J11</f>
        <v>1. Sensibilizar al personal en el adecuado tratamiento de datos e información confidencial.</v>
      </c>
    </row>
    <row r="9" spans="1:14" s="26" customFormat="1" ht="333.75" customHeight="1" x14ac:dyDescent="0.2">
      <c r="A9" s="4" t="str">
        <f>[3]IDENTIFICACIÓN!A13</f>
        <v>R2</v>
      </c>
      <c r="B9" s="4" t="str">
        <f>'[3]CONTEXTO ESTRATEGICO'!J13</f>
        <v>Posibilidad de retrasos en la formulación de los instrumentos de planeamiento.</v>
      </c>
      <c r="C9" s="27" t="s">
        <v>36</v>
      </c>
      <c r="D9" s="4">
        <f>[3]ANALISIS!C12</f>
        <v>2</v>
      </c>
      <c r="E9" s="4">
        <f>[3]ANALISIS!D12</f>
        <v>4</v>
      </c>
      <c r="F9" s="25" t="str">
        <f>[3]ANALISIS!H12</f>
        <v>ZONA RIESGO ALTA</v>
      </c>
      <c r="G9" s="4" t="str">
        <f>CONCATENATE('[3]VALORACION CONTROLES'!C13,". ",'[3]VALORACION CONTROLES'!C14,". ",'[3]VALORACION CONTROLES'!C15)</f>
        <v>. . Al inicio de cada proyecto, el responsable de la formulación elabora un cronograma de trabajo para estimar los tiempo de la formulación del instrumento y se actualiza en la medida que se realizan modificaciones al mismo. Dentro de los Comités Técnicos se mantiene la evidencia de los cronogramas propuestos, así como del seguimiento descriptivo de los avances, de acuerdo con la metodología para la formulación de proyectos denominada Ciclo de Estructuración de Proyectos que contiene formatos y controles determinados para cada etapa de proyecto. 
De igual manera, el responsable de la formulación del instrumento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De acuerdo a las etapas del ciclo de estructuración del proyecto y el cronograma de trabajo, el líder SIG, realiza seguimientos a la ejecución del proyecto mediante formato de seguimiento FUSS (mensual), plan de acción (trimestral), ciclo de estructuración e indicadores de gestión. (trimestral) y Comités Técnicos (mensual). En caso de presentarse retrasos en la formulación de los instrumentos de planeamiento, se generan alertas tanto en los instrumentos de seguimiento como en las reunioes de comités técnicos.</v>
      </c>
      <c r="H9" s="5" t="str">
        <f>'[3]VALORACIÓN DEL RIESGO'!F12</f>
        <v>PROBABILIDAD</v>
      </c>
      <c r="I9" s="4">
        <f>IF(B9="",0,(IF('[3]VALORACIÓN DEL RIESGO'!J12&lt;50,'[3]MAPA DE RIESGO'!C14,(IF(AND('[3]VALORACIÓN DEL RIESGO'!J12&gt;=51,H9="IMPACTO"),D9,(IF(AND('[3]VALORACIÓN DEL RIESGO'!J12&gt;=51,'[3]VALORACIÓN DEL RIESGO'!J12&lt;=75,H9="PROBABILIDAD"),(IF(D9-1&lt;=0,1,D9-1)),(IF(AND('[3]VALORACIÓN DEL RIESGO'!J12&gt;=76,'[3]VALORACIÓN DEL RIESGO'!J12&lt;=100,H9="PROBABILIDAD"),(IF(D9-2&lt;=0,1,D9-2)))))))))))</f>
        <v>2</v>
      </c>
      <c r="J9" s="4">
        <f>IF(B9="",0,(IF('[3]VALORACIÓN DEL RIESGO'!J12&lt;50,'[3]MAPA DE RIESGO'!D14,(IF(AND('[3]VALORACIÓN DEL RIESGO'!J12&gt;=51,H9="PROBABILIDAD"),E9,(IF(AND('[3]VALORACIÓN DEL RIESGO'!J12&gt;=51,'[3]VALORACIÓN DEL RIESGO'!J12&lt;=75,H9="IMPACTO"),(IF(E9-1&lt;=0,1,E9-1)),(IF(AND('[3]VALORACIÓN DEL RIESGO'!J12&gt;=76,'[3]VALORACIÓN DEL RIESGO'!J12&lt;=100,H9="IMPACTO"),(IF(E9-2&lt;=0,1,E9-2)))))))))))</f>
        <v>4</v>
      </c>
      <c r="K9" s="4">
        <f t="shared" ref="K9:K10" si="0">(I9*J9)*4</f>
        <v>32</v>
      </c>
      <c r="L9" s="25" t="str">
        <f t="shared" ref="L9:L10" si="1">IF(OR(AND(I9=3,J9=4),AND(I9=2,J9=5),AND(K9&gt;=52,K9&lt;=100)),"ZONA RIESGO EXTREMA",IF(OR(AND(I9=5,J9=2),AND(I9=4,J9=3),AND(I9=1,J9=4),AND(K9=20),AND(K9&gt;=28,K9&lt;=48)),"ZONA RIESGO ALTA",IF(OR(AND(I9=1,J9=3),AND(I9=4,J9=1),AND(K9=24)),"ZONA RIESGO MODERADA",IF(AND(K9&gt;=4,K9&lt;=16),"ZONA RIESGO BAJA"))))</f>
        <v>ZONA RIESGO ALTA</v>
      </c>
      <c r="M9" s="4" t="str">
        <f>[3]ANALISIS!I12</f>
        <v>EVITAR EL RIESGO</v>
      </c>
      <c r="N9" s="4" t="str">
        <f>[3]ANALISIS!J12</f>
        <v>1. Garantizar la estandarización y actualización de una metodología para la formulación de instrumentos de planeamiento.
2. Elaborar un cronograma de trabajo para la formulación de los proyectos y realizar los seguimientos a la ejecución de los proyectos.
3. Realizar la coordinación interinstitucional con entidades que intervienen en la formulación.</v>
      </c>
    </row>
    <row r="10" spans="1:14" s="26" customFormat="1" ht="400.5" customHeight="1" x14ac:dyDescent="0.2">
      <c r="A10" s="4" t="str">
        <f>[3]IDENTIFICACIÓN!A14</f>
        <v>R3</v>
      </c>
      <c r="B10" s="4" t="str">
        <f>'[3]CONTEXTO ESTRATEGICO'!J14</f>
        <v>Posibilidad de desactualización de estudios y diseños del proyecto.</v>
      </c>
      <c r="C10" s="27" t="s">
        <v>36</v>
      </c>
      <c r="D10" s="4">
        <f>[3]ANALISIS!C13</f>
        <v>2</v>
      </c>
      <c r="E10" s="4">
        <f>[3]ANALISIS!D13</f>
        <v>4</v>
      </c>
      <c r="F10" s="25" t="str">
        <f>[3]ANALISIS!H13</f>
        <v>ZONA RIESGO ALTA</v>
      </c>
      <c r="G10" s="4" t="str">
        <f>CONCATENATE('[3]VALORACION CONTROLES'!C18,". ",'[3]VALORACION CONTROLES'!C19,". ",'[3]VALORACION CONTROLES'!C20)</f>
        <v xml:space="preserve">Al inicio de cada proyecto, el responsable de la formulación elabora un cronograma de trabajo para estimar los tiempo de la formulación del instrumento y se actualiza en la medida que se realizan modificaciones al mismo. Dentro de los Comités Técnicos se mantiene la evidencia de los cronogramas propuestos, así como del seguimiento descriptivo de los avances, de acuerdo con la metodología para la formulación de proyectos denominada Ciclo de Estructuración de Proyectos que contiene formatos y controles determinados para cada etapa de proyecto. De igual manera, el responsable de la formulación del instrumento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De acuerdo a las etapas del ciclo de estructuración del proyecto y el cronograma de trabajo, el líder SIG, realiza seguimientos a la ejecución del proyecto mediante formato de seguimiento FUSS (mensual), plan de acción (trimestral), ciclo de estructuración e indicadores de gestión. (trimestral) y Comités Técnicos (mensual). En caso de presentarse retrasos en la formulación de los instrumentos de planeamiento, se generan alertas tanto en los instrumentos de seguimiento como en las reunioes de comités técnicos. Como complemento al control, y de acuerdo con los estudios técnicos que se realicen, el líder del SIG mantiene actualizada una Base de datos de consultores con alto grado de experticia para la elaboración de estudios técnicos de manera semestral. En caso de detectar estudios o diseños del proyecto desactualizados, se contratatan nuevamente los estudios correspondientes y se informa la situación a los organismos de control interno de gestión y disciplinario.. . </v>
      </c>
      <c r="H10" s="5" t="str">
        <f>'[3]VALORACIÓN DEL RIESGO'!F13</f>
        <v>PROBABILIDAD</v>
      </c>
      <c r="I10" s="4">
        <f>IF(B10="",0,(IF('[3]VALORACIÓN DEL RIESGO'!J13&lt;50,'[3]MAPA DE RIESGO'!C15,(IF(AND('[3]VALORACIÓN DEL RIESGO'!J13&gt;=51,H10="IMPACTO"),D10,(IF(AND('[3]VALORACIÓN DEL RIESGO'!J13&gt;=51,'[3]VALORACIÓN DEL RIESGO'!J13&lt;=75,H10="PROBABILIDAD"),(IF(D10-1&lt;=0,1,D10-1)),(IF(AND('[3]VALORACIÓN DEL RIESGO'!J13&gt;=76,'[3]VALORACIÓN DEL RIESGO'!J13&lt;=100,H10="PROBABILIDAD"),(IF(D10-2&lt;=0,1,D10-2)))))))))))</f>
        <v>2</v>
      </c>
      <c r="J10" s="4">
        <f>IF(B10="",0,(IF('[3]VALORACIÓN DEL RIESGO'!J13&lt;50,'[3]MAPA DE RIESGO'!D15,(IF(AND('[3]VALORACIÓN DEL RIESGO'!J13&gt;=51,H10="PROBABILIDAD"),E10,(IF(AND('[3]VALORACIÓN DEL RIESGO'!J13&gt;=51,'[3]VALORACIÓN DEL RIESGO'!J13&lt;=75,H10="IMPACTO"),(IF(E10-1&lt;=0,1,E10-1)),(IF(AND('[3]VALORACIÓN DEL RIESGO'!J13&gt;=76,'[3]VALORACIÓN DEL RIESGO'!J13&lt;=100,H10="IMPACTO"),(IF(E10-2&lt;=0,1,E10-2)))))))))))</f>
        <v>4</v>
      </c>
      <c r="K10" s="4">
        <f t="shared" si="0"/>
        <v>32</v>
      </c>
      <c r="L10" s="25" t="str">
        <f t="shared" si="1"/>
        <v>ZONA RIESGO ALTA</v>
      </c>
      <c r="M10" s="4" t="str">
        <f>[3]ANALISIS!I13</f>
        <v>EVITAR EL RIESGO</v>
      </c>
      <c r="N10" s="4" t="str">
        <f>[3]ANALISIS!J13</f>
        <v xml:space="preserve">1. Elaborar un cronograma de trabajo para la formulación de los proyectos y realizar los seguimientos a la ejecución de los proyectos.
2. Realizar la coordinación interinstitucional con entidades que intervienen en la formulación.
3. Mantener actualizada la base de datos de consultores con alto grado de experticia para la elaboración de estudios técnicos. </v>
      </c>
    </row>
    <row r="11" spans="1:14" x14ac:dyDescent="0.2">
      <c r="C11" s="10"/>
    </row>
    <row r="12" spans="1:14" s="13" customFormat="1" ht="15" x14ac:dyDescent="0.25">
      <c r="A12" s="37" t="s">
        <v>41</v>
      </c>
      <c r="B12" s="37"/>
      <c r="C12" s="37" t="s">
        <v>42</v>
      </c>
      <c r="D12" s="37"/>
      <c r="E12" s="37" t="s">
        <v>43</v>
      </c>
      <c r="F12" s="37"/>
      <c r="G12" s="37"/>
    </row>
    <row r="13" spans="1:14" s="18" customFormat="1" ht="69.75" customHeight="1" x14ac:dyDescent="0.25">
      <c r="A13" s="31" t="s">
        <v>49</v>
      </c>
      <c r="B13" s="31"/>
      <c r="C13" s="31" t="s">
        <v>50</v>
      </c>
      <c r="D13" s="31"/>
      <c r="E13" s="31" t="s">
        <v>45</v>
      </c>
      <c r="F13" s="31"/>
      <c r="G13" s="31"/>
    </row>
    <row r="14" spans="1:14" s="18" customFormat="1" ht="14.25" customHeight="1" x14ac:dyDescent="0.25">
      <c r="A14" s="35" t="s">
        <v>74</v>
      </c>
      <c r="B14" s="50"/>
      <c r="C14" s="50"/>
      <c r="D14" s="50"/>
      <c r="E14" s="50"/>
      <c r="F14" s="50"/>
      <c r="G14" s="36"/>
    </row>
    <row r="15" spans="1:14" s="16" customFormat="1" x14ac:dyDescent="0.2">
      <c r="C15" s="13"/>
      <c r="D15" s="13"/>
    </row>
    <row r="16" spans="1:14" s="16" customFormat="1" x14ac:dyDescent="0.2">
      <c r="C16" s="13"/>
      <c r="D16" s="13"/>
    </row>
  </sheetData>
  <mergeCells count="24">
    <mergeCell ref="A1:N1"/>
    <mergeCell ref="A2:N2"/>
    <mergeCell ref="A3:B4"/>
    <mergeCell ref="A5:B5"/>
    <mergeCell ref="A6:A7"/>
    <mergeCell ref="B6:B7"/>
    <mergeCell ref="D6:E6"/>
    <mergeCell ref="C3:N4"/>
    <mergeCell ref="C5:N5"/>
    <mergeCell ref="M6:M7"/>
    <mergeCell ref="N6:N7"/>
    <mergeCell ref="I6:K6"/>
    <mergeCell ref="L6:L7"/>
    <mergeCell ref="A14:G14"/>
    <mergeCell ref="C6:C7"/>
    <mergeCell ref="F6:F7"/>
    <mergeCell ref="G6:G7"/>
    <mergeCell ref="H6:H7"/>
    <mergeCell ref="A12:B12"/>
    <mergeCell ref="A13:B13"/>
    <mergeCell ref="C12:D12"/>
    <mergeCell ref="E12:G12"/>
    <mergeCell ref="C13:D13"/>
    <mergeCell ref="E13:G13"/>
  </mergeCells>
  <conditionalFormatting sqref="F8:F10 L8:L10">
    <cfRule type="cellIs" dxfId="149" priority="8" stopIfTrue="1" operator="equal">
      <formula>"INACEPTABLE"</formula>
    </cfRule>
    <cfRule type="cellIs" dxfId="148" priority="9" stopIfTrue="1" operator="equal">
      <formula>"IMPORTANTE"</formula>
    </cfRule>
    <cfRule type="cellIs" dxfId="147" priority="10" stopIfTrue="1" operator="equal">
      <formula>"MODERADO"</formula>
    </cfRule>
  </conditionalFormatting>
  <conditionalFormatting sqref="F8:F10 L8:L10">
    <cfRule type="cellIs" dxfId="146" priority="7" stopIfTrue="1" operator="equal">
      <formula>"TOLERABLE"</formula>
    </cfRule>
  </conditionalFormatting>
  <conditionalFormatting sqref="F8:F10 L8:L10">
    <cfRule type="cellIs" dxfId="145" priority="5" stopIfTrue="1" operator="equal">
      <formula>"ZONA RIESGO ALTA"</formula>
    </cfRule>
    <cfRule type="cellIs" dxfId="144" priority="6" stopIfTrue="1" operator="equal">
      <formula>"ZONA RIESGO EXTREMA"</formula>
    </cfRule>
  </conditionalFormatting>
  <conditionalFormatting sqref="F8:F10 L8:L10">
    <cfRule type="cellIs" dxfId="143" priority="3" stopIfTrue="1" operator="equal">
      <formula>"ZONA RIESGO BAJA"</formula>
    </cfRule>
    <cfRule type="cellIs" dxfId="142" priority="4" stopIfTrue="1" operator="equal">
      <formula>"ZONA RIESGO MODERADA"</formula>
    </cfRule>
  </conditionalFormatting>
  <conditionalFormatting sqref="F8:F10 L8:L10">
    <cfRule type="cellIs" dxfId="141" priority="1" stopIfTrue="1" operator="equal">
      <formula>"ZONA RIESGO MODERADA"</formula>
    </cfRule>
    <cfRule type="cellIs" dxfId="14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xr:uid="{00000000-0002-0000-0200-000000000000}"/>
    <dataValidation allowBlank="1" showInputMessage="1" showErrorMessage="1" prompt="Es la materialización del riesgo y las consecuencias de su aparición. Su escala es: 5 bajo impacto, 10 medio, 20 alto impacto._x000a_" sqref="E7" xr:uid="{00000000-0002-0000-02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C10 C15:C16" xr:uid="{00000000-0002-0000-0200-000002000000}">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dimension ref="A1:N14"/>
  <sheetViews>
    <sheetView workbookViewId="0">
      <selection activeCell="A13" sqref="A13:G13"/>
    </sheetView>
  </sheetViews>
  <sheetFormatPr baseColWidth="10" defaultRowHeight="14.25" x14ac:dyDescent="0.2"/>
  <cols>
    <col min="1" max="1" width="7.85546875" style="10" customWidth="1"/>
    <col min="2" max="2" width="36.7109375" style="10" customWidth="1"/>
    <col min="3" max="3" width="16.140625" style="13" customWidth="1"/>
    <col min="4" max="4" width="15.28515625" style="10" customWidth="1"/>
    <col min="5" max="6" width="16.28515625" style="10" customWidth="1"/>
    <col min="7" max="7" width="48" style="10" customWidth="1"/>
    <col min="8" max="8" width="15.7109375" style="10" customWidth="1"/>
    <col min="9" max="9" width="13.85546875" style="10" customWidth="1"/>
    <col min="10" max="10" width="8.5703125" style="10" bestFit="1" customWidth="1"/>
    <col min="11" max="11" width="16.140625" style="10" customWidth="1"/>
    <col min="12" max="13" width="11.42578125" style="10"/>
    <col min="14" max="14" width="29.85546875" style="10" customWidth="1"/>
    <col min="15" max="16384" width="11.42578125" style="10"/>
  </cols>
  <sheetData>
    <row r="1" spans="1:14" ht="15" customHeight="1" x14ac:dyDescent="0.2">
      <c r="A1" s="51" t="str">
        <f>'[4]CONTEXTO ESTRATEGICO'!A1</f>
        <v>EMPRESA DE RENOVACIÓN Y DESARROLLO URBANO DE BOGOTÁ</v>
      </c>
      <c r="B1" s="52"/>
      <c r="C1" s="52"/>
      <c r="D1" s="52"/>
      <c r="E1" s="52"/>
      <c r="F1" s="52"/>
      <c r="G1" s="52"/>
      <c r="H1" s="52"/>
      <c r="I1" s="52"/>
      <c r="J1" s="52"/>
      <c r="K1" s="52"/>
      <c r="L1" s="52"/>
      <c r="M1" s="52"/>
      <c r="N1" s="53"/>
    </row>
    <row r="2" spans="1:14" ht="15" customHeight="1" x14ac:dyDescent="0.2">
      <c r="A2" s="54" t="s">
        <v>48</v>
      </c>
      <c r="B2" s="55"/>
      <c r="C2" s="55"/>
      <c r="D2" s="55"/>
      <c r="E2" s="55"/>
      <c r="F2" s="55"/>
      <c r="G2" s="55"/>
      <c r="H2" s="55"/>
      <c r="I2" s="55"/>
      <c r="J2" s="55"/>
      <c r="K2" s="55"/>
      <c r="L2" s="55"/>
      <c r="M2" s="55"/>
      <c r="N2" s="56"/>
    </row>
    <row r="3" spans="1:14" s="9" customFormat="1" ht="15" customHeight="1" x14ac:dyDescent="0.2">
      <c r="A3" s="48" t="s">
        <v>0</v>
      </c>
      <c r="B3" s="48"/>
      <c r="C3" s="44" t="s">
        <v>1</v>
      </c>
      <c r="D3" s="44"/>
      <c r="E3" s="44"/>
      <c r="F3" s="44"/>
      <c r="G3" s="44"/>
      <c r="H3" s="44"/>
      <c r="I3" s="44"/>
      <c r="J3" s="44"/>
      <c r="K3" s="44"/>
      <c r="L3" s="44"/>
      <c r="M3" s="44"/>
      <c r="N3" s="44"/>
    </row>
    <row r="4" spans="1:14" s="9" customFormat="1" ht="15" x14ac:dyDescent="0.2">
      <c r="A4" s="48"/>
      <c r="B4" s="48"/>
      <c r="C4" s="44"/>
      <c r="D4" s="44"/>
      <c r="E4" s="44"/>
      <c r="F4" s="44"/>
      <c r="G4" s="44"/>
      <c r="H4" s="44"/>
      <c r="I4" s="44"/>
      <c r="J4" s="44"/>
      <c r="K4" s="44"/>
      <c r="L4" s="44"/>
      <c r="M4" s="44"/>
      <c r="N4" s="44"/>
    </row>
    <row r="5" spans="1:14" s="24" customFormat="1" ht="47.25" customHeight="1" x14ac:dyDescent="0.3">
      <c r="A5" s="45" t="str">
        <f>'[4]CONTEXTO ESTRATEGICO'!A12</f>
        <v>EVALUACIÓN FINANCIERA DE PROYECTOS</v>
      </c>
      <c r="B5" s="45"/>
      <c r="C5" s="45" t="str">
        <f>[4]ANALISIS!C8</f>
        <v>Determinar la viabilidad económica y financiera de los proyectos priorizados de la Empresa, así como constituir y realizar el seguimiento a los esquemas fiduciarios que se requieran.</v>
      </c>
      <c r="D5" s="45"/>
      <c r="E5" s="45"/>
      <c r="F5" s="45"/>
      <c r="G5" s="45"/>
      <c r="H5" s="45"/>
      <c r="I5" s="45"/>
      <c r="J5" s="45"/>
      <c r="K5" s="45"/>
      <c r="L5" s="45"/>
      <c r="M5" s="45"/>
      <c r="N5" s="45"/>
    </row>
    <row r="6" spans="1:14" s="19" customFormat="1" ht="15" customHeight="1" x14ac:dyDescent="0.2">
      <c r="A6" s="49" t="s">
        <v>2</v>
      </c>
      <c r="B6" s="49" t="s">
        <v>3</v>
      </c>
      <c r="C6" s="32" t="s">
        <v>34</v>
      </c>
      <c r="D6" s="32" t="s">
        <v>4</v>
      </c>
      <c r="E6" s="32"/>
      <c r="F6" s="32" t="s">
        <v>33</v>
      </c>
      <c r="G6" s="32" t="s">
        <v>11</v>
      </c>
      <c r="H6" s="32" t="s">
        <v>12</v>
      </c>
      <c r="I6" s="32" t="s">
        <v>5</v>
      </c>
      <c r="J6" s="32"/>
      <c r="K6" s="32"/>
      <c r="L6" s="32" t="s">
        <v>6</v>
      </c>
      <c r="M6" s="32" t="s">
        <v>7</v>
      </c>
      <c r="N6" s="32" t="s">
        <v>8</v>
      </c>
    </row>
    <row r="7" spans="1:14" s="19" customFormat="1" ht="24" x14ac:dyDescent="0.2">
      <c r="A7" s="49"/>
      <c r="B7" s="49"/>
      <c r="C7" s="32"/>
      <c r="D7" s="11" t="s">
        <v>9</v>
      </c>
      <c r="E7" s="11" t="s">
        <v>10</v>
      </c>
      <c r="F7" s="32"/>
      <c r="G7" s="32"/>
      <c r="H7" s="32"/>
      <c r="I7" s="11" t="s">
        <v>13</v>
      </c>
      <c r="J7" s="11" t="s">
        <v>14</v>
      </c>
      <c r="K7" s="11" t="s">
        <v>15</v>
      </c>
      <c r="L7" s="32"/>
      <c r="M7" s="32"/>
      <c r="N7" s="32"/>
    </row>
    <row r="8" spans="1:14" s="26" customFormat="1" ht="98.25" customHeight="1" x14ac:dyDescent="0.2">
      <c r="A8" s="4" t="str">
        <f>[4]IDENTIFICACIÓN!A12</f>
        <v>R1</v>
      </c>
      <c r="B8" s="4" t="str">
        <f>'[4]CONTEXTO ESTRATEGICO'!J12</f>
        <v>Posibilidad de reportes errados o inexactos de información oficial sobre el estado de los negocios fiduciarios.</v>
      </c>
      <c r="C8" s="27" t="s">
        <v>37</v>
      </c>
      <c r="D8" s="4">
        <f>[4]ANALISIS!C11</f>
        <v>5</v>
      </c>
      <c r="E8" s="4">
        <f>[4]ANALISIS!D11</f>
        <v>4</v>
      </c>
      <c r="F8" s="25" t="str">
        <f>[4]ANALISIS!H11</f>
        <v>ZONA RIESGO EXTREMA</v>
      </c>
      <c r="G8" s="4" t="s">
        <v>52</v>
      </c>
      <c r="H8" s="5" t="str">
        <f>'[4]VALORACIÓN DEL RIESGO'!F11</f>
        <v>PROBABILIDAD</v>
      </c>
      <c r="I8" s="4">
        <f>IF(B8="",0,(IF('[4]VALORACIÓN DEL RIESGO'!J11&lt;50,'[4]MAPA DE RIESGO'!C13,(IF(AND('[4]VALORACIÓN DEL RIESGO'!J11&gt;=51,H8="IMPACTO"),D8,(IF(AND('[4]VALORACIÓN DEL RIESGO'!J11&gt;=51,'[4]VALORACIÓN DEL RIESGO'!J11&lt;=75,H8="PROBABILIDAD"),(IF(D8-1&lt;=0,1,D8-1)),(IF(AND('[4]VALORACIÓN DEL RIESGO'!J11&gt;=76,'[4]VALORACIÓN DEL RIESGO'!J11&lt;=100,H8="PROBABILIDAD"),(IF(D8-2&lt;=0,1,D8-2)))))))))))</f>
        <v>5</v>
      </c>
      <c r="J8" s="4">
        <f>IF(B8="",0,(IF('[4]VALORACIÓN DEL RIESGO'!J11&lt;50,'[4]MAPA DE RIESGO'!D13,(IF(AND('[4]VALORACIÓN DEL RIESGO'!J11&gt;=51,H8="PROBABILIDAD"),E8,(IF(AND('[4]VALORACIÓN DEL RIESGO'!J11&gt;=51,'[4]VALORACIÓN DEL RIESGO'!J11&lt;=75,H8="IMPACTO"),(IF(E8-1&lt;=0,1,E8-1)),(IF(AND('[4]VALORACIÓN DEL RIESGO'!J11&gt;=76,'[4]VALORACIÓN DEL RIESGO'!J11&lt;=100,H8="IMPACTO"),(IF(E8-2&lt;=0,1,E8-2)))))))))))</f>
        <v>4</v>
      </c>
      <c r="K8" s="4">
        <f>(I8*J8)*4</f>
        <v>80</v>
      </c>
      <c r="L8" s="25" t="str">
        <f>IF(OR(AND(I8=3,J8=4),AND(I8=2,J8=5),AND(K8&gt;=52,K8&lt;=100)),"ZONA RIESGO EXTREMA",IF(OR(AND(I8=5,J8=2),AND(I8=4,J8=3),AND(I8=1,J8=4),AND(K8=20),AND(K8&gt;=28,K8&lt;=48)),"ZONA RIESGO ALTA",IF(OR(AND(I8=1,J8=3),AND(I8=4,J8=1),AND(K8=24)),"ZONA RIESGO MODERADA",IF(AND(K8&gt;=4,K8&lt;=16),"ZONA RIESGO BAJA"))))</f>
        <v>ZONA RIESGO EXTREMA</v>
      </c>
      <c r="M8" s="4" t="str">
        <f>[4]ANALISIS!I11</f>
        <v>EVITAR EL RIESGO</v>
      </c>
      <c r="N8" s="6" t="s">
        <v>59</v>
      </c>
    </row>
    <row r="9" spans="1:14" s="26" customFormat="1" ht="95.25" customHeight="1" x14ac:dyDescent="0.2">
      <c r="A9" s="4" t="str">
        <f>[4]IDENTIFICACIÓN!A13</f>
        <v>R2</v>
      </c>
      <c r="B9" s="4" t="str">
        <f>'[4]CONTEXTO ESTRATEGICO'!K13</f>
        <v xml:space="preserve">Reprocesos en el trámite de instrucciones, y documentos fiduciarios
Rotación de miembros de Junta y supervisores de contratos. </v>
      </c>
      <c r="C9" s="27" t="s">
        <v>37</v>
      </c>
      <c r="D9" s="4">
        <f>[4]ANALISIS!C12</f>
        <v>5</v>
      </c>
      <c r="E9" s="4">
        <f>[4]ANALISIS!D12</f>
        <v>4</v>
      </c>
      <c r="F9" s="25" t="str">
        <f>[4]ANALISIS!H12</f>
        <v>ZONA RIESGO EXTREMA</v>
      </c>
      <c r="G9" s="4" t="str">
        <f>CONCATENATE('[4]VALORACION CONTROLES'!C13,". ",'[4]VALORACION CONTROLES'!C14,". ",'[4]VALORACION CONTROLES'!C15)</f>
        <v xml:space="preserve">No se encuentra documentado el control.. . </v>
      </c>
      <c r="H9" s="5">
        <f>'[4]VALORACIÓN DEL RIESGO'!F12</f>
        <v>0</v>
      </c>
      <c r="I9" s="4">
        <f>IF(B9="",0,(IF('[4]VALORACIÓN DEL RIESGO'!J12&lt;50,'[4]MAPA DE RIESGO'!C14,(IF(AND('[4]VALORACIÓN DEL RIESGO'!J12&gt;=51,H9="IMPACTO"),D9,(IF(AND('[4]VALORACIÓN DEL RIESGO'!J12&gt;=51,'[4]VALORACIÓN DEL RIESGO'!J12&lt;=75,H9="PROBABILIDAD"),(IF(D9-1&lt;=0,1,D9-1)),(IF(AND('[4]VALORACIÓN DEL RIESGO'!J12&gt;=76,'[4]VALORACIÓN DEL RIESGO'!J12&lt;=100,H9="PROBABILIDAD"),(IF(D9-2&lt;=0,1,D9-2)))))))))))</f>
        <v>5</v>
      </c>
      <c r="J9" s="4">
        <f>IF(B9="",0,(IF('[4]VALORACIÓN DEL RIESGO'!J12&lt;50,'[4]MAPA DE RIESGO'!D14,(IF(AND('[4]VALORACIÓN DEL RIESGO'!J12&gt;=51,H9="PROBABILIDAD"),E9,(IF(AND('[4]VALORACIÓN DEL RIESGO'!J12&gt;=51,'[4]VALORACIÓN DEL RIESGO'!J12&lt;=75,H9="IMPACTO"),(IF(E9-1&lt;=0,1,E9-1)),(IF(AND('[4]VALORACIÓN DEL RIESGO'!J12&gt;=76,'[4]VALORACIÓN DEL RIESGO'!J12&lt;=100,H9="IMPACTO"),(IF(E9-2&lt;=0,1,E9-2)))))))))))</f>
        <v>4</v>
      </c>
      <c r="K9" s="4">
        <f t="shared" ref="K9" si="0">(I9*J9)*4</f>
        <v>80</v>
      </c>
      <c r="L9" s="25" t="str">
        <f t="shared" ref="L9" si="1">IF(OR(AND(I9=3,J9=4),AND(I9=2,J9=5),AND(K9&gt;=52,K9&lt;=100)),"ZONA RIESGO EXTREMA",IF(OR(AND(I9=5,J9=2),AND(I9=4,J9=3),AND(I9=1,J9=4),AND(K9=20),AND(K9&gt;=28,K9&lt;=48)),"ZONA RIESGO ALTA",IF(OR(AND(I9=1,J9=3),AND(I9=4,J9=1),AND(K9=24)),"ZONA RIESGO MODERADA",IF(AND(K9&gt;=4,K9&lt;=16),"ZONA RIESGO BAJA"))))</f>
        <v>ZONA RIESGO EXTREMA</v>
      </c>
      <c r="M9" s="4" t="str">
        <f>[4]ANALISIS!I12</f>
        <v>EVITAR EL RIESGO</v>
      </c>
      <c r="N9" s="4" t="s">
        <v>60</v>
      </c>
    </row>
    <row r="11" spans="1:14" s="13" customFormat="1" ht="15" x14ac:dyDescent="0.25">
      <c r="A11" s="37" t="s">
        <v>41</v>
      </c>
      <c r="B11" s="37"/>
      <c r="C11" s="37" t="s">
        <v>42</v>
      </c>
      <c r="D11" s="37"/>
      <c r="E11" s="37" t="s">
        <v>43</v>
      </c>
      <c r="F11" s="37"/>
      <c r="G11" s="37"/>
    </row>
    <row r="12" spans="1:14" s="18" customFormat="1" ht="86.25" customHeight="1" x14ac:dyDescent="0.25">
      <c r="A12" s="31" t="s">
        <v>58</v>
      </c>
      <c r="B12" s="31"/>
      <c r="C12" s="31" t="s">
        <v>53</v>
      </c>
      <c r="D12" s="31"/>
      <c r="E12" s="31" t="s">
        <v>45</v>
      </c>
      <c r="F12" s="31"/>
      <c r="G12" s="31"/>
    </row>
    <row r="13" spans="1:14" s="18" customFormat="1" ht="14.25" customHeight="1" x14ac:dyDescent="0.25">
      <c r="A13" s="35" t="s">
        <v>74</v>
      </c>
      <c r="B13" s="50"/>
      <c r="C13" s="50"/>
      <c r="D13" s="50"/>
      <c r="E13" s="50"/>
      <c r="F13" s="50"/>
      <c r="G13" s="36"/>
    </row>
    <row r="14" spans="1:14" s="16" customFormat="1" x14ac:dyDescent="0.2">
      <c r="C14" s="13"/>
      <c r="D14" s="13"/>
    </row>
  </sheetData>
  <mergeCells count="24">
    <mergeCell ref="A1:N1"/>
    <mergeCell ref="A2:N2"/>
    <mergeCell ref="A3:B4"/>
    <mergeCell ref="A5:B5"/>
    <mergeCell ref="A6:A7"/>
    <mergeCell ref="B6:B7"/>
    <mergeCell ref="D6:E6"/>
    <mergeCell ref="M6:M7"/>
    <mergeCell ref="N6:N7"/>
    <mergeCell ref="C6:C7"/>
    <mergeCell ref="C5:N5"/>
    <mergeCell ref="C3:N4"/>
    <mergeCell ref="F6:F7"/>
    <mergeCell ref="G6:G7"/>
    <mergeCell ref="H6:H7"/>
    <mergeCell ref="I6:K6"/>
    <mergeCell ref="L6:L7"/>
    <mergeCell ref="A13:G13"/>
    <mergeCell ref="A11:B11"/>
    <mergeCell ref="C11:D11"/>
    <mergeCell ref="E11:G11"/>
    <mergeCell ref="A12:B12"/>
    <mergeCell ref="C12:D12"/>
    <mergeCell ref="E12:G12"/>
  </mergeCells>
  <conditionalFormatting sqref="F8:F9 L8:L9">
    <cfRule type="cellIs" dxfId="139" priority="8" stopIfTrue="1" operator="equal">
      <formula>"INACEPTABLE"</formula>
    </cfRule>
    <cfRule type="cellIs" dxfId="138" priority="9" stopIfTrue="1" operator="equal">
      <formula>"IMPORTANTE"</formula>
    </cfRule>
    <cfRule type="cellIs" dxfId="137" priority="10" stopIfTrue="1" operator="equal">
      <formula>"MODERADO"</formula>
    </cfRule>
  </conditionalFormatting>
  <conditionalFormatting sqref="F8:F9 L8:L9">
    <cfRule type="cellIs" dxfId="136" priority="7" stopIfTrue="1" operator="equal">
      <formula>"TOLERABLE"</formula>
    </cfRule>
  </conditionalFormatting>
  <conditionalFormatting sqref="F8:F9 L8:L9">
    <cfRule type="cellIs" dxfId="135" priority="5" stopIfTrue="1" operator="equal">
      <formula>"ZONA RIESGO ALTA"</formula>
    </cfRule>
    <cfRule type="cellIs" dxfId="134" priority="6" stopIfTrue="1" operator="equal">
      <formula>"ZONA RIESGO EXTREMA"</formula>
    </cfRule>
  </conditionalFormatting>
  <conditionalFormatting sqref="F8:F9 L8:L9">
    <cfRule type="cellIs" dxfId="133" priority="3" stopIfTrue="1" operator="equal">
      <formula>"ZONA RIESGO BAJA"</formula>
    </cfRule>
    <cfRule type="cellIs" dxfId="132" priority="4" stopIfTrue="1" operator="equal">
      <formula>"ZONA RIESGO MODERADA"</formula>
    </cfRule>
  </conditionalFormatting>
  <conditionalFormatting sqref="F8:F9 L8:L9">
    <cfRule type="cellIs" dxfId="131" priority="1" stopIfTrue="1" operator="equal">
      <formula>"ZONA RIESGO MODERADA"</formula>
    </cfRule>
    <cfRule type="cellIs" dxfId="130" priority="2" stopIfTrue="1" operator="equal">
      <formula>"ZONA RIESGO ALTA"</formula>
    </cfRule>
  </conditionalFormatting>
  <dataValidations count="4">
    <dataValidation allowBlank="1" showInputMessage="1" showErrorMessage="1" prompt="La probabilidad se encuentra determinada por una escala de 1 a 3, siendo 1 la menor probabilidad de ocurrencia del riesgo y 3 la mayor probabilidad de  ocurrencia." sqref="D7" xr:uid="{00000000-0002-0000-0300-000000000000}"/>
    <dataValidation allowBlank="1" showInputMessage="1" showErrorMessage="1" prompt="Es la materialización del riesgo y las consecuencias de su aparición. Su escala es: 5 bajo impacto, 10 medio, 20 alto impacto._x000a_" sqref="E7" xr:uid="{00000000-0002-0000-03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C9" xr:uid="{00000000-0002-0000-0300-000002000000}">
      <formula1>$A$28:$A$36</formula1>
    </dataValidation>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14" xr:uid="{00000000-0002-0000-0300-000003000000}">
      <formula1>$A$27:$A$35</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dimension ref="A1:N12"/>
  <sheetViews>
    <sheetView workbookViewId="0">
      <selection activeCell="A12" sqref="A12:G12"/>
    </sheetView>
  </sheetViews>
  <sheetFormatPr baseColWidth="10" defaultRowHeight="14.25" x14ac:dyDescent="0.2"/>
  <cols>
    <col min="1" max="1" width="8.7109375" style="10" customWidth="1"/>
    <col min="2" max="2" width="36.7109375" style="10" customWidth="1"/>
    <col min="3" max="3" width="15.7109375" style="13" customWidth="1"/>
    <col min="4" max="4" width="15.28515625" style="10" customWidth="1"/>
    <col min="5" max="5" width="10.7109375" style="10" customWidth="1"/>
    <col min="6" max="6" width="15.7109375" style="10" customWidth="1"/>
    <col min="7" max="7" width="47.7109375" style="10" customWidth="1"/>
    <col min="8" max="8" width="15.7109375" style="10" customWidth="1"/>
    <col min="9" max="9" width="14.7109375" style="10" customWidth="1"/>
    <col min="10" max="10" width="8.5703125" style="10" bestFit="1" customWidth="1"/>
    <col min="11" max="11" width="15.7109375" style="10" customWidth="1"/>
    <col min="12" max="12" width="13.7109375" style="10" customWidth="1"/>
    <col min="13" max="13" width="14.7109375" style="10" customWidth="1"/>
    <col min="14" max="14" width="29.7109375" style="10" customWidth="1"/>
    <col min="15" max="16384" width="11.42578125" style="10"/>
  </cols>
  <sheetData>
    <row r="1" spans="1:14" ht="15.75" x14ac:dyDescent="0.2">
      <c r="A1" s="51" t="str">
        <f>'[5]CONTEXTO ESTRATEGICO'!A1</f>
        <v>EMPRESA DE RENOVACIÓN Y DESARROLLO URBANO DE BOGOTÁ</v>
      </c>
      <c r="B1" s="52"/>
      <c r="C1" s="52"/>
      <c r="D1" s="52"/>
      <c r="E1" s="52"/>
      <c r="F1" s="52"/>
      <c r="G1" s="52"/>
      <c r="H1" s="52"/>
      <c r="I1" s="52"/>
      <c r="J1" s="52"/>
      <c r="K1" s="52"/>
      <c r="L1" s="52"/>
      <c r="M1" s="52"/>
      <c r="N1" s="53"/>
    </row>
    <row r="2" spans="1:14" ht="15.75" x14ac:dyDescent="0.2">
      <c r="A2" s="54" t="s">
        <v>48</v>
      </c>
      <c r="B2" s="55"/>
      <c r="C2" s="55"/>
      <c r="D2" s="55"/>
      <c r="E2" s="55"/>
      <c r="F2" s="55"/>
      <c r="G2" s="55"/>
      <c r="H2" s="55"/>
      <c r="I2" s="55"/>
      <c r="J2" s="55"/>
      <c r="K2" s="55"/>
      <c r="L2" s="55"/>
      <c r="M2" s="55"/>
      <c r="N2" s="56"/>
    </row>
    <row r="3" spans="1:14" s="9" customFormat="1" ht="15.75" customHeight="1" x14ac:dyDescent="0.2">
      <c r="A3" s="48" t="s">
        <v>0</v>
      </c>
      <c r="B3" s="48"/>
      <c r="C3" s="60" t="s">
        <v>1</v>
      </c>
      <c r="D3" s="61"/>
      <c r="E3" s="61"/>
      <c r="F3" s="61"/>
      <c r="G3" s="61"/>
      <c r="H3" s="61"/>
      <c r="I3" s="61"/>
      <c r="J3" s="61"/>
      <c r="K3" s="61"/>
      <c r="L3" s="61"/>
      <c r="M3" s="61"/>
      <c r="N3" s="62"/>
    </row>
    <row r="4" spans="1:14" s="9" customFormat="1" ht="15.75" customHeight="1" x14ac:dyDescent="0.2">
      <c r="A4" s="48"/>
      <c r="B4" s="48"/>
      <c r="C4" s="63"/>
      <c r="D4" s="64"/>
      <c r="E4" s="64"/>
      <c r="F4" s="64"/>
      <c r="G4" s="64"/>
      <c r="H4" s="64"/>
      <c r="I4" s="64"/>
      <c r="J4" s="64"/>
      <c r="K4" s="64"/>
      <c r="L4" s="64"/>
      <c r="M4" s="64"/>
      <c r="N4" s="65"/>
    </row>
    <row r="5" spans="1:14" s="24" customFormat="1" ht="69" customHeight="1" x14ac:dyDescent="0.3">
      <c r="A5" s="45" t="str">
        <f>'[5]CONTEXTO ESTRATEGICO'!A12</f>
        <v>GESTIÓN PREDIAL Y SOCIAL</v>
      </c>
      <c r="B5" s="45"/>
      <c r="C5" s="57" t="str">
        <f>'[5]CONTEXTO ESTRATEGICO'!B24</f>
        <v>Adelantar el proceso de gestión de suelo, mediante la adquisición de los predios, por motivos de utilidad pública e interés social, que sean requeridos por la Empresa, para la ejecución de los programas y proyectos de renovación y desarrollo urbano de la ciudad, de conformidad con la normatividad vigente.</v>
      </c>
      <c r="D5" s="58"/>
      <c r="E5" s="58"/>
      <c r="F5" s="58"/>
      <c r="G5" s="58"/>
      <c r="H5" s="58"/>
      <c r="I5" s="58"/>
      <c r="J5" s="58"/>
      <c r="K5" s="58"/>
      <c r="L5" s="58"/>
      <c r="M5" s="58"/>
      <c r="N5" s="59"/>
    </row>
    <row r="6" spans="1:14" s="19" customFormat="1" ht="15" customHeight="1" x14ac:dyDescent="0.2">
      <c r="A6" s="49" t="s">
        <v>2</v>
      </c>
      <c r="B6" s="49" t="s">
        <v>3</v>
      </c>
      <c r="C6" s="33" t="s">
        <v>34</v>
      </c>
      <c r="D6" s="32" t="s">
        <v>4</v>
      </c>
      <c r="E6" s="32"/>
      <c r="F6" s="33" t="s">
        <v>33</v>
      </c>
      <c r="G6" s="33" t="s">
        <v>11</v>
      </c>
      <c r="H6" s="33" t="s">
        <v>12</v>
      </c>
      <c r="I6" s="32" t="s">
        <v>5</v>
      </c>
      <c r="J6" s="32"/>
      <c r="K6" s="32"/>
      <c r="L6" s="32" t="s">
        <v>6</v>
      </c>
      <c r="M6" s="32" t="s">
        <v>7</v>
      </c>
      <c r="N6" s="32" t="s">
        <v>8</v>
      </c>
    </row>
    <row r="7" spans="1:14" s="19" customFormat="1" ht="24" x14ac:dyDescent="0.2">
      <c r="A7" s="49"/>
      <c r="B7" s="49"/>
      <c r="C7" s="34"/>
      <c r="D7" s="11" t="s">
        <v>9</v>
      </c>
      <c r="E7" s="11" t="s">
        <v>10</v>
      </c>
      <c r="F7" s="34"/>
      <c r="G7" s="34"/>
      <c r="H7" s="34"/>
      <c r="I7" s="11" t="s">
        <v>13</v>
      </c>
      <c r="J7" s="11" t="s">
        <v>14</v>
      </c>
      <c r="K7" s="11" t="s">
        <v>15</v>
      </c>
      <c r="L7" s="32"/>
      <c r="M7" s="32"/>
      <c r="N7" s="32"/>
    </row>
    <row r="8" spans="1:14" s="26" customFormat="1" ht="262.5" customHeight="1" x14ac:dyDescent="0.2">
      <c r="A8" s="4" t="str">
        <f>[5]IDENTIFICACIÓN!A12</f>
        <v>R1</v>
      </c>
      <c r="B8" s="4" t="str">
        <f>'[5]CONTEXTO ESTRATEGICO'!J12</f>
        <v>Posibilidad de uso indebido de información privilegiada para favorecimiento de un interés particular.</v>
      </c>
      <c r="C8" s="27" t="s">
        <v>40</v>
      </c>
      <c r="D8" s="4">
        <f>[5]ANALISIS!C11</f>
        <v>3</v>
      </c>
      <c r="E8" s="4">
        <f>[5]ANALISIS!D11</f>
        <v>4</v>
      </c>
      <c r="F8" s="25" t="str">
        <f>[5]ANALISIS!H11</f>
        <v>ZONA RIESGO EXTREMA</v>
      </c>
      <c r="G8" s="4" t="str">
        <f>CONCATENATE('[5]VALORACION CONTROLES'!C12,". ",'[5]VALORACION CONTROLES'!C13,". ",'[5]VALORACION CONTROLES'!C14)</f>
        <v xml:space="preserve">Para cada contrato de prestación de servicios se tiene establecida la obligación "Mantener la reserva y confidencialidad de la información que obtenga como consecuencia de las actividades que desarrolle para el cumplimiento del objeto del contrato" la cual es objeto de verificación por parte del Supervisor mensualmente mediante el Certificado de Supervisión. De igual manera, se realizan los Comités de Autoevaluación y Seguimiento de manera trimestral donde se hace seguimiento al avance del proceso de adquisición predial, al cumplimiento de los términos establecidos por la normatividad y al cumplimiento del Plan de Gestión Social, los cuales quedan documentados en actas y en los formatos de seguimiento con las medidas adoptadas según los resultados y en caso de detectar alguna situación de uso indebido de información se informa a las instancias de Control correspondiente.  . . </v>
      </c>
      <c r="H8" s="5" t="str">
        <f>'[5]VALORACIÓN DEL RIESGO'!F11</f>
        <v>PROBABILIDAD</v>
      </c>
      <c r="I8" s="4">
        <f>IF(B8="",0,(IF('[5]VALORACIÓN DEL RIESGO'!J11&lt;50,'[5]MAPA DE RIESGO'!C13,(IF(AND('[5]VALORACIÓN DEL RIESGO'!J11&gt;=51,H8="IMPACTO"),D8,(IF(AND('[5]VALORACIÓN DEL RIESGO'!J11&gt;=51,'[5]VALORACIÓN DEL RIESGO'!J11&lt;=75,H8="PROBABILIDAD"),(IF(D8-1&lt;=0,1,D8-1)),(IF(AND('[5]VALORACIÓN DEL RIESGO'!J11&gt;=76,'[5]VALORACIÓN DEL RIESGO'!J11&lt;=100,H8="PROBABILIDAD"),(IF(D8-2&lt;=0,1,D8-2)))))))))))</f>
        <v>1</v>
      </c>
      <c r="J8" s="4">
        <f>IF(B8="",0,(IF('[5]VALORACIÓN DEL RIESGO'!J11&lt;50,'[5]MAPA DE RIESGO'!D13,(IF(AND('[5]VALORACIÓN DEL RIESGO'!J11&gt;=51,H8="PROBABILIDAD"),E8,(IF(AND('[5]VALORACIÓN DEL RIESGO'!J11&gt;=51,'[5]VALORACIÓN DEL RIESGO'!J11&lt;=75,H8="IMPACTO"),(IF(E8-1&lt;=0,1,E8-1)),(IF(AND('[5]VALORACIÓN DEL RIESGO'!J11&gt;=76,'[5]VALORACIÓN DEL RIESGO'!J11&lt;=100,H8="IMPACTO"),(IF(E8-2&lt;=0,1,E8-2)))))))))))</f>
        <v>4</v>
      </c>
      <c r="K8" s="4">
        <f>(I8*J8)*4</f>
        <v>16</v>
      </c>
      <c r="L8" s="25" t="str">
        <f>IF(OR(AND(I8=3,J8=4),AND(I8=2,J8=5),AND(K8&gt;=52,K8&lt;=100)),"ZONA RIESGO EXTREMA",IF(OR(AND(I8=5,J8=2),AND(I8=4,J8=3),AND(I8=1,J8=4),AND(K8=20),AND(K8&gt;=28,K8&lt;=48)),"ZONA RIESGO ALTA",IF(OR(AND(I8=1,J8=3),AND(I8=4,J8=1),AND(K8=24)),"ZONA RIESGO MODERADA",IF(AND(K8&gt;=4,K8&lt;=16),"ZONA RIESGO BAJA"))))</f>
        <v>ZONA RIESGO ALTA</v>
      </c>
      <c r="M8" s="4" t="str">
        <f>[5]ANALISIS!I11</f>
        <v>EVITAR EL RIESGO</v>
      </c>
      <c r="N8" s="4" t="str">
        <f>[5]ANALISIS!J11</f>
        <v>Socializar el Código de Integridad en los equipos de trabajo de la Dirección de Predios y de la Oficina de Gestión Social y los protocolos de la información según su clasificación.</v>
      </c>
    </row>
    <row r="10" spans="1:14" s="13" customFormat="1" ht="15" x14ac:dyDescent="0.25">
      <c r="A10" s="37" t="s">
        <v>41</v>
      </c>
      <c r="B10" s="37"/>
      <c r="C10" s="37" t="s">
        <v>42</v>
      </c>
      <c r="D10" s="37"/>
      <c r="E10" s="37" t="s">
        <v>43</v>
      </c>
      <c r="F10" s="37"/>
      <c r="G10" s="37"/>
    </row>
    <row r="11" spans="1:14" s="18" customFormat="1" ht="107.25" customHeight="1" x14ac:dyDescent="0.25">
      <c r="A11" s="31" t="s">
        <v>54</v>
      </c>
      <c r="B11" s="31"/>
      <c r="C11" s="31" t="s">
        <v>55</v>
      </c>
      <c r="D11" s="31"/>
      <c r="E11" s="31" t="s">
        <v>45</v>
      </c>
      <c r="F11" s="31"/>
      <c r="G11" s="31"/>
    </row>
    <row r="12" spans="1:14" s="18" customFormat="1" ht="14.25" customHeight="1" x14ac:dyDescent="0.25">
      <c r="A12" s="35" t="s">
        <v>74</v>
      </c>
      <c r="B12" s="50"/>
      <c r="C12" s="50"/>
      <c r="D12" s="50"/>
      <c r="E12" s="50"/>
      <c r="F12" s="50"/>
      <c r="G12" s="36"/>
    </row>
  </sheetData>
  <mergeCells count="24">
    <mergeCell ref="A1:N1"/>
    <mergeCell ref="A2:N2"/>
    <mergeCell ref="A3:B4"/>
    <mergeCell ref="A5:B5"/>
    <mergeCell ref="A6:A7"/>
    <mergeCell ref="B6:B7"/>
    <mergeCell ref="D6:E6"/>
    <mergeCell ref="M6:M7"/>
    <mergeCell ref="N6:N7"/>
    <mergeCell ref="C6:C7"/>
    <mergeCell ref="C5:N5"/>
    <mergeCell ref="C3:N4"/>
    <mergeCell ref="F6:F7"/>
    <mergeCell ref="G6:G7"/>
    <mergeCell ref="H6:H7"/>
    <mergeCell ref="I6:K6"/>
    <mergeCell ref="L6:L7"/>
    <mergeCell ref="A12:G12"/>
    <mergeCell ref="A10:B10"/>
    <mergeCell ref="C10:D10"/>
    <mergeCell ref="E10:G10"/>
    <mergeCell ref="A11:B11"/>
    <mergeCell ref="C11:D11"/>
    <mergeCell ref="E11:G11"/>
  </mergeCells>
  <conditionalFormatting sqref="F8 L8">
    <cfRule type="cellIs" dxfId="129" priority="8" stopIfTrue="1" operator="equal">
      <formula>"INACEPTABLE"</formula>
    </cfRule>
    <cfRule type="cellIs" dxfId="128" priority="9" stopIfTrue="1" operator="equal">
      <formula>"IMPORTANTE"</formula>
    </cfRule>
    <cfRule type="cellIs" dxfId="127" priority="10" stopIfTrue="1" operator="equal">
      <formula>"MODERADO"</formula>
    </cfRule>
  </conditionalFormatting>
  <conditionalFormatting sqref="F8 L8">
    <cfRule type="cellIs" dxfId="126" priority="7" stopIfTrue="1" operator="equal">
      <formula>"TOLERABLE"</formula>
    </cfRule>
  </conditionalFormatting>
  <conditionalFormatting sqref="F8 L8">
    <cfRule type="cellIs" dxfId="125" priority="5" stopIfTrue="1" operator="equal">
      <formula>"ZONA RIESGO ALTA"</formula>
    </cfRule>
    <cfRule type="cellIs" dxfId="124" priority="6" stopIfTrue="1" operator="equal">
      <formula>"ZONA RIESGO EXTREMA"</formula>
    </cfRule>
  </conditionalFormatting>
  <conditionalFormatting sqref="F8 L8">
    <cfRule type="cellIs" dxfId="123" priority="3" stopIfTrue="1" operator="equal">
      <formula>"ZONA RIESGO BAJA"</formula>
    </cfRule>
    <cfRule type="cellIs" dxfId="122" priority="4" stopIfTrue="1" operator="equal">
      <formula>"ZONA RIESGO MODERADA"</formula>
    </cfRule>
  </conditionalFormatting>
  <conditionalFormatting sqref="F8 L8">
    <cfRule type="cellIs" dxfId="121" priority="1" stopIfTrue="1" operator="equal">
      <formula>"ZONA RIESGO MODERADA"</formula>
    </cfRule>
    <cfRule type="cellIs" dxfId="12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xr:uid="{00000000-0002-0000-0400-000000000000}"/>
    <dataValidation allowBlank="1" showInputMessage="1" showErrorMessage="1" prompt="Es la materialización del riesgo y las consecuencias de su aparición. Su escala es: 5 bajo impacto, 10 medio, 20 alto impacto._x000a_" sqref="E7" xr:uid="{00000000-0002-0000-04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 xr:uid="{00000000-0002-0000-0400-000002000000}">
      <formula1>$B$13:$B$21</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A1:N13"/>
  <sheetViews>
    <sheetView workbookViewId="0">
      <selection activeCell="A13" sqref="A13:G13"/>
    </sheetView>
  </sheetViews>
  <sheetFormatPr baseColWidth="10" defaultRowHeight="14.25" x14ac:dyDescent="0.2"/>
  <cols>
    <col min="1" max="1" width="8.7109375" style="10" customWidth="1"/>
    <col min="2" max="2" width="36.7109375" style="10" customWidth="1"/>
    <col min="3" max="3" width="15.7109375" style="13" customWidth="1"/>
    <col min="4" max="4" width="15.28515625" style="10" customWidth="1"/>
    <col min="5" max="5" width="10.7109375" style="10" customWidth="1"/>
    <col min="6" max="6" width="16.7109375" style="10" customWidth="1"/>
    <col min="7" max="7" width="47.7109375" style="10" customWidth="1"/>
    <col min="8" max="8" width="15.7109375" style="10" customWidth="1"/>
    <col min="9" max="9" width="14.7109375" style="10" customWidth="1"/>
    <col min="10" max="10" width="9.7109375" style="10" customWidth="1"/>
    <col min="11" max="11" width="15.7109375" style="10" customWidth="1"/>
    <col min="12" max="12" width="13.7109375" style="10" customWidth="1"/>
    <col min="13" max="13" width="14.7109375" style="10" customWidth="1"/>
    <col min="14" max="14" width="29.7109375" style="10" customWidth="1"/>
    <col min="15" max="16384" width="11.42578125" style="10"/>
  </cols>
  <sheetData>
    <row r="1" spans="1:14" ht="14.25" customHeight="1" x14ac:dyDescent="0.2">
      <c r="A1" s="51" t="str">
        <f>'[6]CONTEXTO ESTRATEGICO'!A1</f>
        <v>EMPRESA DE RENOVACIÓN Y DESARROLLO URBANO DE BOGOTÁ</v>
      </c>
      <c r="B1" s="52"/>
      <c r="C1" s="52"/>
      <c r="D1" s="52"/>
      <c r="E1" s="52"/>
      <c r="F1" s="52"/>
      <c r="G1" s="52"/>
      <c r="H1" s="52"/>
      <c r="I1" s="52"/>
      <c r="J1" s="52"/>
      <c r="K1" s="52"/>
      <c r="L1" s="52"/>
      <c r="M1" s="52"/>
      <c r="N1" s="53"/>
    </row>
    <row r="2" spans="1:14" ht="14.25" customHeight="1" x14ac:dyDescent="0.2">
      <c r="A2" s="54" t="s">
        <v>48</v>
      </c>
      <c r="B2" s="55"/>
      <c r="C2" s="55"/>
      <c r="D2" s="55"/>
      <c r="E2" s="55"/>
      <c r="F2" s="55"/>
      <c r="G2" s="55"/>
      <c r="H2" s="55"/>
      <c r="I2" s="55"/>
      <c r="J2" s="55"/>
      <c r="K2" s="55"/>
      <c r="L2" s="55"/>
      <c r="M2" s="55"/>
      <c r="N2" s="56"/>
    </row>
    <row r="3" spans="1:14" s="9" customFormat="1" ht="22.5" customHeight="1" x14ac:dyDescent="0.2">
      <c r="A3" s="69" t="s">
        <v>0</v>
      </c>
      <c r="B3" s="69"/>
      <c r="C3" s="60" t="s">
        <v>1</v>
      </c>
      <c r="D3" s="61"/>
      <c r="E3" s="61"/>
      <c r="F3" s="61"/>
      <c r="G3" s="61"/>
      <c r="H3" s="61"/>
      <c r="I3" s="61"/>
      <c r="J3" s="61"/>
      <c r="K3" s="61"/>
      <c r="L3" s="61"/>
      <c r="M3" s="61"/>
      <c r="N3" s="62"/>
    </row>
    <row r="4" spans="1:14" s="9" customFormat="1" ht="15" customHeight="1" x14ac:dyDescent="0.2">
      <c r="A4" s="48"/>
      <c r="B4" s="48"/>
      <c r="C4" s="66"/>
      <c r="D4" s="67"/>
      <c r="E4" s="67"/>
      <c r="F4" s="67"/>
      <c r="G4" s="67"/>
      <c r="H4" s="67"/>
      <c r="I4" s="67"/>
      <c r="J4" s="67"/>
      <c r="K4" s="67"/>
      <c r="L4" s="67"/>
      <c r="M4" s="67"/>
      <c r="N4" s="68"/>
    </row>
    <row r="5" spans="1:14" s="24" customFormat="1" ht="63" customHeight="1" x14ac:dyDescent="0.3">
      <c r="A5" s="45" t="str">
        <f>'[6]CONTEXTO ESTRATEGICO'!A12</f>
        <v>EJECUCIÓN DE PROYECTOS</v>
      </c>
      <c r="B5" s="45"/>
      <c r="C5" s="45" t="str">
        <f>[6]ANALISIS!C8</f>
        <v>Gestionar la elaboración de los diseños técnicos y urbanísticos, así como ejecutar las obras de urbanismo y construcción necesarias para el desarrollo de los proyectos de la empresa.</v>
      </c>
      <c r="D5" s="45"/>
      <c r="E5" s="45"/>
      <c r="F5" s="45"/>
      <c r="G5" s="45"/>
      <c r="H5" s="45"/>
      <c r="I5" s="45"/>
      <c r="J5" s="45"/>
      <c r="K5" s="45"/>
      <c r="L5" s="45"/>
      <c r="M5" s="45"/>
      <c r="N5" s="45"/>
    </row>
    <row r="6" spans="1:14" s="19" customFormat="1" ht="12" x14ac:dyDescent="0.2">
      <c r="A6" s="49" t="s">
        <v>2</v>
      </c>
      <c r="B6" s="49" t="s">
        <v>3</v>
      </c>
      <c r="C6" s="32" t="s">
        <v>34</v>
      </c>
      <c r="D6" s="32" t="s">
        <v>4</v>
      </c>
      <c r="E6" s="32"/>
      <c r="F6" s="32" t="s">
        <v>33</v>
      </c>
      <c r="G6" s="32" t="s">
        <v>11</v>
      </c>
      <c r="H6" s="32" t="s">
        <v>12</v>
      </c>
      <c r="I6" s="32" t="s">
        <v>5</v>
      </c>
      <c r="J6" s="32"/>
      <c r="K6" s="32"/>
      <c r="L6" s="32" t="s">
        <v>6</v>
      </c>
      <c r="M6" s="32" t="s">
        <v>7</v>
      </c>
      <c r="N6" s="32" t="s">
        <v>8</v>
      </c>
    </row>
    <row r="7" spans="1:14" s="19" customFormat="1" ht="24" x14ac:dyDescent="0.2">
      <c r="A7" s="49"/>
      <c r="B7" s="49"/>
      <c r="C7" s="32"/>
      <c r="D7" s="11" t="s">
        <v>9</v>
      </c>
      <c r="E7" s="11" t="s">
        <v>10</v>
      </c>
      <c r="F7" s="32"/>
      <c r="G7" s="32"/>
      <c r="H7" s="32"/>
      <c r="I7" s="11" t="s">
        <v>13</v>
      </c>
      <c r="J7" s="11" t="s">
        <v>14</v>
      </c>
      <c r="K7" s="11" t="s">
        <v>15</v>
      </c>
      <c r="L7" s="32"/>
      <c r="M7" s="32"/>
      <c r="N7" s="32"/>
    </row>
    <row r="8" spans="1:14" s="26" customFormat="1" ht="140.25" x14ac:dyDescent="0.2">
      <c r="A8" s="4" t="str">
        <f>[6]IDENTIFICACIÓN!A12</f>
        <v>R1</v>
      </c>
      <c r="B8" s="4" t="str">
        <f>'[6]CONTEXTO ESTRATEGICO'!J12</f>
        <v>Posibilidad de recibir o solicitar dádivas para estructurar documentos técnicos preliminares orientados a un interés particular.</v>
      </c>
      <c r="C8" s="27" t="s">
        <v>40</v>
      </c>
      <c r="D8" s="4">
        <f>[6]ANALISIS!C11</f>
        <v>2</v>
      </c>
      <c r="E8" s="4">
        <f>[6]ANALISIS!D11</f>
        <v>3</v>
      </c>
      <c r="F8" s="25" t="str">
        <f>[6]ANALISIS!H11</f>
        <v>ZONA RIESGO MODERADA</v>
      </c>
      <c r="G8" s="4" t="str">
        <f>CONCATENATE('[6]VALORACION CONTROLES'!C12,". ",'[6]VALORACION CONTROLES'!C13,". ",'[6]VALORACION CONTROLES'!C14)</f>
        <v xml:space="preserve">El documento técnico de soporte es revisado por el Subgerente de Desarrollo de Proyectos cada vez que se requiera para someterlo a una eventual viabilización. La viabilización del proyecto se surte por el Comité Fiduciario para los que aplique o por un el supervisor luego de cumplidos los requisitos de perfeccionamiento de la documentación técnica, la cual queda registrada en acta de aprobación. El proceso revisa si la información insumo es consistente con los resultados del estudio técnico de soporte.. . </v>
      </c>
      <c r="H8" s="5" t="str">
        <f>'[6]VALORACIÓN DEL RIESGO'!F11</f>
        <v>PROBABILIDAD</v>
      </c>
      <c r="I8" s="4">
        <f>IF(B8="",0,(IF('[6]VALORACIÓN DEL RIESGO'!J11&lt;50,'[6]MAPA DE RIESGO'!C13,(IF(AND('[6]VALORACIÓN DEL RIESGO'!J11&gt;=51,H8="IMPACTO"),D8,(IF(AND('[6]VALORACIÓN DEL RIESGO'!J11&gt;=51,'[6]VALORACIÓN DEL RIESGO'!J11&lt;=75,H8="PROBABILIDAD"),(IF(D8-1&lt;=0,1,D8-1)),(IF(AND('[6]VALORACIÓN DEL RIESGO'!J11&gt;=76,'[6]VALORACIÓN DEL RIESGO'!J11&lt;=100,H8="PROBABILIDAD"),(IF(D8-2&lt;=0,1,D8-2)))))))))))</f>
        <v>1</v>
      </c>
      <c r="J8" s="4">
        <f>IF(B8="",0,(IF('[6]VALORACIÓN DEL RIESGO'!J11&lt;50,'[6]MAPA DE RIESGO'!D13,(IF(AND('[6]VALORACIÓN DEL RIESGO'!J11&gt;=51,H8="PROBABILIDAD"),E8,(IF(AND('[6]VALORACIÓN DEL RIESGO'!J11&gt;=51,'[6]VALORACIÓN DEL RIESGO'!J11&lt;=75,H8="IMPACTO"),(IF(E8-1&lt;=0,1,E8-1)),(IF(AND('[6]VALORACIÓN DEL RIESGO'!J11&gt;=76,'[6]VALORACIÓN DEL RIESGO'!J11&lt;=100,H8="IMPACTO"),(IF(E8-2&lt;=0,1,E8-2)))))))))))</f>
        <v>3</v>
      </c>
      <c r="K8" s="4">
        <f>(I8*J8)*4</f>
        <v>12</v>
      </c>
      <c r="L8" s="25" t="str">
        <f>IF(OR(AND(I8=3,J8=4),AND(I8=2,J8=5),AND(K8&gt;=52,K8&lt;=100)),"ZONA RIESGO EXTREMA",IF(OR(AND(I8=5,J8=2),AND(I8=4,J8=3),AND(I8=1,J8=4),AND(K8=20),AND(K8&gt;=28,K8&lt;=48)),"ZONA RIESGO ALTA",IF(OR(AND(I8=1,J8=3),AND(I8=4,J8=1),AND(K8=24)),"ZONA RIESGO MODERADA",IF(AND(K8&gt;=4,K8&lt;=16),"ZONA RIESGO BAJA"))))</f>
        <v>ZONA RIESGO MODERADA</v>
      </c>
      <c r="M8" s="4" t="str">
        <f>[6]ANALISIS!I11</f>
        <v>EVITAR EL RIESGO</v>
      </c>
      <c r="N8" s="4" t="str">
        <f>[6]ANALISIS!J11</f>
        <v xml:space="preserve">Establecer un mecanismo de registro de control de cambios de los DTS. </v>
      </c>
    </row>
    <row r="9" spans="1:14" s="26" customFormat="1" ht="146.25" customHeight="1" x14ac:dyDescent="0.2">
      <c r="A9" s="4" t="str">
        <f>[6]IDENTIFICACIÓN!A13</f>
        <v>R2</v>
      </c>
      <c r="B9" s="4" t="str">
        <f>'[6]CONTEXTO ESTRATEGICO'!J13</f>
        <v>Posibilidad de aceptar o solicitar dádivas para recibir parcial y/o final un producto u obra sin el cumplimiento de los requisitos técnicos.</v>
      </c>
      <c r="C9" s="27" t="s">
        <v>40</v>
      </c>
      <c r="D9" s="4">
        <f>[6]ANALISIS!C12</f>
        <v>2</v>
      </c>
      <c r="E9" s="4">
        <f>[6]ANALISIS!D12</f>
        <v>3</v>
      </c>
      <c r="F9" s="25" t="str">
        <f>[6]ANALISIS!H12</f>
        <v>ZONA RIESGO MODERADA</v>
      </c>
      <c r="G9" s="4" t="str">
        <f>CONCATENATE('[6]VALORACION CONTROLES'!C13,". ",'[6]VALORACION CONTROLES'!C14,". ",'[6]VALORACION CONTROLES'!C15)</f>
        <v>. . El documento técnico de soporte es revisado por el Subgerente de Desarrollo de Proyectos cada vez que se requiera para someterlo a una eventual viabilización. La viabilización del proyecto se surte por el Comité Fiduciario para los que aplique o por un el supervisor luego de cumplidos los requisitos de perfeccionamiento de la documentación técnica, la cual queda registrada en acta de aprobación. El proceso revisa si la información insumo es consistente con los resultados del estudio técnico de soporte.</v>
      </c>
      <c r="H9" s="5" t="str">
        <f>'[6]VALORACIÓN DEL RIESGO'!F12</f>
        <v>PROBABILIDAD</v>
      </c>
      <c r="I9" s="4">
        <f>IF(B9="",0,(IF('[6]VALORACIÓN DEL RIESGO'!J12&lt;50,'[6]MAPA DE RIESGO'!C14,(IF(AND('[6]VALORACIÓN DEL RIESGO'!J12&gt;=51,H9="IMPACTO"),D9,(IF(AND('[6]VALORACIÓN DEL RIESGO'!J12&gt;=51,'[6]VALORACIÓN DEL RIESGO'!J12&lt;=75,H9="PROBABILIDAD"),(IF(D9-1&lt;=0,1,D9-1)),(IF(AND('[6]VALORACIÓN DEL RIESGO'!J12&gt;=76,'[6]VALORACIÓN DEL RIESGO'!J12&lt;=100,H9="PROBABILIDAD"),(IF(D9-2&lt;=0,1,D9-2)))))))))))</f>
        <v>2</v>
      </c>
      <c r="J9" s="4">
        <f>IF(B9="",0,(IF('[6]VALORACIÓN DEL RIESGO'!J12&lt;50,'[6]MAPA DE RIESGO'!D14,(IF(AND('[6]VALORACIÓN DEL RIESGO'!J12&gt;=51,H9="PROBABILIDAD"),E9,(IF(AND('[6]VALORACIÓN DEL RIESGO'!J12&gt;=51,'[6]VALORACIÓN DEL RIESGO'!J12&lt;=75,H9="IMPACTO"),(IF(E9-1&lt;=0,1,E9-1)),(IF(AND('[6]VALORACIÓN DEL RIESGO'!J12&gt;=76,'[6]VALORACIÓN DEL RIESGO'!J12&lt;=100,H9="IMPACTO"),(IF(E9-2&lt;=0,1,E9-2)))))))))))</f>
        <v>3</v>
      </c>
      <c r="K9" s="4">
        <f t="shared" ref="K9" si="0">(I9*J9)*4</f>
        <v>24</v>
      </c>
      <c r="L9" s="25" t="str">
        <f t="shared" ref="L9" si="1">IF(OR(AND(I9=3,J9=4),AND(I9=2,J9=5),AND(K9&gt;=52,K9&lt;=100)),"ZONA RIESGO EXTREMA",IF(OR(AND(I9=5,J9=2),AND(I9=4,J9=3),AND(I9=1,J9=4),AND(K9=20),AND(K9&gt;=28,K9&lt;=48)),"ZONA RIESGO ALTA",IF(OR(AND(I9=1,J9=3),AND(I9=4,J9=1),AND(K9=24)),"ZONA RIESGO MODERADA",IF(AND(K9&gt;=4,K9&lt;=16),"ZONA RIESGO BAJA"))))</f>
        <v>ZONA RIESGO MODERADA</v>
      </c>
      <c r="M9" s="4" t="str">
        <f>[6]ANALISIS!I12</f>
        <v>EVITAR EL RIESGO</v>
      </c>
      <c r="N9" s="4" t="str">
        <f>[6]ANALISIS!J12</f>
        <v xml:space="preserve">Establecer un mecanismo de registro de control de cambios de los DTS. </v>
      </c>
    </row>
    <row r="10" spans="1:14" s="7" customFormat="1" ht="15" x14ac:dyDescent="0.2"/>
    <row r="11" spans="1:14" s="13" customFormat="1" ht="15" x14ac:dyDescent="0.25">
      <c r="A11" s="37" t="s">
        <v>41</v>
      </c>
      <c r="B11" s="37"/>
      <c r="C11" s="37" t="s">
        <v>42</v>
      </c>
      <c r="D11" s="37"/>
      <c r="E11" s="37" t="s">
        <v>43</v>
      </c>
      <c r="F11" s="37"/>
      <c r="G11" s="37"/>
    </row>
    <row r="12" spans="1:14" s="18" customFormat="1" ht="68.25" customHeight="1" x14ac:dyDescent="0.25">
      <c r="A12" s="31" t="s">
        <v>56</v>
      </c>
      <c r="B12" s="31"/>
      <c r="C12" s="31" t="s">
        <v>57</v>
      </c>
      <c r="D12" s="31"/>
      <c r="E12" s="31" t="s">
        <v>45</v>
      </c>
      <c r="F12" s="31"/>
      <c r="G12" s="31"/>
    </row>
    <row r="13" spans="1:14" s="18" customFormat="1" ht="14.25" customHeight="1" x14ac:dyDescent="0.25">
      <c r="A13" s="35" t="s">
        <v>74</v>
      </c>
      <c r="B13" s="50"/>
      <c r="C13" s="50"/>
      <c r="D13" s="50"/>
      <c r="E13" s="50"/>
      <c r="F13" s="50"/>
      <c r="G13" s="36"/>
    </row>
  </sheetData>
  <mergeCells count="24">
    <mergeCell ref="L6:L7"/>
    <mergeCell ref="A1:N1"/>
    <mergeCell ref="A2:N2"/>
    <mergeCell ref="A5:B5"/>
    <mergeCell ref="A6:A7"/>
    <mergeCell ref="B6:B7"/>
    <mergeCell ref="D6:E6"/>
    <mergeCell ref="I6:K6"/>
    <mergeCell ref="A13:G13"/>
    <mergeCell ref="C3:N4"/>
    <mergeCell ref="C5:N5"/>
    <mergeCell ref="A11:B11"/>
    <mergeCell ref="C11:D11"/>
    <mergeCell ref="E11:G11"/>
    <mergeCell ref="A12:B12"/>
    <mergeCell ref="C12:D12"/>
    <mergeCell ref="E12:G12"/>
    <mergeCell ref="M6:M7"/>
    <mergeCell ref="N6:N7"/>
    <mergeCell ref="C6:C7"/>
    <mergeCell ref="F6:F7"/>
    <mergeCell ref="G6:G7"/>
    <mergeCell ref="H6:H7"/>
    <mergeCell ref="A3:B4"/>
  </mergeCells>
  <conditionalFormatting sqref="F8:F9 L8:L9">
    <cfRule type="cellIs" dxfId="119" priority="8" stopIfTrue="1" operator="equal">
      <formula>"INACEPTABLE"</formula>
    </cfRule>
    <cfRule type="cellIs" dxfId="118" priority="9" stopIfTrue="1" operator="equal">
      <formula>"IMPORTANTE"</formula>
    </cfRule>
    <cfRule type="cellIs" dxfId="117" priority="10" stopIfTrue="1" operator="equal">
      <formula>"MODERADO"</formula>
    </cfRule>
  </conditionalFormatting>
  <conditionalFormatting sqref="F8:F9 L8:L9">
    <cfRule type="cellIs" dxfId="116" priority="7" stopIfTrue="1" operator="equal">
      <formula>"TOLERABLE"</formula>
    </cfRule>
  </conditionalFormatting>
  <conditionalFormatting sqref="F8:F9 L8:L9">
    <cfRule type="cellIs" dxfId="115" priority="5" stopIfTrue="1" operator="equal">
      <formula>"ZONA RIESGO ALTA"</formula>
    </cfRule>
    <cfRule type="cellIs" dxfId="114" priority="6" stopIfTrue="1" operator="equal">
      <formula>"ZONA RIESGO EXTREMA"</formula>
    </cfRule>
  </conditionalFormatting>
  <conditionalFormatting sqref="F8:F9 L8:L9">
    <cfRule type="cellIs" dxfId="113" priority="3" stopIfTrue="1" operator="equal">
      <formula>"ZONA RIESGO BAJA"</formula>
    </cfRule>
    <cfRule type="cellIs" dxfId="112" priority="4" stopIfTrue="1" operator="equal">
      <formula>"ZONA RIESGO MODERADA"</formula>
    </cfRule>
  </conditionalFormatting>
  <conditionalFormatting sqref="F8:F9 L8:L9">
    <cfRule type="cellIs" dxfId="111" priority="1" stopIfTrue="1" operator="equal">
      <formula>"ZONA RIESGO MODERADA"</formula>
    </cfRule>
    <cfRule type="cellIs" dxfId="11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xr:uid="{00000000-0002-0000-0500-000000000000}"/>
    <dataValidation allowBlank="1" showInputMessage="1" showErrorMessage="1" prompt="Es la materialización del riesgo y las consecuencias de su aparición. Su escala es: 5 bajo impacto, 10 medio, 20 alto impacto._x000a_" sqref="E7" xr:uid="{00000000-0002-0000-05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C9" xr:uid="{00000000-0002-0000-0500-000002000000}">
      <formula1>#REF!</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A1:N13"/>
  <sheetViews>
    <sheetView workbookViewId="0">
      <selection sqref="A1:N1"/>
    </sheetView>
  </sheetViews>
  <sheetFormatPr baseColWidth="10" defaultRowHeight="14.25" x14ac:dyDescent="0.2"/>
  <cols>
    <col min="1" max="1" width="8.7109375" style="10" customWidth="1"/>
    <col min="2" max="2" width="36.7109375" style="10" customWidth="1"/>
    <col min="3" max="3" width="15.7109375" style="13" customWidth="1"/>
    <col min="4" max="4" width="15.28515625" style="10" customWidth="1"/>
    <col min="5" max="5" width="10.7109375" style="10" customWidth="1"/>
    <col min="6" max="6" width="16.7109375" style="10" customWidth="1"/>
    <col min="7" max="7" width="47.7109375" style="10" customWidth="1"/>
    <col min="8" max="8" width="15.7109375" style="10" customWidth="1"/>
    <col min="9" max="9" width="14.7109375" style="10" customWidth="1"/>
    <col min="10" max="10" width="9.7109375" style="10" customWidth="1"/>
    <col min="11" max="11" width="15.7109375" style="10" customWidth="1"/>
    <col min="12" max="12" width="13.7109375" style="10" customWidth="1"/>
    <col min="13" max="13" width="14.7109375" style="10" customWidth="1"/>
    <col min="14" max="14" width="29.7109375" style="10" customWidth="1"/>
    <col min="15" max="16384" width="11.42578125" style="10"/>
  </cols>
  <sheetData>
    <row r="1" spans="1:14" ht="14.25" customHeight="1" x14ac:dyDescent="0.2">
      <c r="A1" s="51" t="str">
        <f>'[7]CONTEXTO ESTRATEGICO'!A1</f>
        <v>EMPRESA DE RENOVACIÓN Y DESARROLLO URBANO DE BOGOTÁ</v>
      </c>
      <c r="B1" s="52"/>
      <c r="C1" s="52"/>
      <c r="D1" s="52"/>
      <c r="E1" s="52"/>
      <c r="F1" s="52"/>
      <c r="G1" s="52"/>
      <c r="H1" s="52"/>
      <c r="I1" s="52"/>
      <c r="J1" s="52"/>
      <c r="K1" s="52"/>
      <c r="L1" s="52"/>
      <c r="M1" s="52"/>
      <c r="N1" s="53"/>
    </row>
    <row r="2" spans="1:14" ht="14.25" customHeight="1" x14ac:dyDescent="0.2">
      <c r="A2" s="54" t="s">
        <v>48</v>
      </c>
      <c r="B2" s="55"/>
      <c r="C2" s="55"/>
      <c r="D2" s="55"/>
      <c r="E2" s="55"/>
      <c r="F2" s="55"/>
      <c r="G2" s="55"/>
      <c r="H2" s="55"/>
      <c r="I2" s="55"/>
      <c r="J2" s="55"/>
      <c r="K2" s="55"/>
      <c r="L2" s="55"/>
      <c r="M2" s="55"/>
      <c r="N2" s="56"/>
    </row>
    <row r="3" spans="1:14" s="9" customFormat="1" ht="22.5" customHeight="1" x14ac:dyDescent="0.2">
      <c r="A3" s="48" t="s">
        <v>0</v>
      </c>
      <c r="B3" s="48"/>
      <c r="C3" s="44" t="s">
        <v>1</v>
      </c>
      <c r="D3" s="44"/>
      <c r="E3" s="44"/>
      <c r="F3" s="44"/>
      <c r="G3" s="44"/>
      <c r="H3" s="44"/>
      <c r="I3" s="44"/>
      <c r="J3" s="44"/>
      <c r="K3" s="44"/>
      <c r="L3" s="44"/>
      <c r="M3" s="44"/>
      <c r="N3" s="44"/>
    </row>
    <row r="4" spans="1:14" s="9" customFormat="1" ht="15" x14ac:dyDescent="0.2">
      <c r="A4" s="48"/>
      <c r="B4" s="48"/>
      <c r="C4" s="44"/>
      <c r="D4" s="44"/>
      <c r="E4" s="44"/>
      <c r="F4" s="44"/>
      <c r="G4" s="44"/>
      <c r="H4" s="44"/>
      <c r="I4" s="44"/>
      <c r="J4" s="44"/>
      <c r="K4" s="44"/>
      <c r="L4" s="44"/>
      <c r="M4" s="44"/>
      <c r="N4" s="44"/>
    </row>
    <row r="5" spans="1:14" s="24" customFormat="1" ht="90" customHeight="1" x14ac:dyDescent="0.3">
      <c r="A5" s="45" t="str">
        <f>'[7]CONTEXTO ESTRATEGICO'!A12</f>
        <v>COMERCIALIZACIÓN</v>
      </c>
      <c r="B5" s="45"/>
      <c r="C5" s="45" t="str">
        <f>[7]ANALISIS!C8</f>
        <v xml:space="preserve">Promover los negocios inmobiliarios relacionados con los proyectos y servicios de la Empresa, a través de estrategias y esquemas de comercialización que faciliten la venta o arriendo de los inmuebles disponibles, la oferta de los servicios del portafolio, y la participación de entes públicos y privados en la gestión de los proyectos de renovación y desarrollo urbano, con el fin de generar ingresos, así como realizar las actividades correspondientes a la administración de los inmuebles que se encuentran en los Fideicomisos. </v>
      </c>
      <c r="D5" s="45"/>
      <c r="E5" s="45"/>
      <c r="F5" s="45"/>
      <c r="G5" s="45"/>
      <c r="H5" s="45"/>
      <c r="I5" s="45"/>
      <c r="J5" s="45"/>
      <c r="K5" s="45"/>
      <c r="L5" s="45"/>
      <c r="M5" s="45"/>
      <c r="N5" s="45"/>
    </row>
    <row r="6" spans="1:14" s="19" customFormat="1" ht="12" x14ac:dyDescent="0.2">
      <c r="A6" s="49" t="s">
        <v>2</v>
      </c>
      <c r="B6" s="49" t="s">
        <v>3</v>
      </c>
      <c r="C6" s="32" t="s">
        <v>34</v>
      </c>
      <c r="D6" s="32" t="s">
        <v>4</v>
      </c>
      <c r="E6" s="32"/>
      <c r="F6" s="32" t="s">
        <v>33</v>
      </c>
      <c r="G6" s="32" t="s">
        <v>11</v>
      </c>
      <c r="H6" s="32" t="s">
        <v>12</v>
      </c>
      <c r="I6" s="32" t="s">
        <v>5</v>
      </c>
      <c r="J6" s="32"/>
      <c r="K6" s="32"/>
      <c r="L6" s="32" t="s">
        <v>6</v>
      </c>
      <c r="M6" s="32" t="s">
        <v>7</v>
      </c>
      <c r="N6" s="32" t="s">
        <v>8</v>
      </c>
    </row>
    <row r="7" spans="1:14" s="19" customFormat="1" ht="24" x14ac:dyDescent="0.2">
      <c r="A7" s="49"/>
      <c r="B7" s="49"/>
      <c r="C7" s="32"/>
      <c r="D7" s="11" t="s">
        <v>9</v>
      </c>
      <c r="E7" s="11" t="s">
        <v>10</v>
      </c>
      <c r="F7" s="32"/>
      <c r="G7" s="32"/>
      <c r="H7" s="32"/>
      <c r="I7" s="11" t="s">
        <v>13</v>
      </c>
      <c r="J7" s="11" t="s">
        <v>14</v>
      </c>
      <c r="K7" s="11" t="s">
        <v>15</v>
      </c>
      <c r="L7" s="32"/>
      <c r="M7" s="32"/>
      <c r="N7" s="32"/>
    </row>
    <row r="8" spans="1:14" s="26" customFormat="1" ht="330.75" customHeight="1" x14ac:dyDescent="0.2">
      <c r="A8" s="4" t="str">
        <f>[7]IDENTIFICACIÓN!A12</f>
        <v>R1</v>
      </c>
      <c r="B8" s="4" t="str">
        <f>'[7]CONTEXTO ESTRATEGICO'!J12</f>
        <v>Posibilidad de favorecimiento a terceros en los procesos de comercialización.</v>
      </c>
      <c r="C8" s="27" t="s">
        <v>40</v>
      </c>
      <c r="D8" s="4">
        <f>[7]ANALISIS!C11</f>
        <v>1</v>
      </c>
      <c r="E8" s="4">
        <f>[7]ANALISIS!D11</f>
        <v>5</v>
      </c>
      <c r="F8" s="25" t="str">
        <f>[7]ANALISIS!H11</f>
        <v>ZONA RIESGO ALTA</v>
      </c>
      <c r="G8" s="4" t="str">
        <f>CONCATENATE('[7]VALORACION CONTROLES'!C12,". ",'[7]VALORACION CONTROLES'!C13,". ",'[7]VALORACION CONTROLES'!C14)</f>
        <v xml:space="preserve">Cada vez que pretende realizar una comercialización (arriendo, venta o servicios del portafolio), el profesional asignado de la Subgerencia de Gestión Inmobiliaria y/o de la Dirección Comercial proyecta los estudios previos o el documento que haga sus veces para la justificar el negocio inmobiliario, los cuales son revisados por el jefe de área y posteriormente son presentados al Comité de Contratación para la aprobación. Posteriormente los estudios previos y la documentación requerida se remiten mediante comunicación interna a la Dirección Contractual para adelantar los trámites precontractuales correspondientes y el abogado asignado prepara la minuta contractual para la revisión de la Directora Contractual o, cuando aplique, se revisa en la Gerencia General. Posteriormente se procede con la firma del contrato para dar inicio al objeto contractual. En caso de corresponder con una convocatoria pública, se procede con la publicar en la plataforma Secop II y/o sitio Web de la Entidad para las observaciones de los interesados. En caso de encontrarse inconsistencias en los documentos previos, se devuelva al área correspondiente para los ajustes respectivos.. . </v>
      </c>
      <c r="H8" s="5" t="str">
        <f>'[7]VALORACIÓN DEL RIESGO'!F11</f>
        <v>PROBABILIDAD</v>
      </c>
      <c r="I8" s="4">
        <f>IF(B8="",0,(IF('[7]VALORACIÓN DEL RIESGO'!J11&lt;50,'[7]MAPA DE RIESGO'!C13,(IF(AND('[7]VALORACIÓN DEL RIESGO'!J11&gt;=51,H8="IMPACTO"),D8,(IF(AND('[7]VALORACIÓN DEL RIESGO'!J11&gt;=51,'[7]VALORACIÓN DEL RIESGO'!J11&lt;=75,H8="PROBABILIDAD"),(IF(D8-1&lt;=0,1,D8-1)),(IF(AND('[7]VALORACIÓN DEL RIESGO'!J11&gt;=76,'[7]VALORACIÓN DEL RIESGO'!J11&lt;=100,H8="PROBABILIDAD"),(IF(D8-2&lt;=0,1,D8-2)))))))))))</f>
        <v>1</v>
      </c>
      <c r="J8" s="4">
        <f>IF(B8="",0,(IF('[7]VALORACIÓN DEL RIESGO'!J11&lt;50,'[7]MAPA DE RIESGO'!D13,(IF(AND('[7]VALORACIÓN DEL RIESGO'!J11&gt;=51,H8="PROBABILIDAD"),E8,(IF(AND('[7]VALORACIÓN DEL RIESGO'!J11&gt;=51,'[7]VALORACIÓN DEL RIESGO'!J11&lt;=75,H8="IMPACTO"),(IF(E8-1&lt;=0,1,E8-1)),(IF(AND('[7]VALORACIÓN DEL RIESGO'!J11&gt;=76,'[7]VALORACIÓN DEL RIESGO'!J11&lt;=100,H8="IMPACTO"),(IF(E8-2&lt;=0,1,E8-2)))))))))))</f>
        <v>5</v>
      </c>
      <c r="K8" s="4">
        <f>(I8*J8)*4</f>
        <v>20</v>
      </c>
      <c r="L8" s="25" t="str">
        <f>IF(OR(AND(I8=3,J8=4),AND(I8=2,J8=5),AND(K8&gt;=52,K8&lt;=100)),"ZONA RIESGO EXTREMA",IF(OR(AND(I8=5,J8=2),AND(I8=4,J8=3),AND(I8=1,J8=4),AND(K8=20),AND(K8&gt;=28,K8&lt;=48)),"ZONA RIESGO ALTA",IF(OR(AND(I8=1,J8=3),AND(I8=4,J8=1),AND(K8=24)),"ZONA RIESGO MODERADA",IF(AND(K8&gt;=4,K8&lt;=16),"ZONA RIESGO BAJA"))))</f>
        <v>ZONA RIESGO ALTA</v>
      </c>
      <c r="M8" s="4" t="str">
        <f>[7]ANALISIS!I11</f>
        <v>EVITAR EL RIESGO</v>
      </c>
      <c r="N8" s="4" t="str">
        <f>[7]ANALISIS!J11</f>
        <v>Publicar los procesos de comercialización (convocatorias) en el sitio web de la Empresa.</v>
      </c>
    </row>
    <row r="9" spans="1:14" s="26" customFormat="1" ht="221.25" customHeight="1" x14ac:dyDescent="0.2">
      <c r="A9" s="4" t="str">
        <f>[7]IDENTIFICACIÓN!A13</f>
        <v>R2</v>
      </c>
      <c r="B9" s="4" t="str">
        <f>'[7]CONTEXTO ESTRATEGICO'!J13</f>
        <v>Posibilidad de que los predios susceptibles de comercializar se conviertan en activos improductivos y no se pueda concretar un negocio inmobiliario para el desarrollo del proyecto de renovación urbana.</v>
      </c>
      <c r="C9" s="27" t="s">
        <v>35</v>
      </c>
      <c r="D9" s="4">
        <f>[7]ANALISIS!C12</f>
        <v>4</v>
      </c>
      <c r="E9" s="4">
        <f>[7]ANALISIS!D12</f>
        <v>4</v>
      </c>
      <c r="F9" s="25" t="str">
        <f>[7]ANALISIS!H12</f>
        <v>ZONA RIESGO EXTREMA</v>
      </c>
      <c r="G9" s="4" t="str">
        <f>CONCATENATE('[7]VALORACION CONTROLES'!C13,". ",'[7]VALORACION CONTROLES'!C14,". ",'[7]VALORACION CONTROLES'!C15)</f>
        <v>. . El profesional asignado de la Dirección Comercial identifica los eventos promocionales a los cuales se pueden asistir y comunica al Director Comercial para que se realicen las gestiones contractuales para la participación. En caso de ser viabilizado, el Director Comercial con el acompañamiento de las Gerencias de los Proyectos, organizan la información que se debe dar a conocer para atraer a los desarrolladores o socios estratégicos potenciales para la comercialización. En caso de no lograr vinculaciones de posibles desarrolladores a través de ferias y eventos inmobiliarios, se analizan estrategias alternativas como reuniones, convocatorias, mailing o comunicaciones directas para motivar la participación de los proyectos.</v>
      </c>
      <c r="H9" s="5" t="str">
        <f>'[7]VALORACIÓN DEL RIESGO'!F12</f>
        <v>IMPACTO</v>
      </c>
      <c r="I9" s="4">
        <f>IF(B9="",0,(IF('[7]VALORACIÓN DEL RIESGO'!J12&lt;50,'[7]MAPA DE RIESGO'!C14,(IF(AND('[7]VALORACIÓN DEL RIESGO'!J12&gt;=51,H9="IMPACTO"),D9,(IF(AND('[7]VALORACIÓN DEL RIESGO'!J12&gt;=51,'[7]VALORACIÓN DEL RIESGO'!J12&lt;=75,H9="PROBABILIDAD"),(IF(D9-1&lt;=0,1,D9-1)),(IF(AND('[7]VALORACIÓN DEL RIESGO'!J12&gt;=76,'[7]VALORACIÓN DEL RIESGO'!J12&lt;=100,H9="PROBABILIDAD"),(IF(D9-2&lt;=0,1,D9-2)))))))))))</f>
        <v>4</v>
      </c>
      <c r="J9" s="4">
        <f>IF(B9="",0,(IF('[7]VALORACIÓN DEL RIESGO'!J12&lt;50,'[7]MAPA DE RIESGO'!D14,(IF(AND('[7]VALORACIÓN DEL RIESGO'!J12&gt;=51,H9="PROBABILIDAD"),E9,(IF(AND('[7]VALORACIÓN DEL RIESGO'!J12&gt;=51,'[7]VALORACIÓN DEL RIESGO'!J12&lt;=75,H9="IMPACTO"),(IF(E9-1&lt;=0,1,E9-1)),(IF(AND('[7]VALORACIÓN DEL RIESGO'!J12&gt;=76,'[7]VALORACIÓN DEL RIESGO'!J12&lt;=100,H9="IMPACTO"),(IF(E9-2&lt;=0,1,E9-2)))))))))))</f>
        <v>4</v>
      </c>
      <c r="K9" s="4">
        <f t="shared" ref="K9" si="0">(I9*J9)*4</f>
        <v>64</v>
      </c>
      <c r="L9" s="25" t="str">
        <f t="shared" ref="L9" si="1">IF(OR(AND(I9=3,J9=4),AND(I9=2,J9=5),AND(K9&gt;=52,K9&lt;=100)),"ZONA RIESGO EXTREMA",IF(OR(AND(I9=5,J9=2),AND(I9=4,J9=3),AND(I9=1,J9=4),AND(K9=20),AND(K9&gt;=28,K9&lt;=48)),"ZONA RIESGO ALTA",IF(OR(AND(I9=1,J9=3),AND(I9=4,J9=1),AND(K9=24)),"ZONA RIESGO MODERADA",IF(AND(K9&gt;=4,K9&lt;=16),"ZONA RIESGO BAJA"))))</f>
        <v>ZONA RIESGO EXTREMA</v>
      </c>
      <c r="M9" s="4" t="str">
        <f>[7]ANALISIS!I12</f>
        <v>EVITAR EL RIESGO</v>
      </c>
      <c r="N9" s="4" t="str">
        <f>[7]ANALISIS!J12</f>
        <v>Identificar las zonas susceptibles de comercialización desde la planeación del proyecto y definir las estrategias de comercialización.</v>
      </c>
    </row>
    <row r="11" spans="1:14" s="13" customFormat="1" ht="15" x14ac:dyDescent="0.25">
      <c r="A11" s="37" t="s">
        <v>41</v>
      </c>
      <c r="B11" s="37"/>
      <c r="C11" s="37" t="s">
        <v>42</v>
      </c>
      <c r="D11" s="37"/>
      <c r="E11" s="37" t="s">
        <v>43</v>
      </c>
      <c r="F11" s="37"/>
      <c r="G11" s="37"/>
    </row>
    <row r="12" spans="1:14" s="18" customFormat="1" ht="68.25" customHeight="1" x14ac:dyDescent="0.25">
      <c r="A12" s="70" t="s">
        <v>61</v>
      </c>
      <c r="B12" s="70"/>
      <c r="C12" s="31" t="s">
        <v>63</v>
      </c>
      <c r="D12" s="31"/>
      <c r="E12" s="31" t="s">
        <v>45</v>
      </c>
      <c r="F12" s="31"/>
      <c r="G12" s="31"/>
    </row>
    <row r="13" spans="1:14" s="18" customFormat="1" ht="14.25" customHeight="1" x14ac:dyDescent="0.25">
      <c r="A13" s="35" t="s">
        <v>74</v>
      </c>
      <c r="B13" s="50"/>
      <c r="C13" s="50"/>
      <c r="D13" s="50"/>
      <c r="E13" s="50"/>
      <c r="F13" s="50"/>
      <c r="G13" s="36"/>
    </row>
  </sheetData>
  <mergeCells count="24">
    <mergeCell ref="A1:N1"/>
    <mergeCell ref="A2:N2"/>
    <mergeCell ref="A3:B4"/>
    <mergeCell ref="A5:B5"/>
    <mergeCell ref="A6:A7"/>
    <mergeCell ref="B6:B7"/>
    <mergeCell ref="D6:E6"/>
    <mergeCell ref="M6:M7"/>
    <mergeCell ref="N6:N7"/>
    <mergeCell ref="C3:N4"/>
    <mergeCell ref="C5:N5"/>
    <mergeCell ref="C6:C7"/>
    <mergeCell ref="F6:F7"/>
    <mergeCell ref="G6:G7"/>
    <mergeCell ref="H6:H7"/>
    <mergeCell ref="I6:K6"/>
    <mergeCell ref="L6:L7"/>
    <mergeCell ref="A13:G13"/>
    <mergeCell ref="A11:B11"/>
    <mergeCell ref="C11:D11"/>
    <mergeCell ref="E11:G11"/>
    <mergeCell ref="A12:B12"/>
    <mergeCell ref="C12:D12"/>
    <mergeCell ref="E12:G12"/>
  </mergeCells>
  <conditionalFormatting sqref="F8:F9 L8:L9">
    <cfRule type="cellIs" dxfId="109" priority="8" stopIfTrue="1" operator="equal">
      <formula>"INACEPTABLE"</formula>
    </cfRule>
    <cfRule type="cellIs" dxfId="108" priority="9" stopIfTrue="1" operator="equal">
      <formula>"IMPORTANTE"</formula>
    </cfRule>
    <cfRule type="cellIs" dxfId="107" priority="10" stopIfTrue="1" operator="equal">
      <formula>"MODERADO"</formula>
    </cfRule>
  </conditionalFormatting>
  <conditionalFormatting sqref="F8:F9 L8:L9">
    <cfRule type="cellIs" dxfId="106" priority="7" stopIfTrue="1" operator="equal">
      <formula>"TOLERABLE"</formula>
    </cfRule>
  </conditionalFormatting>
  <conditionalFormatting sqref="F8:F9 L8:L9">
    <cfRule type="cellIs" dxfId="105" priority="5" stopIfTrue="1" operator="equal">
      <formula>"ZONA RIESGO ALTA"</formula>
    </cfRule>
    <cfRule type="cellIs" dxfId="104" priority="6" stopIfTrue="1" operator="equal">
      <formula>"ZONA RIESGO EXTREMA"</formula>
    </cfRule>
  </conditionalFormatting>
  <conditionalFormatting sqref="F8:F9 L8:L9">
    <cfRule type="cellIs" dxfId="103" priority="3" stopIfTrue="1" operator="equal">
      <formula>"ZONA RIESGO BAJA"</formula>
    </cfRule>
    <cfRule type="cellIs" dxfId="102" priority="4" stopIfTrue="1" operator="equal">
      <formula>"ZONA RIESGO MODERADA"</formula>
    </cfRule>
  </conditionalFormatting>
  <conditionalFormatting sqref="F8:F9 L8:L9">
    <cfRule type="cellIs" dxfId="101" priority="1" stopIfTrue="1" operator="equal">
      <formula>"ZONA RIESGO MODERADA"</formula>
    </cfRule>
    <cfRule type="cellIs" dxfId="10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xr:uid="{00000000-0002-0000-0600-000000000000}"/>
    <dataValidation allowBlank="1" showInputMessage="1" showErrorMessage="1" prompt="Es la materialización del riesgo y las consecuencias de su aparición. Su escala es: 5 bajo impacto, 10 medio, 20 alto impacto._x000a_" sqref="E7" xr:uid="{00000000-0002-0000-06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C9" xr:uid="{00000000-0002-0000-0600-000002000000}">
      <formula1>#REF!</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N13"/>
  <sheetViews>
    <sheetView workbookViewId="0">
      <selection activeCell="A12" sqref="A12:G12"/>
    </sheetView>
  </sheetViews>
  <sheetFormatPr baseColWidth="10" defaultRowHeight="14.25" x14ac:dyDescent="0.2"/>
  <cols>
    <col min="1" max="1" width="8.7109375" style="10" customWidth="1"/>
    <col min="2" max="2" width="36.7109375" style="10" customWidth="1"/>
    <col min="3" max="3" width="15.7109375" style="10" customWidth="1"/>
    <col min="4" max="4" width="15.28515625" style="10" customWidth="1"/>
    <col min="5" max="5" width="10.7109375" style="10" customWidth="1"/>
    <col min="6" max="6" width="15.7109375" style="10" customWidth="1"/>
    <col min="7" max="7" width="47.7109375" style="10" customWidth="1"/>
    <col min="8" max="8" width="15.7109375" style="10" customWidth="1"/>
    <col min="9" max="9" width="14.7109375" style="10" customWidth="1"/>
    <col min="10" max="10" width="9.7109375" style="10" customWidth="1"/>
    <col min="11" max="11" width="16.140625" style="10" customWidth="1"/>
    <col min="12" max="12" width="13.7109375" style="10" customWidth="1"/>
    <col min="13" max="13" width="14.7109375" style="10" customWidth="1"/>
    <col min="14" max="14" width="29.7109375" style="10" customWidth="1"/>
    <col min="15" max="16384" width="11.42578125" style="10"/>
  </cols>
  <sheetData>
    <row r="1" spans="1:14" ht="14.25" customHeight="1" x14ac:dyDescent="0.2">
      <c r="A1" s="51" t="str">
        <f>'[8]CONTEXTO ESTRATEGICO'!A1</f>
        <v>EMPRESA DE RENOVACIÓN Y DESARROLLO URBANO DE BOGOTÁ</v>
      </c>
      <c r="B1" s="52"/>
      <c r="C1" s="52"/>
      <c r="D1" s="52"/>
      <c r="E1" s="52"/>
      <c r="F1" s="52"/>
      <c r="G1" s="52"/>
      <c r="H1" s="52"/>
      <c r="I1" s="52"/>
      <c r="J1" s="52"/>
      <c r="K1" s="52"/>
      <c r="L1" s="52"/>
      <c r="M1" s="52"/>
      <c r="N1" s="53"/>
    </row>
    <row r="2" spans="1:14" ht="14.25" customHeight="1" x14ac:dyDescent="0.2">
      <c r="A2" s="54" t="s">
        <v>48</v>
      </c>
      <c r="B2" s="55"/>
      <c r="C2" s="55"/>
      <c r="D2" s="55"/>
      <c r="E2" s="55"/>
      <c r="F2" s="55"/>
      <c r="G2" s="55"/>
      <c r="H2" s="55"/>
      <c r="I2" s="55"/>
      <c r="J2" s="55"/>
      <c r="K2" s="55"/>
      <c r="L2" s="55"/>
      <c r="M2" s="55"/>
      <c r="N2" s="56"/>
    </row>
    <row r="3" spans="1:14" s="9" customFormat="1" ht="22.5" customHeight="1" x14ac:dyDescent="0.2">
      <c r="A3" s="48" t="s">
        <v>0</v>
      </c>
      <c r="B3" s="48"/>
      <c r="C3" s="44" t="s">
        <v>1</v>
      </c>
      <c r="D3" s="44"/>
      <c r="E3" s="44"/>
      <c r="F3" s="44"/>
      <c r="G3" s="44"/>
      <c r="H3" s="44"/>
      <c r="I3" s="44"/>
      <c r="J3" s="44"/>
      <c r="K3" s="44"/>
      <c r="L3" s="44"/>
      <c r="M3" s="44"/>
      <c r="N3" s="44"/>
    </row>
    <row r="4" spans="1:14" s="9" customFormat="1" ht="15" x14ac:dyDescent="0.2">
      <c r="A4" s="48"/>
      <c r="B4" s="48"/>
      <c r="C4" s="44"/>
      <c r="D4" s="44"/>
      <c r="E4" s="44"/>
      <c r="F4" s="44"/>
      <c r="G4" s="44"/>
      <c r="H4" s="44"/>
      <c r="I4" s="44"/>
      <c r="J4" s="44"/>
      <c r="K4" s="44"/>
      <c r="L4" s="44"/>
      <c r="M4" s="44"/>
      <c r="N4" s="44"/>
    </row>
    <row r="5" spans="1:14" s="24" customFormat="1" ht="63" customHeight="1" x14ac:dyDescent="0.3">
      <c r="A5" s="45" t="str">
        <f>'[8]CONTEXTO ESTRATEGICO'!A12</f>
        <v>DIRECCIÓN, GESTIÓN Y SEGUIMIENTO DE PROYECTOS</v>
      </c>
      <c r="B5" s="45"/>
      <c r="C5" s="45" t="str">
        <f>[8]ANALISIS!C8</f>
        <v>Liderar, gestionar y realizar seguimiento al desarrollo integral de los proyectos para garantizar su ejecución de acuerdo con la misionalidad de la Empresa.</v>
      </c>
      <c r="D5" s="45"/>
      <c r="E5" s="45"/>
      <c r="F5" s="45"/>
      <c r="G5" s="45"/>
      <c r="H5" s="45"/>
      <c r="I5" s="45"/>
      <c r="J5" s="45"/>
      <c r="K5" s="45"/>
      <c r="L5" s="45"/>
      <c r="M5" s="45"/>
      <c r="N5" s="45"/>
    </row>
    <row r="6" spans="1:14" s="19" customFormat="1" ht="12" x14ac:dyDescent="0.2">
      <c r="A6" s="49" t="s">
        <v>2</v>
      </c>
      <c r="B6" s="49" t="s">
        <v>3</v>
      </c>
      <c r="C6" s="49" t="s">
        <v>34</v>
      </c>
      <c r="D6" s="32" t="s">
        <v>4</v>
      </c>
      <c r="E6" s="32"/>
      <c r="F6" s="32" t="s">
        <v>33</v>
      </c>
      <c r="G6" s="32" t="s">
        <v>11</v>
      </c>
      <c r="H6" s="32" t="s">
        <v>12</v>
      </c>
      <c r="I6" s="32" t="s">
        <v>5</v>
      </c>
      <c r="J6" s="32"/>
      <c r="K6" s="32"/>
      <c r="L6" s="32" t="s">
        <v>6</v>
      </c>
      <c r="M6" s="32" t="s">
        <v>7</v>
      </c>
      <c r="N6" s="32" t="s">
        <v>8</v>
      </c>
    </row>
    <row r="7" spans="1:14" s="19" customFormat="1" ht="24" x14ac:dyDescent="0.2">
      <c r="A7" s="49"/>
      <c r="B7" s="49"/>
      <c r="C7" s="49"/>
      <c r="D7" s="11" t="s">
        <v>9</v>
      </c>
      <c r="E7" s="11" t="s">
        <v>10</v>
      </c>
      <c r="F7" s="32"/>
      <c r="G7" s="32"/>
      <c r="H7" s="32"/>
      <c r="I7" s="11" t="s">
        <v>13</v>
      </c>
      <c r="J7" s="11" t="s">
        <v>14</v>
      </c>
      <c r="K7" s="11" t="s">
        <v>15</v>
      </c>
      <c r="L7" s="32"/>
      <c r="M7" s="32"/>
      <c r="N7" s="32"/>
    </row>
    <row r="8" spans="1:14" s="26" customFormat="1" ht="306" customHeight="1" x14ac:dyDescent="0.2">
      <c r="A8" s="4" t="str">
        <f>[8]IDENTIFICACIÓN!A12</f>
        <v>R1</v>
      </c>
      <c r="B8" s="4" t="str">
        <f>'[8]CONTEXTO ESTRATEGICO'!J12</f>
        <v>Posibilidad de brindar información desactualizada e inexacta del avance de los proyectos.</v>
      </c>
      <c r="C8" s="27" t="s">
        <v>35</v>
      </c>
      <c r="D8" s="4">
        <f>[8]ANALISIS!C11</f>
        <v>1</v>
      </c>
      <c r="E8" s="4">
        <f>[8]ANALISIS!D11</f>
        <v>3</v>
      </c>
      <c r="F8" s="25" t="str">
        <f>[8]ANALISIS!H11</f>
        <v>ZONA RIESGO MODERADA</v>
      </c>
      <c r="G8" s="4" t="str">
        <f>CONCATENATE('[8]VALORACION CONTROLES'!C12,". ",'[8]VALORACION CONTROLES'!C13,". ",'[8]VALORACION CONTROLES'!C14)</f>
        <v xml:space="preserve">Los profesionales de la Subgerencia de Planeación y Administración de Proyectos verifican mensualmente la clasificación y categorización de la información, en el repositorio del Banco de Información de Proyectos, garantizando su veracidad de acuerdo al cronograma oficial y a la estructura definida del banco de proyectos.
Si hay información pendiente por cargar, se generan las alertas solicitando por correo electrónico al profesional o a los responsables de la misma, realizar el ajuste y el cargue de la información, una vez se tenga la información actualizada se presenta a los gerentes un estado del avance para el seguimiento de la alta dirección.. . </v>
      </c>
      <c r="H8" s="5" t="str">
        <f>'[8]VALORACIÓN DEL RIESGO'!F11</f>
        <v>PROBABILIDAD</v>
      </c>
      <c r="I8" s="4">
        <f>IF(B8="",0,(IF('[8]VALORACIÓN DEL RIESGO'!J11&lt;50,'[8]MAPA DE RIESGO'!C13,(IF(AND('[8]VALORACIÓN DEL RIESGO'!J11&gt;=51,H8="IMPACTO"),D8,(IF(AND('[8]VALORACIÓN DEL RIESGO'!J11&gt;=51,'[8]VALORACIÓN DEL RIESGO'!J11&lt;=75,H8="PROBABILIDAD"),(IF(D8-1&lt;=0,1,D8-1)),(IF(AND('[8]VALORACIÓN DEL RIESGO'!J11&gt;=76,'[8]VALORACIÓN DEL RIESGO'!J11&lt;=100,H8="PROBABILIDAD"),(IF(D8-2&lt;=0,1,D8-2)))))))))))</f>
        <v>1</v>
      </c>
      <c r="J8" s="4">
        <f>IF(B8="",0,(IF('[8]VALORACIÓN DEL RIESGO'!J11&lt;50,'[8]MAPA DE RIESGO'!D13,(IF(AND('[8]VALORACIÓN DEL RIESGO'!J11&gt;=51,H8="PROBABILIDAD"),E8,(IF(AND('[8]VALORACIÓN DEL RIESGO'!J11&gt;=51,'[8]VALORACIÓN DEL RIESGO'!J11&lt;=75,H8="IMPACTO"),(IF(E8-1&lt;=0,1,E8-1)),(IF(AND('[8]VALORACIÓN DEL RIESGO'!J11&gt;=76,'[8]VALORACIÓN DEL RIESGO'!J11&lt;=100,H8="IMPACTO"),(IF(E8-2&lt;=0,1,E8-2)))))))))))</f>
        <v>3</v>
      </c>
      <c r="K8" s="4">
        <f>(I8*J8)*4</f>
        <v>12</v>
      </c>
      <c r="L8" s="25" t="str">
        <f>IF(OR(AND(I8=3,J8=4),AND(I8=2,J8=5),AND(K8&gt;=52,K8&lt;=100)),"ZONA RIESGO EXTREMA",IF(OR(AND(I8=5,J8=2),AND(I8=4,J8=3),AND(I8=1,J8=4),AND(K8=20),AND(K8&gt;=28,K8&lt;=48)),"ZONA RIESGO ALTA",IF(OR(AND(I8=1,J8=3),AND(I8=4,J8=1),AND(K8=24)),"ZONA RIESGO MODERADA",IF(AND(K8&gt;=4,K8&lt;=16),"ZONA RIESGO BAJA"))))</f>
        <v>ZONA RIESGO MODERADA</v>
      </c>
      <c r="M8" s="4" t="str">
        <f>[8]ANALISIS!I11</f>
        <v>REDUCIR EL RIESGO</v>
      </c>
      <c r="N8" s="4" t="str">
        <f>[8]ANALISIS!J11</f>
        <v>Con los instrumentos de seguimiento implementados por la Subgerencia de Planeación y Administración de Proyectos, estructurando el proceso para un eficiente seguimiento a los proyectos.</v>
      </c>
    </row>
    <row r="10" spans="1:14" s="13" customFormat="1" ht="15" x14ac:dyDescent="0.25">
      <c r="A10" s="37" t="s">
        <v>41</v>
      </c>
      <c r="B10" s="37"/>
      <c r="C10" s="37" t="s">
        <v>42</v>
      </c>
      <c r="D10" s="37"/>
      <c r="E10" s="37" t="s">
        <v>43</v>
      </c>
      <c r="F10" s="37"/>
      <c r="G10" s="37"/>
    </row>
    <row r="11" spans="1:14" s="18" customFormat="1" ht="68.25" customHeight="1" x14ac:dyDescent="0.25">
      <c r="A11" s="70" t="s">
        <v>62</v>
      </c>
      <c r="B11" s="70"/>
      <c r="C11" s="31" t="s">
        <v>44</v>
      </c>
      <c r="D11" s="31"/>
      <c r="E11" s="31" t="s">
        <v>45</v>
      </c>
      <c r="F11" s="31"/>
      <c r="G11" s="31"/>
    </row>
    <row r="12" spans="1:14" s="18" customFormat="1" ht="14.25" customHeight="1" x14ac:dyDescent="0.25">
      <c r="A12" s="35" t="s">
        <v>74</v>
      </c>
      <c r="B12" s="50"/>
      <c r="C12" s="50"/>
      <c r="D12" s="50"/>
      <c r="E12" s="50"/>
      <c r="F12" s="50"/>
      <c r="G12" s="36"/>
    </row>
    <row r="13" spans="1:14" x14ac:dyDescent="0.2">
      <c r="C13" s="13"/>
    </row>
  </sheetData>
  <mergeCells count="24">
    <mergeCell ref="A1:N1"/>
    <mergeCell ref="A2:N2"/>
    <mergeCell ref="A3:B4"/>
    <mergeCell ref="A5:B5"/>
    <mergeCell ref="A6:A7"/>
    <mergeCell ref="B6:B7"/>
    <mergeCell ref="D6:E6"/>
    <mergeCell ref="M6:M7"/>
    <mergeCell ref="N6:N7"/>
    <mergeCell ref="C6:C7"/>
    <mergeCell ref="C3:N4"/>
    <mergeCell ref="C5:N5"/>
    <mergeCell ref="F6:F7"/>
    <mergeCell ref="G6:G7"/>
    <mergeCell ref="H6:H7"/>
    <mergeCell ref="I6:K6"/>
    <mergeCell ref="L6:L7"/>
    <mergeCell ref="A12:G12"/>
    <mergeCell ref="A10:B10"/>
    <mergeCell ref="C10:D10"/>
    <mergeCell ref="E10:G10"/>
    <mergeCell ref="A11:B11"/>
    <mergeCell ref="C11:D11"/>
    <mergeCell ref="E11:G11"/>
  </mergeCells>
  <conditionalFormatting sqref="F8 L8">
    <cfRule type="cellIs" dxfId="99" priority="8" stopIfTrue="1" operator="equal">
      <formula>"INACEPTABLE"</formula>
    </cfRule>
    <cfRule type="cellIs" dxfId="98" priority="9" stopIfTrue="1" operator="equal">
      <formula>"IMPORTANTE"</formula>
    </cfRule>
    <cfRule type="cellIs" dxfId="97" priority="10" stopIfTrue="1" operator="equal">
      <formula>"MODERADO"</formula>
    </cfRule>
  </conditionalFormatting>
  <conditionalFormatting sqref="F8 L8">
    <cfRule type="cellIs" dxfId="96" priority="7" stopIfTrue="1" operator="equal">
      <formula>"TOLERABLE"</formula>
    </cfRule>
  </conditionalFormatting>
  <conditionalFormatting sqref="F8 L8">
    <cfRule type="cellIs" dxfId="95" priority="5" stopIfTrue="1" operator="equal">
      <formula>"ZONA RIESGO ALTA"</formula>
    </cfRule>
    <cfRule type="cellIs" dxfId="94" priority="6" stopIfTrue="1" operator="equal">
      <formula>"ZONA RIESGO EXTREMA"</formula>
    </cfRule>
  </conditionalFormatting>
  <conditionalFormatting sqref="F8 L8">
    <cfRule type="cellIs" dxfId="93" priority="3" stopIfTrue="1" operator="equal">
      <formula>"ZONA RIESGO BAJA"</formula>
    </cfRule>
    <cfRule type="cellIs" dxfId="92" priority="4" stopIfTrue="1" operator="equal">
      <formula>"ZONA RIESGO MODERADA"</formula>
    </cfRule>
  </conditionalFormatting>
  <conditionalFormatting sqref="F8 L8">
    <cfRule type="cellIs" dxfId="91" priority="1" stopIfTrue="1" operator="equal">
      <formula>"ZONA RIESGO MODERADA"</formula>
    </cfRule>
    <cfRule type="cellIs" dxfId="9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xr:uid="{00000000-0002-0000-0700-000000000000}"/>
    <dataValidation allowBlank="1" showInputMessage="1" showErrorMessage="1" prompt="Es la materialización del riesgo y las consecuencias de su aparición. Su escala es: 5 bajo impacto, 10 medio, 20 alto impacto._x000a_" sqref="E7" xr:uid="{00000000-0002-0000-07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 xr:uid="{00000000-0002-0000-0700-000002000000}">
      <formula1>#REF!</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dimension ref="A1:N50"/>
  <sheetViews>
    <sheetView workbookViewId="0">
      <selection activeCell="A14" sqref="A14:G14"/>
    </sheetView>
  </sheetViews>
  <sheetFormatPr baseColWidth="10" defaultRowHeight="14.25" x14ac:dyDescent="0.2"/>
  <cols>
    <col min="1" max="1" width="8.7109375" style="10" customWidth="1"/>
    <col min="2" max="2" width="36.7109375" style="10" customWidth="1"/>
    <col min="3" max="3" width="15.7109375" style="10" customWidth="1"/>
    <col min="4" max="4" width="14.5703125" style="10" customWidth="1"/>
    <col min="5" max="5" width="10.7109375" style="10" customWidth="1"/>
    <col min="6" max="6" width="15.7109375" style="10" customWidth="1"/>
    <col min="7" max="7" width="47.7109375" style="10" customWidth="1"/>
    <col min="8" max="8" width="15.7109375" style="10" customWidth="1"/>
    <col min="9" max="9" width="14.7109375" style="10" customWidth="1"/>
    <col min="10" max="10" width="9.7109375" style="10" customWidth="1"/>
    <col min="11" max="11" width="15.7109375" style="10" customWidth="1"/>
    <col min="12" max="12" width="13.7109375" style="10" customWidth="1"/>
    <col min="13" max="13" width="14.7109375" style="10" customWidth="1"/>
    <col min="14" max="14" width="29.7109375" style="10" customWidth="1"/>
    <col min="15" max="16384" width="11.42578125" style="10"/>
  </cols>
  <sheetData>
    <row r="1" spans="1:14" ht="14.25" customHeight="1" x14ac:dyDescent="0.2">
      <c r="A1" s="51" t="str">
        <f>'[9]CONTEXTO ESTRATEGICO'!A1</f>
        <v>EMPRESA DE RENOVACIÓN Y DESARROLLO URBANO DE BOGOTÁ</v>
      </c>
      <c r="B1" s="52"/>
      <c r="C1" s="52"/>
      <c r="D1" s="52"/>
      <c r="E1" s="52"/>
      <c r="F1" s="52"/>
      <c r="G1" s="52"/>
      <c r="H1" s="52"/>
      <c r="I1" s="52"/>
      <c r="J1" s="52"/>
      <c r="K1" s="52"/>
      <c r="L1" s="52"/>
      <c r="M1" s="52"/>
      <c r="N1" s="53"/>
    </row>
    <row r="2" spans="1:14" ht="14.25" customHeight="1" x14ac:dyDescent="0.2">
      <c r="A2" s="54" t="s">
        <v>48</v>
      </c>
      <c r="B2" s="55"/>
      <c r="C2" s="55"/>
      <c r="D2" s="55"/>
      <c r="E2" s="55"/>
      <c r="F2" s="55"/>
      <c r="G2" s="55"/>
      <c r="H2" s="55"/>
      <c r="I2" s="55"/>
      <c r="J2" s="55"/>
      <c r="K2" s="55"/>
      <c r="L2" s="55"/>
      <c r="M2" s="55"/>
      <c r="N2" s="56"/>
    </row>
    <row r="3" spans="1:14" s="9" customFormat="1" ht="22.5" customHeight="1" x14ac:dyDescent="0.2">
      <c r="A3" s="48" t="s">
        <v>0</v>
      </c>
      <c r="B3" s="48"/>
      <c r="C3" s="44" t="s">
        <v>1</v>
      </c>
      <c r="D3" s="44"/>
      <c r="E3" s="44"/>
      <c r="F3" s="44"/>
      <c r="G3" s="44"/>
      <c r="H3" s="44"/>
      <c r="I3" s="44"/>
      <c r="J3" s="44"/>
      <c r="K3" s="44"/>
      <c r="L3" s="44"/>
      <c r="M3" s="44"/>
      <c r="N3" s="44"/>
    </row>
    <row r="4" spans="1:14" s="9" customFormat="1" ht="15" x14ac:dyDescent="0.2">
      <c r="A4" s="48"/>
      <c r="B4" s="48"/>
      <c r="C4" s="44"/>
      <c r="D4" s="44"/>
      <c r="E4" s="44"/>
      <c r="F4" s="44"/>
      <c r="G4" s="44"/>
      <c r="H4" s="44"/>
      <c r="I4" s="44"/>
      <c r="J4" s="44"/>
      <c r="K4" s="44"/>
      <c r="L4" s="44"/>
      <c r="M4" s="44"/>
      <c r="N4" s="44"/>
    </row>
    <row r="5" spans="1:14" s="24" customFormat="1" ht="63" customHeight="1" x14ac:dyDescent="0.3">
      <c r="A5" s="45" t="str">
        <f>'[9]CONTEXTO ESTRATEGICO'!A12</f>
        <v>GESTIÓN JURÍDICA Y CONTRACTUAL</v>
      </c>
      <c r="B5" s="45"/>
      <c r="C5" s="45" t="str">
        <f>[9]ANALISIS!C8</f>
        <v>Adelantar los procesos jurídicos y de contratación relacionados con el desarrollo de la misión de la Empresa de Renovación y Desarrollo Urbano de Bogotá.</v>
      </c>
      <c r="D5" s="45"/>
      <c r="E5" s="45"/>
      <c r="F5" s="45"/>
      <c r="G5" s="45"/>
      <c r="H5" s="45"/>
      <c r="I5" s="45"/>
      <c r="J5" s="45"/>
      <c r="K5" s="45"/>
      <c r="L5" s="45"/>
      <c r="M5" s="45"/>
      <c r="N5" s="45"/>
    </row>
    <row r="6" spans="1:14" s="19" customFormat="1" ht="12" x14ac:dyDescent="0.2">
      <c r="A6" s="49" t="s">
        <v>2</v>
      </c>
      <c r="B6" s="49" t="s">
        <v>3</v>
      </c>
      <c r="C6" s="49" t="s">
        <v>34</v>
      </c>
      <c r="D6" s="32" t="s">
        <v>4</v>
      </c>
      <c r="E6" s="32"/>
      <c r="F6" s="32" t="s">
        <v>33</v>
      </c>
      <c r="G6" s="32" t="s">
        <v>11</v>
      </c>
      <c r="H6" s="32" t="s">
        <v>12</v>
      </c>
      <c r="I6" s="32" t="s">
        <v>5</v>
      </c>
      <c r="J6" s="32"/>
      <c r="K6" s="32"/>
      <c r="L6" s="32" t="s">
        <v>6</v>
      </c>
      <c r="M6" s="32" t="s">
        <v>7</v>
      </c>
      <c r="N6" s="32" t="s">
        <v>8</v>
      </c>
    </row>
    <row r="7" spans="1:14" s="19" customFormat="1" ht="24" x14ac:dyDescent="0.2">
      <c r="A7" s="49"/>
      <c r="B7" s="49"/>
      <c r="C7" s="49"/>
      <c r="D7" s="11" t="s">
        <v>9</v>
      </c>
      <c r="E7" s="11" t="s">
        <v>10</v>
      </c>
      <c r="F7" s="32"/>
      <c r="G7" s="32"/>
      <c r="H7" s="32"/>
      <c r="I7" s="11" t="s">
        <v>13</v>
      </c>
      <c r="J7" s="11" t="s">
        <v>14</v>
      </c>
      <c r="K7" s="11" t="s">
        <v>15</v>
      </c>
      <c r="L7" s="32"/>
      <c r="M7" s="32"/>
      <c r="N7" s="32"/>
    </row>
    <row r="8" spans="1:14" s="26" customFormat="1" ht="229.5" customHeight="1" x14ac:dyDescent="0.2">
      <c r="A8" s="4" t="str">
        <f>[9]IDENTIFICACIÓN!A12</f>
        <v>R1</v>
      </c>
      <c r="B8" s="4" t="str">
        <f>'[9]CONTEXTO ESTRATEGICO'!J12</f>
        <v>Posibilidad de manipulación indebida de procesos judiciales para favorecer un interés particular.</v>
      </c>
      <c r="C8" s="27" t="s">
        <v>40</v>
      </c>
      <c r="D8" s="4">
        <f>[9]ANALISIS!C11</f>
        <v>2</v>
      </c>
      <c r="E8" s="4">
        <f>[9]ANALISIS!D11</f>
        <v>3</v>
      </c>
      <c r="F8" s="25" t="str">
        <f>[9]ANALISIS!H11</f>
        <v>ZONA RIESGO MODERADA</v>
      </c>
      <c r="G8" s="4" t="str">
        <f>CONCATENATE('[9]VALORACION CONTROLES'!C12)</f>
        <v>Cada vez que se conoce de un proceso judicial o extrajudicial en el que la ERU actúa como parte activa o pasiva, el abogado apoderado revisa el proceso, califica el contingente judicial y valora las posibilidades de éxito procesal elaborando una ficha técnica que contiene una evaluación jurídica preliminar. En los casos en que se requiera la intervención del Comité de Conciliación la ficha técnica contiene la respectiva recomendación para la toma de decisiones. En cada audiencia judicial y extrajudicial, se suscribe un acta por las partes consignando las decisiones adoptadas y el abogado apoderado actualiza las actuaciones en el Sistema de Información de Procesos Judiciales SIPROJ. En caso en que se identifiquen actuaciones indebidas, se pone en conocimiento de los organismos de control interno y externo.</v>
      </c>
      <c r="H8" s="5" t="str">
        <f>'[9]VALORACIÓN DEL RIESGO'!F11</f>
        <v>PROBABILIDAD</v>
      </c>
      <c r="I8" s="4">
        <f>IF(B8="",0,(IF('[9]VALORACIÓN DEL RIESGO'!J11&lt;50,'[9]MAPA DE RIESGO'!C13,(IF(AND('[9]VALORACIÓN DEL RIESGO'!J11&gt;=51,H8="IMPACTO"),D8,(IF(AND('[9]VALORACIÓN DEL RIESGO'!J11&gt;=51,'[9]VALORACIÓN DEL RIESGO'!J11&lt;=75,H8="PROBABILIDAD"),(IF(D8-1&lt;=0,1,D8-1)),(IF(AND('[9]VALORACIÓN DEL RIESGO'!J11&gt;=76,'[9]VALORACIÓN DEL RIESGO'!J11&lt;=100,H8="PROBABILIDAD"),(IF(D8-2&lt;=0,1,D8-2)))))))))))</f>
        <v>1</v>
      </c>
      <c r="J8" s="4">
        <f>IF(B8="",0,(IF('[9]VALORACIÓN DEL RIESGO'!J11&lt;50,'[9]MAPA DE RIESGO'!D13,(IF(AND('[9]VALORACIÓN DEL RIESGO'!J11&gt;=51,H8="PROBABILIDAD"),E8,(IF(AND('[9]VALORACIÓN DEL RIESGO'!J11&gt;=51,'[9]VALORACIÓN DEL RIESGO'!J11&lt;=75,H8="IMPACTO"),(IF(E8-1&lt;=0,1,E8-1)),(IF(AND('[9]VALORACIÓN DEL RIESGO'!J11&gt;=76,'[9]VALORACIÓN DEL RIESGO'!J11&lt;=100,H8="IMPACTO"),(IF(E8-2&lt;=0,1,E8-2)))))))))))</f>
        <v>3</v>
      </c>
      <c r="K8" s="4">
        <f>(I8*J8)*4</f>
        <v>12</v>
      </c>
      <c r="L8" s="25" t="str">
        <f>IF(OR(AND(I8=3,J8=4),AND(I8=2,J8=5),AND(K8&gt;=52,K8&lt;=100)),"ZONA RIESGO EXTREMA",IF(OR(AND(I8=5,J8=2),AND(I8=4,J8=3),AND(I8=1,J8=4),AND(K8=20),AND(K8&gt;=28,K8&lt;=48)),"ZONA RIESGO ALTA",IF(OR(AND(I8=1,J8=3),AND(I8=4,J8=1),AND(K8=24)),"ZONA RIESGO MODERADA",IF(AND(K8&gt;=4,K8&lt;=16),"ZONA RIESGO BAJA"))))</f>
        <v>ZONA RIESGO MODERADA</v>
      </c>
      <c r="M8" s="4" t="str">
        <f>[9]ANALISIS!I11</f>
        <v>EVITAR EL RIESGO</v>
      </c>
      <c r="N8" s="4" t="str">
        <f>[9]ANALISIS!J11</f>
        <v>Realizar seguimiento a los procesos judiciales y del desempeño de la Defensa Judicial a través del SIPROJ y del Comité de Defensa Judicial, así como a través de los informes que se reportan a la Oficina de Control Interno.</v>
      </c>
    </row>
    <row r="9" spans="1:14" s="26" customFormat="1" ht="270" customHeight="1" x14ac:dyDescent="0.2">
      <c r="A9" s="4" t="str">
        <f>[9]IDENTIFICACIÓN!A13</f>
        <v>R2</v>
      </c>
      <c r="B9" s="4" t="str">
        <f>'[9]CONTEXTO ESTRATEGICO'!J13</f>
        <v>Estudios previos, Términos de Referencia o Pliego de Condiciones manipulados o hechos a la medida de un contratista en particular.</v>
      </c>
      <c r="C9" s="27" t="s">
        <v>40</v>
      </c>
      <c r="D9" s="4">
        <f>[9]ANALISIS!C12</f>
        <v>2</v>
      </c>
      <c r="E9" s="4">
        <f>[9]ANALISIS!D12</f>
        <v>5</v>
      </c>
      <c r="F9" s="25" t="str">
        <f>[9]ANALISIS!H12</f>
        <v>ZONA RIESGO EXTREMA</v>
      </c>
      <c r="G9" s="4" t="str">
        <f>CONCATENATE('[9]VALORACION CONTROLES'!C15)</f>
        <v>Anualmente se consolida y aprueba el Plan Anual de Adquisiciones por parte del Comité de Contratación. Cada vez que se requiera adelantar un trámite contractual, se verifica que la necesidad se encuentra incluida en el Plan Anual de Adquisiciones. Para el caso de contratos adelantados por medio del rubro de inversión, la Subgerencia de Planeación y Administración de proyectos hace la respectiva verificación y para el caso del contratos adelantados por medio del rubro de funcionamiento la Subgerencia de Gestión Corporativa. Para procesos de contratación específicos estipulados en el Manual de Contratación, estos son objeto de aprobación por parte del Comité de Contratación. Todas las decisiones quedan documentadas en actas. Cuando se detecte la falta de cumplimiento de requisitos en la documentación para adelantar la contratación, se informa al área solicitante y se devuelve el trámite correspondiente para realizar los ajustes necesarios.</v>
      </c>
      <c r="H9" s="5" t="str">
        <f>'[9]VALORACIÓN DEL RIESGO'!F12</f>
        <v>PROBABILIDAD</v>
      </c>
      <c r="I9" s="4">
        <f>IF(B9="",0,(IF('[9]VALORACIÓN DEL RIESGO'!J12&lt;50,'[9]MAPA DE RIESGO'!C14,(IF(AND('[9]VALORACIÓN DEL RIESGO'!J12&gt;=51,H9="IMPACTO"),D9,(IF(AND('[9]VALORACIÓN DEL RIESGO'!J12&gt;=51,'[9]VALORACIÓN DEL RIESGO'!J12&lt;=75,H9="PROBABILIDAD"),(IF(D9-1&lt;=0,1,D9-1)),(IF(AND('[9]VALORACIÓN DEL RIESGO'!J12&gt;=76,'[9]VALORACIÓN DEL RIESGO'!J12&lt;=100,H9="PROBABILIDAD"),(IF(D9-2&lt;=0,1,D9-2)))))))))))</f>
        <v>2</v>
      </c>
      <c r="J9" s="4">
        <f>IF(B9="",0,(IF('[9]VALORACIÓN DEL RIESGO'!J12&lt;50,'[9]MAPA DE RIESGO'!D14,(IF(AND('[9]VALORACIÓN DEL RIESGO'!J12&gt;=51,H9="PROBABILIDAD"),E9,(IF(AND('[9]VALORACIÓN DEL RIESGO'!J12&gt;=51,'[9]VALORACIÓN DEL RIESGO'!J12&lt;=75,H9="IMPACTO"),(IF(E9-1&lt;=0,1,E9-1)),(IF(AND('[9]VALORACIÓN DEL RIESGO'!J12&gt;=76,'[9]VALORACIÓN DEL RIESGO'!J12&lt;=100,H9="IMPACTO"),(IF(E9-2&lt;=0,1,E9-2)))))))))))</f>
        <v>5</v>
      </c>
      <c r="K9" s="4">
        <f>(I9*J9)*4</f>
        <v>40</v>
      </c>
      <c r="L9" s="25" t="str">
        <f>IF(OR(AND(I9=3,J9=4),AND(I9=2,J9=5),AND(K9&gt;=52,K9&lt;=100)),"ZONA RIESGO EXTREMA",IF(OR(AND(I9=5,J9=2),AND(I9=4,J9=3),AND(I9=1,J9=4),AND(K9=20),AND(K9&gt;=28,K9&lt;=48)),"ZONA RIESGO ALTA",IF(OR(AND(I9=1,J9=3),AND(I9=4,J9=1),AND(K9=24)),"ZONA RIESGO MODERADA",IF(AND(K9&gt;=4,K9&lt;=16),"ZONA RIESGO BAJA"))))</f>
        <v>ZONA RIESGO EXTREMA</v>
      </c>
      <c r="M9" s="4" t="str">
        <f>[9]ANALISIS!I12</f>
        <v>EVITAR EL RIESGO</v>
      </c>
      <c r="N9" s="4" t="str">
        <f>[9]ANALISIS!J12</f>
        <v>Realizar seguimiento a trámites contractuales a través del Comité de Contratación y publicar los procesos a través del la plataforma SECOP.</v>
      </c>
    </row>
    <row r="10" spans="1:14" s="26" customFormat="1" ht="265.5" customHeight="1" x14ac:dyDescent="0.2">
      <c r="A10" s="4" t="str">
        <f>[9]IDENTIFICACIÓN!A14</f>
        <v>R3</v>
      </c>
      <c r="B10" s="4" t="str">
        <f>'[9]CONTEXTO ESTRATEGICO'!J14</f>
        <v>Posibilidad de retrasos y/o vencimiento en los trámites contractuales y legales.</v>
      </c>
      <c r="C10" s="27" t="s">
        <v>36</v>
      </c>
      <c r="D10" s="4">
        <f>[9]ANALISIS!C13</f>
        <v>2</v>
      </c>
      <c r="E10" s="4">
        <f>[9]ANALISIS!D13</f>
        <v>4</v>
      </c>
      <c r="F10" s="25" t="str">
        <f>[9]ANALISIS!H13</f>
        <v>ZONA RIESGO ALTA</v>
      </c>
      <c r="G10" s="4" t="str">
        <f>CONCATENATE('[9]VALORACION CONTROLES'!C18,". ",'[9]VALORACION CONTROLES'!C19)</f>
        <v>Cada vez que se radica una solicitud por parte de las áreas, el profesional asignado de la Dirección de Gestión Contractual realiza seguimiento para asegurar el trámite oportuno de las mismas, lo cual queda documentado en la base de datos de seguimiento a trámites contractual en una matriz Excel. Si se detecta un inminente vencimiento se prioriza y ejecuta el trámite de manera inmediata lo cual finaliza con el visto bueno de los intervinientes.. Semanalmente la dependiente judicial realiza el seguimiento a los procesos judiciales a través de visitas y monitoreo sobre la plataforma digital de la rama judicial, lo cual se documenta en una matriz Excel y a través del registro del estado de cada proceso en el SIPROJWEB. Si hay un movimiento del proceso se digitaliza la pieza procesal y se remite a los responsables a través de correo electrónico. Si se detecta un inminente vencimiento, se prioriza y radica el trámite judicial ante la autoridad competente.</v>
      </c>
      <c r="H10" s="5" t="str">
        <f>'[9]VALORACIÓN DEL RIESGO'!F13</f>
        <v>PROBABILIDAD</v>
      </c>
      <c r="I10" s="4">
        <f>IF(B10="",0,(IF('[9]VALORACIÓN DEL RIESGO'!J13&lt;50,'[9]MAPA DE RIESGO'!C15,(IF(AND('[9]VALORACIÓN DEL RIESGO'!J13&gt;=51,H10="IMPACTO"),D10,(IF(AND('[9]VALORACIÓN DEL RIESGO'!J13&gt;=51,'[9]VALORACIÓN DEL RIESGO'!J13&lt;=75,H10="PROBABILIDAD"),(IF(D10-1&lt;=0,1,D10-1)),(IF(AND('[9]VALORACIÓN DEL RIESGO'!J13&gt;=76,'[9]VALORACIÓN DEL RIESGO'!J13&lt;=100,H10="PROBABILIDAD"),(IF(D10-2&lt;=0,1,D10-2)))))))))))</f>
        <v>2</v>
      </c>
      <c r="J10" s="4">
        <f>IF(B10="",0,(IF('[9]VALORACIÓN DEL RIESGO'!J13&lt;50,'[9]MAPA DE RIESGO'!D15,(IF(AND('[9]VALORACIÓN DEL RIESGO'!J13&gt;=51,H10="PROBABILIDAD"),E10,(IF(AND('[9]VALORACIÓN DEL RIESGO'!J13&gt;=51,'[9]VALORACIÓN DEL RIESGO'!J13&lt;=75,H10="IMPACTO"),(IF(E10-1&lt;=0,1,E10-1)),(IF(AND('[9]VALORACIÓN DEL RIESGO'!J13&gt;=76,'[9]VALORACIÓN DEL RIESGO'!J13&lt;=100,H10="IMPACTO"),(IF(E10-2&lt;=0,1,E10-2)))))))))))</f>
        <v>4</v>
      </c>
      <c r="K10" s="4">
        <f>(I10*J10)*4</f>
        <v>32</v>
      </c>
      <c r="L10" s="25" t="str">
        <f>IF(OR(AND(I10=3,J10=4),AND(I10=2,J10=5),AND(K10&gt;=52,K10&lt;=100)),"ZONA RIESGO EXTREMA",IF(OR(AND(I10=5,J10=2),AND(I10=4,J10=3),AND(I10=1,J10=4),AND(K10=20),AND(K10&gt;=28,K10&lt;=48)),"ZONA RIESGO ALTA",IF(OR(AND(I10=1,J10=3),AND(I10=4,J10=1),AND(K10=24)),"ZONA RIESGO MODERADA",IF(AND(K10&gt;=4,K10&lt;=16),"ZONA RIESGO BAJA"))))</f>
        <v>ZONA RIESGO ALTA</v>
      </c>
      <c r="M10" s="4" t="str">
        <f>[9]ANALISIS!I13</f>
        <v>EVITAR EL RIESGO</v>
      </c>
      <c r="N10" s="4" t="str">
        <f>[9]ANALISIS!J13</f>
        <v>Mantener actualizada la matriz de seguimiento contractual y legal.</v>
      </c>
    </row>
    <row r="11" spans="1:14" s="8" customFormat="1" ht="15" x14ac:dyDescent="0.2">
      <c r="G11" s="14" t="s">
        <v>16</v>
      </c>
    </row>
    <row r="12" spans="1:14" s="13" customFormat="1" ht="15" x14ac:dyDescent="0.25">
      <c r="A12" s="37" t="s">
        <v>41</v>
      </c>
      <c r="B12" s="37"/>
      <c r="C12" s="37" t="s">
        <v>42</v>
      </c>
      <c r="D12" s="37"/>
      <c r="E12" s="37" t="s">
        <v>43</v>
      </c>
      <c r="F12" s="37"/>
      <c r="G12" s="37"/>
    </row>
    <row r="13" spans="1:14" s="18" customFormat="1" ht="89.25" customHeight="1" x14ac:dyDescent="0.25">
      <c r="A13" s="31" t="s">
        <v>64</v>
      </c>
      <c r="B13" s="31"/>
      <c r="C13" s="31" t="s">
        <v>65</v>
      </c>
      <c r="D13" s="31"/>
      <c r="E13" s="31" t="s">
        <v>45</v>
      </c>
      <c r="F13" s="31"/>
      <c r="G13" s="31"/>
    </row>
    <row r="14" spans="1:14" s="18" customFormat="1" ht="14.25" customHeight="1" x14ac:dyDescent="0.25">
      <c r="A14" s="35" t="s">
        <v>74</v>
      </c>
      <c r="B14" s="50"/>
      <c r="C14" s="50"/>
      <c r="D14" s="50"/>
      <c r="E14" s="50"/>
      <c r="F14" s="50"/>
      <c r="G14" s="36"/>
    </row>
    <row r="15" spans="1:14" x14ac:dyDescent="0.2">
      <c r="C15" s="13"/>
    </row>
    <row r="16" spans="1:14" s="8" customFormat="1" ht="15" x14ac:dyDescent="0.2">
      <c r="G16" s="14" t="s">
        <v>17</v>
      </c>
    </row>
    <row r="17" spans="7:7" s="8" customFormat="1" ht="15" x14ac:dyDescent="0.2">
      <c r="G17" s="14" t="s">
        <v>18</v>
      </c>
    </row>
    <row r="18" spans="7:7" s="8" customFormat="1" ht="15" x14ac:dyDescent="0.2">
      <c r="G18" s="14" t="s">
        <v>19</v>
      </c>
    </row>
    <row r="19" spans="7:7" s="8" customFormat="1" ht="15" x14ac:dyDescent="0.2">
      <c r="G19" s="14" t="s">
        <v>20</v>
      </c>
    </row>
    <row r="20" spans="7:7" s="8" customFormat="1" ht="15" x14ac:dyDescent="0.2">
      <c r="G20" s="14" t="s">
        <v>21</v>
      </c>
    </row>
    <row r="21" spans="7:7" s="8" customFormat="1" ht="15" x14ac:dyDescent="0.2">
      <c r="G21" s="14" t="s">
        <v>22</v>
      </c>
    </row>
    <row r="22" spans="7:7" s="8" customFormat="1" ht="15" x14ac:dyDescent="0.2">
      <c r="G22" s="14" t="s">
        <v>23</v>
      </c>
    </row>
    <row r="23" spans="7:7" s="8" customFormat="1" ht="15" x14ac:dyDescent="0.2">
      <c r="G23" s="14" t="s">
        <v>24</v>
      </c>
    </row>
    <row r="24" spans="7:7" s="8" customFormat="1" ht="15" x14ac:dyDescent="0.2">
      <c r="G24" s="14" t="s">
        <v>25</v>
      </c>
    </row>
    <row r="25" spans="7:7" s="8" customFormat="1" ht="15" x14ac:dyDescent="0.2">
      <c r="G25" s="14" t="s">
        <v>26</v>
      </c>
    </row>
    <row r="26" spans="7:7" s="8" customFormat="1" ht="15" x14ac:dyDescent="0.2">
      <c r="G26" s="14" t="s">
        <v>27</v>
      </c>
    </row>
    <row r="27" spans="7:7" s="8" customFormat="1" ht="15" x14ac:dyDescent="0.2">
      <c r="G27" s="14" t="s">
        <v>28</v>
      </c>
    </row>
    <row r="28" spans="7:7" s="8" customFormat="1" ht="15" x14ac:dyDescent="0.2">
      <c r="G28" s="14" t="s">
        <v>29</v>
      </c>
    </row>
    <row r="29" spans="7:7" s="8" customFormat="1" ht="15" x14ac:dyDescent="0.2">
      <c r="G29" s="14" t="s">
        <v>30</v>
      </c>
    </row>
    <row r="30" spans="7:7" s="8" customFormat="1" ht="15" x14ac:dyDescent="0.2">
      <c r="G30" s="14" t="s">
        <v>31</v>
      </c>
    </row>
    <row r="31" spans="7:7" s="8" customFormat="1" ht="15" x14ac:dyDescent="0.2">
      <c r="G31" s="14" t="s">
        <v>32</v>
      </c>
    </row>
    <row r="32" spans="7:7" s="8" customFormat="1" ht="15" x14ac:dyDescent="0.2"/>
    <row r="33" s="8" customFormat="1" ht="15" x14ac:dyDescent="0.2"/>
    <row r="34" s="8" customFormat="1" ht="15" x14ac:dyDescent="0.2"/>
    <row r="35" s="7" customFormat="1" ht="15" x14ac:dyDescent="0.2"/>
    <row r="36" s="7" customFormat="1" ht="15" x14ac:dyDescent="0.2"/>
    <row r="37" s="7" customFormat="1" ht="15" x14ac:dyDescent="0.2"/>
    <row r="38" s="7" customFormat="1" ht="15" x14ac:dyDescent="0.2"/>
    <row r="39" s="7" customFormat="1" ht="15" x14ac:dyDescent="0.2"/>
    <row r="40" s="7" customFormat="1" ht="15" x14ac:dyDescent="0.2"/>
    <row r="41" s="7" customFormat="1" ht="15" x14ac:dyDescent="0.2"/>
    <row r="42" s="7" customFormat="1" ht="15" x14ac:dyDescent="0.2"/>
    <row r="43" s="7" customFormat="1" ht="15" x14ac:dyDescent="0.2"/>
    <row r="44" s="7" customFormat="1" ht="15" x14ac:dyDescent="0.2"/>
    <row r="45" s="7" customFormat="1" ht="15" x14ac:dyDescent="0.2"/>
    <row r="46" s="7" customFormat="1" ht="15" x14ac:dyDescent="0.2"/>
    <row r="47" s="7" customFormat="1" ht="15" x14ac:dyDescent="0.2"/>
    <row r="48" s="7" customFormat="1" ht="15" x14ac:dyDescent="0.2"/>
    <row r="49" s="7" customFormat="1" ht="15" x14ac:dyDescent="0.2"/>
    <row r="50" s="7" customFormat="1" ht="15" x14ac:dyDescent="0.2"/>
  </sheetData>
  <mergeCells count="24">
    <mergeCell ref="L6:L7"/>
    <mergeCell ref="A1:N1"/>
    <mergeCell ref="A2:N2"/>
    <mergeCell ref="A5:B5"/>
    <mergeCell ref="A6:A7"/>
    <mergeCell ref="B6:B7"/>
    <mergeCell ref="D6:E6"/>
    <mergeCell ref="I6:K6"/>
    <mergeCell ref="A14:G14"/>
    <mergeCell ref="C3:N4"/>
    <mergeCell ref="C5:N5"/>
    <mergeCell ref="A12:B12"/>
    <mergeCell ref="C12:D12"/>
    <mergeCell ref="E12:G12"/>
    <mergeCell ref="A13:B13"/>
    <mergeCell ref="C13:D13"/>
    <mergeCell ref="E13:G13"/>
    <mergeCell ref="M6:M7"/>
    <mergeCell ref="N6:N7"/>
    <mergeCell ref="C6:C7"/>
    <mergeCell ref="F6:F7"/>
    <mergeCell ref="G6:G7"/>
    <mergeCell ref="H6:H7"/>
    <mergeCell ref="A3:B4"/>
  </mergeCells>
  <conditionalFormatting sqref="F8:F10 L8:L10">
    <cfRule type="cellIs" dxfId="89" priority="8" stopIfTrue="1" operator="equal">
      <formula>"INACEPTABLE"</formula>
    </cfRule>
    <cfRule type="cellIs" dxfId="88" priority="9" stopIfTrue="1" operator="equal">
      <formula>"IMPORTANTE"</formula>
    </cfRule>
    <cfRule type="cellIs" dxfId="87" priority="10" stopIfTrue="1" operator="equal">
      <formula>"MODERADO"</formula>
    </cfRule>
  </conditionalFormatting>
  <conditionalFormatting sqref="F8:F10 L8:L10">
    <cfRule type="cellIs" dxfId="86" priority="7" stopIfTrue="1" operator="equal">
      <formula>"TOLERABLE"</formula>
    </cfRule>
  </conditionalFormatting>
  <conditionalFormatting sqref="F8:F10 L8:L10">
    <cfRule type="cellIs" dxfId="85" priority="5" stopIfTrue="1" operator="equal">
      <formula>"ZONA RIESGO ALTA"</formula>
    </cfRule>
    <cfRule type="cellIs" dxfId="84" priority="6" stopIfTrue="1" operator="equal">
      <formula>"ZONA RIESGO EXTREMA"</formula>
    </cfRule>
  </conditionalFormatting>
  <conditionalFormatting sqref="F8:F10 L8:L10">
    <cfRule type="cellIs" dxfId="83" priority="3" stopIfTrue="1" operator="equal">
      <formula>"ZONA RIESGO BAJA"</formula>
    </cfRule>
    <cfRule type="cellIs" dxfId="82" priority="4" stopIfTrue="1" operator="equal">
      <formula>"ZONA RIESGO MODERADA"</formula>
    </cfRule>
  </conditionalFormatting>
  <conditionalFormatting sqref="F8:F10 L8:L10">
    <cfRule type="cellIs" dxfId="81" priority="1" stopIfTrue="1" operator="equal">
      <formula>"ZONA RIESGO MODERADA"</formula>
    </cfRule>
    <cfRule type="cellIs" dxfId="8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xr:uid="{00000000-0002-0000-0800-000000000000}"/>
    <dataValidation allowBlank="1" showInputMessage="1" showErrorMessage="1" prompt="Es la materialización del riesgo y las consecuencias de su aparición. Su escala es: 5 bajo impacto, 10 medio, 20 alto impacto._x000a_" sqref="E7" xr:uid="{00000000-0002-0000-08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C10" xr:uid="{00000000-0002-0000-0800-000002000000}">
      <formula1>$A$11:$A$17</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Dir Estrat</vt:lpstr>
      <vt:lpstr>G Grupos Inter</vt:lpstr>
      <vt:lpstr>Form Instrum</vt:lpstr>
      <vt:lpstr>Eval Finan Proye</vt:lpstr>
      <vt:lpstr>G Predial Social</vt:lpstr>
      <vt:lpstr>Ejec Proy</vt:lpstr>
      <vt:lpstr>Comerc</vt:lpstr>
      <vt:lpstr>Direc Ges Seg Proy</vt:lpstr>
      <vt:lpstr>G Jur Contr</vt:lpstr>
      <vt:lpstr>G Financ</vt:lpstr>
      <vt:lpstr>G TH</vt:lpstr>
      <vt:lpstr>G Ambiental</vt:lpstr>
      <vt:lpstr>G Serv Log</vt:lpstr>
      <vt:lpstr>G Docum</vt:lpstr>
      <vt:lpstr>G TIC</vt:lpstr>
      <vt:lpstr>Aten Ciudad</vt:lpstr>
      <vt:lpstr>Eval Seguim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Esperanza Peña Quintero</dc:creator>
  <cp:lastModifiedBy>Carolina González M.</cp:lastModifiedBy>
  <dcterms:created xsi:type="dcterms:W3CDTF">2019-12-17T14:42:07Z</dcterms:created>
  <dcterms:modified xsi:type="dcterms:W3CDTF">2021-03-30T21:01:38Z</dcterms:modified>
</cp:coreProperties>
</file>