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hidePivotFieldList="1" defaultThemeVersion="124226"/>
  <mc:AlternateContent xmlns:mc="http://schemas.openxmlformats.org/markup-compatibility/2006">
    <mc:Choice Requires="x15">
      <x15ac:absPath xmlns:x15ac="http://schemas.microsoft.com/office/spreadsheetml/2010/11/ac" url="https://d.docs.live.net/c00fc60f02f207ca/Escritorio/Teletrabajo ERU/Riesgos/2022/Actualizaciones/"/>
    </mc:Choice>
  </mc:AlternateContent>
  <xr:revisionPtr revIDLastSave="0" documentId="8_{30E9C882-E22B-489C-AAB4-750D28FFF6DA}" xr6:coauthVersionLast="47" xr6:coauthVersionMax="47" xr10:uidLastSave="{00000000-0000-0000-0000-000000000000}"/>
  <bookViews>
    <workbookView xWindow="-120" yWindow="-120" windowWidth="20730" windowHeight="1116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final'!$A$6:$BS$157</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245" i="19" l="1"/>
  <c r="X238" i="19"/>
  <c r="W238" i="19"/>
  <c r="X237" i="19"/>
  <c r="X236" i="19"/>
  <c r="X232" i="19"/>
  <c r="W232" i="19"/>
  <c r="X226" i="19"/>
  <c r="X218" i="19"/>
  <c r="W218" i="19"/>
  <c r="X209" i="19"/>
  <c r="W209" i="19"/>
  <c r="X195" i="19"/>
  <c r="X188" i="19"/>
  <c r="W188" i="19"/>
  <c r="X187" i="19"/>
  <c r="X186" i="19"/>
  <c r="X182" i="19"/>
  <c r="W182" i="19"/>
  <c r="X176" i="19"/>
  <c r="X168" i="19"/>
  <c r="W168" i="19"/>
  <c r="X159" i="19"/>
  <c r="W159" i="19"/>
  <c r="X145" i="19"/>
  <c r="X138" i="19"/>
  <c r="W138" i="19"/>
  <c r="X137" i="19"/>
  <c r="X136" i="19"/>
  <c r="X132" i="19"/>
  <c r="W132" i="19"/>
  <c r="X126" i="19"/>
  <c r="X118" i="19"/>
  <c r="W118" i="19"/>
  <c r="X109" i="19"/>
  <c r="W109" i="19"/>
  <c r="X95" i="19"/>
  <c r="X88" i="19"/>
  <c r="W88" i="19"/>
  <c r="X87" i="19"/>
  <c r="X86" i="19"/>
  <c r="X82" i="19"/>
  <c r="W82" i="19"/>
  <c r="X76" i="19"/>
  <c r="X68" i="19"/>
  <c r="W68" i="19"/>
  <c r="X59" i="19"/>
  <c r="W59" i="19"/>
  <c r="X45" i="19"/>
  <c r="X38" i="19"/>
  <c r="W38" i="19"/>
  <c r="X37" i="19"/>
  <c r="X36" i="19"/>
  <c r="X32" i="19"/>
  <c r="W32" i="19"/>
  <c r="X26" i="19"/>
  <c r="X18" i="19"/>
  <c r="W18" i="19"/>
  <c r="X9" i="19"/>
  <c r="W9" i="19"/>
  <c r="U245" i="19"/>
  <c r="U238" i="19"/>
  <c r="T238" i="19"/>
  <c r="U237" i="19"/>
  <c r="U236" i="19"/>
  <c r="U232" i="19"/>
  <c r="T232" i="19"/>
  <c r="U226" i="19"/>
  <c r="U218" i="19"/>
  <c r="T218" i="19"/>
  <c r="U209" i="19"/>
  <c r="T209" i="19"/>
  <c r="U195" i="19"/>
  <c r="U188" i="19"/>
  <c r="T188" i="19"/>
  <c r="U187" i="19"/>
  <c r="U186" i="19"/>
  <c r="U182" i="19"/>
  <c r="T182" i="19"/>
  <c r="U176" i="19"/>
  <c r="U168" i="19"/>
  <c r="T168" i="19"/>
  <c r="U159" i="19"/>
  <c r="T159" i="19"/>
  <c r="U145" i="19"/>
  <c r="U138" i="19"/>
  <c r="T138" i="19"/>
  <c r="U137" i="19"/>
  <c r="U136" i="19"/>
  <c r="U132" i="19"/>
  <c r="T132" i="19"/>
  <c r="U126" i="19"/>
  <c r="U118" i="19"/>
  <c r="T118" i="19"/>
  <c r="U109" i="19"/>
  <c r="T109" i="19"/>
  <c r="U95" i="19"/>
  <c r="U88" i="19"/>
  <c r="T88" i="19"/>
  <c r="U87" i="19"/>
  <c r="U86" i="19"/>
  <c r="U82" i="19"/>
  <c r="T82" i="19"/>
  <c r="U76" i="19"/>
  <c r="U68" i="19"/>
  <c r="T68" i="19"/>
  <c r="U59" i="19"/>
  <c r="T59" i="19"/>
  <c r="U45" i="19"/>
  <c r="U38" i="19"/>
  <c r="T38" i="19"/>
  <c r="U37" i="19"/>
  <c r="U36" i="19"/>
  <c r="U32" i="19"/>
  <c r="T32" i="19"/>
  <c r="U26" i="19"/>
  <c r="U18" i="19"/>
  <c r="T18" i="19"/>
  <c r="U9" i="19"/>
  <c r="T9" i="19"/>
  <c r="R245" i="19"/>
  <c r="R238" i="19"/>
  <c r="Q238" i="19"/>
  <c r="R237" i="19"/>
  <c r="R236" i="19"/>
  <c r="R232" i="19"/>
  <c r="Q232" i="19"/>
  <c r="R226" i="19"/>
  <c r="R218" i="19"/>
  <c r="Q218" i="19"/>
  <c r="R209" i="19"/>
  <c r="Q209" i="19"/>
  <c r="R195" i="19"/>
  <c r="R188" i="19"/>
  <c r="Q188" i="19"/>
  <c r="R187" i="19"/>
  <c r="R186" i="19"/>
  <c r="R182" i="19"/>
  <c r="Q182" i="19"/>
  <c r="R176" i="19"/>
  <c r="R168" i="19"/>
  <c r="Q168" i="19"/>
  <c r="R159" i="19"/>
  <c r="Q159" i="19"/>
  <c r="R145" i="19"/>
  <c r="R138" i="19"/>
  <c r="Q138" i="19"/>
  <c r="R137" i="19"/>
  <c r="R136" i="19"/>
  <c r="R132" i="19"/>
  <c r="Q132" i="19"/>
  <c r="R126" i="19"/>
  <c r="R118" i="19"/>
  <c r="Q118" i="19"/>
  <c r="R109" i="19"/>
  <c r="Q109" i="19"/>
  <c r="R95" i="19"/>
  <c r="R88" i="19"/>
  <c r="Q88" i="19"/>
  <c r="R87" i="19"/>
  <c r="R86" i="19"/>
  <c r="R82" i="19"/>
  <c r="Q82" i="19"/>
  <c r="R76" i="19"/>
  <c r="R68" i="19"/>
  <c r="Q68" i="19"/>
  <c r="R59" i="19"/>
  <c r="Q59" i="19"/>
  <c r="R45" i="19"/>
  <c r="R38" i="19"/>
  <c r="Q38" i="19"/>
  <c r="R37" i="19"/>
  <c r="R36" i="19"/>
  <c r="R32" i="19"/>
  <c r="Q32" i="19"/>
  <c r="R26" i="19"/>
  <c r="R18" i="19"/>
  <c r="Q18" i="19"/>
  <c r="R9" i="19"/>
  <c r="Q9" i="19"/>
  <c r="O245" i="19"/>
  <c r="O238" i="19"/>
  <c r="N238" i="19"/>
  <c r="O237" i="19"/>
  <c r="O236" i="19"/>
  <c r="O232" i="19"/>
  <c r="N232" i="19"/>
  <c r="O226" i="19"/>
  <c r="O218" i="19"/>
  <c r="N218" i="19"/>
  <c r="O209" i="19"/>
  <c r="N209" i="19"/>
  <c r="O195" i="19"/>
  <c r="O188" i="19"/>
  <c r="N188" i="19"/>
  <c r="O187" i="19"/>
  <c r="O186" i="19"/>
  <c r="O182" i="19"/>
  <c r="N182" i="19"/>
  <c r="O176" i="19"/>
  <c r="O168" i="19"/>
  <c r="N168" i="19"/>
  <c r="O159" i="19"/>
  <c r="N159" i="19"/>
  <c r="O145" i="19"/>
  <c r="O138" i="19"/>
  <c r="N138" i="19"/>
  <c r="O137" i="19"/>
  <c r="O136" i="19"/>
  <c r="O132" i="19"/>
  <c r="N132" i="19"/>
  <c r="O126" i="19"/>
  <c r="O118" i="19"/>
  <c r="N118" i="19"/>
  <c r="O109" i="19"/>
  <c r="N109" i="19"/>
  <c r="O95" i="19"/>
  <c r="O88" i="19"/>
  <c r="N88" i="19"/>
  <c r="O87" i="19"/>
  <c r="O86" i="19"/>
  <c r="O82" i="19"/>
  <c r="N82" i="19"/>
  <c r="O76" i="19"/>
  <c r="O68" i="19"/>
  <c r="N68" i="19"/>
  <c r="O59" i="19"/>
  <c r="N59" i="19"/>
  <c r="O45" i="19"/>
  <c r="O38" i="19"/>
  <c r="N38" i="19"/>
  <c r="O37" i="19"/>
  <c r="O36" i="19"/>
  <c r="O32" i="19"/>
  <c r="N32" i="19"/>
  <c r="O26" i="19"/>
  <c r="O18" i="19"/>
  <c r="N18" i="19"/>
  <c r="O9" i="19"/>
  <c r="N9" i="19"/>
  <c r="L95" i="19"/>
  <c r="L88" i="19"/>
  <c r="K88" i="19"/>
  <c r="L87" i="19"/>
  <c r="L86" i="19"/>
  <c r="L82" i="19"/>
  <c r="K82" i="19"/>
  <c r="L76" i="19"/>
  <c r="L68" i="19"/>
  <c r="K68" i="19"/>
  <c r="L59" i="19"/>
  <c r="K59" i="19"/>
  <c r="L145" i="19"/>
  <c r="L138" i="19"/>
  <c r="K138" i="19"/>
  <c r="L137" i="19"/>
  <c r="L136" i="19"/>
  <c r="L132" i="19"/>
  <c r="K132" i="19"/>
  <c r="L126" i="19"/>
  <c r="L118" i="19"/>
  <c r="K118" i="19"/>
  <c r="L109" i="19"/>
  <c r="K109" i="19"/>
  <c r="L195" i="19"/>
  <c r="L188" i="19"/>
  <c r="K188" i="19"/>
  <c r="L187" i="19"/>
  <c r="L186" i="19"/>
  <c r="L182" i="19"/>
  <c r="K182" i="19"/>
  <c r="L176" i="19"/>
  <c r="L168" i="19"/>
  <c r="K168" i="19"/>
  <c r="L159" i="19"/>
  <c r="K159" i="19"/>
  <c r="L245" i="19"/>
  <c r="L238" i="19"/>
  <c r="K238" i="19"/>
  <c r="L237" i="19"/>
  <c r="L236" i="19"/>
  <c r="L232" i="19"/>
  <c r="K232" i="19"/>
  <c r="L226" i="19"/>
  <c r="L218" i="19"/>
  <c r="K218" i="19"/>
  <c r="L209" i="19"/>
  <c r="K209" i="19"/>
  <c r="L45" i="19"/>
  <c r="L38" i="19"/>
  <c r="K38" i="19"/>
  <c r="L37" i="19"/>
  <c r="K142" i="1"/>
  <c r="T142" i="1"/>
  <c r="AA142" i="1" s="1"/>
  <c r="W142" i="1"/>
  <c r="T143" i="1"/>
  <c r="AA143" i="1" s="1"/>
  <c r="W143" i="1"/>
  <c r="T144" i="1"/>
  <c r="AA144" i="1" s="1"/>
  <c r="W144" i="1"/>
  <c r="K145" i="1"/>
  <c r="T145" i="1"/>
  <c r="AA145" i="1" s="1"/>
  <c r="W145" i="1"/>
  <c r="AE145" i="1"/>
  <c r="AD145" i="1" s="1"/>
  <c r="T146" i="1"/>
  <c r="W146" i="1"/>
  <c r="T147" i="1"/>
  <c r="AA147" i="1" s="1"/>
  <c r="W147" i="1"/>
  <c r="AE147" i="1"/>
  <c r="AD147" i="1" s="1"/>
  <c r="K148" i="1"/>
  <c r="T148" i="1"/>
  <c r="AA148" i="1" s="1"/>
  <c r="W148" i="1"/>
  <c r="T149" i="1"/>
  <c r="AA149" i="1" s="1"/>
  <c r="W149" i="1"/>
  <c r="T150" i="1"/>
  <c r="AA150" i="1" s="1"/>
  <c r="W150" i="1"/>
  <c r="K151" i="1"/>
  <c r="L151" i="1" s="1"/>
  <c r="T151" i="1"/>
  <c r="AA151" i="1" s="1"/>
  <c r="AC151" i="1" s="1"/>
  <c r="W151" i="1"/>
  <c r="T152" i="1"/>
  <c r="W152" i="1"/>
  <c r="T153" i="1"/>
  <c r="AA153" i="1" s="1"/>
  <c r="W153" i="1"/>
  <c r="K154" i="1"/>
  <c r="T154" i="1"/>
  <c r="AA154" i="1" s="1"/>
  <c r="W154" i="1"/>
  <c r="T155" i="1"/>
  <c r="AA155" i="1" s="1"/>
  <c r="W155" i="1"/>
  <c r="T156" i="1"/>
  <c r="AA156" i="1" s="1"/>
  <c r="W156" i="1"/>
  <c r="W103" i="1"/>
  <c r="T103" i="1"/>
  <c r="N103" i="1"/>
  <c r="O103" i="1" s="1"/>
  <c r="P103" i="1" s="1"/>
  <c r="K103" i="1"/>
  <c r="AA152" i="1" l="1"/>
  <c r="AE152" i="1"/>
  <c r="AD152" i="1" s="1"/>
  <c r="AA146" i="1"/>
  <c r="AB146" i="1" s="1"/>
  <c r="AE146" i="1"/>
  <c r="AD146" i="1" s="1"/>
  <c r="AE151" i="1"/>
  <c r="AD151" i="1" s="1"/>
  <c r="AC147" i="1"/>
  <c r="AB147" i="1"/>
  <c r="X152" i="19" s="1"/>
  <c r="AC152" i="1"/>
  <c r="AB152" i="1"/>
  <c r="AC145" i="1"/>
  <c r="AB145" i="1"/>
  <c r="AC146" i="1"/>
  <c r="AC153" i="1"/>
  <c r="AB153" i="1"/>
  <c r="AF147" i="1"/>
  <c r="X102" i="19"/>
  <c r="X252" i="19"/>
  <c r="U252" i="19"/>
  <c r="R252" i="19"/>
  <c r="U152" i="19"/>
  <c r="R202" i="19"/>
  <c r="R152" i="19"/>
  <c r="O202" i="19"/>
  <c r="L202" i="19"/>
  <c r="L142" i="1"/>
  <c r="O52" i="19"/>
  <c r="AE153" i="1"/>
  <c r="AD153" i="1" s="1"/>
  <c r="L148" i="1"/>
  <c r="L52" i="19"/>
  <c r="R102" i="19"/>
  <c r="L154" i="1"/>
  <c r="AB151" i="1"/>
  <c r="L145" i="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5" i="1"/>
  <c r="AC155" i="1"/>
  <c r="AB144" i="1"/>
  <c r="AC144" i="1"/>
  <c r="AB142" i="1"/>
  <c r="AC142" i="1"/>
  <c r="AB150" i="1"/>
  <c r="AC150" i="1"/>
  <c r="AB148" i="1"/>
  <c r="AC148" i="1"/>
  <c r="AB156" i="1"/>
  <c r="AC156" i="1"/>
  <c r="AB154" i="1"/>
  <c r="AC154" i="1"/>
  <c r="AB143" i="1"/>
  <c r="AC143" i="1"/>
  <c r="AB149" i="1"/>
  <c r="AC149" i="1"/>
  <c r="AE156" i="1"/>
  <c r="AD156" i="1" s="1"/>
  <c r="AE155" i="1"/>
  <c r="AD155" i="1" s="1"/>
  <c r="AE154" i="1"/>
  <c r="AD154" i="1" s="1"/>
  <c r="AE150" i="1"/>
  <c r="AD150" i="1" s="1"/>
  <c r="AE149" i="1"/>
  <c r="AD149" i="1" s="1"/>
  <c r="AE148" i="1"/>
  <c r="AD148" i="1" s="1"/>
  <c r="AE144" i="1"/>
  <c r="AD144" i="1" s="1"/>
  <c r="AE143" i="1"/>
  <c r="AD143" i="1" s="1"/>
  <c r="AE142" i="1"/>
  <c r="AD142" i="1" s="1"/>
  <c r="Q103" i="1"/>
  <c r="AE103" i="1"/>
  <c r="AD103" i="1" s="1"/>
  <c r="L103" i="1"/>
  <c r="AA103" i="1" s="1"/>
  <c r="L252" i="19" l="1"/>
  <c r="U52" i="19"/>
  <c r="L152" i="19"/>
  <c r="U102" i="19"/>
  <c r="O102" i="19"/>
  <c r="X202" i="19"/>
  <c r="U202" i="19"/>
  <c r="O152" i="19"/>
  <c r="L102" i="19"/>
  <c r="O252" i="19"/>
  <c r="R52" i="19"/>
  <c r="X52" i="19"/>
  <c r="V154" i="19"/>
  <c r="S204" i="19"/>
  <c r="V104" i="19"/>
  <c r="V254" i="19"/>
  <c r="V54" i="19"/>
  <c r="V204" i="19"/>
  <c r="S254" i="19"/>
  <c r="P254" i="19"/>
  <c r="P54" i="19"/>
  <c r="M104" i="19"/>
  <c r="S154" i="19"/>
  <c r="P204" i="19"/>
  <c r="M254" i="19"/>
  <c r="J104" i="19"/>
  <c r="S54" i="19"/>
  <c r="P104" i="19"/>
  <c r="M154" i="19"/>
  <c r="J154" i="19"/>
  <c r="P154" i="19"/>
  <c r="M54" i="19"/>
  <c r="J254" i="19"/>
  <c r="J204" i="19"/>
  <c r="S104" i="19"/>
  <c r="M204" i="19"/>
  <c r="J54" i="19"/>
  <c r="AF153"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5" i="1"/>
  <c r="V252" i="19"/>
  <c r="V52" i="19"/>
  <c r="V202" i="19"/>
  <c r="S252" i="19"/>
  <c r="V152" i="19"/>
  <c r="S202" i="19"/>
  <c r="V102" i="19"/>
  <c r="S102" i="19"/>
  <c r="P152" i="19"/>
  <c r="M202" i="19"/>
  <c r="S52" i="19"/>
  <c r="P102" i="19"/>
  <c r="M152" i="19"/>
  <c r="S152" i="19"/>
  <c r="P202" i="19"/>
  <c r="M252" i="19"/>
  <c r="J202" i="19"/>
  <c r="M52" i="19"/>
  <c r="J252" i="19"/>
  <c r="P252" i="19"/>
  <c r="M102" i="19"/>
  <c r="J102" i="19"/>
  <c r="J52" i="19"/>
  <c r="P52" i="19"/>
  <c r="J152" i="19"/>
  <c r="AF149"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AF151" i="1"/>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3"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6"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6"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52"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V201" i="19"/>
  <c r="S251" i="19"/>
  <c r="V151" i="19"/>
  <c r="S201" i="19"/>
  <c r="V101" i="19"/>
  <c r="V251" i="19"/>
  <c r="V51" i="19"/>
  <c r="S51" i="19"/>
  <c r="P101" i="19"/>
  <c r="M151" i="19"/>
  <c r="P251" i="19"/>
  <c r="P51" i="19"/>
  <c r="M101" i="19"/>
  <c r="M51" i="19"/>
  <c r="J251" i="19"/>
  <c r="S151" i="19"/>
  <c r="P201" i="19"/>
  <c r="M251" i="19"/>
  <c r="J101" i="19"/>
  <c r="J151" i="19"/>
  <c r="S101" i="19"/>
  <c r="M201" i="19"/>
  <c r="J201" i="19"/>
  <c r="J51" i="19"/>
  <c r="P151" i="19"/>
  <c r="V188" i="19"/>
  <c r="S238" i="19"/>
  <c r="S138" i="19"/>
  <c r="P88" i="19"/>
  <c r="M138" i="19"/>
  <c r="M38" i="19"/>
  <c r="V138" i="19"/>
  <c r="S188" i="19"/>
  <c r="P238" i="19"/>
  <c r="J188" i="19"/>
  <c r="J38" i="19"/>
  <c r="V88" i="19"/>
  <c r="M238" i="19"/>
  <c r="J238" i="19"/>
  <c r="V238" i="19"/>
  <c r="S88" i="19"/>
  <c r="P138" i="19"/>
  <c r="M188" i="19"/>
  <c r="J88" i="19"/>
  <c r="AF150" i="1"/>
  <c r="AF142" i="1"/>
  <c r="AF154" i="1"/>
  <c r="AF148" i="1"/>
  <c r="AF144" i="1"/>
  <c r="AF155" i="1"/>
  <c r="AB103" i="1"/>
  <c r="AF103" i="1" s="1"/>
  <c r="AC103" i="1"/>
  <c r="M88" i="19" l="1"/>
  <c r="V38" i="19"/>
  <c r="S38" i="19"/>
  <c r="P38" i="19"/>
  <c r="J138" i="19"/>
  <c r="P188" i="19"/>
  <c r="L36" i="19"/>
  <c r="L32" i="19"/>
  <c r="K32" i="19"/>
  <c r="L26" i="19"/>
  <c r="L18" i="19"/>
  <c r="K18" i="19"/>
  <c r="L9" i="19"/>
  <c r="K9" i="19"/>
  <c r="AD101" i="1" l="1"/>
  <c r="W101" i="1"/>
  <c r="T101" i="1"/>
  <c r="F221" i="13" l="1"/>
  <c r="F220" i="13"/>
  <c r="F219" i="13"/>
  <c r="F218" i="13"/>
  <c r="F217" i="13"/>
  <c r="F216" i="13"/>
  <c r="F215" i="13"/>
  <c r="F214" i="13"/>
  <c r="F213" i="13"/>
  <c r="F212" i="13"/>
  <c r="F211" i="13"/>
  <c r="F210" i="13"/>
  <c r="W85" i="1" l="1"/>
  <c r="T85" i="1"/>
  <c r="K85" i="1"/>
  <c r="L85" i="1" l="1"/>
  <c r="AA85" i="1" s="1"/>
  <c r="AB85" i="1" l="1"/>
  <c r="AC85" i="1"/>
  <c r="T36" i="1" l="1"/>
  <c r="T24" i="1" l="1"/>
  <c r="AE24" i="1" s="1"/>
  <c r="AD24" i="1" s="1"/>
  <c r="T23" i="1"/>
  <c r="AE23" i="1" s="1"/>
  <c r="AD23" i="1" s="1"/>
  <c r="T21" i="1"/>
  <c r="AE21" i="1" s="1"/>
  <c r="AD21" i="1" s="1"/>
  <c r="T20" i="1"/>
  <c r="AE20" i="1" s="1"/>
  <c r="AD20" i="1" s="1"/>
  <c r="W141" i="1"/>
  <c r="T141" i="1"/>
  <c r="AE141" i="1" s="1"/>
  <c r="AD141" i="1" s="1"/>
  <c r="W140" i="1"/>
  <c r="T140" i="1"/>
  <c r="AE140" i="1" s="1"/>
  <c r="AD140" i="1" s="1"/>
  <c r="W139" i="1"/>
  <c r="T139" i="1"/>
  <c r="K139" i="1"/>
  <c r="W138" i="1"/>
  <c r="T138" i="1"/>
  <c r="AD138" i="1" s="1"/>
  <c r="W137" i="1"/>
  <c r="T137" i="1"/>
  <c r="AD137" i="1" s="1"/>
  <c r="W136" i="1"/>
  <c r="T136" i="1"/>
  <c r="K136" i="1"/>
  <c r="W135" i="1"/>
  <c r="T135" i="1"/>
  <c r="AD135" i="1" s="1"/>
  <c r="W134" i="1"/>
  <c r="T134" i="1"/>
  <c r="AD134" i="1" s="1"/>
  <c r="W133" i="1"/>
  <c r="T133" i="1"/>
  <c r="K133" i="1"/>
  <c r="T132" i="1"/>
  <c r="AE132" i="1" s="1"/>
  <c r="AD132" i="1" s="1"/>
  <c r="T131" i="1"/>
  <c r="AE131" i="1" s="1"/>
  <c r="AD131" i="1" s="1"/>
  <c r="W130" i="1"/>
  <c r="T130" i="1"/>
  <c r="K130" i="1"/>
  <c r="L139" i="1" l="1"/>
  <c r="AA139" i="1" s="1"/>
  <c r="AA140" i="1" s="1"/>
  <c r="AA141" i="1" s="1"/>
  <c r="L136" i="1"/>
  <c r="AA136" i="1" s="1"/>
  <c r="AA137" i="1" s="1"/>
  <c r="AA138" i="1" s="1"/>
  <c r="L133" i="1"/>
  <c r="AA133" i="1" s="1"/>
  <c r="AA134" i="1" s="1"/>
  <c r="AA135" i="1" s="1"/>
  <c r="L130" i="1"/>
  <c r="AA130" i="1" s="1"/>
  <c r="AA131" i="1" s="1"/>
  <c r="AA132" i="1" s="1"/>
  <c r="T126" i="1"/>
  <c r="W125" i="1"/>
  <c r="T125" i="1"/>
  <c r="W124" i="1"/>
  <c r="T124" i="1"/>
  <c r="K124" i="1"/>
  <c r="W123" i="1"/>
  <c r="T123" i="1"/>
  <c r="W122" i="1"/>
  <c r="T122" i="1"/>
  <c r="W121" i="1"/>
  <c r="T121" i="1"/>
  <c r="K121" i="1"/>
  <c r="T120" i="1"/>
  <c r="W119" i="1"/>
  <c r="T119" i="1"/>
  <c r="W118" i="1"/>
  <c r="T118" i="1"/>
  <c r="K118" i="1"/>
  <c r="T117" i="1"/>
  <c r="W116" i="1"/>
  <c r="T116" i="1"/>
  <c r="W115" i="1"/>
  <c r="T115" i="1"/>
  <c r="K115" i="1"/>
  <c r="T114" i="1"/>
  <c r="W113" i="1"/>
  <c r="T113" i="1"/>
  <c r="W112" i="1"/>
  <c r="T112" i="1"/>
  <c r="K112" i="1"/>
  <c r="K127" i="1"/>
  <c r="K109" i="1"/>
  <c r="K106" i="1"/>
  <c r="K100" i="1"/>
  <c r="K97" i="1"/>
  <c r="K94" i="1"/>
  <c r="K91" i="1"/>
  <c r="K88" i="1"/>
  <c r="K82" i="1"/>
  <c r="K79" i="1"/>
  <c r="K76" i="1"/>
  <c r="K73" i="1"/>
  <c r="K70" i="1"/>
  <c r="K67" i="1"/>
  <c r="K64" i="1"/>
  <c r="K61" i="1"/>
  <c r="K58" i="1"/>
  <c r="K55" i="1"/>
  <c r="K52" i="1"/>
  <c r="K49" i="1"/>
  <c r="K46" i="1"/>
  <c r="K43" i="1"/>
  <c r="K40" i="1"/>
  <c r="K37" i="1"/>
  <c r="K34" i="1"/>
  <c r="K31" i="1"/>
  <c r="K28" i="1"/>
  <c r="K25" i="1"/>
  <c r="K22" i="1"/>
  <c r="K19" i="1"/>
  <c r="K16" i="1"/>
  <c r="K13" i="1"/>
  <c r="K10" i="1"/>
  <c r="T129" i="1"/>
  <c r="AE129" i="1" s="1"/>
  <c r="AD129" i="1" s="1"/>
  <c r="T128" i="1"/>
  <c r="AE128" i="1" s="1"/>
  <c r="AD128" i="1" s="1"/>
  <c r="W127" i="1"/>
  <c r="T127" i="1"/>
  <c r="T111" i="1"/>
  <c r="W110" i="1"/>
  <c r="T110" i="1"/>
  <c r="T108" i="1"/>
  <c r="W107" i="1"/>
  <c r="T107" i="1"/>
  <c r="W106" i="1"/>
  <c r="T106" i="1"/>
  <c r="W100" i="1"/>
  <c r="T100" i="1"/>
  <c r="W98" i="1"/>
  <c r="T98" i="1"/>
  <c r="T96" i="1"/>
  <c r="W95" i="1"/>
  <c r="T95" i="1"/>
  <c r="T93" i="1"/>
  <c r="W94" i="1"/>
  <c r="T94" i="1"/>
  <c r="W92" i="1"/>
  <c r="T92" i="1"/>
  <c r="AA92" i="1" s="1"/>
  <c r="T90" i="1"/>
  <c r="T89" i="1"/>
  <c r="W84" i="1"/>
  <c r="T84" i="1"/>
  <c r="W83" i="1"/>
  <c r="T83" i="1"/>
  <c r="W81" i="1"/>
  <c r="T81" i="1"/>
  <c r="AD81" i="1" s="1"/>
  <c r="W80" i="1"/>
  <c r="T80" i="1"/>
  <c r="T78" i="1"/>
  <c r="W76" i="1"/>
  <c r="T76" i="1"/>
  <c r="T77" i="1"/>
  <c r="W75" i="1"/>
  <c r="T75" i="1"/>
  <c r="AD75" i="1" s="1"/>
  <c r="W74" i="1"/>
  <c r="T74" i="1"/>
  <c r="W73" i="1"/>
  <c r="T73" i="1"/>
  <c r="W72" i="1"/>
  <c r="T72" i="1"/>
  <c r="AD72" i="1" s="1"/>
  <c r="W71" i="1"/>
  <c r="T71" i="1"/>
  <c r="T69" i="1"/>
  <c r="W68" i="1"/>
  <c r="T68" i="1"/>
  <c r="T66" i="1"/>
  <c r="AE66" i="1" s="1"/>
  <c r="AD66" i="1" s="1"/>
  <c r="T65" i="1"/>
  <c r="T63" i="1"/>
  <c r="AE63" i="1" s="1"/>
  <c r="AD63" i="1" s="1"/>
  <c r="T62" i="1"/>
  <c r="T60" i="1"/>
  <c r="AE60" i="1" s="1"/>
  <c r="AD60" i="1" s="1"/>
  <c r="W59" i="1"/>
  <c r="T59" i="1"/>
  <c r="T57" i="1"/>
  <c r="T56" i="1"/>
  <c r="T54" i="1"/>
  <c r="AE54" i="1" s="1"/>
  <c r="AD54" i="1" s="1"/>
  <c r="W55" i="1"/>
  <c r="T55" i="1"/>
  <c r="T53" i="1"/>
  <c r="T51" i="1"/>
  <c r="AE51" i="1" s="1"/>
  <c r="AD51" i="1" s="1"/>
  <c r="T50" i="1"/>
  <c r="T48" i="1"/>
  <c r="AE48" i="1" s="1"/>
  <c r="AD48" i="1" s="1"/>
  <c r="W47" i="1"/>
  <c r="T47" i="1"/>
  <c r="W49" i="1"/>
  <c r="T49" i="1"/>
  <c r="W46" i="1"/>
  <c r="T46" i="1"/>
  <c r="T45" i="1"/>
  <c r="T44" i="1"/>
  <c r="W43" i="1"/>
  <c r="T43" i="1"/>
  <c r="T42" i="1"/>
  <c r="AE42" i="1" s="1"/>
  <c r="AD42" i="1" s="1"/>
  <c r="T41" i="1"/>
  <c r="W40" i="1"/>
  <c r="T40" i="1"/>
  <c r="T39" i="1"/>
  <c r="AE39" i="1" s="1"/>
  <c r="AD39" i="1" s="1"/>
  <c r="T38" i="1"/>
  <c r="W37" i="1"/>
  <c r="T37" i="1"/>
  <c r="W36" i="1"/>
  <c r="AD36" i="1"/>
  <c r="W35" i="1"/>
  <c r="T35" i="1"/>
  <c r="W34" i="1"/>
  <c r="T34" i="1"/>
  <c r="T33" i="1"/>
  <c r="AE33" i="1" s="1"/>
  <c r="AD33" i="1" s="1"/>
  <c r="W32" i="1"/>
  <c r="T32" i="1"/>
  <c r="W31" i="1"/>
  <c r="T31" i="1"/>
  <c r="T30" i="1"/>
  <c r="AE30" i="1" s="1"/>
  <c r="AD30" i="1" s="1"/>
  <c r="T29" i="1"/>
  <c r="W28" i="1"/>
  <c r="T28" i="1"/>
  <c r="W27" i="1"/>
  <c r="T27" i="1"/>
  <c r="AE27" i="1" s="1"/>
  <c r="AD27" i="1" s="1"/>
  <c r="W26" i="1"/>
  <c r="T26" i="1"/>
  <c r="AE29" i="1" l="1"/>
  <c r="AD29" i="1" s="1"/>
  <c r="AD35" i="1"/>
  <c r="AE41" i="1"/>
  <c r="AD41" i="1" s="1"/>
  <c r="AD59" i="1"/>
  <c r="AE65" i="1"/>
  <c r="AD65" i="1" s="1"/>
  <c r="AD80" i="1"/>
  <c r="AE89" i="1"/>
  <c r="AD89" i="1" s="1"/>
  <c r="AE93" i="1"/>
  <c r="AD93" i="1" s="1"/>
  <c r="AA93" i="1"/>
  <c r="AE117" i="1"/>
  <c r="AD117" i="1" s="1"/>
  <c r="AD122" i="1"/>
  <c r="AE26" i="1"/>
  <c r="AD26" i="1" s="1"/>
  <c r="AD32" i="1"/>
  <c r="AE38" i="1"/>
  <c r="AD38" i="1" s="1"/>
  <c r="AE50" i="1"/>
  <c r="AD50" i="1" s="1"/>
  <c r="AE53" i="1"/>
  <c r="AD53" i="1" s="1"/>
  <c r="AE57" i="1"/>
  <c r="AD57" i="1" s="1"/>
  <c r="AD74" i="1"/>
  <c r="AE77" i="1"/>
  <c r="AD77" i="1" s="1"/>
  <c r="AE78" i="1"/>
  <c r="AD78" i="1" s="1"/>
  <c r="AE90" i="1"/>
  <c r="AD90" i="1" s="1"/>
  <c r="AD95" i="1"/>
  <c r="AD98" i="1"/>
  <c r="AD107" i="1"/>
  <c r="AD110" i="1"/>
  <c r="AE114" i="1"/>
  <c r="AD114" i="1" s="1"/>
  <c r="AD119" i="1"/>
  <c r="AE56" i="1"/>
  <c r="AD56" i="1" s="1"/>
  <c r="AE62" i="1"/>
  <c r="AD62" i="1" s="1"/>
  <c r="AD68" i="1"/>
  <c r="AD71" i="1"/>
  <c r="AE96" i="1"/>
  <c r="AD96" i="1" s="1"/>
  <c r="AE108" i="1"/>
  <c r="AD108" i="1" s="1"/>
  <c r="AE111" i="1"/>
  <c r="AD111" i="1" s="1"/>
  <c r="AD113" i="1"/>
  <c r="AE120" i="1"/>
  <c r="AD120" i="1" s="1"/>
  <c r="AE125" i="1"/>
  <c r="AD125" i="1" s="1"/>
  <c r="AD116" i="1"/>
  <c r="AD123" i="1"/>
  <c r="AE92" i="1"/>
  <c r="AD92" i="1" s="1"/>
  <c r="AD47" i="1"/>
  <c r="AB139" i="1"/>
  <c r="AC139" i="1"/>
  <c r="AB141" i="1"/>
  <c r="AC141" i="1"/>
  <c r="AB140" i="1"/>
  <c r="AC140" i="1"/>
  <c r="AB136" i="1"/>
  <c r="AC136" i="1"/>
  <c r="AB138" i="1"/>
  <c r="AC138" i="1"/>
  <c r="AB137" i="1"/>
  <c r="AC137" i="1"/>
  <c r="AB133" i="1"/>
  <c r="AC133" i="1"/>
  <c r="AB135" i="1"/>
  <c r="AC135" i="1"/>
  <c r="AB134" i="1"/>
  <c r="AC134" i="1"/>
  <c r="AB130" i="1"/>
  <c r="AC130" i="1"/>
  <c r="AB132" i="1"/>
  <c r="AC132" i="1"/>
  <c r="AB131" i="1"/>
  <c r="AC131" i="1"/>
  <c r="L124" i="1"/>
  <c r="AA124" i="1" s="1"/>
  <c r="AA125" i="1" s="1"/>
  <c r="L121" i="1"/>
  <c r="AA121" i="1" s="1"/>
  <c r="AA122" i="1" s="1"/>
  <c r="AA123" i="1" s="1"/>
  <c r="L118" i="1"/>
  <c r="AA118" i="1" s="1"/>
  <c r="AA119" i="1" s="1"/>
  <c r="AA120" i="1" s="1"/>
  <c r="L115" i="1"/>
  <c r="AA115" i="1" s="1"/>
  <c r="AA116" i="1" s="1"/>
  <c r="AA117" i="1" s="1"/>
  <c r="L112" i="1"/>
  <c r="AA112" i="1" s="1"/>
  <c r="AA113" i="1" s="1"/>
  <c r="AA114" i="1" s="1"/>
  <c r="L127" i="1"/>
  <c r="AA127" i="1" s="1"/>
  <c r="AA128" i="1" s="1"/>
  <c r="AA129" i="1" s="1"/>
  <c r="L109" i="1"/>
  <c r="L106" i="1"/>
  <c r="AA106" i="1" s="1"/>
  <c r="AA107" i="1" s="1"/>
  <c r="AA108" i="1" s="1"/>
  <c r="L100" i="1"/>
  <c r="AA100" i="1" s="1"/>
  <c r="L97" i="1"/>
  <c r="L94" i="1"/>
  <c r="AA94" i="1" s="1"/>
  <c r="AA95" i="1" s="1"/>
  <c r="AA96" i="1" s="1"/>
  <c r="L91" i="1"/>
  <c r="L88" i="1"/>
  <c r="L82" i="1"/>
  <c r="L79" i="1"/>
  <c r="L76" i="1"/>
  <c r="AA76" i="1" s="1"/>
  <c r="AA77" i="1" s="1"/>
  <c r="AA78" i="1" s="1"/>
  <c r="L73" i="1"/>
  <c r="AA73" i="1" s="1"/>
  <c r="AA74" i="1" s="1"/>
  <c r="AA75" i="1" s="1"/>
  <c r="L70" i="1"/>
  <c r="L67" i="1"/>
  <c r="L64" i="1"/>
  <c r="L61" i="1"/>
  <c r="L58" i="1"/>
  <c r="L55" i="1"/>
  <c r="AA55" i="1" s="1"/>
  <c r="AA56" i="1" s="1"/>
  <c r="AA57" i="1" s="1"/>
  <c r="L52" i="1"/>
  <c r="L49" i="1"/>
  <c r="AA49" i="1" s="1"/>
  <c r="AA50" i="1" s="1"/>
  <c r="AA51" i="1" s="1"/>
  <c r="L46" i="1"/>
  <c r="AA46" i="1" s="1"/>
  <c r="AA47" i="1" s="1"/>
  <c r="AA48" i="1" s="1"/>
  <c r="L43" i="1"/>
  <c r="AA43" i="1" s="1"/>
  <c r="L40" i="1"/>
  <c r="AA40" i="1" s="1"/>
  <c r="AA41" i="1" s="1"/>
  <c r="AA42" i="1" s="1"/>
  <c r="L37" i="1"/>
  <c r="AA37" i="1" s="1"/>
  <c r="AA38" i="1" s="1"/>
  <c r="AA39" i="1" s="1"/>
  <c r="L34" i="1"/>
  <c r="AA34" i="1" s="1"/>
  <c r="AA35" i="1" s="1"/>
  <c r="AA36" i="1" s="1"/>
  <c r="L31" i="1"/>
  <c r="AA31" i="1" s="1"/>
  <c r="AA32" i="1" s="1"/>
  <c r="AA33" i="1" s="1"/>
  <c r="L28" i="1"/>
  <c r="AA28" i="1" s="1"/>
  <c r="AA29" i="1" s="1"/>
  <c r="AA30" i="1" s="1"/>
  <c r="L25" i="1"/>
  <c r="L22" i="1"/>
  <c r="L19" i="1"/>
  <c r="L16" i="1"/>
  <c r="L13" i="1"/>
  <c r="L10" i="1"/>
  <c r="T17" i="1"/>
  <c r="T18" i="1"/>
  <c r="T19" i="1"/>
  <c r="W19" i="1"/>
  <c r="T22" i="1"/>
  <c r="W22" i="1"/>
  <c r="T25" i="1"/>
  <c r="W25" i="1"/>
  <c r="T52" i="1"/>
  <c r="W52" i="1"/>
  <c r="T58" i="1"/>
  <c r="W58" i="1"/>
  <c r="T61" i="1"/>
  <c r="W61" i="1"/>
  <c r="T64" i="1"/>
  <c r="W64" i="1"/>
  <c r="T67" i="1"/>
  <c r="W67" i="1"/>
  <c r="T70" i="1"/>
  <c r="W70" i="1"/>
  <c r="T79" i="1"/>
  <c r="W79" i="1"/>
  <c r="T82" i="1"/>
  <c r="W82" i="1"/>
  <c r="T88" i="1"/>
  <c r="W88" i="1"/>
  <c r="T91" i="1"/>
  <c r="W91" i="1"/>
  <c r="T97" i="1"/>
  <c r="W97" i="1"/>
  <c r="T109" i="1"/>
  <c r="W109"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7" i="1"/>
  <c r="AF141" i="1"/>
  <c r="AF140" i="1"/>
  <c r="AF135" i="1"/>
  <c r="AF134" i="1"/>
  <c r="AF131" i="1"/>
  <c r="AF132" i="1"/>
  <c r="AF138" i="1"/>
  <c r="AB124" i="1"/>
  <c r="AC124" i="1"/>
  <c r="AB125" i="1"/>
  <c r="AC125" i="1"/>
  <c r="AB122" i="1"/>
  <c r="AC122" i="1"/>
  <c r="AB121" i="1"/>
  <c r="AC121" i="1"/>
  <c r="AB123" i="1"/>
  <c r="AC123" i="1"/>
  <c r="AB118" i="1"/>
  <c r="AC118" i="1"/>
  <c r="AB119" i="1"/>
  <c r="AC119" i="1"/>
  <c r="AB120" i="1"/>
  <c r="AC120" i="1"/>
  <c r="AB115" i="1"/>
  <c r="AC115" i="1"/>
  <c r="AB116" i="1"/>
  <c r="AC116" i="1"/>
  <c r="AB117" i="1"/>
  <c r="AC117" i="1"/>
  <c r="AB112" i="1"/>
  <c r="AC112" i="1"/>
  <c r="AB113" i="1"/>
  <c r="AC113" i="1"/>
  <c r="AB114" i="1"/>
  <c r="AC114" i="1"/>
  <c r="AB129" i="1"/>
  <c r="AC129" i="1"/>
  <c r="AB128" i="1"/>
  <c r="AC128" i="1"/>
  <c r="AB127" i="1"/>
  <c r="AC127" i="1"/>
  <c r="AB108" i="1"/>
  <c r="AC108" i="1"/>
  <c r="AB107" i="1"/>
  <c r="AC107" i="1"/>
  <c r="AB106" i="1"/>
  <c r="AC106" i="1"/>
  <c r="AB100" i="1"/>
  <c r="AC100" i="1"/>
  <c r="AB96" i="1"/>
  <c r="AC96" i="1"/>
  <c r="AB95" i="1"/>
  <c r="AC95" i="1"/>
  <c r="AB93" i="1"/>
  <c r="AC93" i="1"/>
  <c r="AB94" i="1"/>
  <c r="AC94" i="1"/>
  <c r="AB92" i="1"/>
  <c r="AC92" i="1"/>
  <c r="AB78" i="1"/>
  <c r="AC78" i="1"/>
  <c r="AB76" i="1"/>
  <c r="AC76" i="1"/>
  <c r="AB77" i="1"/>
  <c r="AC77" i="1"/>
  <c r="AB75" i="1"/>
  <c r="AC75" i="1"/>
  <c r="AB74" i="1"/>
  <c r="AC74" i="1"/>
  <c r="AB73" i="1"/>
  <c r="AC73" i="1"/>
  <c r="AB57" i="1"/>
  <c r="AC57" i="1"/>
  <c r="AB56" i="1"/>
  <c r="AC56" i="1"/>
  <c r="AB55" i="1"/>
  <c r="AC55" i="1"/>
  <c r="AB51" i="1"/>
  <c r="AC51" i="1"/>
  <c r="AB50" i="1"/>
  <c r="AC50" i="1"/>
  <c r="AB48" i="1"/>
  <c r="AC48" i="1"/>
  <c r="AB47" i="1"/>
  <c r="AC47" i="1"/>
  <c r="AB49" i="1"/>
  <c r="AC49" i="1"/>
  <c r="AB46" i="1"/>
  <c r="AC46"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T8" i="1"/>
  <c r="W8" i="1"/>
  <c r="T9" i="1"/>
  <c r="T7" i="1"/>
  <c r="T10" i="1"/>
  <c r="T13" i="1"/>
  <c r="T16" i="1"/>
  <c r="W63" i="19" l="1"/>
  <c r="T113" i="19"/>
  <c r="W163" i="19"/>
  <c r="T213" i="19"/>
  <c r="T163" i="19"/>
  <c r="W13" i="19"/>
  <c r="T13" i="19"/>
  <c r="Q113" i="19"/>
  <c r="N163" i="19"/>
  <c r="Q163" i="19"/>
  <c r="N213" i="19"/>
  <c r="N13" i="19"/>
  <c r="W213" i="19"/>
  <c r="T63" i="19"/>
  <c r="K163" i="19"/>
  <c r="W113" i="19"/>
  <c r="Q63" i="19"/>
  <c r="Q13" i="19"/>
  <c r="K113" i="19"/>
  <c r="K63" i="19"/>
  <c r="Q213" i="19"/>
  <c r="N113" i="19"/>
  <c r="N63" i="19"/>
  <c r="K213" i="19"/>
  <c r="X64" i="19"/>
  <c r="U114" i="19"/>
  <c r="X164" i="19"/>
  <c r="U214" i="19"/>
  <c r="X114" i="19"/>
  <c r="X214" i="19"/>
  <c r="U164" i="19"/>
  <c r="R114" i="19"/>
  <c r="O164" i="19"/>
  <c r="X14" i="19"/>
  <c r="R164" i="19"/>
  <c r="O214" i="19"/>
  <c r="O14" i="19"/>
  <c r="L164" i="19"/>
  <c r="R214" i="19"/>
  <c r="O114" i="19"/>
  <c r="O64" i="19"/>
  <c r="L114" i="19"/>
  <c r="L64" i="19"/>
  <c r="U64" i="19"/>
  <c r="U14" i="19"/>
  <c r="R64" i="19"/>
  <c r="R14" i="19"/>
  <c r="L214" i="19"/>
  <c r="W67" i="19"/>
  <c r="T117" i="19"/>
  <c r="W167" i="19"/>
  <c r="T217" i="19"/>
  <c r="W117" i="19"/>
  <c r="W217" i="19"/>
  <c r="T67" i="19"/>
  <c r="Q217" i="19"/>
  <c r="Q117" i="19"/>
  <c r="N167" i="19"/>
  <c r="Q167" i="19"/>
  <c r="N217" i="19"/>
  <c r="N17" i="19"/>
  <c r="K167" i="19"/>
  <c r="T167" i="19"/>
  <c r="T17" i="19"/>
  <c r="N117" i="19"/>
  <c r="N67" i="19"/>
  <c r="K117" i="19"/>
  <c r="K67" i="19"/>
  <c r="W17" i="19"/>
  <c r="Q67" i="19"/>
  <c r="Q17" i="19"/>
  <c r="K217" i="19"/>
  <c r="X19" i="19"/>
  <c r="U69" i="19"/>
  <c r="X219" i="19"/>
  <c r="X119" i="19"/>
  <c r="U219" i="19"/>
  <c r="R69" i="19"/>
  <c r="O119" i="19"/>
  <c r="U169" i="19"/>
  <c r="R119" i="19"/>
  <c r="O169" i="19"/>
  <c r="R19" i="19"/>
  <c r="O219" i="19"/>
  <c r="L219" i="19"/>
  <c r="U119" i="19"/>
  <c r="L169" i="19"/>
  <c r="U19" i="19"/>
  <c r="R169" i="19"/>
  <c r="O69" i="19"/>
  <c r="O19" i="19"/>
  <c r="L119" i="19"/>
  <c r="X169" i="19"/>
  <c r="X69" i="19"/>
  <c r="R219" i="19"/>
  <c r="L69" i="19"/>
  <c r="X113" i="19"/>
  <c r="U163" i="19"/>
  <c r="X213" i="19"/>
  <c r="X13" i="19"/>
  <c r="X63" i="19"/>
  <c r="X163" i="19"/>
  <c r="U113" i="19"/>
  <c r="U63" i="19"/>
  <c r="U13" i="19"/>
  <c r="R163" i="19"/>
  <c r="O213" i="19"/>
  <c r="O13" i="19"/>
  <c r="U213" i="19"/>
  <c r="R213" i="19"/>
  <c r="R13" i="19"/>
  <c r="O63" i="19"/>
  <c r="R63" i="19"/>
  <c r="L113" i="19"/>
  <c r="O163" i="19"/>
  <c r="L63" i="19"/>
  <c r="O113" i="19"/>
  <c r="L213" i="19"/>
  <c r="R113" i="19"/>
  <c r="L163" i="19"/>
  <c r="W214" i="19"/>
  <c r="W14" i="19"/>
  <c r="T64" i="19"/>
  <c r="W114" i="19"/>
  <c r="W164" i="19"/>
  <c r="T214" i="19"/>
  <c r="Q64" i="19"/>
  <c r="N114" i="19"/>
  <c r="T164" i="19"/>
  <c r="Q114" i="19"/>
  <c r="N164" i="19"/>
  <c r="T14" i="19"/>
  <c r="Q14" i="19"/>
  <c r="K214" i="19"/>
  <c r="N214" i="19"/>
  <c r="K164" i="19"/>
  <c r="Q214" i="19"/>
  <c r="N64" i="19"/>
  <c r="K114" i="19"/>
  <c r="W64" i="19"/>
  <c r="T114" i="19"/>
  <c r="Q164" i="19"/>
  <c r="N14" i="19"/>
  <c r="K64" i="19"/>
  <c r="X215" i="19"/>
  <c r="X15" i="19"/>
  <c r="U65" i="19"/>
  <c r="X115" i="19"/>
  <c r="U215" i="19"/>
  <c r="U115" i="19"/>
  <c r="X65" i="19"/>
  <c r="U165" i="19"/>
  <c r="R215" i="19"/>
  <c r="R65" i="19"/>
  <c r="O115" i="19"/>
  <c r="U15" i="19"/>
  <c r="R115" i="19"/>
  <c r="O165" i="19"/>
  <c r="O65" i="19"/>
  <c r="L215" i="19"/>
  <c r="R165" i="19"/>
  <c r="O15" i="19"/>
  <c r="L165" i="19"/>
  <c r="R15" i="19"/>
  <c r="L115" i="19"/>
  <c r="X165" i="19"/>
  <c r="O215" i="19"/>
  <c r="L65" i="19"/>
  <c r="W116" i="19"/>
  <c r="T166" i="19"/>
  <c r="W216" i="19"/>
  <c r="W16" i="19"/>
  <c r="W66" i="19"/>
  <c r="Q216" i="19"/>
  <c r="W166" i="19"/>
  <c r="T16" i="19"/>
  <c r="T116" i="19"/>
  <c r="T66" i="19"/>
  <c r="Q166" i="19"/>
  <c r="N216" i="19"/>
  <c r="N16" i="19"/>
  <c r="Q16" i="19"/>
  <c r="N66" i="19"/>
  <c r="Q66" i="19"/>
  <c r="K116" i="19"/>
  <c r="N166" i="19"/>
  <c r="K66" i="19"/>
  <c r="N116" i="19"/>
  <c r="K216" i="19"/>
  <c r="T216" i="19"/>
  <c r="Q116" i="19"/>
  <c r="K166" i="19"/>
  <c r="X217" i="19"/>
  <c r="X117" i="19"/>
  <c r="U167" i="19"/>
  <c r="X17" i="19"/>
  <c r="U117" i="19"/>
  <c r="U67" i="19"/>
  <c r="R217" i="19"/>
  <c r="U217" i="19"/>
  <c r="U17" i="19"/>
  <c r="R167" i="19"/>
  <c r="O217" i="19"/>
  <c r="O17" i="19"/>
  <c r="R17" i="19"/>
  <c r="O67" i="19"/>
  <c r="O117" i="19"/>
  <c r="L117" i="19"/>
  <c r="R117" i="19"/>
  <c r="L67" i="19"/>
  <c r="X167" i="19"/>
  <c r="X67" i="19"/>
  <c r="R67" i="19"/>
  <c r="L217" i="19"/>
  <c r="O167" i="19"/>
  <c r="L167" i="19"/>
  <c r="W169" i="19"/>
  <c r="T219" i="19"/>
  <c r="W69" i="19"/>
  <c r="W119" i="19"/>
  <c r="T19" i="19"/>
  <c r="W219" i="19"/>
  <c r="Q219" i="19"/>
  <c r="Q19" i="19"/>
  <c r="N69" i="19"/>
  <c r="Q69" i="19"/>
  <c r="N119" i="19"/>
  <c r="Q119" i="19"/>
  <c r="K69" i="19"/>
  <c r="N219" i="19"/>
  <c r="K219" i="19"/>
  <c r="T169" i="19"/>
  <c r="T119" i="19"/>
  <c r="T69" i="19"/>
  <c r="N169" i="19"/>
  <c r="K169" i="19"/>
  <c r="W19" i="19"/>
  <c r="Q169" i="19"/>
  <c r="N19" i="19"/>
  <c r="K119" i="19"/>
  <c r="W220" i="19"/>
  <c r="W120" i="19"/>
  <c r="T170" i="19"/>
  <c r="W20" i="19"/>
  <c r="T220" i="19"/>
  <c r="Q220" i="19"/>
  <c r="W70" i="19"/>
  <c r="T120" i="19"/>
  <c r="T70" i="19"/>
  <c r="T20" i="19"/>
  <c r="Q170" i="19"/>
  <c r="N220" i="19"/>
  <c r="N20" i="19"/>
  <c r="Q20" i="19"/>
  <c r="N70" i="19"/>
  <c r="K120" i="19"/>
  <c r="Q70" i="19"/>
  <c r="N170" i="19"/>
  <c r="K70" i="19"/>
  <c r="W170" i="19"/>
  <c r="K220" i="19"/>
  <c r="Q120" i="19"/>
  <c r="N120" i="19"/>
  <c r="K170" i="19"/>
  <c r="X72" i="19"/>
  <c r="U122" i="19"/>
  <c r="X172" i="19"/>
  <c r="U222" i="19"/>
  <c r="U72" i="19"/>
  <c r="U172" i="19"/>
  <c r="X22" i="19"/>
  <c r="R222" i="19"/>
  <c r="R122" i="19"/>
  <c r="O172" i="19"/>
  <c r="R172" i="19"/>
  <c r="O222" i="19"/>
  <c r="O22" i="19"/>
  <c r="O122" i="19"/>
  <c r="L172" i="19"/>
  <c r="X122" i="19"/>
  <c r="O72" i="19"/>
  <c r="L122" i="19"/>
  <c r="R72" i="19"/>
  <c r="L72" i="19"/>
  <c r="X222" i="19"/>
  <c r="U22" i="19"/>
  <c r="R22" i="19"/>
  <c r="L222" i="19"/>
  <c r="W228" i="19"/>
  <c r="W128" i="19"/>
  <c r="T178" i="19"/>
  <c r="W28" i="19"/>
  <c r="W78" i="19"/>
  <c r="Q228" i="19"/>
  <c r="W178" i="19"/>
  <c r="T28" i="19"/>
  <c r="T228" i="19"/>
  <c r="T128" i="19"/>
  <c r="Q178" i="19"/>
  <c r="N228" i="19"/>
  <c r="N28" i="19"/>
  <c r="T78" i="19"/>
  <c r="Q28" i="19"/>
  <c r="N78" i="19"/>
  <c r="N178" i="19"/>
  <c r="K128" i="19"/>
  <c r="Q78" i="19"/>
  <c r="K78" i="19"/>
  <c r="Q128" i="19"/>
  <c r="K228" i="19"/>
  <c r="N128" i="19"/>
  <c r="K178" i="19"/>
  <c r="W229" i="19"/>
  <c r="W79" i="19"/>
  <c r="T129" i="19"/>
  <c r="W179" i="19"/>
  <c r="T229" i="19"/>
  <c r="W29" i="19"/>
  <c r="W129" i="19"/>
  <c r="T79" i="19"/>
  <c r="Q229" i="19"/>
  <c r="T29" i="19"/>
  <c r="Q129" i="19"/>
  <c r="N179" i="19"/>
  <c r="Q179" i="19"/>
  <c r="N229" i="19"/>
  <c r="N29" i="19"/>
  <c r="Q79" i="19"/>
  <c r="K179" i="19"/>
  <c r="T179" i="19"/>
  <c r="Q29" i="19"/>
  <c r="K129" i="19"/>
  <c r="N129" i="19"/>
  <c r="K79" i="19"/>
  <c r="N79" i="19"/>
  <c r="K229" i="19"/>
  <c r="X229" i="19"/>
  <c r="X129" i="19"/>
  <c r="U179" i="19"/>
  <c r="X29" i="19"/>
  <c r="U79" i="19"/>
  <c r="R229" i="19"/>
  <c r="U229" i="19"/>
  <c r="U29" i="19"/>
  <c r="R179" i="19"/>
  <c r="O229" i="19"/>
  <c r="O29" i="19"/>
  <c r="R29" i="19"/>
  <c r="O79" i="19"/>
  <c r="U129" i="19"/>
  <c r="R129" i="19"/>
  <c r="L129" i="19"/>
  <c r="X179" i="19"/>
  <c r="O129" i="19"/>
  <c r="L79" i="19"/>
  <c r="O179" i="19"/>
  <c r="L229" i="19"/>
  <c r="X79" i="19"/>
  <c r="R79" i="19"/>
  <c r="L179" i="19"/>
  <c r="W185" i="19"/>
  <c r="T235" i="19"/>
  <c r="W235" i="19"/>
  <c r="W85" i="19"/>
  <c r="T35" i="19"/>
  <c r="T185" i="19"/>
  <c r="T85" i="19"/>
  <c r="Q35" i="19"/>
  <c r="N85" i="19"/>
  <c r="W35" i="19"/>
  <c r="Q85" i="19"/>
  <c r="N135" i="19"/>
  <c r="K85" i="19"/>
  <c r="Q185" i="19"/>
  <c r="N185" i="19"/>
  <c r="N35" i="19"/>
  <c r="K235" i="19"/>
  <c r="W135" i="19"/>
  <c r="K185" i="19"/>
  <c r="T135" i="19"/>
  <c r="Q235" i="19"/>
  <c r="Q135" i="19"/>
  <c r="N235" i="19"/>
  <c r="K135" i="19"/>
  <c r="W239" i="19"/>
  <c r="W139" i="19"/>
  <c r="T189" i="19"/>
  <c r="W39" i="19"/>
  <c r="T239" i="19"/>
  <c r="Q239" i="19"/>
  <c r="W89" i="19"/>
  <c r="T39" i="19"/>
  <c r="T139" i="19"/>
  <c r="T89" i="19"/>
  <c r="Q189" i="19"/>
  <c r="N239" i="19"/>
  <c r="N39" i="19"/>
  <c r="Q39" i="19"/>
  <c r="N89" i="19"/>
  <c r="W189" i="19"/>
  <c r="K139" i="19"/>
  <c r="Q139" i="19"/>
  <c r="Q89" i="19"/>
  <c r="K89" i="19"/>
  <c r="K239" i="19"/>
  <c r="N189" i="19"/>
  <c r="N139" i="19"/>
  <c r="K39" i="19"/>
  <c r="K189" i="19"/>
  <c r="W241" i="19"/>
  <c r="W41" i="19"/>
  <c r="T91" i="19"/>
  <c r="W141" i="19"/>
  <c r="T191" i="19"/>
  <c r="T241" i="19"/>
  <c r="T141" i="19"/>
  <c r="Q241" i="19"/>
  <c r="Q91" i="19"/>
  <c r="N141" i="19"/>
  <c r="Q141" i="19"/>
  <c r="N191" i="19"/>
  <c r="K91" i="19"/>
  <c r="K241" i="19"/>
  <c r="W91" i="19"/>
  <c r="T41" i="19"/>
  <c r="N241" i="19"/>
  <c r="N91" i="19"/>
  <c r="K191" i="19"/>
  <c r="K41" i="19"/>
  <c r="K141" i="19"/>
  <c r="W191" i="19"/>
  <c r="Q191" i="19"/>
  <c r="Q41" i="19"/>
  <c r="N41" i="19"/>
  <c r="X242" i="19"/>
  <c r="X42" i="19"/>
  <c r="U92" i="19"/>
  <c r="X142" i="19"/>
  <c r="U192" i="19"/>
  <c r="X92" i="19"/>
  <c r="X192" i="19"/>
  <c r="U242" i="19"/>
  <c r="U142" i="19"/>
  <c r="U42" i="19"/>
  <c r="R92" i="19"/>
  <c r="O142" i="19"/>
  <c r="R142" i="19"/>
  <c r="O192" i="19"/>
  <c r="L92" i="19"/>
  <c r="L242" i="19"/>
  <c r="R192" i="19"/>
  <c r="R42" i="19"/>
  <c r="O42" i="19"/>
  <c r="L192" i="19"/>
  <c r="L42" i="19"/>
  <c r="R242" i="19"/>
  <c r="L142" i="19"/>
  <c r="O242" i="19"/>
  <c r="O92" i="19"/>
  <c r="W243" i="19"/>
  <c r="W143" i="19"/>
  <c r="T193" i="19"/>
  <c r="W43" i="19"/>
  <c r="W193" i="19"/>
  <c r="Q243" i="19"/>
  <c r="T143" i="19"/>
  <c r="T93" i="19"/>
  <c r="T43" i="19"/>
  <c r="Q193" i="19"/>
  <c r="N243" i="19"/>
  <c r="N43" i="19"/>
  <c r="Q43" i="19"/>
  <c r="N93" i="19"/>
  <c r="W93" i="19"/>
  <c r="K143" i="19"/>
  <c r="N193" i="19"/>
  <c r="N143" i="19"/>
  <c r="K243" i="19"/>
  <c r="T243" i="19"/>
  <c r="Q143" i="19"/>
  <c r="Q93" i="19"/>
  <c r="K93" i="19"/>
  <c r="K43" i="19"/>
  <c r="K193" i="19"/>
  <c r="X244" i="19"/>
  <c r="X144" i="19"/>
  <c r="U194" i="19"/>
  <c r="X44" i="19"/>
  <c r="U244" i="19"/>
  <c r="R244" i="19"/>
  <c r="X94" i="19"/>
  <c r="U44" i="19"/>
  <c r="R194" i="19"/>
  <c r="O244" i="19"/>
  <c r="O44" i="19"/>
  <c r="R44" i="19"/>
  <c r="O94" i="19"/>
  <c r="L144" i="19"/>
  <c r="R144" i="19"/>
  <c r="R94" i="19"/>
  <c r="L94" i="19"/>
  <c r="X194" i="19"/>
  <c r="L244" i="19"/>
  <c r="U144" i="19"/>
  <c r="U94" i="19"/>
  <c r="O194" i="19"/>
  <c r="O144" i="19"/>
  <c r="L194" i="19"/>
  <c r="L44" i="19"/>
  <c r="W94" i="19"/>
  <c r="T144" i="19"/>
  <c r="W194" i="19"/>
  <c r="T244" i="19"/>
  <c r="W144" i="19"/>
  <c r="W244" i="19"/>
  <c r="Q244" i="19"/>
  <c r="Q144" i="19"/>
  <c r="N194" i="19"/>
  <c r="K94" i="19"/>
  <c r="T44" i="19"/>
  <c r="Q194" i="19"/>
  <c r="N244" i="19"/>
  <c r="N44" i="19"/>
  <c r="T94" i="19"/>
  <c r="N144" i="19"/>
  <c r="N94" i="19"/>
  <c r="K194" i="19"/>
  <c r="K144" i="19"/>
  <c r="W44" i="19"/>
  <c r="Q94" i="19"/>
  <c r="Q44" i="19"/>
  <c r="K44" i="19"/>
  <c r="T194" i="19"/>
  <c r="K244" i="19"/>
  <c r="W165" i="19"/>
  <c r="T215" i="19"/>
  <c r="W65" i="19"/>
  <c r="W215" i="19"/>
  <c r="T165" i="19"/>
  <c r="T15" i="19"/>
  <c r="T115" i="19"/>
  <c r="T65" i="19"/>
  <c r="W15" i="19"/>
  <c r="Q15" i="19"/>
  <c r="N65" i="19"/>
  <c r="Q215" i="19"/>
  <c r="Q65" i="19"/>
  <c r="N115" i="19"/>
  <c r="W115" i="19"/>
  <c r="Q115" i="19"/>
  <c r="N215" i="19"/>
  <c r="K65" i="19"/>
  <c r="K215" i="19"/>
  <c r="Q165" i="19"/>
  <c r="N165" i="19"/>
  <c r="N15" i="19"/>
  <c r="K165" i="19"/>
  <c r="K115" i="19"/>
  <c r="X166" i="19"/>
  <c r="U216" i="19"/>
  <c r="X66" i="19"/>
  <c r="X16" i="19"/>
  <c r="U16" i="19"/>
  <c r="X116" i="19"/>
  <c r="U166" i="19"/>
  <c r="R16" i="19"/>
  <c r="O66" i="19"/>
  <c r="R66" i="19"/>
  <c r="O116" i="19"/>
  <c r="R166" i="19"/>
  <c r="O166" i="19"/>
  <c r="O16" i="19"/>
  <c r="L66" i="19"/>
  <c r="L216" i="19"/>
  <c r="U116" i="19"/>
  <c r="U66" i="19"/>
  <c r="R116" i="19"/>
  <c r="O216" i="19"/>
  <c r="L166" i="19"/>
  <c r="X216" i="19"/>
  <c r="R216" i="19"/>
  <c r="L116" i="19"/>
  <c r="X220" i="19"/>
  <c r="X170" i="19"/>
  <c r="U220" i="19"/>
  <c r="X70" i="19"/>
  <c r="U170" i="19"/>
  <c r="U120" i="19"/>
  <c r="U70" i="19"/>
  <c r="U20" i="19"/>
  <c r="X20" i="19"/>
  <c r="X120" i="19"/>
  <c r="R20" i="19"/>
  <c r="O70" i="19"/>
  <c r="R220" i="19"/>
  <c r="R70" i="19"/>
  <c r="O120" i="19"/>
  <c r="O170" i="19"/>
  <c r="L70" i="19"/>
  <c r="R170" i="19"/>
  <c r="O20" i="19"/>
  <c r="L220" i="19"/>
  <c r="R120" i="19"/>
  <c r="L170" i="19"/>
  <c r="O220" i="19"/>
  <c r="L120" i="19"/>
  <c r="W222" i="19"/>
  <c r="W22" i="19"/>
  <c r="T72" i="19"/>
  <c r="W122" i="19"/>
  <c r="T172" i="19"/>
  <c r="T122" i="19"/>
  <c r="T222" i="19"/>
  <c r="Q72" i="19"/>
  <c r="N122" i="19"/>
  <c r="W172" i="19"/>
  <c r="W72" i="19"/>
  <c r="Q222" i="19"/>
  <c r="Q122" i="19"/>
  <c r="N172" i="19"/>
  <c r="T22" i="19"/>
  <c r="Q22" i="19"/>
  <c r="N222" i="19"/>
  <c r="K222" i="19"/>
  <c r="K172" i="19"/>
  <c r="Q172" i="19"/>
  <c r="N72" i="19"/>
  <c r="N22" i="19"/>
  <c r="K122" i="19"/>
  <c r="K72" i="19"/>
  <c r="X178" i="19"/>
  <c r="U228" i="19"/>
  <c r="X228" i="19"/>
  <c r="X78" i="19"/>
  <c r="U178" i="19"/>
  <c r="U28" i="19"/>
  <c r="X28" i="19"/>
  <c r="U128" i="19"/>
  <c r="U78" i="19"/>
  <c r="R28" i="19"/>
  <c r="O78" i="19"/>
  <c r="X128" i="19"/>
  <c r="R228" i="19"/>
  <c r="R78" i="19"/>
  <c r="O128" i="19"/>
  <c r="R178" i="19"/>
  <c r="O28" i="19"/>
  <c r="L78" i="19"/>
  <c r="R128" i="19"/>
  <c r="L228" i="19"/>
  <c r="O228" i="19"/>
  <c r="L178" i="19"/>
  <c r="O178" i="19"/>
  <c r="L128" i="19"/>
  <c r="W234" i="19"/>
  <c r="W34" i="19"/>
  <c r="T84" i="19"/>
  <c r="W134" i="19"/>
  <c r="T184" i="19"/>
  <c r="T134" i="19"/>
  <c r="T234" i="19"/>
  <c r="Q84" i="19"/>
  <c r="N134" i="19"/>
  <c r="Q134" i="19"/>
  <c r="N184" i="19"/>
  <c r="Q234" i="19"/>
  <c r="Q34" i="19"/>
  <c r="N234" i="19"/>
  <c r="K234" i="19"/>
  <c r="T34" i="19"/>
  <c r="K184" i="19"/>
  <c r="W184" i="19"/>
  <c r="W84" i="19"/>
  <c r="Q184" i="19"/>
  <c r="N84" i="19"/>
  <c r="N34" i="19"/>
  <c r="K134" i="19"/>
  <c r="K84" i="19"/>
  <c r="X84" i="19"/>
  <c r="U134" i="19"/>
  <c r="X184" i="19"/>
  <c r="U234" i="19"/>
  <c r="X134" i="19"/>
  <c r="U84" i="19"/>
  <c r="R234" i="19"/>
  <c r="X234" i="19"/>
  <c r="U184" i="19"/>
  <c r="R134" i="19"/>
  <c r="O184" i="19"/>
  <c r="R184" i="19"/>
  <c r="O234" i="19"/>
  <c r="O34" i="19"/>
  <c r="U34" i="19"/>
  <c r="L184" i="19"/>
  <c r="O134" i="19"/>
  <c r="O84" i="19"/>
  <c r="L134" i="19"/>
  <c r="X34" i="19"/>
  <c r="L84" i="19"/>
  <c r="R84" i="19"/>
  <c r="R34" i="19"/>
  <c r="L234" i="19"/>
  <c r="X35" i="19"/>
  <c r="U85" i="19"/>
  <c r="X135" i="19"/>
  <c r="U185" i="19"/>
  <c r="X85" i="19"/>
  <c r="X235" i="19"/>
  <c r="X185" i="19"/>
  <c r="U135" i="19"/>
  <c r="U235" i="19"/>
  <c r="R85" i="19"/>
  <c r="O135" i="19"/>
  <c r="U35" i="19"/>
  <c r="R235" i="19"/>
  <c r="R135" i="19"/>
  <c r="O185" i="19"/>
  <c r="R185" i="19"/>
  <c r="O85" i="19"/>
  <c r="O35" i="19"/>
  <c r="L235" i="19"/>
  <c r="L185" i="19"/>
  <c r="R35" i="19"/>
  <c r="O235" i="19"/>
  <c r="L135" i="19"/>
  <c r="L85" i="19"/>
  <c r="X239" i="19"/>
  <c r="X189" i="19"/>
  <c r="U239" i="19"/>
  <c r="X89" i="19"/>
  <c r="U39" i="19"/>
  <c r="U189" i="19"/>
  <c r="U139" i="19"/>
  <c r="U89" i="19"/>
  <c r="R39" i="19"/>
  <c r="O89" i="19"/>
  <c r="X139" i="19"/>
  <c r="R89" i="19"/>
  <c r="O139" i="19"/>
  <c r="R139" i="19"/>
  <c r="O239" i="19"/>
  <c r="L89" i="19"/>
  <c r="L39" i="19"/>
  <c r="R239" i="19"/>
  <c r="L239" i="19"/>
  <c r="R189" i="19"/>
  <c r="O189" i="19"/>
  <c r="O39" i="19"/>
  <c r="L189" i="19"/>
  <c r="X39" i="19"/>
  <c r="L139" i="19"/>
  <c r="X91" i="19"/>
  <c r="U141" i="19"/>
  <c r="X191" i="19"/>
  <c r="U241" i="19"/>
  <c r="X141" i="19"/>
  <c r="U91" i="19"/>
  <c r="R241" i="19"/>
  <c r="U191" i="19"/>
  <c r="R141" i="19"/>
  <c r="O191" i="19"/>
  <c r="L91" i="19"/>
  <c r="X241" i="19"/>
  <c r="X41" i="19"/>
  <c r="U41" i="19"/>
  <c r="R191" i="19"/>
  <c r="O241" i="19"/>
  <c r="O41" i="19"/>
  <c r="O141" i="19"/>
  <c r="O91" i="19"/>
  <c r="L191" i="19"/>
  <c r="L141" i="19"/>
  <c r="R91" i="19"/>
  <c r="R41" i="19"/>
  <c r="L41" i="19"/>
  <c r="L241" i="19"/>
  <c r="W242" i="19"/>
  <c r="W192" i="19"/>
  <c r="T242" i="19"/>
  <c r="W92" i="19"/>
  <c r="T42" i="19"/>
  <c r="T192" i="19"/>
  <c r="W42" i="19"/>
  <c r="Q42" i="19"/>
  <c r="N92" i="19"/>
  <c r="T142" i="19"/>
  <c r="T92" i="19"/>
  <c r="Q92" i="19"/>
  <c r="N142" i="19"/>
  <c r="W142" i="19"/>
  <c r="Q142" i="19"/>
  <c r="N242" i="19"/>
  <c r="K92" i="19"/>
  <c r="K42" i="19"/>
  <c r="K242" i="19"/>
  <c r="Q192" i="19"/>
  <c r="N192" i="19"/>
  <c r="N42" i="19"/>
  <c r="K192" i="19"/>
  <c r="Q242" i="19"/>
  <c r="K142" i="19"/>
  <c r="X243" i="19"/>
  <c r="X193" i="19"/>
  <c r="U243" i="19"/>
  <c r="X93" i="19"/>
  <c r="X43" i="19"/>
  <c r="U143" i="19"/>
  <c r="U93" i="19"/>
  <c r="U43" i="19"/>
  <c r="X143" i="19"/>
  <c r="R43" i="19"/>
  <c r="O93" i="19"/>
  <c r="R243" i="19"/>
  <c r="R93" i="19"/>
  <c r="O143" i="19"/>
  <c r="U193" i="19"/>
  <c r="R193" i="19"/>
  <c r="O193" i="19"/>
  <c r="O43" i="19"/>
  <c r="L43" i="19"/>
  <c r="L243" i="19"/>
  <c r="R143" i="19"/>
  <c r="O243" i="19"/>
  <c r="L93" i="19"/>
  <c r="L193" i="19"/>
  <c r="L143" i="19"/>
  <c r="W245" i="19"/>
  <c r="W45" i="19"/>
  <c r="T95" i="19"/>
  <c r="W145" i="19"/>
  <c r="T195" i="19"/>
  <c r="W95" i="19"/>
  <c r="T145" i="19"/>
  <c r="T45" i="19"/>
  <c r="W195" i="19"/>
  <c r="Q95" i="19"/>
  <c r="N145" i="19"/>
  <c r="Q145" i="19"/>
  <c r="N195" i="19"/>
  <c r="K95" i="19"/>
  <c r="Q245" i="19"/>
  <c r="K245" i="19"/>
  <c r="Q195" i="19"/>
  <c r="Q45" i="19"/>
  <c r="N45" i="19"/>
  <c r="K195" i="19"/>
  <c r="K45" i="19"/>
  <c r="T245" i="19"/>
  <c r="K145" i="19"/>
  <c r="N245" i="19"/>
  <c r="N95"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32" i="1"/>
  <c r="AF93" i="1"/>
  <c r="AF116" i="1"/>
  <c r="AF29" i="1"/>
  <c r="AF41" i="1"/>
  <c r="AF50" i="1"/>
  <c r="AF77" i="1"/>
  <c r="AF95" i="1"/>
  <c r="AF107" i="1"/>
  <c r="AF113" i="1"/>
  <c r="AF123" i="1"/>
  <c r="AF36" i="1"/>
  <c r="AF33" i="1"/>
  <c r="AF92" i="1"/>
  <c r="AF96" i="1"/>
  <c r="AF108" i="1"/>
  <c r="AF120" i="1"/>
  <c r="AF75" i="1"/>
  <c r="AF114" i="1"/>
  <c r="AF38" i="1"/>
  <c r="AF42" i="1"/>
  <c r="AF51" i="1"/>
  <c r="AF56" i="1"/>
  <c r="AF128" i="1"/>
  <c r="AF125" i="1"/>
  <c r="AF30" i="1"/>
  <c r="AF35" i="1"/>
  <c r="AF39" i="1"/>
  <c r="AF47" i="1"/>
  <c r="AF57" i="1"/>
  <c r="AF74" i="1"/>
  <c r="AF78" i="1"/>
  <c r="AF129" i="1"/>
  <c r="AF117" i="1"/>
  <c r="AF119" i="1"/>
  <c r="AF122" i="1"/>
  <c r="AF48" i="1"/>
  <c r="AA52" i="1"/>
  <c r="AA53" i="1" s="1"/>
  <c r="AA61" i="1"/>
  <c r="AA62" i="1" s="1"/>
  <c r="AA64" i="1"/>
  <c r="AA65" i="1" s="1"/>
  <c r="AA67" i="1"/>
  <c r="AA68" i="1" s="1"/>
  <c r="AA70" i="1"/>
  <c r="AA71" i="1" s="1"/>
  <c r="AA79" i="1"/>
  <c r="AA80" i="1" s="1"/>
  <c r="AA88" i="1"/>
  <c r="AA89" i="1" s="1"/>
  <c r="AA109" i="1"/>
  <c r="AA110" i="1" s="1"/>
  <c r="AA72" i="1" l="1"/>
  <c r="AB71" i="1"/>
  <c r="AC71" i="1"/>
  <c r="AA111" i="1"/>
  <c r="AC110" i="1"/>
  <c r="AB110" i="1"/>
  <c r="AA66" i="1"/>
  <c r="AB65" i="1"/>
  <c r="AC65" i="1"/>
  <c r="AA54" i="1"/>
  <c r="AC53" i="1"/>
  <c r="AB53" i="1"/>
  <c r="AB68" i="1"/>
  <c r="AC68" i="1"/>
  <c r="AA90" i="1"/>
  <c r="AB89" i="1"/>
  <c r="AC89" i="1"/>
  <c r="AA81" i="1"/>
  <c r="AB80" i="1"/>
  <c r="AC80" i="1"/>
  <c r="AA63" i="1"/>
  <c r="AB62" i="1"/>
  <c r="AC62" i="1"/>
  <c r="AC88" i="1"/>
  <c r="AB88" i="1"/>
  <c r="AC61" i="1"/>
  <c r="AB61" i="1"/>
  <c r="AC64" i="1"/>
  <c r="AB64" i="1"/>
  <c r="AC82" i="1"/>
  <c r="AB82" i="1"/>
  <c r="AC70" i="1"/>
  <c r="AB70" i="1"/>
  <c r="AC91" i="1"/>
  <c r="AB91" i="1"/>
  <c r="AC52" i="1"/>
  <c r="AB52" i="1"/>
  <c r="AC109" i="1"/>
  <c r="AB109" i="1"/>
  <c r="AC79" i="1"/>
  <c r="AB79" i="1"/>
  <c r="AC67" i="1"/>
  <c r="AB67" i="1"/>
  <c r="AA97" i="1"/>
  <c r="AA98" i="1" s="1"/>
  <c r="AA101" i="1" s="1"/>
  <c r="AA58" i="1"/>
  <c r="AA59" i="1" s="1"/>
  <c r="AA22" i="1"/>
  <c r="AA23" i="1" s="1"/>
  <c r="AA19" i="1"/>
  <c r="AA20" i="1" s="1"/>
  <c r="W7" i="1"/>
  <c r="K7" i="1"/>
  <c r="W71" i="19" l="1"/>
  <c r="T121" i="19"/>
  <c r="W221" i="19"/>
  <c r="W171" i="19"/>
  <c r="T221" i="19"/>
  <c r="W21" i="19"/>
  <c r="W121" i="19"/>
  <c r="T171" i="19"/>
  <c r="T21" i="19"/>
  <c r="Q121" i="19"/>
  <c r="N171" i="19"/>
  <c r="T71" i="19"/>
  <c r="Q171" i="19"/>
  <c r="N221" i="19"/>
  <c r="N21" i="19"/>
  <c r="Q71" i="19"/>
  <c r="K171" i="19"/>
  <c r="Q221" i="19"/>
  <c r="Q21" i="19"/>
  <c r="K121" i="19"/>
  <c r="N121" i="19"/>
  <c r="K71" i="19"/>
  <c r="N71" i="19"/>
  <c r="K221" i="19"/>
  <c r="W75" i="19"/>
  <c r="T125" i="19"/>
  <c r="W175" i="19"/>
  <c r="T225" i="19"/>
  <c r="T175" i="19"/>
  <c r="Q225" i="19"/>
  <c r="T75" i="19"/>
  <c r="Q125" i="19"/>
  <c r="N175" i="19"/>
  <c r="W225" i="19"/>
  <c r="W125" i="19"/>
  <c r="Q175" i="19"/>
  <c r="N225" i="19"/>
  <c r="N25" i="19"/>
  <c r="W25" i="19"/>
  <c r="N125" i="19"/>
  <c r="K175" i="19"/>
  <c r="T25" i="19"/>
  <c r="N75" i="19"/>
  <c r="K125" i="19"/>
  <c r="Q75" i="19"/>
  <c r="K75" i="19"/>
  <c r="Q25" i="19"/>
  <c r="K225" i="19"/>
  <c r="W30" i="19"/>
  <c r="T80" i="19"/>
  <c r="W230" i="19"/>
  <c r="W130" i="19"/>
  <c r="T180" i="19"/>
  <c r="T230" i="19"/>
  <c r="W80" i="19"/>
  <c r="T130" i="19"/>
  <c r="Q80" i="19"/>
  <c r="N130" i="19"/>
  <c r="W180" i="19"/>
  <c r="Q130" i="19"/>
  <c r="N180" i="19"/>
  <c r="Q30" i="19"/>
  <c r="K230" i="19"/>
  <c r="T30" i="19"/>
  <c r="Q180" i="19"/>
  <c r="N30" i="19"/>
  <c r="K180" i="19"/>
  <c r="N80" i="19"/>
  <c r="K130" i="19"/>
  <c r="Q230" i="19"/>
  <c r="N230" i="19"/>
  <c r="K80" i="19"/>
  <c r="W83" i="19"/>
  <c r="T133" i="19"/>
  <c r="W233" i="19"/>
  <c r="W183" i="19"/>
  <c r="T233" i="19"/>
  <c r="T183" i="19"/>
  <c r="T83" i="19"/>
  <c r="W33" i="19"/>
  <c r="Q233" i="19"/>
  <c r="W133" i="19"/>
  <c r="T33" i="19"/>
  <c r="Q133" i="19"/>
  <c r="N183" i="19"/>
  <c r="Q183" i="19"/>
  <c r="N233" i="19"/>
  <c r="N33" i="19"/>
  <c r="K183" i="19"/>
  <c r="Q83" i="19"/>
  <c r="Q33" i="19"/>
  <c r="K133" i="19"/>
  <c r="K83" i="19"/>
  <c r="N133" i="19"/>
  <c r="N83" i="19"/>
  <c r="K233" i="19"/>
  <c r="W224" i="19"/>
  <c r="W124" i="19"/>
  <c r="T174" i="19"/>
  <c r="W24" i="19"/>
  <c r="W174" i="19"/>
  <c r="T124" i="19"/>
  <c r="T74" i="19"/>
  <c r="Q224" i="19"/>
  <c r="T24" i="19"/>
  <c r="W74" i="19"/>
  <c r="Q174" i="19"/>
  <c r="N224" i="19"/>
  <c r="N24" i="19"/>
  <c r="Q24" i="19"/>
  <c r="N74" i="19"/>
  <c r="K124" i="19"/>
  <c r="T224" i="19"/>
  <c r="Q124" i="19"/>
  <c r="N124" i="19"/>
  <c r="K74" i="19"/>
  <c r="K224" i="19"/>
  <c r="Q74" i="19"/>
  <c r="N174" i="19"/>
  <c r="K174" i="19"/>
  <c r="W240" i="19"/>
  <c r="W90" i="19"/>
  <c r="T140" i="19"/>
  <c r="W190" i="19"/>
  <c r="T240" i="19"/>
  <c r="T190" i="19"/>
  <c r="T90" i="19"/>
  <c r="W40" i="19"/>
  <c r="Q240" i="19"/>
  <c r="W140" i="19"/>
  <c r="Q140" i="19"/>
  <c r="N190" i="19"/>
  <c r="K90" i="19"/>
  <c r="Q190" i="19"/>
  <c r="N240" i="19"/>
  <c r="N40" i="19"/>
  <c r="Q90" i="19"/>
  <c r="Q40" i="19"/>
  <c r="K190" i="19"/>
  <c r="K140" i="19"/>
  <c r="T40" i="19"/>
  <c r="N140" i="19"/>
  <c r="N90" i="19"/>
  <c r="K40" i="19"/>
  <c r="K240" i="19"/>
  <c r="W177" i="19"/>
  <c r="T227" i="19"/>
  <c r="W77" i="19"/>
  <c r="W227" i="19"/>
  <c r="W127" i="19"/>
  <c r="T127" i="19"/>
  <c r="T27" i="19"/>
  <c r="T77" i="19"/>
  <c r="W27" i="19"/>
  <c r="Q27" i="19"/>
  <c r="N77" i="19"/>
  <c r="Q77" i="19"/>
  <c r="N127" i="19"/>
  <c r="N227" i="19"/>
  <c r="K77" i="19"/>
  <c r="N177" i="19"/>
  <c r="K227" i="19"/>
  <c r="T177" i="19"/>
  <c r="Q227" i="19"/>
  <c r="Q177" i="19"/>
  <c r="N27" i="19"/>
  <c r="K177" i="19"/>
  <c r="Q127" i="19"/>
  <c r="K127" i="19"/>
  <c r="W26" i="19"/>
  <c r="T76" i="19"/>
  <c r="W126" i="19"/>
  <c r="T176" i="19"/>
  <c r="W76" i="19"/>
  <c r="W176" i="19"/>
  <c r="W226" i="19"/>
  <c r="Q76" i="19"/>
  <c r="N126" i="19"/>
  <c r="T26" i="19"/>
  <c r="Q226" i="19"/>
  <c r="Q126" i="19"/>
  <c r="N176" i="19"/>
  <c r="T226" i="19"/>
  <c r="Q176" i="19"/>
  <c r="N76" i="19"/>
  <c r="N26" i="19"/>
  <c r="K226" i="19"/>
  <c r="K176" i="19"/>
  <c r="T126" i="19"/>
  <c r="Q26" i="19"/>
  <c r="N226" i="19"/>
  <c r="K126" i="19"/>
  <c r="K76" i="19"/>
  <c r="K33" i="19"/>
  <c r="K21" i="19"/>
  <c r="K25" i="19"/>
  <c r="K30" i="19"/>
  <c r="K24" i="19"/>
  <c r="K27" i="19"/>
  <c r="K26" i="19"/>
  <c r="AB101" i="1"/>
  <c r="AC101" i="1"/>
  <c r="AB98" i="1"/>
  <c r="AC98" i="1"/>
  <c r="AF89" i="1"/>
  <c r="AC72" i="1"/>
  <c r="AB72" i="1"/>
  <c r="AA21" i="1"/>
  <c r="AC20" i="1"/>
  <c r="AB20" i="1"/>
  <c r="AF80" i="1"/>
  <c r="AC90" i="1"/>
  <c r="AB90" i="1"/>
  <c r="AF53" i="1"/>
  <c r="AF65" i="1"/>
  <c r="AB111" i="1"/>
  <c r="AC111" i="1"/>
  <c r="AA24" i="1"/>
  <c r="AB23" i="1"/>
  <c r="AC23" i="1"/>
  <c r="AF62" i="1"/>
  <c r="AB81" i="1"/>
  <c r="AC81" i="1"/>
  <c r="AB66" i="1"/>
  <c r="AC66" i="1"/>
  <c r="AA60" i="1"/>
  <c r="AB59" i="1"/>
  <c r="AC59" i="1"/>
  <c r="AC63" i="1"/>
  <c r="AB63" i="1"/>
  <c r="AF68" i="1"/>
  <c r="AB54" i="1"/>
  <c r="AC54" i="1"/>
  <c r="AF110" i="1"/>
  <c r="AF71" i="1"/>
  <c r="AC22" i="1"/>
  <c r="AB22" i="1"/>
  <c r="AC58" i="1"/>
  <c r="AB58" i="1"/>
  <c r="AC19" i="1"/>
  <c r="AB19" i="1"/>
  <c r="AC97" i="1"/>
  <c r="AB97" i="1"/>
  <c r="L7" i="1"/>
  <c r="AA8" i="1" s="1"/>
  <c r="AA9" i="1" s="1"/>
  <c r="AA25" i="1"/>
  <c r="AA26" i="1" s="1"/>
  <c r="B221" i="13" a="1"/>
  <c r="X174" i="19" l="1"/>
  <c r="U224" i="19"/>
  <c r="X74" i="19"/>
  <c r="X224" i="19"/>
  <c r="X124" i="19"/>
  <c r="U24" i="19"/>
  <c r="R224" i="19"/>
  <c r="R24" i="19"/>
  <c r="O74" i="19"/>
  <c r="U174" i="19"/>
  <c r="U124" i="19"/>
  <c r="U74" i="19"/>
  <c r="R74" i="19"/>
  <c r="O124" i="19"/>
  <c r="R124" i="19"/>
  <c r="L74" i="19"/>
  <c r="X24" i="19"/>
  <c r="O224" i="19"/>
  <c r="L224" i="19"/>
  <c r="O174" i="19"/>
  <c r="L174" i="19"/>
  <c r="R174" i="19"/>
  <c r="O24" i="19"/>
  <c r="L124" i="19"/>
  <c r="X80" i="19"/>
  <c r="U130" i="19"/>
  <c r="X180" i="19"/>
  <c r="U230" i="19"/>
  <c r="X230" i="19"/>
  <c r="U180" i="19"/>
  <c r="R230" i="19"/>
  <c r="X130" i="19"/>
  <c r="R130" i="19"/>
  <c r="O180" i="19"/>
  <c r="X30" i="19"/>
  <c r="R180" i="19"/>
  <c r="O230" i="19"/>
  <c r="O30" i="19"/>
  <c r="U30" i="19"/>
  <c r="O130" i="19"/>
  <c r="L180" i="19"/>
  <c r="O80" i="19"/>
  <c r="L130" i="19"/>
  <c r="R80" i="19"/>
  <c r="L80" i="19"/>
  <c r="U80" i="19"/>
  <c r="R30" i="19"/>
  <c r="L230" i="19"/>
  <c r="W210" i="19"/>
  <c r="W10" i="19"/>
  <c r="T60" i="19"/>
  <c r="W110" i="19"/>
  <c r="T210" i="19"/>
  <c r="T110" i="19"/>
  <c r="W60" i="19"/>
  <c r="Q60" i="19"/>
  <c r="N110" i="19"/>
  <c r="T10" i="19"/>
  <c r="Q110" i="19"/>
  <c r="N160" i="19"/>
  <c r="Q210" i="19"/>
  <c r="N60" i="19"/>
  <c r="K210" i="19"/>
  <c r="W160" i="19"/>
  <c r="T160" i="19"/>
  <c r="Q160" i="19"/>
  <c r="N10" i="19"/>
  <c r="K160" i="19"/>
  <c r="Q10" i="19"/>
  <c r="K110" i="19"/>
  <c r="N210" i="19"/>
  <c r="K60" i="19"/>
  <c r="W173" i="19"/>
  <c r="T223" i="19"/>
  <c r="W223" i="19"/>
  <c r="W73" i="19"/>
  <c r="T173" i="19"/>
  <c r="T23" i="19"/>
  <c r="W23" i="19"/>
  <c r="Q23" i="19"/>
  <c r="N73" i="19"/>
  <c r="Q73" i="19"/>
  <c r="N123" i="19"/>
  <c r="W123" i="19"/>
  <c r="N173" i="19"/>
  <c r="K73" i="19"/>
  <c r="Q173" i="19"/>
  <c r="N23" i="19"/>
  <c r="K223" i="19"/>
  <c r="Q123" i="19"/>
  <c r="K173" i="19"/>
  <c r="T123" i="19"/>
  <c r="T73" i="19"/>
  <c r="Q223" i="19"/>
  <c r="N223" i="19"/>
  <c r="K123" i="19"/>
  <c r="W161" i="19"/>
  <c r="T211" i="19"/>
  <c r="W61" i="19"/>
  <c r="W11" i="19"/>
  <c r="T11" i="19"/>
  <c r="W111" i="19"/>
  <c r="T161" i="19"/>
  <c r="Q211" i="19"/>
  <c r="Q11" i="19"/>
  <c r="N61" i="19"/>
  <c r="T111" i="19"/>
  <c r="T61" i="19"/>
  <c r="Q61" i="19"/>
  <c r="N111" i="19"/>
  <c r="Q161" i="19"/>
  <c r="N161" i="19"/>
  <c r="N11" i="19"/>
  <c r="K61" i="19"/>
  <c r="W211" i="19"/>
  <c r="K211" i="19"/>
  <c r="Q111" i="19"/>
  <c r="N211" i="19"/>
  <c r="K161" i="19"/>
  <c r="K111" i="19"/>
  <c r="W236" i="19"/>
  <c r="W136" i="19"/>
  <c r="T186" i="19"/>
  <c r="W36" i="19"/>
  <c r="W186" i="19"/>
  <c r="T136" i="19"/>
  <c r="Q236" i="19"/>
  <c r="T86" i="19"/>
  <c r="T36" i="19"/>
  <c r="Q186" i="19"/>
  <c r="N236" i="19"/>
  <c r="N36" i="19"/>
  <c r="W86" i="19"/>
  <c r="Q36" i="19"/>
  <c r="N86" i="19"/>
  <c r="Q86" i="19"/>
  <c r="N186" i="19"/>
  <c r="K136" i="19"/>
  <c r="T236" i="19"/>
  <c r="Q136" i="19"/>
  <c r="N136" i="19"/>
  <c r="K86" i="19"/>
  <c r="K236" i="19"/>
  <c r="K186" i="19"/>
  <c r="X233" i="19"/>
  <c r="X133" i="19"/>
  <c r="U183" i="19"/>
  <c r="X33" i="19"/>
  <c r="X183" i="19"/>
  <c r="R233" i="19"/>
  <c r="U33" i="19"/>
  <c r="U133" i="19"/>
  <c r="R183" i="19"/>
  <c r="O233" i="19"/>
  <c r="O33" i="19"/>
  <c r="U233" i="19"/>
  <c r="R33" i="19"/>
  <c r="O83" i="19"/>
  <c r="U83" i="19"/>
  <c r="R83" i="19"/>
  <c r="O183" i="19"/>
  <c r="L133" i="19"/>
  <c r="L83" i="19"/>
  <c r="R133" i="19"/>
  <c r="O133" i="19"/>
  <c r="L233" i="19"/>
  <c r="X83" i="19"/>
  <c r="L183" i="19"/>
  <c r="W87" i="19"/>
  <c r="T137" i="19"/>
  <c r="W187" i="19"/>
  <c r="T237" i="19"/>
  <c r="W137" i="19"/>
  <c r="Q237" i="19"/>
  <c r="Q137" i="19"/>
  <c r="N187" i="19"/>
  <c r="K87" i="19"/>
  <c r="T87" i="19"/>
  <c r="T37" i="19"/>
  <c r="Q187" i="19"/>
  <c r="N237" i="19"/>
  <c r="N37" i="19"/>
  <c r="W37" i="19"/>
  <c r="N137" i="19"/>
  <c r="N87" i="19"/>
  <c r="K187" i="19"/>
  <c r="W237" i="19"/>
  <c r="T187" i="19"/>
  <c r="K137" i="19"/>
  <c r="Q87" i="19"/>
  <c r="Q37" i="19"/>
  <c r="K237" i="19"/>
  <c r="X227" i="19"/>
  <c r="X27" i="19"/>
  <c r="U77" i="19"/>
  <c r="X127" i="19"/>
  <c r="U177" i="19"/>
  <c r="U227" i="19"/>
  <c r="X77" i="19"/>
  <c r="R77" i="19"/>
  <c r="O127" i="19"/>
  <c r="U127" i="19"/>
  <c r="R127" i="19"/>
  <c r="O177" i="19"/>
  <c r="R27" i="19"/>
  <c r="L227" i="19"/>
  <c r="R227" i="19"/>
  <c r="R177" i="19"/>
  <c r="O27" i="19"/>
  <c r="L177" i="19"/>
  <c r="X177" i="19"/>
  <c r="O77" i="19"/>
  <c r="L127" i="19"/>
  <c r="U27" i="19"/>
  <c r="O227" i="19"/>
  <c r="L77" i="19"/>
  <c r="X221" i="19"/>
  <c r="X121" i="19"/>
  <c r="U171" i="19"/>
  <c r="X21" i="19"/>
  <c r="X171" i="19"/>
  <c r="R221" i="19"/>
  <c r="U21" i="19"/>
  <c r="U121" i="19"/>
  <c r="U71" i="19"/>
  <c r="R171" i="19"/>
  <c r="O221" i="19"/>
  <c r="O21" i="19"/>
  <c r="U221" i="19"/>
  <c r="R21" i="19"/>
  <c r="O71" i="19"/>
  <c r="L121" i="19"/>
  <c r="R121" i="19"/>
  <c r="O121" i="19"/>
  <c r="L71" i="19"/>
  <c r="X71" i="19"/>
  <c r="L221" i="19"/>
  <c r="R71" i="19"/>
  <c r="O171" i="19"/>
  <c r="L171" i="19"/>
  <c r="X225" i="19"/>
  <c r="X125" i="19"/>
  <c r="U175" i="19"/>
  <c r="X25" i="19"/>
  <c r="U225" i="19"/>
  <c r="R225" i="19"/>
  <c r="X75" i="19"/>
  <c r="U125" i="19"/>
  <c r="U75" i="19"/>
  <c r="U25" i="19"/>
  <c r="R175" i="19"/>
  <c r="O225" i="19"/>
  <c r="O25" i="19"/>
  <c r="R25" i="19"/>
  <c r="O75" i="19"/>
  <c r="X175" i="19"/>
  <c r="L125" i="19"/>
  <c r="R75" i="19"/>
  <c r="O175" i="19"/>
  <c r="L75" i="19"/>
  <c r="L225" i="19"/>
  <c r="R125" i="19"/>
  <c r="O125" i="19"/>
  <c r="L175" i="19"/>
  <c r="X240" i="19"/>
  <c r="X140" i="19"/>
  <c r="U190" i="19"/>
  <c r="X40" i="19"/>
  <c r="X190" i="19"/>
  <c r="R240" i="19"/>
  <c r="U40" i="19"/>
  <c r="X90" i="19"/>
  <c r="R190" i="19"/>
  <c r="O240" i="19"/>
  <c r="O40" i="19"/>
  <c r="U240" i="19"/>
  <c r="R40" i="19"/>
  <c r="O90" i="19"/>
  <c r="L140" i="19"/>
  <c r="O190" i="19"/>
  <c r="O140" i="19"/>
  <c r="U140" i="19"/>
  <c r="U90" i="19"/>
  <c r="L240" i="19"/>
  <c r="R140" i="19"/>
  <c r="R90" i="19"/>
  <c r="L90" i="19"/>
  <c r="L190" i="19"/>
  <c r="L40" i="19"/>
  <c r="L21" i="19"/>
  <c r="L25" i="19"/>
  <c r="K23" i="19"/>
  <c r="K11" i="19"/>
  <c r="L27" i="19"/>
  <c r="K36" i="19"/>
  <c r="L24" i="19"/>
  <c r="L30" i="19"/>
  <c r="K10" i="19"/>
  <c r="L33" i="19"/>
  <c r="K37" i="19"/>
  <c r="AF101" i="1"/>
  <c r="AF63" i="1"/>
  <c r="AB60" i="1"/>
  <c r="AC60" i="1"/>
  <c r="AF81" i="1"/>
  <c r="AF23" i="1"/>
  <c r="AF90" i="1"/>
  <c r="AF20" i="1"/>
  <c r="AF54" i="1"/>
  <c r="AB24" i="1"/>
  <c r="AC24" i="1"/>
  <c r="AA27" i="1"/>
  <c r="AC26" i="1"/>
  <c r="AB26" i="1"/>
  <c r="AF66" i="1"/>
  <c r="AB21" i="1"/>
  <c r="AC21" i="1"/>
  <c r="AF98" i="1"/>
  <c r="AF59" i="1"/>
  <c r="AF111" i="1"/>
  <c r="AF72" i="1"/>
  <c r="AC25" i="1"/>
  <c r="AB25" i="1"/>
  <c r="AA7" i="1"/>
  <c r="B221" i="13"/>
  <c r="X60" i="19" l="1"/>
  <c r="U110" i="19"/>
  <c r="X160" i="19"/>
  <c r="U210" i="19"/>
  <c r="U60" i="19"/>
  <c r="X10" i="19"/>
  <c r="X210" i="19"/>
  <c r="U10" i="19"/>
  <c r="R110" i="19"/>
  <c r="O160" i="19"/>
  <c r="X110" i="19"/>
  <c r="U160" i="19"/>
  <c r="R160" i="19"/>
  <c r="O210" i="19"/>
  <c r="O10" i="19"/>
  <c r="L160" i="19"/>
  <c r="R60" i="19"/>
  <c r="R10" i="19"/>
  <c r="L110" i="19"/>
  <c r="L60" i="19"/>
  <c r="R210" i="19"/>
  <c r="O110" i="19"/>
  <c r="O60" i="19"/>
  <c r="L210" i="19"/>
  <c r="X23" i="19"/>
  <c r="U73" i="19"/>
  <c r="X123" i="19"/>
  <c r="U173" i="19"/>
  <c r="X73" i="19"/>
  <c r="X223" i="19"/>
  <c r="X173" i="19"/>
  <c r="U123" i="19"/>
  <c r="U223" i="19"/>
  <c r="R73" i="19"/>
  <c r="O123" i="19"/>
  <c r="U23" i="19"/>
  <c r="R123" i="19"/>
  <c r="O173" i="19"/>
  <c r="R173" i="19"/>
  <c r="O73" i="19"/>
  <c r="O23" i="19"/>
  <c r="L223" i="19"/>
  <c r="L173" i="19"/>
  <c r="R223" i="19"/>
  <c r="R23" i="19"/>
  <c r="O223" i="19"/>
  <c r="L123" i="19"/>
  <c r="L73" i="19"/>
  <c r="N148" i="1"/>
  <c r="O148" i="1" s="1"/>
  <c r="N154" i="1"/>
  <c r="O154" i="1" s="1"/>
  <c r="N151" i="1"/>
  <c r="O151" i="1" s="1"/>
  <c r="N142" i="1"/>
  <c r="O142" i="1" s="1"/>
  <c r="N145" i="1"/>
  <c r="O145" i="1" s="1"/>
  <c r="W112" i="19"/>
  <c r="T162" i="19"/>
  <c r="W212" i="19"/>
  <c r="W12" i="19"/>
  <c r="T112" i="19"/>
  <c r="T62" i="19"/>
  <c r="T212" i="19"/>
  <c r="T12" i="19"/>
  <c r="Q162" i="19"/>
  <c r="N212" i="19"/>
  <c r="N12" i="19"/>
  <c r="Q212" i="19"/>
  <c r="Q12" i="19"/>
  <c r="N62" i="19"/>
  <c r="W162" i="19"/>
  <c r="W62" i="19"/>
  <c r="N112" i="19"/>
  <c r="K112" i="19"/>
  <c r="Q112" i="19"/>
  <c r="K62" i="19"/>
  <c r="Q62" i="19"/>
  <c r="K212" i="19"/>
  <c r="N162" i="19"/>
  <c r="K162" i="19"/>
  <c r="X211" i="19"/>
  <c r="X11" i="19"/>
  <c r="U61" i="19"/>
  <c r="X111" i="19"/>
  <c r="X161" i="19"/>
  <c r="U161" i="19"/>
  <c r="U111" i="19"/>
  <c r="X61" i="19"/>
  <c r="R61" i="19"/>
  <c r="O111" i="19"/>
  <c r="R111" i="19"/>
  <c r="O161" i="19"/>
  <c r="U211" i="19"/>
  <c r="R11" i="19"/>
  <c r="L211" i="19"/>
  <c r="O211" i="19"/>
  <c r="L161" i="19"/>
  <c r="U11" i="19"/>
  <c r="R211" i="19"/>
  <c r="O61" i="19"/>
  <c r="L111" i="19"/>
  <c r="R161" i="19"/>
  <c r="O11" i="19"/>
  <c r="L61" i="19"/>
  <c r="L10" i="19"/>
  <c r="L23" i="19"/>
  <c r="K12" i="19"/>
  <c r="L11" i="19"/>
  <c r="N85" i="1"/>
  <c r="O85" i="1" s="1"/>
  <c r="AF21" i="1"/>
  <c r="AB27" i="1"/>
  <c r="AC27" i="1"/>
  <c r="AF24" i="1"/>
  <c r="AF60" i="1"/>
  <c r="AF26" i="1"/>
  <c r="N136" i="1"/>
  <c r="O136" i="1" s="1"/>
  <c r="N133" i="1"/>
  <c r="O133" i="1" s="1"/>
  <c r="N130" i="1"/>
  <c r="O130" i="1" s="1"/>
  <c r="N139" i="1"/>
  <c r="O139" i="1" s="1"/>
  <c r="N94" i="1"/>
  <c r="O94" i="1" s="1"/>
  <c r="N79" i="1"/>
  <c r="O79" i="1" s="1"/>
  <c r="N67" i="1"/>
  <c r="O67" i="1" s="1"/>
  <c r="N55" i="1"/>
  <c r="O55" i="1" s="1"/>
  <c r="N34" i="1"/>
  <c r="O34" i="1" s="1"/>
  <c r="N22" i="1"/>
  <c r="O22" i="1" s="1"/>
  <c r="N10" i="1"/>
  <c r="O10" i="1" s="1"/>
  <c r="N109" i="1"/>
  <c r="O109" i="1" s="1"/>
  <c r="N19" i="1"/>
  <c r="O19" i="1" s="1"/>
  <c r="N106" i="1"/>
  <c r="O106" i="1" s="1"/>
  <c r="N91" i="1"/>
  <c r="O91" i="1" s="1"/>
  <c r="N76" i="1"/>
  <c r="O76" i="1" s="1"/>
  <c r="N64" i="1"/>
  <c r="O64" i="1" s="1"/>
  <c r="N52" i="1"/>
  <c r="O52" i="1" s="1"/>
  <c r="N43" i="1"/>
  <c r="O43" i="1" s="1"/>
  <c r="N31" i="1"/>
  <c r="O31" i="1" s="1"/>
  <c r="N124" i="1"/>
  <c r="O124" i="1" s="1"/>
  <c r="N121" i="1"/>
  <c r="O121" i="1" s="1"/>
  <c r="N118" i="1"/>
  <c r="O118" i="1" s="1"/>
  <c r="N115" i="1"/>
  <c r="O115" i="1" s="1"/>
  <c r="N112" i="1"/>
  <c r="O112" i="1" s="1"/>
  <c r="N100" i="1"/>
  <c r="O100" i="1" s="1"/>
  <c r="N88" i="1"/>
  <c r="O88" i="1" s="1"/>
  <c r="N73" i="1"/>
  <c r="O73" i="1" s="1"/>
  <c r="N61" i="1"/>
  <c r="O61" i="1" s="1"/>
  <c r="N49" i="1"/>
  <c r="O49" i="1" s="1"/>
  <c r="N40" i="1"/>
  <c r="O40" i="1" s="1"/>
  <c r="N28" i="1"/>
  <c r="O28" i="1" s="1"/>
  <c r="N16" i="1"/>
  <c r="O16" i="1" s="1"/>
  <c r="N58" i="1"/>
  <c r="O58" i="1" s="1"/>
  <c r="N97" i="1"/>
  <c r="O97" i="1" s="1"/>
  <c r="N37" i="1"/>
  <c r="O37" i="1" s="1"/>
  <c r="N70" i="1"/>
  <c r="O70" i="1" s="1"/>
  <c r="N127" i="1"/>
  <c r="O127" i="1" s="1"/>
  <c r="N13" i="1"/>
  <c r="O13" i="1" s="1"/>
  <c r="N46" i="1"/>
  <c r="O46" i="1" s="1"/>
  <c r="N82" i="1"/>
  <c r="O82" i="1" s="1"/>
  <c r="N25" i="1"/>
  <c r="O25" i="1" s="1"/>
  <c r="AB9" i="1"/>
  <c r="AC9" i="1"/>
  <c r="AC8" i="1"/>
  <c r="AB8" i="1"/>
  <c r="H210" i="13"/>
  <c r="AV70" i="18" l="1"/>
  <c r="AL50" i="18"/>
  <c r="AB90" i="18"/>
  <c r="AL90" i="18"/>
  <c r="AB10" i="18"/>
  <c r="R30" i="18"/>
  <c r="AV10" i="18"/>
  <c r="R70" i="18"/>
  <c r="BF90" i="18"/>
  <c r="AV50" i="18"/>
  <c r="AL30" i="18"/>
  <c r="BF70" i="18"/>
  <c r="AB70" i="18"/>
  <c r="R90" i="18"/>
  <c r="BF50" i="18"/>
  <c r="AV30" i="18"/>
  <c r="BF30" i="18"/>
  <c r="AB50" i="18"/>
  <c r="BF10" i="18"/>
  <c r="AB30" i="18"/>
  <c r="AL70" i="18"/>
  <c r="R50" i="18"/>
  <c r="AL10" i="18"/>
  <c r="AV90" i="18"/>
  <c r="BD80" i="18"/>
  <c r="AT100" i="18"/>
  <c r="AT20" i="18"/>
  <c r="AJ60" i="18"/>
  <c r="Z60" i="18"/>
  <c r="P80" i="18"/>
  <c r="AT80" i="18"/>
  <c r="AJ100" i="18"/>
  <c r="P60" i="18"/>
  <c r="BD60" i="18"/>
  <c r="Z100" i="18"/>
  <c r="Z40" i="18"/>
  <c r="AT60" i="18"/>
  <c r="AJ40" i="18"/>
  <c r="P40" i="18"/>
  <c r="BD100" i="18"/>
  <c r="AT40" i="18"/>
  <c r="Z80" i="18"/>
  <c r="P20" i="18"/>
  <c r="BD40" i="18"/>
  <c r="AJ80" i="18"/>
  <c r="Z20" i="18"/>
  <c r="BD20" i="18"/>
  <c r="AJ20" i="18"/>
  <c r="P100" i="18"/>
  <c r="AZ74" i="18"/>
  <c r="AP94" i="18"/>
  <c r="AP14" i="18"/>
  <c r="V94" i="18"/>
  <c r="V54" i="18"/>
  <c r="L74" i="18"/>
  <c r="AZ34" i="18"/>
  <c r="AP54" i="18"/>
  <c r="V14" i="18"/>
  <c r="AZ54" i="18"/>
  <c r="AP74" i="18"/>
  <c r="AF94" i="18"/>
  <c r="AF54" i="18"/>
  <c r="V34" i="18"/>
  <c r="L54" i="18"/>
  <c r="AF74" i="18"/>
  <c r="AF34" i="18"/>
  <c r="L34" i="18"/>
  <c r="AP34" i="18"/>
  <c r="AF14" i="18"/>
  <c r="AZ94" i="18"/>
  <c r="V74" i="18"/>
  <c r="AZ14" i="18"/>
  <c r="L94" i="18"/>
  <c r="AN60" i="18"/>
  <c r="AD20" i="18"/>
  <c r="AX100" i="18"/>
  <c r="AD100" i="18"/>
  <c r="J100" i="18"/>
  <c r="J20" i="18"/>
  <c r="AX40" i="18"/>
  <c r="T100" i="18"/>
  <c r="T40" i="18"/>
  <c r="AX80" i="18"/>
  <c r="AD80" i="18"/>
  <c r="AN40" i="18"/>
  <c r="AX60" i="18"/>
  <c r="T60" i="18"/>
  <c r="J80" i="18"/>
  <c r="AN20" i="18"/>
  <c r="AD60" i="18"/>
  <c r="AX20" i="18"/>
  <c r="J60" i="18"/>
  <c r="T80" i="18"/>
  <c r="AN80" i="18"/>
  <c r="AN100" i="18"/>
  <c r="T20" i="18"/>
  <c r="AD40" i="18"/>
  <c r="J40" i="18"/>
  <c r="BF32" i="18"/>
  <c r="BF12" i="18"/>
  <c r="AL92" i="18"/>
  <c r="AB52" i="18"/>
  <c r="R72" i="18"/>
  <c r="AV72" i="18"/>
  <c r="BF52" i="18"/>
  <c r="R32" i="18"/>
  <c r="AV92" i="18"/>
  <c r="AV32" i="18"/>
  <c r="AL32" i="18"/>
  <c r="AB32" i="18"/>
  <c r="R52" i="18"/>
  <c r="AL72" i="18"/>
  <c r="AV52" i="18"/>
  <c r="AV12" i="18"/>
  <c r="AB12" i="18"/>
  <c r="AB92" i="18"/>
  <c r="AL52" i="18"/>
  <c r="AB72" i="18"/>
  <c r="BF72" i="18"/>
  <c r="R92" i="18"/>
  <c r="BF92" i="18"/>
  <c r="AL12" i="18"/>
  <c r="BD70" i="18"/>
  <c r="AT90" i="18"/>
  <c r="AT10" i="18"/>
  <c r="AJ10" i="18"/>
  <c r="Z50" i="18"/>
  <c r="P70" i="18"/>
  <c r="AT50" i="18"/>
  <c r="Z90" i="18"/>
  <c r="BD50" i="18"/>
  <c r="AT70" i="18"/>
  <c r="AJ90" i="18"/>
  <c r="AJ30" i="18"/>
  <c r="Z30" i="18"/>
  <c r="P50" i="18"/>
  <c r="BD30" i="18"/>
  <c r="AJ50" i="18"/>
  <c r="Z10" i="18"/>
  <c r="P30" i="18"/>
  <c r="BD90" i="18"/>
  <c r="Z70" i="18"/>
  <c r="BD10" i="18"/>
  <c r="P90" i="18"/>
  <c r="AT30" i="18"/>
  <c r="AJ70" i="18"/>
  <c r="AN10" i="18"/>
  <c r="AD10" i="18"/>
  <c r="AN50" i="18"/>
  <c r="T70" i="18"/>
  <c r="J90" i="18"/>
  <c r="AN30" i="18"/>
  <c r="AD50" i="18"/>
  <c r="AX10" i="18"/>
  <c r="J50" i="18"/>
  <c r="AX70" i="18"/>
  <c r="AD70" i="18"/>
  <c r="T90" i="18"/>
  <c r="AD90" i="18"/>
  <c r="T50" i="18"/>
  <c r="J70" i="18"/>
  <c r="AX30" i="18"/>
  <c r="AX90" i="18"/>
  <c r="T30" i="18"/>
  <c r="AX50" i="18"/>
  <c r="AN70" i="18"/>
  <c r="AN90" i="18"/>
  <c r="T10" i="18"/>
  <c r="AD30" i="18"/>
  <c r="J30" i="18"/>
  <c r="BB48" i="18"/>
  <c r="AR48" i="18"/>
  <c r="X88" i="18"/>
  <c r="X28" i="18"/>
  <c r="N48" i="18"/>
  <c r="AR88" i="18"/>
  <c r="AR68" i="18"/>
  <c r="X68" i="18"/>
  <c r="BB68" i="18"/>
  <c r="BB8" i="18"/>
  <c r="AR8" i="18"/>
  <c r="AH88" i="18"/>
  <c r="X8" i="18"/>
  <c r="N28" i="18"/>
  <c r="AH28" i="18"/>
  <c r="AH68" i="18"/>
  <c r="N88" i="18"/>
  <c r="AH8" i="18"/>
  <c r="BB88" i="18"/>
  <c r="N68" i="18"/>
  <c r="BB28" i="18"/>
  <c r="AH48" i="18"/>
  <c r="AR28" i="18"/>
  <c r="X48" i="18"/>
  <c r="AR74" i="18"/>
  <c r="BB74" i="18"/>
  <c r="X94" i="18"/>
  <c r="AR34" i="18"/>
  <c r="X14" i="18"/>
  <c r="N34" i="18"/>
  <c r="AH54" i="18"/>
  <c r="AR54" i="18"/>
  <c r="N74" i="18"/>
  <c r="BB94" i="18"/>
  <c r="AH94" i="18"/>
  <c r="BB34" i="18"/>
  <c r="AR94" i="18"/>
  <c r="X74" i="18"/>
  <c r="N94" i="18"/>
  <c r="BB54" i="18"/>
  <c r="AR14" i="18"/>
  <c r="X54" i="18"/>
  <c r="BB14" i="18"/>
  <c r="X34" i="18"/>
  <c r="AH34" i="18"/>
  <c r="N54" i="18"/>
  <c r="AH14" i="18"/>
  <c r="AH74" i="18"/>
  <c r="AP100" i="18"/>
  <c r="AP40" i="18"/>
  <c r="AF80" i="18"/>
  <c r="AF100" i="18"/>
  <c r="L100" i="18"/>
  <c r="L20" i="18"/>
  <c r="AP60" i="18"/>
  <c r="V60" i="18"/>
  <c r="AF40" i="18"/>
  <c r="AP20" i="18"/>
  <c r="AF20" i="18"/>
  <c r="L80" i="18"/>
  <c r="AZ80" i="18"/>
  <c r="AF60" i="18"/>
  <c r="V40" i="18"/>
  <c r="V100" i="18"/>
  <c r="AZ40" i="18"/>
  <c r="AZ60" i="18"/>
  <c r="V20" i="18"/>
  <c r="AZ100" i="18"/>
  <c r="V80" i="18"/>
  <c r="L60" i="18"/>
  <c r="AZ20" i="18"/>
  <c r="AP80" i="18"/>
  <c r="L40" i="18"/>
  <c r="BD28" i="18"/>
  <c r="AT28" i="18"/>
  <c r="Z48" i="18"/>
  <c r="P68" i="18"/>
  <c r="AJ68" i="18"/>
  <c r="Z88" i="18"/>
  <c r="AT88" i="18"/>
  <c r="Z8" i="18"/>
  <c r="AJ28" i="18"/>
  <c r="BD88" i="18"/>
  <c r="BD8" i="18"/>
  <c r="AJ88" i="18"/>
  <c r="Z28" i="18"/>
  <c r="P48" i="18"/>
  <c r="AT8" i="18"/>
  <c r="BD68" i="18"/>
  <c r="AJ48" i="18"/>
  <c r="P28" i="18"/>
  <c r="AT68" i="18"/>
  <c r="AJ8" i="18"/>
  <c r="Z68" i="18"/>
  <c r="P88" i="18"/>
  <c r="BD48" i="18"/>
  <c r="AT48" i="18"/>
  <c r="BD54" i="18"/>
  <c r="AT54" i="18"/>
  <c r="BD74" i="18"/>
  <c r="AJ54" i="18"/>
  <c r="Z14" i="18"/>
  <c r="P34" i="18"/>
  <c r="AT74" i="18"/>
  <c r="Z94" i="18"/>
  <c r="P74" i="18"/>
  <c r="BD14" i="18"/>
  <c r="AJ74" i="18"/>
  <c r="AT14" i="18"/>
  <c r="Z74" i="18"/>
  <c r="P94" i="18"/>
  <c r="AJ34" i="18"/>
  <c r="AT94" i="18"/>
  <c r="Z54" i="18"/>
  <c r="AJ14" i="18"/>
  <c r="BD94" i="18"/>
  <c r="Z34" i="18"/>
  <c r="BD34" i="18"/>
  <c r="P54" i="18"/>
  <c r="AJ94" i="18"/>
  <c r="AT34" i="18"/>
  <c r="BF38" i="18"/>
  <c r="AV58" i="18"/>
  <c r="AL78" i="18"/>
  <c r="AB78" i="18"/>
  <c r="AB18" i="18"/>
  <c r="R38" i="18"/>
  <c r="BF98" i="18"/>
  <c r="AL38" i="18"/>
  <c r="AL58" i="18"/>
  <c r="R18" i="18"/>
  <c r="BF18" i="18"/>
  <c r="AV38" i="18"/>
  <c r="R98" i="18"/>
  <c r="BF78" i="18"/>
  <c r="AV18" i="18"/>
  <c r="AB58" i="18"/>
  <c r="BF58" i="18"/>
  <c r="AL98" i="18"/>
  <c r="AB38" i="18"/>
  <c r="AV98" i="18"/>
  <c r="AB98" i="18"/>
  <c r="R78" i="18"/>
  <c r="AV78" i="18"/>
  <c r="AL18" i="18"/>
  <c r="R58" i="18"/>
  <c r="AZ32" i="18"/>
  <c r="AF92" i="18"/>
  <c r="V72" i="18"/>
  <c r="L92" i="18"/>
  <c r="AF52" i="18"/>
  <c r="AP12" i="18"/>
  <c r="AP32" i="18"/>
  <c r="AF72" i="18"/>
  <c r="L52" i="18"/>
  <c r="AZ92" i="18"/>
  <c r="AZ12" i="18"/>
  <c r="V52" i="18"/>
  <c r="L72" i="18"/>
  <c r="V92" i="18"/>
  <c r="AZ72" i="18"/>
  <c r="AP92" i="18"/>
  <c r="V32" i="18"/>
  <c r="AF32" i="18"/>
  <c r="AP72" i="18"/>
  <c r="AP52" i="18"/>
  <c r="AF12" i="18"/>
  <c r="V12" i="18"/>
  <c r="AZ52" i="18"/>
  <c r="L32" i="18"/>
  <c r="BF102" i="18"/>
  <c r="AV62" i="18"/>
  <c r="BF22" i="18"/>
  <c r="AV42" i="18"/>
  <c r="AB22" i="18"/>
  <c r="R42" i="18"/>
  <c r="AL42" i="18"/>
  <c r="BF82" i="18"/>
  <c r="BF62" i="18"/>
  <c r="AV22" i="18"/>
  <c r="AB102" i="18"/>
  <c r="R102" i="18"/>
  <c r="R22" i="18"/>
  <c r="AV102" i="18"/>
  <c r="AL82" i="18"/>
  <c r="R62" i="18"/>
  <c r="BF42" i="18"/>
  <c r="AV82" i="18"/>
  <c r="AL22" i="18"/>
  <c r="AB62" i="18"/>
  <c r="R82" i="18"/>
  <c r="AL62" i="18"/>
  <c r="AL102" i="18"/>
  <c r="AB42" i="18"/>
  <c r="AB82" i="18"/>
  <c r="X162" i="19"/>
  <c r="U212" i="19"/>
  <c r="X62" i="19"/>
  <c r="X212" i="19"/>
  <c r="U12" i="19"/>
  <c r="X112" i="19"/>
  <c r="U112" i="19"/>
  <c r="U62" i="19"/>
  <c r="R212" i="19"/>
  <c r="R12" i="19"/>
  <c r="O62" i="19"/>
  <c r="R62" i="19"/>
  <c r="O112" i="19"/>
  <c r="X12" i="19"/>
  <c r="U162" i="19"/>
  <c r="R112" i="19"/>
  <c r="O212" i="19"/>
  <c r="L62" i="19"/>
  <c r="L212" i="19"/>
  <c r="R162" i="19"/>
  <c r="O162" i="19"/>
  <c r="O12" i="19"/>
  <c r="L162" i="19"/>
  <c r="L112" i="19"/>
  <c r="P142" i="1"/>
  <c r="AX104" i="18"/>
  <c r="T84" i="18"/>
  <c r="AN104" i="18"/>
  <c r="J84" i="18"/>
  <c r="AD24" i="18"/>
  <c r="AN64" i="18"/>
  <c r="J44" i="18"/>
  <c r="AX24" i="18"/>
  <c r="J104" i="18"/>
  <c r="AN24" i="18"/>
  <c r="AX64" i="18"/>
  <c r="T44" i="18"/>
  <c r="AD84" i="18"/>
  <c r="Q142" i="1"/>
  <c r="AN44" i="18"/>
  <c r="J24" i="18"/>
  <c r="AD44" i="18"/>
  <c r="AN84" i="18"/>
  <c r="J64" i="18"/>
  <c r="T104" i="18"/>
  <c r="AD64" i="18"/>
  <c r="AX84" i="18"/>
  <c r="T64" i="18"/>
  <c r="AD104" i="18"/>
  <c r="AX44" i="18"/>
  <c r="T24" i="18"/>
  <c r="AR46" i="18"/>
  <c r="BB46" i="18"/>
  <c r="X86" i="18"/>
  <c r="AR26" i="18"/>
  <c r="X6" i="18"/>
  <c r="N26" i="18"/>
  <c r="AH46" i="18"/>
  <c r="AR6" i="18"/>
  <c r="N66" i="18"/>
  <c r="BB66" i="18"/>
  <c r="AH66" i="18"/>
  <c r="BB6" i="18"/>
  <c r="BB86" i="18"/>
  <c r="X66" i="18"/>
  <c r="N86" i="18"/>
  <c r="BB26" i="18"/>
  <c r="AH86" i="18"/>
  <c r="X46" i="18"/>
  <c r="AH6" i="18"/>
  <c r="AR66" i="18"/>
  <c r="AR86" i="18"/>
  <c r="X26" i="18"/>
  <c r="AH26" i="18"/>
  <c r="N46" i="18"/>
  <c r="AX58" i="18"/>
  <c r="AD58" i="18"/>
  <c r="AD98" i="18"/>
  <c r="AN98" i="18"/>
  <c r="T38" i="18"/>
  <c r="J58" i="18"/>
  <c r="AN78" i="18"/>
  <c r="T78" i="18"/>
  <c r="J98" i="18"/>
  <c r="AX18" i="18"/>
  <c r="AD38" i="18"/>
  <c r="T98" i="18"/>
  <c r="AN18" i="18"/>
  <c r="T18" i="18"/>
  <c r="J38" i="18"/>
  <c r="AD18" i="18"/>
  <c r="AD78" i="18"/>
  <c r="AX78" i="18"/>
  <c r="AX98" i="18"/>
  <c r="T58" i="18"/>
  <c r="AN38" i="18"/>
  <c r="J78" i="18"/>
  <c r="AN58" i="18"/>
  <c r="AX38" i="18"/>
  <c r="AZ30" i="18"/>
  <c r="AF90" i="18"/>
  <c r="AF10" i="18"/>
  <c r="V70" i="18"/>
  <c r="L90" i="18"/>
  <c r="AP30" i="18"/>
  <c r="AZ50" i="18"/>
  <c r="AF30" i="18"/>
  <c r="L50" i="18"/>
  <c r="AP90" i="18"/>
  <c r="AP50" i="18"/>
  <c r="AP10" i="18"/>
  <c r="V50" i="18"/>
  <c r="L70" i="18"/>
  <c r="AZ90" i="18"/>
  <c r="AZ10" i="18"/>
  <c r="V30" i="18"/>
  <c r="AF70" i="18"/>
  <c r="AF50" i="18"/>
  <c r="V90" i="18"/>
  <c r="AZ70" i="18"/>
  <c r="V10" i="18"/>
  <c r="AP70" i="18"/>
  <c r="L30" i="18"/>
  <c r="AR56" i="18"/>
  <c r="AR36" i="18"/>
  <c r="X96" i="18"/>
  <c r="N96" i="18"/>
  <c r="BB16" i="18"/>
  <c r="AH56" i="18"/>
  <c r="AH36" i="18"/>
  <c r="N56" i="18"/>
  <c r="BB76" i="18"/>
  <c r="BB56" i="18"/>
  <c r="AH16" i="18"/>
  <c r="X56" i="18"/>
  <c r="N76" i="18"/>
  <c r="AR16" i="18"/>
  <c r="BB36" i="18"/>
  <c r="AR76" i="18"/>
  <c r="X36" i="18"/>
  <c r="X76" i="18"/>
  <c r="BB96" i="18"/>
  <c r="X16" i="18"/>
  <c r="AR96" i="18"/>
  <c r="N36" i="18"/>
  <c r="AH96" i="18"/>
  <c r="AH76" i="18"/>
  <c r="BB60" i="18"/>
  <c r="AR80" i="18"/>
  <c r="AH40" i="18"/>
  <c r="X20" i="18"/>
  <c r="N40" i="18"/>
  <c r="AH80" i="18"/>
  <c r="BB100" i="18"/>
  <c r="AR20" i="18"/>
  <c r="N80" i="18"/>
  <c r="X80" i="18"/>
  <c r="BB40" i="18"/>
  <c r="AR60" i="18"/>
  <c r="AR40" i="18"/>
  <c r="N100" i="18"/>
  <c r="N20" i="18"/>
  <c r="AH20" i="18"/>
  <c r="BB20" i="18"/>
  <c r="X60" i="18"/>
  <c r="AH60" i="18"/>
  <c r="BB80" i="18"/>
  <c r="N60" i="18"/>
  <c r="AR100" i="18"/>
  <c r="X100" i="18"/>
  <c r="AH100" i="18"/>
  <c r="X40" i="18"/>
  <c r="BB30" i="18"/>
  <c r="AR50" i="18"/>
  <c r="AH30" i="18"/>
  <c r="X30" i="18"/>
  <c r="N50" i="18"/>
  <c r="AH10" i="18"/>
  <c r="AR90" i="18"/>
  <c r="X70" i="18"/>
  <c r="AH90" i="18"/>
  <c r="BB90" i="18"/>
  <c r="BB10" i="18"/>
  <c r="AR30" i="18"/>
  <c r="X90" i="18"/>
  <c r="X10" i="18"/>
  <c r="N30" i="18"/>
  <c r="BB70" i="18"/>
  <c r="AH70" i="18"/>
  <c r="N90" i="18"/>
  <c r="X50" i="18"/>
  <c r="BB50" i="18"/>
  <c r="N70" i="18"/>
  <c r="AR70" i="18"/>
  <c r="AH50" i="18"/>
  <c r="AR10" i="18"/>
  <c r="BD76" i="18"/>
  <c r="AT96" i="18"/>
  <c r="AT16" i="18"/>
  <c r="Z56" i="18"/>
  <c r="P76" i="18"/>
  <c r="AJ56" i="18"/>
  <c r="BD36" i="18"/>
  <c r="AJ16" i="18"/>
  <c r="P36" i="18"/>
  <c r="BD56" i="18"/>
  <c r="AT76" i="18"/>
  <c r="AJ96" i="18"/>
  <c r="Z36" i="18"/>
  <c r="P56" i="18"/>
  <c r="AT36" i="18"/>
  <c r="AT56" i="18"/>
  <c r="Z16" i="18"/>
  <c r="AJ36" i="18"/>
  <c r="AJ76" i="18"/>
  <c r="Z96" i="18"/>
  <c r="BD96" i="18"/>
  <c r="P96" i="18"/>
  <c r="BD16" i="18"/>
  <c r="Z76" i="18"/>
  <c r="AZ86" i="18"/>
  <c r="AZ6" i="18"/>
  <c r="AP26" i="18"/>
  <c r="V86" i="18"/>
  <c r="V66" i="18"/>
  <c r="L86" i="18"/>
  <c r="AP66" i="18"/>
  <c r="AF86" i="18"/>
  <c r="V26" i="18"/>
  <c r="AZ66" i="18"/>
  <c r="AP86" i="18"/>
  <c r="AP6" i="18"/>
  <c r="AF46" i="18"/>
  <c r="V46" i="18"/>
  <c r="L66" i="18"/>
  <c r="AZ46" i="18"/>
  <c r="AF26" i="18"/>
  <c r="L46" i="18"/>
  <c r="AZ26" i="18"/>
  <c r="V6" i="18"/>
  <c r="AP46" i="18"/>
  <c r="L26" i="18"/>
  <c r="AF66" i="18"/>
  <c r="AF6" i="18"/>
  <c r="AX34" i="18"/>
  <c r="AN54" i="18"/>
  <c r="T74" i="18"/>
  <c r="J94" i="18"/>
  <c r="AD14" i="18"/>
  <c r="AD54" i="18"/>
  <c r="AX94" i="18"/>
  <c r="AX14" i="18"/>
  <c r="AN14" i="18"/>
  <c r="T54" i="18"/>
  <c r="J74" i="18"/>
  <c r="AD74" i="18"/>
  <c r="AX74" i="18"/>
  <c r="AN34" i="18"/>
  <c r="J54" i="18"/>
  <c r="AX54" i="18"/>
  <c r="AD34" i="18"/>
  <c r="J34" i="18"/>
  <c r="AN94" i="18"/>
  <c r="T34" i="18"/>
  <c r="T94" i="18"/>
  <c r="AN74" i="18"/>
  <c r="T14" i="18"/>
  <c r="AD94" i="18"/>
  <c r="AZ42" i="18"/>
  <c r="AP62" i="18"/>
  <c r="AF42" i="18"/>
  <c r="V22" i="18"/>
  <c r="L42" i="18"/>
  <c r="AF102" i="18"/>
  <c r="AZ102" i="18"/>
  <c r="AZ22" i="18"/>
  <c r="AP42" i="18"/>
  <c r="V82" i="18"/>
  <c r="L102" i="18"/>
  <c r="L22" i="18"/>
  <c r="V102" i="18"/>
  <c r="AZ62" i="18"/>
  <c r="AP22" i="18"/>
  <c r="V42" i="18"/>
  <c r="AF82" i="18"/>
  <c r="AZ82" i="18"/>
  <c r="AP102" i="18"/>
  <c r="AF62" i="18"/>
  <c r="V62" i="18"/>
  <c r="L82" i="18"/>
  <c r="AF22" i="18"/>
  <c r="AP82" i="18"/>
  <c r="L62" i="18"/>
  <c r="AJ84" i="18"/>
  <c r="BD104" i="18"/>
  <c r="Z84" i="18"/>
  <c r="AT104" i="18"/>
  <c r="P84" i="18"/>
  <c r="AJ24" i="18"/>
  <c r="Z104" i="18"/>
  <c r="BD24" i="18"/>
  <c r="P104" i="18"/>
  <c r="AT24" i="18"/>
  <c r="BD64" i="18"/>
  <c r="Z44" i="18"/>
  <c r="Q151" i="1"/>
  <c r="BD44" i="18"/>
  <c r="Z24" i="18"/>
  <c r="AT44" i="18"/>
  <c r="P24" i="18"/>
  <c r="AJ44" i="18"/>
  <c r="AT84" i="18"/>
  <c r="P64" i="18"/>
  <c r="P151" i="1"/>
  <c r="AT64" i="18"/>
  <c r="P44" i="18"/>
  <c r="AJ64" i="18"/>
  <c r="BD84" i="18"/>
  <c r="Z64" i="18"/>
  <c r="AJ104" i="18"/>
  <c r="AP68" i="18"/>
  <c r="AF28" i="18"/>
  <c r="V88" i="18"/>
  <c r="V28" i="18"/>
  <c r="L48" i="18"/>
  <c r="AP8" i="18"/>
  <c r="AF68" i="18"/>
  <c r="V68" i="18"/>
  <c r="AZ68" i="18"/>
  <c r="AZ88" i="18"/>
  <c r="AF88" i="18"/>
  <c r="AP88" i="18"/>
  <c r="AP48" i="18"/>
  <c r="V8" i="18"/>
  <c r="L28" i="18"/>
  <c r="AZ48" i="18"/>
  <c r="AP28" i="18"/>
  <c r="L88" i="18"/>
  <c r="AZ8" i="18"/>
  <c r="L68" i="18"/>
  <c r="AF48" i="18"/>
  <c r="AZ28" i="18"/>
  <c r="AF8" i="18"/>
  <c r="V48" i="18"/>
  <c r="BB92" i="18"/>
  <c r="BB12" i="18"/>
  <c r="AR32" i="18"/>
  <c r="AH52" i="18"/>
  <c r="X72" i="18"/>
  <c r="N92" i="18"/>
  <c r="AR72" i="18"/>
  <c r="AH92" i="18"/>
  <c r="X32" i="18"/>
  <c r="BB72" i="18"/>
  <c r="AR92" i="18"/>
  <c r="AR12" i="18"/>
  <c r="X92" i="18"/>
  <c r="X52" i="18"/>
  <c r="N72" i="18"/>
  <c r="BB52" i="18"/>
  <c r="AH32" i="18"/>
  <c r="N52" i="18"/>
  <c r="BB32" i="18"/>
  <c r="X12" i="18"/>
  <c r="AR52" i="18"/>
  <c r="N32" i="18"/>
  <c r="AH72" i="18"/>
  <c r="AH12" i="18"/>
  <c r="AP78" i="18"/>
  <c r="AF78" i="18"/>
  <c r="V58" i="18"/>
  <c r="L78" i="18"/>
  <c r="AF18" i="18"/>
  <c r="V78" i="18"/>
  <c r="AZ58" i="18"/>
  <c r="AP58" i="18"/>
  <c r="L38" i="18"/>
  <c r="AZ98" i="18"/>
  <c r="AZ78" i="18"/>
  <c r="AF38" i="18"/>
  <c r="V38" i="18"/>
  <c r="L58" i="18"/>
  <c r="V98" i="18"/>
  <c r="AP98" i="18"/>
  <c r="V18" i="18"/>
  <c r="AZ38" i="18"/>
  <c r="AZ18" i="18"/>
  <c r="AP38" i="18"/>
  <c r="AP18" i="18"/>
  <c r="AF98" i="18"/>
  <c r="AF58" i="18"/>
  <c r="L98" i="18"/>
  <c r="AX52" i="18"/>
  <c r="AX72" i="18"/>
  <c r="AD32" i="18"/>
  <c r="AD12" i="18"/>
  <c r="T12" i="18"/>
  <c r="J32" i="18"/>
  <c r="AN12" i="18"/>
  <c r="T52" i="18"/>
  <c r="T92" i="18"/>
  <c r="AX12" i="18"/>
  <c r="AN92" i="18"/>
  <c r="AX32" i="18"/>
  <c r="T72" i="18"/>
  <c r="J92" i="18"/>
  <c r="AD52" i="18"/>
  <c r="AN72" i="18"/>
  <c r="AN32" i="18"/>
  <c r="J72" i="18"/>
  <c r="AX92" i="18"/>
  <c r="T32" i="18"/>
  <c r="AN52" i="18"/>
  <c r="J52" i="18"/>
  <c r="AD92" i="18"/>
  <c r="AD72" i="18"/>
  <c r="BD78" i="18"/>
  <c r="AT98" i="18"/>
  <c r="AJ18" i="18"/>
  <c r="Z38" i="18"/>
  <c r="P58" i="18"/>
  <c r="AJ78" i="18"/>
  <c r="BD38" i="18"/>
  <c r="P98" i="18"/>
  <c r="P18" i="18"/>
  <c r="BD58" i="18"/>
  <c r="AT78" i="18"/>
  <c r="AT18" i="18"/>
  <c r="Z18" i="18"/>
  <c r="P38" i="18"/>
  <c r="AJ38" i="18"/>
  <c r="AT58" i="18"/>
  <c r="AJ58" i="18"/>
  <c r="Z98" i="18"/>
  <c r="BD98" i="18"/>
  <c r="P78" i="18"/>
  <c r="BD18" i="18"/>
  <c r="AT38" i="18"/>
  <c r="AJ98" i="18"/>
  <c r="Z78" i="18"/>
  <c r="Z58" i="18"/>
  <c r="AX68" i="18"/>
  <c r="AN88" i="18"/>
  <c r="AN8" i="18"/>
  <c r="T88" i="18"/>
  <c r="T48" i="18"/>
  <c r="J68" i="18"/>
  <c r="AN48" i="18"/>
  <c r="AD48" i="18"/>
  <c r="T8" i="18"/>
  <c r="AX48" i="18"/>
  <c r="AN68" i="18"/>
  <c r="AD88" i="18"/>
  <c r="AD68" i="18"/>
  <c r="T28" i="18"/>
  <c r="J48" i="18"/>
  <c r="AX28" i="18"/>
  <c r="AD28" i="18"/>
  <c r="J28" i="18"/>
  <c r="AN28" i="18"/>
  <c r="AD8" i="18"/>
  <c r="AX88" i="18"/>
  <c r="T68" i="18"/>
  <c r="AX8" i="18"/>
  <c r="J88" i="18"/>
  <c r="BF34" i="18"/>
  <c r="AV54" i="18"/>
  <c r="AB74" i="18"/>
  <c r="R94" i="18"/>
  <c r="AL34" i="18"/>
  <c r="AB94" i="18"/>
  <c r="BF94" i="18"/>
  <c r="AV34" i="18"/>
  <c r="R74" i="18"/>
  <c r="BF14" i="18"/>
  <c r="AB54" i="18"/>
  <c r="AL94" i="18"/>
  <c r="BF74" i="18"/>
  <c r="AL74" i="18"/>
  <c r="R54" i="18"/>
  <c r="BF54" i="18"/>
  <c r="AL54" i="18"/>
  <c r="R34" i="18"/>
  <c r="AV94" i="18"/>
  <c r="AB34" i="18"/>
  <c r="AL14" i="18"/>
  <c r="AV74" i="18"/>
  <c r="AB14" i="18"/>
  <c r="AV14" i="18"/>
  <c r="BB82" i="18"/>
  <c r="AR102" i="18"/>
  <c r="AR22" i="18"/>
  <c r="AH22" i="18"/>
  <c r="X62" i="18"/>
  <c r="N82" i="18"/>
  <c r="BB62" i="18"/>
  <c r="AR82" i="18"/>
  <c r="AH102" i="18"/>
  <c r="X102" i="18"/>
  <c r="X42" i="18"/>
  <c r="N62" i="18"/>
  <c r="BB22" i="18"/>
  <c r="AH42" i="18"/>
  <c r="N102" i="18"/>
  <c r="BB42" i="18"/>
  <c r="AR62" i="18"/>
  <c r="AH82" i="18"/>
  <c r="AH62" i="18"/>
  <c r="X22" i="18"/>
  <c r="N42" i="18"/>
  <c r="BB102" i="18"/>
  <c r="AR42" i="18"/>
  <c r="X82" i="18"/>
  <c r="N22" i="18"/>
  <c r="AZ76" i="18"/>
  <c r="AP16" i="18"/>
  <c r="AZ16" i="18"/>
  <c r="AP36" i="18"/>
  <c r="AZ56" i="18"/>
  <c r="L96" i="18"/>
  <c r="AZ36" i="18"/>
  <c r="AF56" i="18"/>
  <c r="AP76" i="18"/>
  <c r="AF76" i="18"/>
  <c r="V56" i="18"/>
  <c r="L76" i="18"/>
  <c r="AF16" i="18"/>
  <c r="AZ96" i="18"/>
  <c r="V16" i="18"/>
  <c r="AP96" i="18"/>
  <c r="AF36" i="18"/>
  <c r="V96" i="18"/>
  <c r="AF96" i="18"/>
  <c r="V36" i="18"/>
  <c r="L56" i="18"/>
  <c r="AP56" i="18"/>
  <c r="V76" i="18"/>
  <c r="L36" i="18"/>
  <c r="P154" i="1"/>
  <c r="AL64" i="18"/>
  <c r="BF84" i="18"/>
  <c r="AB64" i="18"/>
  <c r="AL104" i="18"/>
  <c r="BF44" i="18"/>
  <c r="AB24" i="18"/>
  <c r="BF104" i="18"/>
  <c r="AB84" i="18"/>
  <c r="AV104" i="18"/>
  <c r="R84" i="18"/>
  <c r="AL24" i="18"/>
  <c r="AV64" i="18"/>
  <c r="R44" i="18"/>
  <c r="BF24" i="18"/>
  <c r="R104" i="18"/>
  <c r="AV24" i="18"/>
  <c r="BF64" i="18"/>
  <c r="AB44" i="18"/>
  <c r="AL84" i="18"/>
  <c r="Q154" i="1"/>
  <c r="AV44" i="18"/>
  <c r="R24" i="18"/>
  <c r="AL44" i="18"/>
  <c r="AV84" i="18"/>
  <c r="R64" i="18"/>
  <c r="AB104" i="18"/>
  <c r="AX102" i="18"/>
  <c r="AX42" i="18"/>
  <c r="AD102" i="18"/>
  <c r="AD42" i="18"/>
  <c r="T22" i="18"/>
  <c r="J42" i="18"/>
  <c r="AD22" i="18"/>
  <c r="AD82" i="18"/>
  <c r="T62" i="18"/>
  <c r="AN102" i="18"/>
  <c r="AX62" i="18"/>
  <c r="AN62" i="18"/>
  <c r="AD62" i="18"/>
  <c r="T82" i="18"/>
  <c r="J102" i="18"/>
  <c r="J22" i="18"/>
  <c r="AX22" i="18"/>
  <c r="T102" i="18"/>
  <c r="J82" i="18"/>
  <c r="AN82" i="18"/>
  <c r="J62" i="18"/>
  <c r="AX82" i="18"/>
  <c r="AN42" i="18"/>
  <c r="AN22" i="18"/>
  <c r="T42" i="18"/>
  <c r="AX96" i="18"/>
  <c r="AX16" i="18"/>
  <c r="AN36" i="18"/>
  <c r="AD36" i="18"/>
  <c r="T76" i="18"/>
  <c r="J96" i="18"/>
  <c r="AN76" i="18"/>
  <c r="AD16" i="18"/>
  <c r="J56" i="18"/>
  <c r="AX76" i="18"/>
  <c r="AN96" i="18"/>
  <c r="AN16" i="18"/>
  <c r="AD56" i="18"/>
  <c r="T56" i="18"/>
  <c r="J76" i="18"/>
  <c r="AX56" i="18"/>
  <c r="AD96" i="18"/>
  <c r="T36" i="18"/>
  <c r="AD76" i="18"/>
  <c r="T96" i="18"/>
  <c r="AX36" i="18"/>
  <c r="T16" i="18"/>
  <c r="AN56" i="18"/>
  <c r="J36" i="18"/>
  <c r="BD26" i="18"/>
  <c r="AT26" i="18"/>
  <c r="AJ66" i="18"/>
  <c r="Z46" i="18"/>
  <c r="P66" i="18"/>
  <c r="AT46" i="18"/>
  <c r="BD86" i="18"/>
  <c r="AJ26" i="18"/>
  <c r="P26" i="18"/>
  <c r="AT86" i="18"/>
  <c r="AT66" i="18"/>
  <c r="BD46" i="18"/>
  <c r="Z26" i="18"/>
  <c r="P46" i="18"/>
  <c r="AJ86" i="18"/>
  <c r="AJ46" i="18"/>
  <c r="Z6" i="18"/>
  <c r="Z86" i="18"/>
  <c r="AT6" i="18"/>
  <c r="Z66" i="18"/>
  <c r="BD66" i="18"/>
  <c r="P86" i="18"/>
  <c r="BD6" i="18"/>
  <c r="AJ6" i="18"/>
  <c r="AJ72" i="18"/>
  <c r="AJ12" i="18"/>
  <c r="AT52" i="18"/>
  <c r="Z32" i="18"/>
  <c r="P52" i="18"/>
  <c r="AT32" i="18"/>
  <c r="AJ32" i="18"/>
  <c r="Z72" i="18"/>
  <c r="BD52" i="18"/>
  <c r="BD72" i="18"/>
  <c r="AJ52" i="18"/>
  <c r="Z92" i="18"/>
  <c r="AT12" i="18"/>
  <c r="Z12" i="18"/>
  <c r="P32" i="18"/>
  <c r="BD32" i="18"/>
  <c r="AT72" i="18"/>
  <c r="P92" i="18"/>
  <c r="AJ92" i="18"/>
  <c r="Z52" i="18"/>
  <c r="AT92" i="18"/>
  <c r="P72" i="18"/>
  <c r="BD92" i="18"/>
  <c r="BD12" i="18"/>
  <c r="BF100" i="18"/>
  <c r="AL100" i="18"/>
  <c r="AL80" i="18"/>
  <c r="BF40" i="18"/>
  <c r="AB20" i="18"/>
  <c r="R40" i="18"/>
  <c r="AV40" i="18"/>
  <c r="BF20" i="18"/>
  <c r="AB80" i="18"/>
  <c r="R80" i="18"/>
  <c r="BF60" i="18"/>
  <c r="AL60" i="18"/>
  <c r="AB100" i="18"/>
  <c r="AV20" i="18"/>
  <c r="R100" i="18"/>
  <c r="R20" i="18"/>
  <c r="AL40" i="18"/>
  <c r="AB60" i="18"/>
  <c r="AV100" i="18"/>
  <c r="AL20" i="18"/>
  <c r="AV60" i="18"/>
  <c r="BF80" i="18"/>
  <c r="AB40" i="18"/>
  <c r="AV80" i="18"/>
  <c r="R60" i="18"/>
  <c r="BF26" i="18"/>
  <c r="AV6" i="18"/>
  <c r="AB66" i="18"/>
  <c r="R86" i="18"/>
  <c r="AV26" i="18"/>
  <c r="AL66" i="18"/>
  <c r="BF66" i="18"/>
  <c r="AL26" i="18"/>
  <c r="R46" i="18"/>
  <c r="AL86" i="18"/>
  <c r="BF86" i="18"/>
  <c r="BF6" i="18"/>
  <c r="AV46" i="18"/>
  <c r="AB46" i="18"/>
  <c r="R66" i="18"/>
  <c r="AL6" i="18"/>
  <c r="AV86" i="18"/>
  <c r="AB26" i="18"/>
  <c r="AB6" i="18"/>
  <c r="BF46" i="18"/>
  <c r="R26" i="18"/>
  <c r="AV66" i="18"/>
  <c r="AB86" i="18"/>
  <c r="AL46" i="18"/>
  <c r="BF88" i="18"/>
  <c r="BF8" i="18"/>
  <c r="AV28" i="18"/>
  <c r="AL68" i="18"/>
  <c r="AB68" i="18"/>
  <c r="R88" i="18"/>
  <c r="BF48" i="18"/>
  <c r="AL88" i="18"/>
  <c r="AB28" i="18"/>
  <c r="R48" i="18"/>
  <c r="BF68" i="18"/>
  <c r="AV88" i="18"/>
  <c r="AV8" i="18"/>
  <c r="AL48" i="18"/>
  <c r="AB48" i="18"/>
  <c r="R68" i="18"/>
  <c r="AV68" i="18"/>
  <c r="AL8" i="18"/>
  <c r="AL28" i="18"/>
  <c r="AB88" i="18"/>
  <c r="BF28" i="18"/>
  <c r="AB8" i="18"/>
  <c r="AV48" i="18"/>
  <c r="R28" i="18"/>
  <c r="BF36" i="18"/>
  <c r="AV56" i="18"/>
  <c r="AL76" i="18"/>
  <c r="AL16" i="18"/>
  <c r="AB16" i="18"/>
  <c r="R36" i="18"/>
  <c r="BF16" i="18"/>
  <c r="AL56" i="18"/>
  <c r="AB96" i="18"/>
  <c r="BF96" i="18"/>
  <c r="AV36" i="18"/>
  <c r="R96" i="18"/>
  <c r="BF76" i="18"/>
  <c r="AV16" i="18"/>
  <c r="AB56" i="18"/>
  <c r="BF56" i="18"/>
  <c r="AL96" i="18"/>
  <c r="AB36" i="18"/>
  <c r="AV96" i="18"/>
  <c r="AB76" i="18"/>
  <c r="R76" i="18"/>
  <c r="AV76" i="18"/>
  <c r="AL36" i="18"/>
  <c r="R56" i="18"/>
  <c r="BD42" i="18"/>
  <c r="AJ62" i="18"/>
  <c r="AT42" i="18"/>
  <c r="AT82" i="18"/>
  <c r="Z42" i="18"/>
  <c r="P62" i="18"/>
  <c r="AT102" i="18"/>
  <c r="AJ42" i="18"/>
  <c r="Z102" i="18"/>
  <c r="AJ82" i="18"/>
  <c r="Z22" i="18"/>
  <c r="P42" i="18"/>
  <c r="AT22" i="18"/>
  <c r="BD22" i="18"/>
  <c r="P82" i="18"/>
  <c r="BD102" i="18"/>
  <c r="AT62" i="18"/>
  <c r="AJ22" i="18"/>
  <c r="Z82" i="18"/>
  <c r="AJ102" i="18"/>
  <c r="P102" i="18"/>
  <c r="P22" i="18"/>
  <c r="BD82" i="18"/>
  <c r="BD62" i="18"/>
  <c r="Z62" i="18"/>
  <c r="AP24" i="18"/>
  <c r="AZ64" i="18"/>
  <c r="V44" i="18"/>
  <c r="AF84" i="18"/>
  <c r="AZ104" i="18"/>
  <c r="V84" i="18"/>
  <c r="AF44" i="18"/>
  <c r="AP84" i="18"/>
  <c r="L64" i="18"/>
  <c r="V104" i="18"/>
  <c r="AZ24" i="18"/>
  <c r="L104" i="18"/>
  <c r="AZ84" i="18"/>
  <c r="V64" i="18"/>
  <c r="AF104" i="18"/>
  <c r="AZ44" i="18"/>
  <c r="V24" i="18"/>
  <c r="AP44" i="18"/>
  <c r="L24" i="18"/>
  <c r="P145" i="1"/>
  <c r="Q145" i="1"/>
  <c r="AP104" i="18"/>
  <c r="L84" i="18"/>
  <c r="AF24" i="18"/>
  <c r="AP64" i="18"/>
  <c r="L44" i="18"/>
  <c r="AF64" i="18"/>
  <c r="P148" i="1"/>
  <c r="AH24" i="18"/>
  <c r="AR64" i="18"/>
  <c r="N44" i="18"/>
  <c r="AH64" i="18"/>
  <c r="BB84" i="18"/>
  <c r="X64" i="18"/>
  <c r="BB64" i="18"/>
  <c r="X44" i="18"/>
  <c r="AH84" i="18"/>
  <c r="BB104" i="18"/>
  <c r="X84" i="18"/>
  <c r="AR104" i="18"/>
  <c r="N84" i="18"/>
  <c r="AR84" i="18"/>
  <c r="N64" i="18"/>
  <c r="X104" i="18"/>
  <c r="BB24" i="18"/>
  <c r="N104" i="18"/>
  <c r="AR24" i="18"/>
  <c r="Q148" i="1"/>
  <c r="AH104" i="18"/>
  <c r="BB44" i="18"/>
  <c r="X24" i="18"/>
  <c r="AR44" i="18"/>
  <c r="N24" i="18"/>
  <c r="AH44" i="18"/>
  <c r="L12" i="19"/>
  <c r="L18" i="18"/>
  <c r="R16" i="18"/>
  <c r="J18" i="18"/>
  <c r="N16" i="18"/>
  <c r="P16" i="18"/>
  <c r="L16" i="18"/>
  <c r="P85" i="1"/>
  <c r="AE85" i="1" s="1"/>
  <c r="AD85" i="1" s="1"/>
  <c r="Q85" i="1"/>
  <c r="R10" i="18"/>
  <c r="R14" i="18"/>
  <c r="L14" i="18"/>
  <c r="P12" i="18"/>
  <c r="N14" i="18"/>
  <c r="J16" i="18"/>
  <c r="R12" i="18"/>
  <c r="N12" i="18"/>
  <c r="J12" i="18"/>
  <c r="P10" i="18"/>
  <c r="P14" i="18"/>
  <c r="L12" i="18"/>
  <c r="J14" i="18"/>
  <c r="AF27" i="1"/>
  <c r="P130" i="1"/>
  <c r="AE130" i="1" s="1"/>
  <c r="AD130" i="1" s="1"/>
  <c r="Q130" i="1"/>
  <c r="P133" i="1"/>
  <c r="AE133" i="1" s="1"/>
  <c r="AD133" i="1" s="1"/>
  <c r="Q133" i="1"/>
  <c r="P139" i="1"/>
  <c r="AE139" i="1" s="1"/>
  <c r="AD139" i="1" s="1"/>
  <c r="Q139" i="1"/>
  <c r="P136" i="1"/>
  <c r="AE136" i="1" s="1"/>
  <c r="AD136" i="1" s="1"/>
  <c r="Q136" i="1"/>
  <c r="N6" i="18"/>
  <c r="L10" i="18"/>
  <c r="N10" i="18"/>
  <c r="L6" i="18"/>
  <c r="J8" i="18"/>
  <c r="R8" i="18"/>
  <c r="N8" i="18"/>
  <c r="J10" i="18"/>
  <c r="P8" i="18"/>
  <c r="L8" i="18"/>
  <c r="R6" i="18"/>
  <c r="P6" i="18"/>
  <c r="P25" i="1"/>
  <c r="Q25" i="1"/>
  <c r="P58" i="1"/>
  <c r="Q58" i="1"/>
  <c r="P100" i="1"/>
  <c r="AE100" i="1" s="1"/>
  <c r="AD100" i="1" s="1"/>
  <c r="Q100" i="1"/>
  <c r="P52" i="1"/>
  <c r="AE52" i="1" s="1"/>
  <c r="AD52" i="1" s="1"/>
  <c r="Q52" i="1"/>
  <c r="P22" i="1"/>
  <c r="AE22" i="1" s="1"/>
  <c r="AD22" i="1" s="1"/>
  <c r="Q22" i="1"/>
  <c r="P82" i="1"/>
  <c r="Q82" i="1"/>
  <c r="P16" i="1"/>
  <c r="AE16" i="1" s="1"/>
  <c r="AD16" i="1" s="1"/>
  <c r="Q16" i="1"/>
  <c r="P112" i="1"/>
  <c r="AE112" i="1" s="1"/>
  <c r="AD112" i="1" s="1"/>
  <c r="Q112" i="1"/>
  <c r="P64" i="1"/>
  <c r="AE64" i="1" s="1"/>
  <c r="AD64" i="1" s="1"/>
  <c r="Q64" i="1"/>
  <c r="P34" i="1"/>
  <c r="AE34" i="1" s="1"/>
  <c r="AD34" i="1" s="1"/>
  <c r="Q34" i="1"/>
  <c r="P46" i="1"/>
  <c r="AE46" i="1" s="1"/>
  <c r="AD46" i="1" s="1"/>
  <c r="Q46" i="1"/>
  <c r="P28" i="1"/>
  <c r="AE28" i="1" s="1"/>
  <c r="AD28" i="1" s="1"/>
  <c r="Q28" i="1"/>
  <c r="P115" i="1"/>
  <c r="AE115" i="1" s="1"/>
  <c r="AD115" i="1" s="1"/>
  <c r="Q115" i="1"/>
  <c r="P76" i="1"/>
  <c r="AE76" i="1" s="1"/>
  <c r="AD76" i="1" s="1"/>
  <c r="Q76" i="1"/>
  <c r="P40" i="1"/>
  <c r="AE40" i="1" s="1"/>
  <c r="AD40" i="1" s="1"/>
  <c r="Q40" i="1"/>
  <c r="P118" i="1"/>
  <c r="AE118" i="1" s="1"/>
  <c r="AD118" i="1" s="1"/>
  <c r="Q118" i="1"/>
  <c r="P91" i="1"/>
  <c r="AE91" i="1" s="1"/>
  <c r="AD91" i="1" s="1"/>
  <c r="Q91" i="1"/>
  <c r="P55" i="1"/>
  <c r="AE55" i="1" s="1"/>
  <c r="AD55" i="1" s="1"/>
  <c r="Q55" i="1"/>
  <c r="P13" i="1"/>
  <c r="Q13" i="1"/>
  <c r="P127" i="1"/>
  <c r="AE127" i="1" s="1"/>
  <c r="AD127" i="1" s="1"/>
  <c r="Q127" i="1"/>
  <c r="P49" i="1"/>
  <c r="AE49" i="1" s="1"/>
  <c r="AD49" i="1" s="1"/>
  <c r="Q49" i="1"/>
  <c r="P121" i="1"/>
  <c r="AE121" i="1" s="1"/>
  <c r="AD121" i="1" s="1"/>
  <c r="Q121" i="1"/>
  <c r="P106" i="1"/>
  <c r="AE106" i="1" s="1"/>
  <c r="AD106" i="1" s="1"/>
  <c r="Q106" i="1"/>
  <c r="P67" i="1"/>
  <c r="AE67" i="1" s="1"/>
  <c r="AD67" i="1" s="1"/>
  <c r="Q67" i="1"/>
  <c r="P70" i="1"/>
  <c r="AE70" i="1" s="1"/>
  <c r="AD70" i="1" s="1"/>
  <c r="Q70" i="1"/>
  <c r="P61" i="1"/>
  <c r="AE61" i="1" s="1"/>
  <c r="AD61" i="1" s="1"/>
  <c r="Q61" i="1"/>
  <c r="P124" i="1"/>
  <c r="AE124" i="1" s="1"/>
  <c r="AD124" i="1" s="1"/>
  <c r="Q124" i="1"/>
  <c r="P19" i="1"/>
  <c r="AE19" i="1" s="1"/>
  <c r="AD19" i="1" s="1"/>
  <c r="Q19" i="1"/>
  <c r="P79" i="1"/>
  <c r="AE79" i="1" s="1"/>
  <c r="AD79" i="1" s="1"/>
  <c r="Q79" i="1"/>
  <c r="P73" i="1"/>
  <c r="AE73" i="1" s="1"/>
  <c r="AD73" i="1" s="1"/>
  <c r="Q73" i="1"/>
  <c r="P31" i="1"/>
  <c r="AE31" i="1" s="1"/>
  <c r="AD31" i="1" s="1"/>
  <c r="Q31" i="1"/>
  <c r="P109" i="1"/>
  <c r="AE109" i="1" s="1"/>
  <c r="AD109" i="1" s="1"/>
  <c r="Q109" i="1"/>
  <c r="P94" i="1"/>
  <c r="AE94" i="1" s="1"/>
  <c r="AD94" i="1" s="1"/>
  <c r="Q94" i="1"/>
  <c r="P37" i="1"/>
  <c r="AE37" i="1" s="1"/>
  <c r="AD37" i="1" s="1"/>
  <c r="Q37" i="1"/>
  <c r="P97" i="1"/>
  <c r="Q97" i="1"/>
  <c r="P88" i="1"/>
  <c r="AE88" i="1" s="1"/>
  <c r="AD88" i="1" s="1"/>
  <c r="Q88" i="1"/>
  <c r="P43" i="1"/>
  <c r="AE43" i="1" s="1"/>
  <c r="AD43" i="1" s="1"/>
  <c r="Q43" i="1"/>
  <c r="P10" i="1"/>
  <c r="Q10" i="1"/>
  <c r="V80" i="19" l="1"/>
  <c r="P30" i="19"/>
  <c r="M130" i="19"/>
  <c r="J80" i="19"/>
  <c r="P180" i="19"/>
  <c r="P130" i="19"/>
  <c r="J230" i="19"/>
  <c r="V130" i="19"/>
  <c r="M80" i="19"/>
  <c r="S80" i="19"/>
  <c r="V30" i="19"/>
  <c r="M30" i="19"/>
  <c r="J130" i="19"/>
  <c r="S230" i="19"/>
  <c r="V230" i="19"/>
  <c r="P80" i="19"/>
  <c r="M230" i="19"/>
  <c r="S130" i="19"/>
  <c r="V180" i="19"/>
  <c r="S30" i="19"/>
  <c r="S180" i="19"/>
  <c r="P230" i="19"/>
  <c r="M180" i="19"/>
  <c r="J180" i="19"/>
  <c r="V89" i="19"/>
  <c r="V139" i="19"/>
  <c r="J89" i="19"/>
  <c r="M239" i="19"/>
  <c r="M89" i="19"/>
  <c r="J139" i="19"/>
  <c r="J239" i="19"/>
  <c r="S239" i="19"/>
  <c r="P189" i="19"/>
  <c r="J39" i="19"/>
  <c r="S139" i="19"/>
  <c r="P239" i="19"/>
  <c r="S89" i="19"/>
  <c r="M39" i="19"/>
  <c r="J189" i="19"/>
  <c r="P89" i="19"/>
  <c r="V189" i="19"/>
  <c r="P139" i="19"/>
  <c r="S39" i="19"/>
  <c r="V39" i="19"/>
  <c r="V239" i="19"/>
  <c r="P39" i="19"/>
  <c r="M189" i="19"/>
  <c r="M139" i="19"/>
  <c r="S189" i="19"/>
  <c r="V34" i="19"/>
  <c r="P234" i="19"/>
  <c r="S184" i="19"/>
  <c r="J84" i="19"/>
  <c r="J184" i="19"/>
  <c r="J134" i="19"/>
  <c r="V84" i="19"/>
  <c r="V234" i="19"/>
  <c r="M34" i="19"/>
  <c r="V184" i="19"/>
  <c r="S34" i="19"/>
  <c r="P34" i="19"/>
  <c r="S84" i="19"/>
  <c r="P134" i="19"/>
  <c r="P184" i="19"/>
  <c r="S134" i="19"/>
  <c r="M134" i="19"/>
  <c r="J234" i="19"/>
  <c r="S234" i="19"/>
  <c r="V134" i="19"/>
  <c r="M84" i="19"/>
  <c r="P84" i="19"/>
  <c r="M234" i="19"/>
  <c r="M184" i="19"/>
  <c r="V217" i="19"/>
  <c r="V167" i="19"/>
  <c r="P67" i="19"/>
  <c r="M167" i="19"/>
  <c r="J167" i="19"/>
  <c r="J117" i="19"/>
  <c r="P117" i="19"/>
  <c r="V17" i="19"/>
  <c r="S167" i="19"/>
  <c r="M117" i="19"/>
  <c r="P17" i="19"/>
  <c r="S217" i="19"/>
  <c r="P167" i="19"/>
  <c r="V67" i="19"/>
  <c r="M67" i="19"/>
  <c r="S67" i="19"/>
  <c r="S117" i="19"/>
  <c r="P217" i="19"/>
  <c r="J217" i="19"/>
  <c r="S17" i="19"/>
  <c r="M17" i="19"/>
  <c r="V117" i="19"/>
  <c r="M217" i="19"/>
  <c r="J67" i="19"/>
  <c r="V142" i="19"/>
  <c r="S142" i="19"/>
  <c r="S42" i="19"/>
  <c r="V192" i="19"/>
  <c r="P142" i="19"/>
  <c r="M192" i="19"/>
  <c r="V242" i="19"/>
  <c r="M42" i="19"/>
  <c r="J242" i="19"/>
  <c r="S192" i="19"/>
  <c r="S92" i="19"/>
  <c r="P192" i="19"/>
  <c r="P42" i="19"/>
  <c r="P92" i="19"/>
  <c r="M142" i="19"/>
  <c r="V42" i="19"/>
  <c r="P242" i="19"/>
  <c r="M242" i="19"/>
  <c r="M92" i="19"/>
  <c r="J92" i="19"/>
  <c r="J192" i="19"/>
  <c r="S242" i="19"/>
  <c r="V92" i="19"/>
  <c r="J142" i="19"/>
  <c r="J42" i="19"/>
  <c r="V219" i="19"/>
  <c r="V169" i="19"/>
  <c r="S19" i="19"/>
  <c r="M19" i="19"/>
  <c r="P119" i="19"/>
  <c r="S219" i="19"/>
  <c r="V19" i="19"/>
  <c r="P219" i="19"/>
  <c r="J119" i="19"/>
  <c r="J219" i="19"/>
  <c r="V119" i="19"/>
  <c r="S119" i="19"/>
  <c r="V69" i="19"/>
  <c r="P19" i="19"/>
  <c r="M119" i="19"/>
  <c r="P69" i="19"/>
  <c r="S169" i="19"/>
  <c r="S69" i="19"/>
  <c r="P169" i="19"/>
  <c r="M69" i="19"/>
  <c r="J69" i="19"/>
  <c r="M169" i="19"/>
  <c r="M219" i="19"/>
  <c r="J169" i="19"/>
  <c r="V225" i="19"/>
  <c r="S125" i="19"/>
  <c r="M175" i="19"/>
  <c r="V175" i="19"/>
  <c r="S25" i="19"/>
  <c r="J125" i="19"/>
  <c r="S225" i="19"/>
  <c r="J225" i="19"/>
  <c r="M25" i="19"/>
  <c r="V125" i="19"/>
  <c r="P75" i="19"/>
  <c r="P25" i="19"/>
  <c r="V75" i="19"/>
  <c r="P175" i="19"/>
  <c r="J75" i="19"/>
  <c r="S75" i="19"/>
  <c r="P125" i="19"/>
  <c r="J175" i="19"/>
  <c r="V25" i="19"/>
  <c r="S175" i="19"/>
  <c r="M125" i="19"/>
  <c r="M225" i="19"/>
  <c r="P225" i="19"/>
  <c r="M75" i="19"/>
  <c r="V111" i="19"/>
  <c r="V61" i="19"/>
  <c r="M211" i="19"/>
  <c r="M61" i="19"/>
  <c r="S111" i="19"/>
  <c r="M111" i="19"/>
  <c r="S161" i="19"/>
  <c r="V161" i="19"/>
  <c r="M11" i="19"/>
  <c r="P61" i="19"/>
  <c r="S61" i="19"/>
  <c r="J211" i="19"/>
  <c r="V211" i="19"/>
  <c r="S11" i="19"/>
  <c r="P211" i="19"/>
  <c r="J111" i="19"/>
  <c r="M161" i="19"/>
  <c r="P111" i="19"/>
  <c r="V11" i="19"/>
  <c r="P161" i="19"/>
  <c r="P11" i="19"/>
  <c r="S211" i="19"/>
  <c r="J61" i="19"/>
  <c r="J161" i="19"/>
  <c r="V37" i="19"/>
  <c r="S187" i="19"/>
  <c r="P87" i="19"/>
  <c r="J87" i="19"/>
  <c r="P237" i="19"/>
  <c r="P187" i="19"/>
  <c r="V137" i="19"/>
  <c r="M187" i="19"/>
  <c r="S37" i="19"/>
  <c r="S87" i="19"/>
  <c r="S237" i="19"/>
  <c r="M137" i="19"/>
  <c r="V187" i="19"/>
  <c r="M87" i="19"/>
  <c r="M37" i="19"/>
  <c r="V237" i="19"/>
  <c r="V87" i="19"/>
  <c r="P137" i="19"/>
  <c r="M237" i="19"/>
  <c r="J187" i="19"/>
  <c r="J137" i="19"/>
  <c r="S137" i="19"/>
  <c r="J237" i="19"/>
  <c r="P37" i="19"/>
  <c r="V82" i="19"/>
  <c r="S232" i="19"/>
  <c r="S182" i="19"/>
  <c r="S82" i="19"/>
  <c r="P82" i="19"/>
  <c r="M132" i="19"/>
  <c r="S132" i="19"/>
  <c r="V32" i="19"/>
  <c r="S32" i="19"/>
  <c r="P182" i="19"/>
  <c r="J182" i="19"/>
  <c r="J82" i="19"/>
  <c r="J132" i="19"/>
  <c r="V232" i="19"/>
  <c r="V132" i="19"/>
  <c r="P132" i="19"/>
  <c r="M232" i="19"/>
  <c r="P32" i="19"/>
  <c r="M82" i="19"/>
  <c r="V182" i="19"/>
  <c r="P232" i="19"/>
  <c r="M182" i="19"/>
  <c r="M32" i="19"/>
  <c r="J232" i="19"/>
  <c r="V235" i="19"/>
  <c r="S235" i="19"/>
  <c r="S35" i="19"/>
  <c r="V185" i="19"/>
  <c r="P135" i="19"/>
  <c r="P85" i="19"/>
  <c r="V35" i="19"/>
  <c r="V85" i="19"/>
  <c r="S135" i="19"/>
  <c r="J85" i="19"/>
  <c r="V135" i="19"/>
  <c r="S85" i="19"/>
  <c r="P185" i="19"/>
  <c r="P35" i="19"/>
  <c r="M135" i="19"/>
  <c r="M185" i="19"/>
  <c r="S185" i="19"/>
  <c r="P235" i="19"/>
  <c r="M235" i="19"/>
  <c r="M85" i="19"/>
  <c r="J135" i="19"/>
  <c r="J235" i="19"/>
  <c r="M35" i="19"/>
  <c r="J185" i="19"/>
  <c r="V195" i="19"/>
  <c r="S195" i="19"/>
  <c r="M95" i="19"/>
  <c r="P145" i="19"/>
  <c r="V45" i="19"/>
  <c r="M195" i="19"/>
  <c r="P195" i="19"/>
  <c r="J145" i="19"/>
  <c r="S245" i="19"/>
  <c r="S145" i="19"/>
  <c r="V145" i="19"/>
  <c r="M245" i="19"/>
  <c r="P245" i="19"/>
  <c r="M45" i="19"/>
  <c r="S45" i="19"/>
  <c r="S95" i="19"/>
  <c r="P95" i="19"/>
  <c r="J95" i="19"/>
  <c r="J245" i="19"/>
  <c r="J195" i="19"/>
  <c r="V245" i="19"/>
  <c r="V95" i="19"/>
  <c r="P45" i="19"/>
  <c r="M145" i="19"/>
  <c r="J45" i="19"/>
  <c r="V70" i="19"/>
  <c r="V220" i="19"/>
  <c r="V120" i="19"/>
  <c r="M120" i="19"/>
  <c r="M70" i="19"/>
  <c r="P70" i="19"/>
  <c r="S220" i="19"/>
  <c r="M170" i="19"/>
  <c r="M20" i="19"/>
  <c r="S20" i="19"/>
  <c r="J220" i="19"/>
  <c r="S120" i="19"/>
  <c r="S170" i="19"/>
  <c r="P170" i="19"/>
  <c r="J170" i="19"/>
  <c r="J120" i="19"/>
  <c r="J70" i="19"/>
  <c r="V170" i="19"/>
  <c r="P120" i="19"/>
  <c r="M220" i="19"/>
  <c r="S70" i="19"/>
  <c r="V20" i="19"/>
  <c r="P20" i="19"/>
  <c r="P220" i="19"/>
  <c r="V168" i="19"/>
  <c r="S18" i="19"/>
  <c r="S168" i="19"/>
  <c r="M218" i="19"/>
  <c r="J218" i="19"/>
  <c r="M168" i="19"/>
  <c r="S68" i="19"/>
  <c r="J118" i="19"/>
  <c r="S218" i="19"/>
  <c r="V118" i="19"/>
  <c r="P68" i="19"/>
  <c r="J68" i="19"/>
  <c r="V18" i="19"/>
  <c r="M18" i="19"/>
  <c r="V218" i="19"/>
  <c r="P18" i="19"/>
  <c r="M118" i="19"/>
  <c r="S118" i="19"/>
  <c r="P218" i="19"/>
  <c r="J168" i="19"/>
  <c r="V68" i="19"/>
  <c r="M68" i="19"/>
  <c r="P118" i="19"/>
  <c r="P168" i="19"/>
  <c r="V164" i="19"/>
  <c r="S114" i="19"/>
  <c r="P214" i="19"/>
  <c r="P64" i="19"/>
  <c r="M14" i="19"/>
  <c r="M214" i="19"/>
  <c r="V114" i="19"/>
  <c r="M164" i="19"/>
  <c r="J114" i="19"/>
  <c r="S214" i="19"/>
  <c r="S64" i="19"/>
  <c r="P14" i="19"/>
  <c r="M114" i="19"/>
  <c r="J64" i="19"/>
  <c r="J164" i="19"/>
  <c r="V64" i="19"/>
  <c r="S14" i="19"/>
  <c r="M64" i="19"/>
  <c r="P164" i="19"/>
  <c r="J214" i="19"/>
  <c r="S164" i="19"/>
  <c r="V14" i="19"/>
  <c r="V214" i="19"/>
  <c r="P114" i="19"/>
  <c r="S177" i="19"/>
  <c r="S127" i="19"/>
  <c r="M227" i="19"/>
  <c r="M77" i="19"/>
  <c r="M127" i="19"/>
  <c r="P77" i="19"/>
  <c r="S227" i="19"/>
  <c r="P27" i="19"/>
  <c r="J227" i="19"/>
  <c r="V27" i="19"/>
  <c r="S27" i="19"/>
  <c r="M27" i="19"/>
  <c r="P127" i="19"/>
  <c r="J77" i="19"/>
  <c r="J177" i="19"/>
  <c r="V127" i="19"/>
  <c r="P177" i="19"/>
  <c r="S77" i="19"/>
  <c r="V227" i="19"/>
  <c r="P227" i="19"/>
  <c r="V177" i="19"/>
  <c r="V77" i="19"/>
  <c r="J127" i="19"/>
  <c r="M177" i="19"/>
  <c r="V133" i="19"/>
  <c r="V183" i="19"/>
  <c r="S33" i="19"/>
  <c r="P183" i="19"/>
  <c r="J183" i="19"/>
  <c r="J133" i="19"/>
  <c r="V83" i="19"/>
  <c r="M183" i="19"/>
  <c r="M233" i="19"/>
  <c r="S183" i="19"/>
  <c r="P83" i="19"/>
  <c r="P233" i="19"/>
  <c r="M83" i="19"/>
  <c r="S233" i="19"/>
  <c r="J83" i="19"/>
  <c r="S83" i="19"/>
  <c r="S133" i="19"/>
  <c r="J233" i="19"/>
  <c r="V33" i="19"/>
  <c r="V233" i="19"/>
  <c r="M133" i="19"/>
  <c r="P133" i="19"/>
  <c r="M33" i="19"/>
  <c r="P33" i="19"/>
  <c r="V66" i="19"/>
  <c r="S66" i="19"/>
  <c r="P116" i="19"/>
  <c r="M216" i="19"/>
  <c r="P66" i="19"/>
  <c r="J66" i="19"/>
  <c r="S16" i="19"/>
  <c r="J166" i="19"/>
  <c r="J216" i="19"/>
  <c r="S116" i="19"/>
  <c r="V16" i="19"/>
  <c r="M166" i="19"/>
  <c r="M16" i="19"/>
  <c r="P16" i="19"/>
  <c r="M116" i="19"/>
  <c r="V166" i="19"/>
  <c r="V216" i="19"/>
  <c r="V116" i="19"/>
  <c r="P216" i="19"/>
  <c r="J116" i="19"/>
  <c r="M66" i="19"/>
  <c r="S216" i="19"/>
  <c r="P166" i="19"/>
  <c r="S166" i="19"/>
  <c r="V240" i="19"/>
  <c r="S190" i="19"/>
  <c r="S40" i="19"/>
  <c r="M190" i="19"/>
  <c r="J240" i="19"/>
  <c r="J190" i="19"/>
  <c r="M90" i="19"/>
  <c r="V190" i="19"/>
  <c r="M40" i="19"/>
  <c r="V40" i="19"/>
  <c r="V90" i="19"/>
  <c r="P90" i="19"/>
  <c r="J90" i="19"/>
  <c r="P190" i="19"/>
  <c r="J40" i="19"/>
  <c r="V140" i="19"/>
  <c r="P140" i="19"/>
  <c r="P240" i="19"/>
  <c r="M240" i="19"/>
  <c r="S90" i="19"/>
  <c r="S140" i="19"/>
  <c r="M140" i="19"/>
  <c r="S240" i="19"/>
  <c r="P40" i="19"/>
  <c r="J140" i="19"/>
  <c r="V78" i="19"/>
  <c r="S78" i="19"/>
  <c r="M178" i="19"/>
  <c r="M128" i="19"/>
  <c r="J128" i="19"/>
  <c r="P78" i="19"/>
  <c r="P128" i="19"/>
  <c r="M78" i="19"/>
  <c r="J228" i="19"/>
  <c r="S128" i="19"/>
  <c r="S178" i="19"/>
  <c r="P178" i="19"/>
  <c r="J178" i="19"/>
  <c r="V128" i="19"/>
  <c r="J78" i="19"/>
  <c r="V178" i="19"/>
  <c r="P228" i="19"/>
  <c r="M228" i="19"/>
  <c r="V228" i="19"/>
  <c r="V28" i="19"/>
  <c r="P28" i="19"/>
  <c r="S228" i="19"/>
  <c r="M28" i="19"/>
  <c r="S28" i="19"/>
  <c r="V160" i="19"/>
  <c r="S160" i="19"/>
  <c r="V10" i="19"/>
  <c r="P60" i="19"/>
  <c r="J60" i="19"/>
  <c r="M160" i="19"/>
  <c r="S210" i="19"/>
  <c r="S10" i="19"/>
  <c r="P210" i="19"/>
  <c r="M110" i="19"/>
  <c r="J210" i="19"/>
  <c r="M10" i="19"/>
  <c r="V60" i="19"/>
  <c r="S110" i="19"/>
  <c r="P10" i="19"/>
  <c r="P110" i="19"/>
  <c r="V110" i="19"/>
  <c r="J160" i="19"/>
  <c r="V210" i="19"/>
  <c r="S60" i="19"/>
  <c r="M60" i="19"/>
  <c r="M210" i="19"/>
  <c r="P160" i="19"/>
  <c r="J110" i="19"/>
  <c r="V174" i="19"/>
  <c r="S74" i="19"/>
  <c r="P224" i="19"/>
  <c r="S174" i="19"/>
  <c r="J124" i="19"/>
  <c r="J224" i="19"/>
  <c r="V124" i="19"/>
  <c r="M24" i="19"/>
  <c r="M74" i="19"/>
  <c r="V224" i="19"/>
  <c r="S224" i="19"/>
  <c r="S24" i="19"/>
  <c r="P174" i="19"/>
  <c r="P74" i="19"/>
  <c r="M124" i="19"/>
  <c r="S124" i="19"/>
  <c r="M174" i="19"/>
  <c r="P24" i="19"/>
  <c r="V74" i="19"/>
  <c r="V24" i="19"/>
  <c r="P124" i="19"/>
  <c r="M224" i="19"/>
  <c r="J174" i="19"/>
  <c r="J74" i="19"/>
  <c r="V226" i="19"/>
  <c r="S176" i="19"/>
  <c r="V26" i="19"/>
  <c r="P76" i="19"/>
  <c r="J76" i="19"/>
  <c r="P126" i="19"/>
  <c r="M176" i="19"/>
  <c r="J126" i="19"/>
  <c r="V176" i="19"/>
  <c r="S126" i="19"/>
  <c r="V126" i="19"/>
  <c r="M126" i="19"/>
  <c r="P176" i="19"/>
  <c r="J176" i="19"/>
  <c r="V76" i="19"/>
  <c r="S26" i="19"/>
  <c r="M76" i="19"/>
  <c r="J226" i="19"/>
  <c r="S226" i="19"/>
  <c r="S76" i="19"/>
  <c r="P26" i="19"/>
  <c r="P226" i="19"/>
  <c r="M26" i="19"/>
  <c r="M226" i="19"/>
  <c r="V44" i="19"/>
  <c r="S244" i="19"/>
  <c r="M144" i="19"/>
  <c r="J94" i="19"/>
  <c r="M94" i="19"/>
  <c r="S44" i="19"/>
  <c r="V244" i="19"/>
  <c r="P94" i="19"/>
  <c r="M244" i="19"/>
  <c r="S94" i="19"/>
  <c r="V194" i="19"/>
  <c r="V94" i="19"/>
  <c r="S144" i="19"/>
  <c r="J194" i="19"/>
  <c r="P194" i="19"/>
  <c r="V144" i="19"/>
  <c r="P244" i="19"/>
  <c r="P144" i="19"/>
  <c r="J244" i="19"/>
  <c r="J44" i="19"/>
  <c r="P44" i="19"/>
  <c r="S194" i="19"/>
  <c r="M194" i="19"/>
  <c r="J144" i="19"/>
  <c r="M44" i="19"/>
  <c r="V172" i="19"/>
  <c r="S22" i="19"/>
  <c r="M72" i="19"/>
  <c r="V222" i="19"/>
  <c r="S172" i="19"/>
  <c r="J172" i="19"/>
  <c r="V122" i="19"/>
  <c r="P22" i="19"/>
  <c r="J72" i="19"/>
  <c r="J122" i="19"/>
  <c r="S222" i="19"/>
  <c r="S122" i="19"/>
  <c r="V22" i="19"/>
  <c r="P222" i="19"/>
  <c r="M222" i="19"/>
  <c r="P172" i="19"/>
  <c r="V72" i="19"/>
  <c r="S72" i="19"/>
  <c r="P72" i="19"/>
  <c r="P122" i="19"/>
  <c r="J222" i="19"/>
  <c r="M22" i="19"/>
  <c r="M122" i="19"/>
  <c r="M172" i="19"/>
  <c r="V243" i="19"/>
  <c r="V43" i="19"/>
  <c r="M193" i="19"/>
  <c r="M43" i="19"/>
  <c r="J193" i="19"/>
  <c r="J43" i="19"/>
  <c r="P143" i="19"/>
  <c r="P43" i="19"/>
  <c r="V193" i="19"/>
  <c r="P243" i="19"/>
  <c r="J93" i="19"/>
  <c r="S43" i="19"/>
  <c r="J143" i="19"/>
  <c r="V143" i="19"/>
  <c r="V93" i="19"/>
  <c r="S243" i="19"/>
  <c r="S93" i="19"/>
  <c r="P193" i="19"/>
  <c r="P93" i="19"/>
  <c r="M143" i="19"/>
  <c r="J243" i="19"/>
  <c r="S143" i="19"/>
  <c r="S193" i="19"/>
  <c r="M243" i="19"/>
  <c r="M93" i="19"/>
  <c r="V29" i="19"/>
  <c r="V179" i="19"/>
  <c r="P79" i="19"/>
  <c r="P129" i="19"/>
  <c r="M229" i="19"/>
  <c r="J129" i="19"/>
  <c r="P229" i="19"/>
  <c r="S29" i="19"/>
  <c r="S79" i="19"/>
  <c r="S129" i="19"/>
  <c r="M129" i="19"/>
  <c r="M179" i="19"/>
  <c r="J179" i="19"/>
  <c r="P179" i="19"/>
  <c r="V129" i="19"/>
  <c r="V79" i="19"/>
  <c r="V229" i="19"/>
  <c r="M79" i="19"/>
  <c r="S229" i="19"/>
  <c r="M29" i="19"/>
  <c r="S179" i="19"/>
  <c r="J229" i="19"/>
  <c r="P29" i="19"/>
  <c r="J79" i="19"/>
  <c r="V213" i="19"/>
  <c r="S213" i="19"/>
  <c r="M113" i="19"/>
  <c r="M163" i="19"/>
  <c r="J213" i="19"/>
  <c r="P13" i="19"/>
  <c r="P63" i="19"/>
  <c r="M63" i="19"/>
  <c r="J63" i="19"/>
  <c r="V13" i="19"/>
  <c r="V63" i="19"/>
  <c r="V163" i="19"/>
  <c r="S113" i="19"/>
  <c r="P163" i="19"/>
  <c r="J113" i="19"/>
  <c r="S63" i="19"/>
  <c r="S163" i="19"/>
  <c r="S13" i="19"/>
  <c r="P213" i="19"/>
  <c r="M13" i="19"/>
  <c r="M213" i="19"/>
  <c r="V113" i="19"/>
  <c r="P113" i="19"/>
  <c r="J163" i="19"/>
  <c r="V115" i="19"/>
  <c r="P215" i="19"/>
  <c r="P165" i="19"/>
  <c r="S115" i="19"/>
  <c r="M115" i="19"/>
  <c r="P65" i="19"/>
  <c r="V165" i="19"/>
  <c r="M65" i="19"/>
  <c r="J165" i="19"/>
  <c r="S165" i="19"/>
  <c r="S215" i="19"/>
  <c r="M215" i="19"/>
  <c r="S65" i="19"/>
  <c r="J115" i="19"/>
  <c r="J215" i="19"/>
  <c r="V215" i="19"/>
  <c r="S15" i="19"/>
  <c r="M15" i="19"/>
  <c r="P15" i="19"/>
  <c r="P115" i="19"/>
  <c r="M165" i="19"/>
  <c r="V15" i="19"/>
  <c r="V65" i="19"/>
  <c r="J65" i="19"/>
  <c r="V191" i="19"/>
  <c r="S41" i="19"/>
  <c r="S191" i="19"/>
  <c r="P191" i="19"/>
  <c r="S141" i="19"/>
  <c r="M241" i="19"/>
  <c r="M91" i="19"/>
  <c r="J41" i="19"/>
  <c r="J141" i="19"/>
  <c r="S241" i="19"/>
  <c r="V141" i="19"/>
  <c r="P241" i="19"/>
  <c r="M191" i="19"/>
  <c r="S91" i="19"/>
  <c r="J91" i="19"/>
  <c r="V91" i="19"/>
  <c r="P41" i="19"/>
  <c r="P91" i="19"/>
  <c r="M41" i="19"/>
  <c r="J241" i="19"/>
  <c r="J191" i="19"/>
  <c r="V241" i="19"/>
  <c r="V41" i="19"/>
  <c r="M141" i="19"/>
  <c r="P141" i="19"/>
  <c r="V121" i="19"/>
  <c r="V171" i="19"/>
  <c r="S121" i="19"/>
  <c r="P171" i="19"/>
  <c r="J171" i="19"/>
  <c r="J121" i="19"/>
  <c r="M121" i="19"/>
  <c r="J221" i="19"/>
  <c r="S171" i="19"/>
  <c r="P221" i="19"/>
  <c r="S21" i="19"/>
  <c r="M71" i="19"/>
  <c r="S221" i="19"/>
  <c r="J71" i="19"/>
  <c r="S71" i="19"/>
  <c r="V71" i="19"/>
  <c r="M171" i="19"/>
  <c r="M221" i="19"/>
  <c r="V21" i="19"/>
  <c r="V221" i="19"/>
  <c r="P71" i="19"/>
  <c r="P121" i="19"/>
  <c r="M21" i="19"/>
  <c r="P21"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5" i="1"/>
  <c r="AE82" i="1"/>
  <c r="AE84" i="1"/>
  <c r="AD84" i="1" s="1"/>
  <c r="AF130" i="1"/>
  <c r="AF136" i="1"/>
  <c r="AF133" i="1"/>
  <c r="AF139" i="1"/>
  <c r="AF37" i="1"/>
  <c r="AF61" i="1"/>
  <c r="AF109" i="1"/>
  <c r="AE15" i="1"/>
  <c r="AD15" i="1" s="1"/>
  <c r="AE14" i="1"/>
  <c r="AD14" i="1" s="1"/>
  <c r="AE13" i="1"/>
  <c r="AD13" i="1" s="1"/>
  <c r="AF28" i="1"/>
  <c r="AF34" i="1"/>
  <c r="AF40" i="1"/>
  <c r="AF94" i="1"/>
  <c r="AF70" i="1"/>
  <c r="AF64" i="1"/>
  <c r="AF112" i="1"/>
  <c r="AF31" i="1"/>
  <c r="AF106" i="1"/>
  <c r="AF121" i="1"/>
  <c r="AF55" i="1"/>
  <c r="AF46" i="1"/>
  <c r="AF22" i="1"/>
  <c r="AF88" i="1"/>
  <c r="AF79" i="1"/>
  <c r="AE12" i="1"/>
  <c r="AD12" i="1" s="1"/>
  <c r="AE11" i="1"/>
  <c r="AD11" i="1" s="1"/>
  <c r="AE10" i="1"/>
  <c r="AD10" i="1" s="1"/>
  <c r="AF43" i="1"/>
  <c r="AF19" i="1"/>
  <c r="AF124" i="1"/>
  <c r="AF127" i="1"/>
  <c r="AF100" i="1"/>
  <c r="AF67" i="1"/>
  <c r="AF76" i="1"/>
  <c r="AF115" i="1"/>
  <c r="AF73" i="1"/>
  <c r="AF49" i="1"/>
  <c r="AF91" i="1"/>
  <c r="AF118" i="1"/>
  <c r="AF52" i="1"/>
  <c r="W10" i="1"/>
  <c r="AA10" i="1" s="1"/>
  <c r="AA11" i="1" s="1"/>
  <c r="W13" i="1"/>
  <c r="AA13" i="1" s="1"/>
  <c r="AA14" i="1" s="1"/>
  <c r="W16" i="1"/>
  <c r="AA16" i="1" s="1"/>
  <c r="U181" i="19" l="1"/>
  <c r="R231" i="19"/>
  <c r="U31" i="19"/>
  <c r="L231" i="19"/>
  <c r="R31" i="19"/>
  <c r="L81" i="19"/>
  <c r="U231" i="19"/>
  <c r="X81" i="19"/>
  <c r="X31" i="19"/>
  <c r="X181" i="19"/>
  <c r="R81" i="19"/>
  <c r="R131" i="19"/>
  <c r="O231" i="19"/>
  <c r="L131" i="19"/>
  <c r="U81" i="19"/>
  <c r="X231" i="19"/>
  <c r="O131" i="19"/>
  <c r="O181" i="19"/>
  <c r="L181" i="19"/>
  <c r="R181" i="19"/>
  <c r="X131" i="19"/>
  <c r="U131" i="19"/>
  <c r="O81" i="19"/>
  <c r="O31" i="19"/>
  <c r="L31" i="19"/>
  <c r="AA15" i="1"/>
  <c r="AC14" i="1"/>
  <c r="AB14" i="1"/>
  <c r="AA12" i="1"/>
  <c r="AB11" i="1"/>
  <c r="AC11" i="1"/>
  <c r="AF84" i="1"/>
  <c r="AD82" i="1"/>
  <c r="AE83" i="1"/>
  <c r="AD83" i="1" s="1"/>
  <c r="AB7" i="1"/>
  <c r="W231" i="19" l="1"/>
  <c r="T181" i="19"/>
  <c r="Q31" i="19"/>
  <c r="Q81" i="19"/>
  <c r="K81" i="19"/>
  <c r="N231" i="19"/>
  <c r="W181" i="19"/>
  <c r="T81" i="19"/>
  <c r="N81" i="19"/>
  <c r="N131" i="19"/>
  <c r="W131" i="19"/>
  <c r="K181" i="19"/>
  <c r="W31" i="19"/>
  <c r="Q231" i="19"/>
  <c r="K231" i="19"/>
  <c r="T231" i="19"/>
  <c r="T31" i="19"/>
  <c r="T131" i="19"/>
  <c r="Q181" i="19"/>
  <c r="Q131" i="19"/>
  <c r="N181" i="19"/>
  <c r="W81" i="19"/>
  <c r="N31" i="19"/>
  <c r="K131" i="19"/>
  <c r="W157" i="19"/>
  <c r="T207" i="19"/>
  <c r="W57" i="19"/>
  <c r="W107" i="19"/>
  <c r="T107" i="19"/>
  <c r="T7" i="19"/>
  <c r="W207" i="19"/>
  <c r="W7" i="19"/>
  <c r="Q207" i="19"/>
  <c r="Q7" i="19"/>
  <c r="N57" i="19"/>
  <c r="Q57" i="19"/>
  <c r="N107" i="19"/>
  <c r="T57" i="19"/>
  <c r="Q157" i="19"/>
  <c r="N7" i="19"/>
  <c r="K57" i="19"/>
  <c r="T157" i="19"/>
  <c r="Q107" i="19"/>
  <c r="K207" i="19"/>
  <c r="N207" i="19"/>
  <c r="K157" i="19"/>
  <c r="N157" i="19"/>
  <c r="K107" i="19"/>
  <c r="W108" i="19"/>
  <c r="T158" i="19"/>
  <c r="W208" i="19"/>
  <c r="W8" i="19"/>
  <c r="T208" i="19"/>
  <c r="W58" i="19"/>
  <c r="T58" i="19"/>
  <c r="T8" i="19"/>
  <c r="Q158" i="19"/>
  <c r="N208" i="19"/>
  <c r="N8" i="19"/>
  <c r="T108" i="19"/>
  <c r="Q208" i="19"/>
  <c r="Q8" i="19"/>
  <c r="N58" i="19"/>
  <c r="W158" i="19"/>
  <c r="Q108" i="19"/>
  <c r="Q58" i="19"/>
  <c r="K108" i="19"/>
  <c r="K58" i="19"/>
  <c r="N158" i="19"/>
  <c r="N108" i="19"/>
  <c r="K208" i="19"/>
  <c r="K158" i="19"/>
  <c r="V31" i="19"/>
  <c r="V181" i="19"/>
  <c r="M231" i="19"/>
  <c r="M181" i="19"/>
  <c r="J81" i="19"/>
  <c r="J181" i="19"/>
  <c r="P181" i="19"/>
  <c r="P81" i="19"/>
  <c r="V231" i="19"/>
  <c r="V81" i="19"/>
  <c r="S81" i="19"/>
  <c r="M31" i="19"/>
  <c r="J131" i="19"/>
  <c r="P131" i="19"/>
  <c r="S181" i="19"/>
  <c r="P231" i="19"/>
  <c r="M81" i="19"/>
  <c r="M131" i="19"/>
  <c r="V131" i="19"/>
  <c r="S131" i="19"/>
  <c r="S31" i="19"/>
  <c r="P31" i="19"/>
  <c r="S231" i="19"/>
  <c r="J231" i="19"/>
  <c r="K31" i="19"/>
  <c r="K7" i="19"/>
  <c r="K8" i="19"/>
  <c r="J31" i="19"/>
  <c r="AF14" i="1"/>
  <c r="AF11" i="1"/>
  <c r="AF82" i="1"/>
  <c r="AC15" i="1"/>
  <c r="AB15" i="1"/>
  <c r="AB12" i="1"/>
  <c r="AC12" i="1"/>
  <c r="AF83" i="1"/>
  <c r="AC7" i="1"/>
  <c r="X158" i="19" l="1"/>
  <c r="U208" i="19"/>
  <c r="X58" i="19"/>
  <c r="U158" i="19"/>
  <c r="U58" i="19"/>
  <c r="U8" i="19"/>
  <c r="X8" i="19"/>
  <c r="U108" i="19"/>
  <c r="R208" i="19"/>
  <c r="R8" i="19"/>
  <c r="O58" i="19"/>
  <c r="X108" i="19"/>
  <c r="R58" i="19"/>
  <c r="O108" i="19"/>
  <c r="X208" i="19"/>
  <c r="O208" i="19"/>
  <c r="L58" i="19"/>
  <c r="O158" i="19"/>
  <c r="L208" i="19"/>
  <c r="R158" i="19"/>
  <c r="O8" i="19"/>
  <c r="L158" i="19"/>
  <c r="R108" i="19"/>
  <c r="L108" i="19"/>
  <c r="X207" i="19"/>
  <c r="X7" i="19"/>
  <c r="U57" i="19"/>
  <c r="X107" i="19"/>
  <c r="U207" i="19"/>
  <c r="R57" i="19"/>
  <c r="O107" i="19"/>
  <c r="R107" i="19"/>
  <c r="O157" i="19"/>
  <c r="U157" i="19"/>
  <c r="U107" i="19"/>
  <c r="L207" i="19"/>
  <c r="X157" i="19"/>
  <c r="U7" i="19"/>
  <c r="R207" i="19"/>
  <c r="O207" i="19"/>
  <c r="O57" i="19"/>
  <c r="L157" i="19"/>
  <c r="L107" i="19"/>
  <c r="X57" i="19"/>
  <c r="R157" i="19"/>
  <c r="R7" i="19"/>
  <c r="O7" i="19"/>
  <c r="L57" i="19"/>
  <c r="L8" i="19"/>
  <c r="L7" i="19"/>
  <c r="AF15" i="1"/>
  <c r="AF12" i="1"/>
  <c r="AB10" i="1"/>
  <c r="V107" i="19" l="1"/>
  <c r="S157" i="19"/>
  <c r="V207" i="19"/>
  <c r="V7" i="19"/>
  <c r="V157" i="19"/>
  <c r="S57" i="19"/>
  <c r="S107" i="19"/>
  <c r="S7" i="19"/>
  <c r="V57" i="19"/>
  <c r="P157" i="19"/>
  <c r="M207" i="19"/>
  <c r="M7" i="19"/>
  <c r="P207" i="19"/>
  <c r="P7" i="19"/>
  <c r="M57" i="19"/>
  <c r="M157" i="19"/>
  <c r="M107" i="19"/>
  <c r="J107" i="19"/>
  <c r="S207" i="19"/>
  <c r="J57" i="19"/>
  <c r="P107" i="19"/>
  <c r="P57" i="19"/>
  <c r="J207" i="19"/>
  <c r="J157" i="19"/>
  <c r="J7" i="19"/>
  <c r="AF10" i="1"/>
  <c r="AC10" i="1"/>
  <c r="AB13" i="1" s="1"/>
  <c r="V58" i="19" l="1"/>
  <c r="S108" i="19"/>
  <c r="V158" i="19"/>
  <c r="S208" i="19"/>
  <c r="V208" i="19"/>
  <c r="S158" i="19"/>
  <c r="P108" i="19"/>
  <c r="M158" i="19"/>
  <c r="S58" i="19"/>
  <c r="S8" i="19"/>
  <c r="P158" i="19"/>
  <c r="M208" i="19"/>
  <c r="M8" i="19"/>
  <c r="V8" i="19"/>
  <c r="P208" i="19"/>
  <c r="M58" i="19"/>
  <c r="J158" i="19"/>
  <c r="V108" i="19"/>
  <c r="P58" i="19"/>
  <c r="J108" i="19"/>
  <c r="P8" i="19"/>
  <c r="J58" i="19"/>
  <c r="M108" i="19"/>
  <c r="J208" i="19"/>
  <c r="J8" i="19"/>
  <c r="AF13" i="1"/>
  <c r="AC13" i="1"/>
  <c r="AC16" i="1" l="1"/>
  <c r="AB16" i="1" l="1"/>
  <c r="V209" i="19" l="1"/>
  <c r="V9" i="19"/>
  <c r="S59" i="19"/>
  <c r="V109" i="19"/>
  <c r="V59" i="19"/>
  <c r="S109" i="19"/>
  <c r="V159" i="19"/>
  <c r="S9" i="19"/>
  <c r="P59" i="19"/>
  <c r="M109" i="19"/>
  <c r="S159" i="19"/>
  <c r="P109" i="19"/>
  <c r="M159" i="19"/>
  <c r="S209" i="19"/>
  <c r="J209" i="19"/>
  <c r="P159" i="19"/>
  <c r="P9" i="19"/>
  <c r="M9" i="19"/>
  <c r="J159" i="19"/>
  <c r="J109" i="19"/>
  <c r="P209" i="19"/>
  <c r="M209" i="19"/>
  <c r="M59" i="19"/>
  <c r="J59" i="19"/>
  <c r="J9" i="19"/>
  <c r="AF16" i="1"/>
  <c r="N7" i="1"/>
  <c r="O7" i="1" s="1"/>
  <c r="AX46" i="18" l="1"/>
  <c r="AN66" i="18"/>
  <c r="AD6" i="18"/>
  <c r="T6" i="18"/>
  <c r="J26" i="18"/>
  <c r="AN26" i="18"/>
  <c r="AD46" i="18"/>
  <c r="AX26" i="18"/>
  <c r="AD86" i="18"/>
  <c r="T66" i="18"/>
  <c r="J86" i="18"/>
  <c r="AD66" i="18"/>
  <c r="AD26" i="18"/>
  <c r="AX66" i="18"/>
  <c r="AN86" i="18"/>
  <c r="AN46" i="18"/>
  <c r="T26" i="18"/>
  <c r="J46" i="18"/>
  <c r="AX86" i="18"/>
  <c r="AX6" i="18"/>
  <c r="AN6" i="18"/>
  <c r="T46" i="18"/>
  <c r="J66" i="18"/>
  <c r="T86" i="18"/>
  <c r="J6" i="18"/>
  <c r="AE58" i="1"/>
  <c r="AD58" i="1" s="1"/>
  <c r="AE97" i="1"/>
  <c r="AD97" i="1" s="1"/>
  <c r="AE25" i="1"/>
  <c r="AD25" i="1" s="1"/>
  <c r="P7" i="1"/>
  <c r="Q7" i="1"/>
  <c r="V62" i="19" l="1"/>
  <c r="V112" i="19"/>
  <c r="P112" i="19"/>
  <c r="M12" i="19"/>
  <c r="P212" i="19"/>
  <c r="J62" i="19"/>
  <c r="S112" i="19"/>
  <c r="V212" i="19"/>
  <c r="M162" i="19"/>
  <c r="J162" i="19"/>
  <c r="M112" i="19"/>
  <c r="P62" i="19"/>
  <c r="V162" i="19"/>
  <c r="S62" i="19"/>
  <c r="P162" i="19"/>
  <c r="V12" i="19"/>
  <c r="M62" i="19"/>
  <c r="P12" i="19"/>
  <c r="S212" i="19"/>
  <c r="S162" i="19"/>
  <c r="M212" i="19"/>
  <c r="S12" i="19"/>
  <c r="J112" i="19"/>
  <c r="J212" i="19"/>
  <c r="V236" i="19"/>
  <c r="S236" i="19"/>
  <c r="S36" i="19"/>
  <c r="P186" i="19"/>
  <c r="V136" i="19"/>
  <c r="S86" i="19"/>
  <c r="V86" i="19"/>
  <c r="S186" i="19"/>
  <c r="P136" i="19"/>
  <c r="M236" i="19"/>
  <c r="P86" i="19"/>
  <c r="M136" i="19"/>
  <c r="S136" i="19"/>
  <c r="V36" i="19"/>
  <c r="M186" i="19"/>
  <c r="M36" i="19"/>
  <c r="P36" i="19"/>
  <c r="M86" i="19"/>
  <c r="V186" i="19"/>
  <c r="P236" i="19"/>
  <c r="J86" i="19"/>
  <c r="J186" i="19"/>
  <c r="J136" i="19"/>
  <c r="J236" i="19"/>
  <c r="V223" i="19"/>
  <c r="S223" i="19"/>
  <c r="V173" i="19"/>
  <c r="P23" i="19"/>
  <c r="J123" i="19"/>
  <c r="J223" i="19"/>
  <c r="V123" i="19"/>
  <c r="P223" i="19"/>
  <c r="P173" i="19"/>
  <c r="M73" i="19"/>
  <c r="P73" i="19"/>
  <c r="P123" i="19"/>
  <c r="S173" i="19"/>
  <c r="V73" i="19"/>
  <c r="M223" i="19"/>
  <c r="S123" i="19"/>
  <c r="M173" i="19"/>
  <c r="M123" i="19"/>
  <c r="V23" i="19"/>
  <c r="S23" i="19"/>
  <c r="M23" i="19"/>
  <c r="S73" i="19"/>
  <c r="J73" i="19"/>
  <c r="J173" i="19"/>
  <c r="J12" i="19"/>
  <c r="J36" i="19"/>
  <c r="J23" i="19"/>
  <c r="AF97" i="1"/>
  <c r="AF25" i="1"/>
  <c r="AF58" i="1"/>
  <c r="AE7" i="1"/>
  <c r="AD7" i="1" s="1"/>
  <c r="AE9" i="1"/>
  <c r="AD9" i="1" s="1"/>
  <c r="AE8" i="1"/>
  <c r="AD8" i="1" s="1"/>
  <c r="X56" i="19" l="1"/>
  <c r="X6" i="19"/>
  <c r="X206" i="19"/>
  <c r="O206" i="19"/>
  <c r="O106" i="19"/>
  <c r="O56" i="19"/>
  <c r="U106" i="19"/>
  <c r="U156" i="19"/>
  <c r="R106" i="19"/>
  <c r="O6" i="19"/>
  <c r="L106" i="19"/>
  <c r="L56" i="19"/>
  <c r="X156" i="19"/>
  <c r="X106" i="19"/>
  <c r="O156" i="19"/>
  <c r="R6" i="19"/>
  <c r="U6" i="19"/>
  <c r="R56" i="19"/>
  <c r="U206" i="19"/>
  <c r="U56" i="19"/>
  <c r="R156" i="19"/>
  <c r="L156" i="19"/>
  <c r="R206" i="19"/>
  <c r="L206" i="19"/>
  <c r="V156" i="19"/>
  <c r="V6" i="19"/>
  <c r="P6" i="19"/>
  <c r="M106" i="19"/>
  <c r="M156" i="19"/>
  <c r="M6" i="19"/>
  <c r="S206" i="19"/>
  <c r="S156" i="19"/>
  <c r="M56" i="19"/>
  <c r="M206" i="19"/>
  <c r="J206" i="19"/>
  <c r="J156" i="19"/>
  <c r="V56" i="19"/>
  <c r="S106" i="19"/>
  <c r="V206" i="19"/>
  <c r="J56" i="19"/>
  <c r="V106" i="19"/>
  <c r="P106" i="19"/>
  <c r="S6" i="19"/>
  <c r="P206" i="19"/>
  <c r="P56" i="19"/>
  <c r="S56" i="19"/>
  <c r="P156" i="19"/>
  <c r="J106" i="19"/>
  <c r="W106" i="19"/>
  <c r="T206" i="19"/>
  <c r="Q106" i="19"/>
  <c r="Q156" i="19"/>
  <c r="K106" i="19"/>
  <c r="K56" i="19"/>
  <c r="W206" i="19"/>
  <c r="W56" i="19"/>
  <c r="T6" i="19"/>
  <c r="N156" i="19"/>
  <c r="Q6" i="19"/>
  <c r="Q206" i="19"/>
  <c r="W6" i="19"/>
  <c r="W156" i="19"/>
  <c r="Q56" i="19"/>
  <c r="K206" i="19"/>
  <c r="N6" i="19"/>
  <c r="N206" i="19"/>
  <c r="T56" i="19"/>
  <c r="T156" i="19"/>
  <c r="N106" i="19"/>
  <c r="T106" i="19"/>
  <c r="K156" i="19"/>
  <c r="N56" i="19"/>
  <c r="K6" i="19"/>
  <c r="L6" i="19"/>
  <c r="J6" i="19"/>
  <c r="AF9" i="1"/>
  <c r="AF8" i="1"/>
  <c r="AF7"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<sst xmlns="http://schemas.openxmlformats.org/spreadsheetml/2006/main" count="1580" uniqueCount="612">
  <si>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</si>
  <si>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</si>
  <si>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</si>
  <si>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</si>
  <si>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</si>
  <si>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</si>
  <si>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</si>
  <si>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</si>
  <si>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</si>
  <si>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</si>
  <si>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</si>
  <si>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</si>
  <si>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</si>
  <si>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</si>
  <si>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</si>
  <si>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</si>
  <si>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</si>
  <si>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</si>
  <si>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</si>
  <si>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</si>
  <si>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</si>
  <si>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</si>
  <si>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</si>
  <si>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</si>
  <si>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</si>
  <si>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</si>
  <si>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</si>
  <si>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</si>
  <si>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</si>
  <si>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</si>
  <si>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</si>
  <si>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</si>
  <si>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</si>
  <si>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</si>
  <si>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</si>
  <si>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</si>
  <si>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</si>
  <si>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</si>
  <si>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</si>
  <si>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</si>
  <si>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</si>
  <si>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</si>
  <si>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</si>
  <si>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</si>
  <si>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</si>
  <si>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</si>
  <si>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</si>
  <si>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</si>
  <si>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</si>
  <si>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</si>
  <si>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</si>
  <si>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</si>
  <si>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</si>
  <si>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</si>
  <si>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</si>
  <si>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</si>
  <si>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</si>
  <si>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</si>
  <si>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</si>
  <si>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</si>
  <si>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</si>
  <si>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</si>
  <si>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</si>
  <si>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</si>
  <si>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</si>
  <si>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</si>
  <si>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</si>
  <si>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</si>
  <si>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</si>
  <si>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</si>
  <si>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</si>
  <si>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</si>
  <si>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</si>
  <si>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</si>
  <si>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</si>
  <si>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</si>
  <si>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</si>
  <si>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</si>
  <si>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</si>
  <si>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</si>
  <si>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</si>
  <si>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</si>
  <si>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</si>
  <si>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</si>
  <si>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</si>
  <si>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</si>
  <si>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</si>
  <si>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</si>
  <si>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</si>
  <si>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</si>
  <si>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</si>
  <si>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</si>
  <si>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</si>
  <si>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</si>
  <si>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</si>
  <si>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</si>
  <si>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</si>
  <si>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</si>
  <si>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</si>
  <si>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</si>
  <si>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</si>
  <si>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</si>
  <si>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</si>
  <si>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</si>
  <si>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</si>
  <si>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</si>
  <si>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</si>
  <si>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</si>
  <si>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</si>
  <si>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</si>
  <si>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</si>
  <si>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</si>
  <si>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</si>
  <si>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</si>
  <si>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</si>
  <si>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</si>
  <si>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</si>
  <si>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</si>
  <si>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</si>
  <si>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</si>
  <si>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</si>
  <si>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</si>
  <si>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</si>
  <si>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</si>
  <si>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</si>
  <si>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</si>
  <si>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</si>
  <si>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</si>
  <si>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</si>
  <si>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</si>
  <si>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</si>
  <si>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</si>
  <si>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</si>
  <si>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</si>
  <si>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</si>
  <si>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</si>
  <si>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</si>
  <si>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</si>
  <si>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</si>
  <si>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</si>
  <si>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</si>
  <si>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</si>
  <si>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</si>
  <si>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</si>
  <si>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</si>
  <si>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</si>
  <si>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</si>
  <si>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</si>
  <si>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</si>
  <si>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</si>
  <si>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</si>
  <si>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</si>
  <si>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</si>
  <si>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</si>
  <si>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</si>
  <si>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</si>
  <si>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</si>
  <si>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</si>
  <si>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</si>
  <si>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</si>
  <si>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</si>
  <si>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</si>
  <si>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</si>
  <si>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</si>
  <si>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</si>
  <si>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</si>
  <si>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</si>
  <si>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</si>
  <si>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</si>
  <si>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</si>
  <si>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</si>
  <si>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</si>
  <si>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</si>
  <si>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</si>
  <si>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</si>
  <si>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</si>
  <si>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</si>
  <si>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</si>
  <si>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</si>
  <si>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</si>
  <si>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</si>
  <si>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</si>
  <si>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</si>
  <si>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</si>
  <si>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</si>
  <si>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</si>
  <si>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</si>
  <si>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</si>
  <si>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</si>
  <si>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</si>
  <si>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</si>
  <si>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</si>
  <si>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</si>
  <si>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</si>
  <si>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</si>
  <si>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</si>
  <si>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</si>
  <si>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</si>
  <si>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</si>
  <si>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</si>
  <si>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</si>
  <si>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</si>
  <si>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</si>
  <si>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</si>
  <si>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</si>
  <si>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</si>
  <si>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</si>
  <si>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</si>
  <si>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</si>
  <si>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</si>
  <si>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 xml:space="preserve">Mensual
</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</si>
  <si>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</si>
  <si>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</si>
  <si>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</si>
  <si>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</si>
  <si>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</si>
  <si>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</si>
  <si>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</si>
  <si>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</si>
  <si>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</si>
  <si>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</si>
  <si>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</si>
  <si>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</si>
  <si>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</si>
  <si>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</si>
  <si>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</si>
  <si>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</si>
  <si>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</si>
  <si>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</si>
  <si>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</si>
  <si>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</si>
  <si>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</si>
  <si>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</si>
  <si>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</si>
  <si>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</si>
  <si>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</si>
  <si>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</si>
  <si>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</si>
  <si>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</si>
  <si>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</si>
  <si>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</si>
  <si>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</si>
  <si>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</si>
  <si>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</si>
  <si>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</si>
  <si>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</si>
  <si>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</si>
  <si>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</si>
  <si>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</si>
  <si>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</si>
  <si>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</si>
  <si>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</si>
  <si>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</si>
  <si>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</si>
  <si>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</si>
  <si>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</si>
  <si>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</si>
  <si>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</si>
  <si>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</si>
  <si>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</si>
  <si>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</si>
  <si>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</si>
  <si>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</si>
  <si>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</si>
  <si>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</si>
  <si>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</si>
  <si>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</si>
  <si>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</si>
  <si>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</si>
  <si>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</si>
  <si>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</si>
  <si>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</si>
  <si>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</si>
  <si>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</si>
  <si>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</si>
  <si>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</si>
  <si>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</si>
  <si>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</si>
  <si>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</si>
  <si>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</si>
  <si>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</si>
  <si>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</si>
  <si>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</si>
  <si>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</si>
  <si>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</si>
  <si>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</si>
  <si>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</si>
  <si>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</si>
  <si>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</si>
  <si>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</si>
  <si>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</si>
  <si>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</si>
  <si>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</si>
  <si>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</si>
  <si>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</si>
  <si>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</si>
  <si>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</si>
  <si>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</si>
  <si>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</si>
  <si>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</si>
  <si>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</si>
  <si>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</si>
  <si>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</si>
  <si>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</si>
  <si>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</si>
  <si>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</si>
  <si>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</si>
  <si>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</si>
  <si>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</si>
  <si>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</si>
  <si>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</si>
  <si>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</si>
  <si>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</si>
  <si>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</si>
  <si>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</si>
  <si>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</si>
  <si>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</si>
  <si>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</si>
  <si>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</si>
  <si>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</si>
  <si>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</si>
  <si>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</si>
  <si>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</si>
  <si>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</si>
  <si>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</si>
  <si>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</si>
  <si>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</si>
  <si>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</si>
  <si>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</si>
  <si>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</si>
  <si>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</si>
  <si>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</si>
  <si>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</si>
  <si>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</si>
  <si>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</si>
  <si>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</si>
  <si>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</si>
  <si>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</si>
  <si>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</si>
  <si>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</si>
  <si>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</si>
  <si>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</si>
  <si>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</si>
  <si>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</si>
  <si>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Posibilidad de pérdida de la confidencialidad de la información obtenida para la ejecución de los trabajos de auditoría debido a debilidades en los mecanismos de control para su protección y resguardo.</t>
  </si>
  <si>
    <t>Cada vez que se ejecuta un trabajo de auditoria, el auditor líder compila la información insumo resultante del trabajo de auditoría en una carpeta electrónica y la entrega en un CD a la Jefe de la Oficina de Control Interno para su protección y resguardo.</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</si>
  <si>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</si>
  <si>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</si>
  <si>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</si>
  <si>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</si>
  <si>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</si>
  <si>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</si>
  <si>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</si>
  <si>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El apoyo a la supervisión realiza un seguimiento mensual a los contratos en lo referente a los aspectos administrativos, técnicos y financieros, teniendo como evidencia los informes de apoyo a la supervisión para el trámite de los pagos correspondientes.</t>
  </si>
  <si>
    <t>Sustracción, alteración o inclusión de documentos en los expedientes documentales que se encuentran en custodia del proceso para beneficiar a terceros.</t>
  </si>
  <si>
    <t>Detective</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</si>
  <si>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</si>
  <si>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</si>
  <si>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</si>
  <si>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</si>
  <si>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</si>
  <si>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</si>
  <si>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</si>
  <si>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Debilidad en la aplicación de controles a las operaciones financieras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</si>
  <si>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</si>
  <si>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Realizar un muestreo cuatro (4) veces al año de los bienes incorporados en el inventario y registrado en el Sistema Administrativo y Financiero de la Empresa.</t>
  </si>
  <si>
    <t xml:space="preserve">Informar al jefe de la dependencia, y entes de control, para tomar las medidas pertinentes. </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</si>
  <si>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</si>
  <si>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</si>
  <si>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</si>
  <si>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</si>
  <si>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</si>
  <si>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</si>
  <si>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</si>
  <si>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</si>
  <si>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</si>
  <si>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</si>
  <si>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</si>
  <si>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</si>
  <si>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</si>
  <si>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</si>
  <si>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</si>
  <si>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</si>
  <si>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</si>
  <si>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</si>
  <si>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</si>
  <si>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</si>
  <si>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</si>
  <si>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</si>
  <si>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</si>
  <si>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</si>
  <si>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</si>
  <si>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</si>
  <si>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</si>
  <si>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</si>
  <si>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</si>
  <si>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</si>
  <si>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</si>
  <si>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</si>
  <si>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</si>
  <si>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</si>
  <si>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</si>
  <si>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</si>
  <si>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</si>
  <si>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</si>
  <si>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</si>
  <si>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</si>
  <si>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</si>
  <si>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</si>
  <si>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</si>
  <si>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Posibilidad de afectación reputacional por entrega de información desactualizada e inexacta del avance de los proyectos debido a desarticulación de la información reportada por las áreas.</t>
  </si>
  <si>
    <t>Posibilidad de afectación reputacional por la generación de alertas inoportunas debido a un inadecuado seguimiento a los proyectos urbanos.</t>
  </si>
  <si>
    <t>Realizar reuniones de seguimiento al avance de los proyectos, para revisión y definición de compromisos y tareas.</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</si>
  <si>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</si>
  <si>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</si>
  <si>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</si>
  <si>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</si>
  <si>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</si>
  <si>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</si>
  <si>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</si>
  <si>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</si>
  <si>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Informar a la Gerencia General para que se tomen las medidas correspondientes.</t>
  </si>
  <si>
    <t>Uso indebido de información privilegiada para favorecimiento de un interés particular.</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</si>
  <si>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</si>
  <si>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</si>
  <si>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</si>
  <si>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</si>
  <si>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</si>
  <si>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</si>
  <si>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</si>
  <si>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</si>
  <si>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Hacer la reposición del bien Informar a las instancias de Control Interno.</t>
  </si>
  <si>
    <t>Informar oportunamente a la Empresa de Vigilancia del Edificio.</t>
  </si>
  <si>
    <t>Apoyo Mensual, generando informes de apoyo a la supervisión.</t>
  </si>
  <si>
    <t>Fortalecer el seguimiento a las acciones de control de los Riesgos de Corrupción en los procesos de Direccionamiento Estratégico y Tecnologías de la Información.</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</si>
  <si>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</si>
  <si>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</si>
  <si>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</si>
  <si>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</si>
  <si>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</si>
  <si>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</si>
  <si>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</si>
  <si>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</si>
  <si>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</si>
  <si>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</si>
  <si>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</si>
  <si>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</si>
  <si>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</si>
  <si>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</si>
  <si>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</si>
  <si>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</si>
  <si>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</si>
  <si>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</si>
  <si>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</si>
  <si>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</si>
  <si>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</si>
  <si>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</si>
  <si>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</si>
  <si>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</si>
  <si>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</si>
  <si>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</si>
  <si>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</si>
  <si>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</si>
  <si>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</si>
  <si>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</si>
  <si>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</si>
  <si>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</si>
  <si>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</si>
  <si>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efectuar operaciones de salida de recursos o inversiones sin autorización, para beneficio propio o de terceros.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</si>
  <si>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</si>
  <si>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</si>
  <si>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</si>
  <si>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</si>
  <si>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</si>
  <si>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</si>
  <si>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</si>
  <si>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</si>
  <si>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</si>
  <si>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</si>
  <si>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</si>
  <si>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</si>
  <si>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</si>
  <si>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</si>
  <si>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</si>
  <si>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</si>
  <si>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</si>
  <si>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</si>
  <si>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</si>
  <si>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</si>
  <si>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</si>
  <si>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</si>
  <si>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Entrega de información desactualizada e inexacta del avance de los proyectos.</t>
  </si>
  <si>
    <t>Desarticulación de la información reportada por las áreas.</t>
  </si>
  <si>
    <t>Generación de alertas inoportunas.</t>
  </si>
  <si>
    <t>Inadecuado seguimiento a los proyectos urbanos.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</si>
  <si>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</si>
  <si>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</si>
  <si>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</si>
  <si>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</si>
  <si>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</si>
  <si>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</si>
  <si>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</si>
  <si>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Falta de control y seguimiento sobre los bienes de la empresa.</t>
  </si>
  <si>
    <t>Siniestros ocasionados por terceros o casos fortuitos.
Debilidades en la asignación y actualización de inventarios de la empresa.</t>
  </si>
  <si>
    <t>Posibilidad de afectación económica y reputacional por siniestros ocasionados por terceros o casos fortuitos y debilidades en la asignación y actualización de inventarios de la empresa debido a la falta de control y seguimiento sobre los bienes de la empresa.</t>
  </si>
  <si>
    <t>Informar al jefe del área, para tomar las medidas pertinentes con el fin de cubrir los bienes y servicios que no se encuentra al interior del Plan Anual de Adquisiciones.</t>
  </si>
  <si>
    <t>Hacer efectivas las garantías contractuales especificadas en cada uno de los contratos.</t>
  </si>
  <si>
    <t>Realizar un seguimiento oportuno y veraz de los contratos a nivel técnico, administrativo y financiero de los procesos que se encuentren en el Plan Anual de Adquisiciones de la Empresa, con el fin de garantizar su adecuada ejecución.</t>
  </si>
  <si>
    <t>No contar con los contratos que suministren bienes y servicios para la gestión y funcionamiento de la Empresa.</t>
  </si>
  <si>
    <t>Seguimiento inadecuado en los préstamos documentales y consultas en sala.</t>
  </si>
  <si>
    <t>Posibilidad de sustracción, inclusión y/o adulteración de documentos en los expedientes (misionales y de gestión) en beneficio de terceros.</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</si>
  <si>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</si>
  <si>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</si>
  <si>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</si>
  <si>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</si>
  <si>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</si>
  <si>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</si>
  <si>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</si>
  <si>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</si>
  <si>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</si>
  <si>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</si>
  <si>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</si>
  <si>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</si>
  <si>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</si>
  <si>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</si>
  <si>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</si>
  <si>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</si>
  <si>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</si>
  <si>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</si>
  <si>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</si>
  <si>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</si>
  <si>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</si>
  <si>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</si>
  <si>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</si>
  <si>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</si>
  <si>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</si>
  <si>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</si>
  <si>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</si>
  <si>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</si>
  <si>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</si>
  <si>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</si>
  <si>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</si>
  <si>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</si>
  <si>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</si>
  <si>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</si>
  <si>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</si>
  <si>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</si>
  <si>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</si>
  <si>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</si>
  <si>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</si>
  <si>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</si>
  <si>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</si>
  <si>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</si>
  <si>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</si>
  <si>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</si>
  <si>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</si>
  <si>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</si>
  <si>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</si>
  <si>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</si>
  <si>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</si>
  <si>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</si>
  <si>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</si>
  <si>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</si>
  <si>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</si>
  <si>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</si>
  <si>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</si>
  <si>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</si>
  <si>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</si>
  <si>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</si>
  <si>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Mapa Riesgos Institucional Empresa de Renovación y Desarrollo Urbano de Bogotá - 2021 V4</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</si>
  <si>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</si>
  <si>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</si>
  <si>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</si>
  <si>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</si>
  <si>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</si>
  <si>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</si>
  <si>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</si>
  <si>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</si>
  <si>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</si>
  <si>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</si>
  <si>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</si>
  <si>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Informar al jefe inmediato para dar lineamientos.
Garantizar el profesional idóneo para la formulación e implementación del plan de SST.</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</si>
  <si>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</si>
  <si>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</si>
  <si>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</si>
  <si>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</si>
  <si>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</si>
  <si>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</si>
  <si>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</si>
  <si>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</si>
  <si>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</si>
  <si>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</si>
  <si>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</si>
  <si>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</si>
  <si>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</si>
  <si>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</si>
  <si>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</si>
  <si>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</si>
  <si>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</si>
  <si>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</si>
  <si>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</si>
  <si>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</si>
  <si>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</si>
  <si>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rPr>
        <b/>
        <sz val="10"/>
        <rFont val="Arial Narrow"/>
        <family val="2"/>
      </rPr>
      <t>RIESGO ASOCIADO A TRÁMITES:</t>
    </r>
    <r>
      <rPr>
        <sz val="10"/>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</si>
  <si>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</si>
  <si>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</si>
  <si>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</si>
  <si>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El Gestor Senior 1 de la Oficina e Gestión Social trimestralmente solicita a la Dirección Contractual una base de datos con los contratos celebrados en el periodo en donde se relacionen cuales y cuantos cuentan con la obligación de cumplimiento de la política Distrital de Servicio al Ciudadano y normatividad en materia de atención a Derechos de Petición , de esta manera se asegura que todos los contratos suscritos incluyan esta obligación.</t>
  </si>
  <si>
    <t>Afectación reputacional debido al incumplimiento en la generación de respuestas de PQRS por falta de atención oportuna a las mismas.</t>
  </si>
  <si>
    <t>Reportar la participación de los colaboradores inscritos a los eventos programados.</t>
  </si>
  <si>
    <t>En los términos de Referencia y los contratos de prestación de servicios profesionales se incluyo la obligación del cumplimiento de la política publica de servicio al ciudadano.</t>
  </si>
  <si>
    <t xml:space="preserve">llamado de atención al colaborador, en caso de materializarse 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</si>
</sst>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0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6" fillId="3" borderId="0" xfId="0" applyFont="1" applyFill="1" applyAlignment="1">
      <alignment vertical="center"/>
    </xf>
    <xf numFmtId="0" fontId="6" fillId="0" borderId="0" xfId="0" applyFont="1" applyAlignment="1">
      <alignment vertical="center"/>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0" borderId="0" xfId="0" applyFont="1" applyAlignment="1">
      <alignment horizontal="center" vertical="center"/>
    </xf>
    <xf numFmtId="0" fontId="6" fillId="0" borderId="2" xfId="0" applyFont="1" applyBorder="1" applyAlignment="1" applyProtection="1">
      <alignment horizontal="justify" vertical="center"/>
      <protection locked="0"/>
    </xf>
    <xf numFmtId="0" fontId="4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3" xfId="0" applyFont="1" applyFill="1" applyBorder="1" applyAlignment="1">
      <alignment horizontal="justify" vertical="center" wrapText="1"/>
    </xf>
    <xf numFmtId="0" fontId="6" fillId="0" borderId="83"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13" borderId="0" xfId="0" applyFont="1" applyFill="1" applyAlignment="1">
      <alignment vertical="center"/>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65"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vertical="center" wrapText="1"/>
    </xf>
    <xf numFmtId="0" fontId="6" fillId="3" borderId="4" xfId="0" applyFont="1" applyFill="1" applyBorder="1" applyAlignment="1" applyProtection="1">
      <alignment vertical="center" wrapText="1"/>
      <protection locked="0"/>
    </xf>
    <xf numFmtId="0" fontId="48" fillId="3" borderId="4" xfId="0" applyFont="1" applyFill="1" applyBorder="1" applyAlignment="1" applyProtection="1">
      <alignment vertical="center" wrapText="1"/>
      <protection locked="0"/>
    </xf>
    <xf numFmtId="0" fontId="6" fillId="3" borderId="8" xfId="0" applyFont="1" applyFill="1" applyBorder="1" applyAlignment="1" applyProtection="1">
      <alignment vertical="center" wrapText="1"/>
    </xf>
    <xf numFmtId="0" fontId="6" fillId="3" borderId="8" xfId="0" applyFont="1" applyFill="1" applyBorder="1" applyAlignment="1" applyProtection="1">
      <alignment vertical="center" wrapText="1"/>
      <protection locked="0"/>
    </xf>
    <xf numFmtId="0" fontId="48" fillId="3" borderId="8" xfId="0" applyFont="1" applyFill="1" applyBorder="1" applyAlignment="1" applyProtection="1">
      <alignment vertical="center" wrapText="1"/>
      <protection locked="0"/>
    </xf>
    <xf numFmtId="0" fontId="6" fillId="3" borderId="8" xfId="0" applyFont="1" applyFill="1" applyBorder="1" applyAlignment="1" applyProtection="1">
      <alignment horizontal="justify" vertical="center" wrapText="1"/>
    </xf>
    <xf numFmtId="0" fontId="6" fillId="3" borderId="8"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0"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protection locked="0"/>
    </xf>
    <xf numFmtId="14" fontId="6" fillId="3" borderId="0" xfId="0" applyNumberFormat="1"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2" fillId="0" borderId="77" xfId="0" applyFont="1" applyBorder="1" applyAlignment="1">
      <alignment horizontal="center" vertical="center" wrapText="1"/>
    </xf>
    <xf numFmtId="0" fontId="42" fillId="0" borderId="0" xfId="0" applyFont="1" applyBorder="1" applyAlignment="1">
      <alignment horizontal="center" vertical="center"/>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4"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xf>
    <xf numFmtId="0" fontId="6" fillId="0" borderId="5" xfId="0" applyFont="1" applyBorder="1" applyAlignment="1" applyProtection="1">
      <alignment horizontal="justify" vertical="center" wrapText="1"/>
    </xf>
    <xf numFmtId="0" fontId="6" fillId="3" borderId="8" xfId="0" quotePrefix="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9" fontId="6" fillId="3" borderId="5" xfId="0" applyNumberFormat="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7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9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15" zoomScale="110" zoomScaleNormal="110" workbookViewId="0">
      <selection activeCell="H19" sqref="H19"/>
    </sheetView>
  </sheetViews>
  <sheetFormatPr baseColWidth="10" defaultColWidth="11.42578125"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214" t="s">
        <v>140</v>
      </c>
      <c r="C2" s="215"/>
      <c r="D2" s="215"/>
      <c r="E2" s="215"/>
      <c r="F2" s="215"/>
      <c r="G2" s="215"/>
      <c r="H2" s="216"/>
    </row>
    <row r="3" spans="2:8" x14ac:dyDescent="0.25">
      <c r="B3" s="59"/>
      <c r="C3" s="60"/>
      <c r="D3" s="60"/>
      <c r="E3" s="60"/>
      <c r="F3" s="60"/>
      <c r="G3" s="60"/>
      <c r="H3" s="61"/>
    </row>
    <row r="4" spans="2:8" ht="63" customHeight="1" x14ac:dyDescent="0.25">
      <c r="B4" s="217" t="s">
        <v>183</v>
      </c>
      <c r="C4" s="218"/>
      <c r="D4" s="218"/>
      <c r="E4" s="218"/>
      <c r="F4" s="218"/>
      <c r="G4" s="218"/>
      <c r="H4" s="219"/>
    </row>
    <row r="5" spans="2:8" ht="63" customHeight="1" x14ac:dyDescent="0.25">
      <c r="B5" s="220"/>
      <c r="C5" s="221"/>
      <c r="D5" s="221"/>
      <c r="E5" s="221"/>
      <c r="F5" s="221"/>
      <c r="G5" s="221"/>
      <c r="H5" s="222"/>
    </row>
    <row r="6" spans="2:8" ht="16.5" x14ac:dyDescent="0.25">
      <c r="B6" s="223" t="s">
        <v>138</v>
      </c>
      <c r="C6" s="224"/>
      <c r="D6" s="224"/>
      <c r="E6" s="224"/>
      <c r="F6" s="224"/>
      <c r="G6" s="224"/>
      <c r="H6" s="225"/>
    </row>
    <row r="7" spans="2:8" ht="95.25" customHeight="1" x14ac:dyDescent="0.25">
      <c r="B7" s="233" t="s">
        <v>143</v>
      </c>
      <c r="C7" s="234"/>
      <c r="D7" s="234"/>
      <c r="E7" s="234"/>
      <c r="F7" s="234"/>
      <c r="G7" s="234"/>
      <c r="H7" s="235"/>
    </row>
    <row r="8" spans="2:8" ht="16.5" x14ac:dyDescent="0.25">
      <c r="B8" s="96"/>
      <c r="C8" s="97"/>
      <c r="D8" s="97"/>
      <c r="E8" s="97"/>
      <c r="F8" s="97"/>
      <c r="G8" s="97"/>
      <c r="H8" s="98"/>
    </row>
    <row r="9" spans="2:8" ht="16.5" customHeight="1" x14ac:dyDescent="0.25">
      <c r="B9" s="226" t="s">
        <v>176</v>
      </c>
      <c r="C9" s="227"/>
      <c r="D9" s="227"/>
      <c r="E9" s="227"/>
      <c r="F9" s="227"/>
      <c r="G9" s="227"/>
      <c r="H9" s="228"/>
    </row>
    <row r="10" spans="2:8" ht="44.25" customHeight="1" x14ac:dyDescent="0.25">
      <c r="B10" s="226"/>
      <c r="C10" s="227"/>
      <c r="D10" s="227"/>
      <c r="E10" s="227"/>
      <c r="F10" s="227"/>
      <c r="G10" s="227"/>
      <c r="H10" s="228"/>
    </row>
    <row r="11" spans="2:8" ht="15.75" thickBot="1" x14ac:dyDescent="0.3">
      <c r="B11" s="84"/>
      <c r="C11" s="87"/>
      <c r="D11" s="92"/>
      <c r="E11" s="93"/>
      <c r="F11" s="93"/>
      <c r="G11" s="94"/>
      <c r="H11" s="95"/>
    </row>
    <row r="12" spans="2:8" ht="15.75" thickTop="1" x14ac:dyDescent="0.25">
      <c r="B12" s="84"/>
      <c r="C12" s="229" t="s">
        <v>139</v>
      </c>
      <c r="D12" s="230"/>
      <c r="E12" s="231" t="s">
        <v>177</v>
      </c>
      <c r="F12" s="232"/>
      <c r="G12" s="87"/>
      <c r="H12" s="88"/>
    </row>
    <row r="13" spans="2:8" ht="35.25" customHeight="1" x14ac:dyDescent="0.25">
      <c r="B13" s="84"/>
      <c r="C13" s="236" t="s">
        <v>170</v>
      </c>
      <c r="D13" s="237"/>
      <c r="E13" s="238" t="s">
        <v>175</v>
      </c>
      <c r="F13" s="239"/>
      <c r="G13" s="87"/>
      <c r="H13" s="88"/>
    </row>
    <row r="14" spans="2:8" ht="17.25" customHeight="1" x14ac:dyDescent="0.25">
      <c r="B14" s="84"/>
      <c r="C14" s="236" t="s">
        <v>171</v>
      </c>
      <c r="D14" s="237"/>
      <c r="E14" s="238" t="s">
        <v>173</v>
      </c>
      <c r="F14" s="239"/>
      <c r="G14" s="87"/>
      <c r="H14" s="88"/>
    </row>
    <row r="15" spans="2:8" ht="19.5" customHeight="1" x14ac:dyDescent="0.25">
      <c r="B15" s="84"/>
      <c r="C15" s="236" t="s">
        <v>172</v>
      </c>
      <c r="D15" s="237"/>
      <c r="E15" s="238" t="s">
        <v>174</v>
      </c>
      <c r="F15" s="239"/>
      <c r="G15" s="87"/>
      <c r="H15" s="88"/>
    </row>
    <row r="16" spans="2:8" ht="69.75" customHeight="1" x14ac:dyDescent="0.25">
      <c r="B16" s="84"/>
      <c r="C16" s="236" t="s">
        <v>141</v>
      </c>
      <c r="D16" s="237"/>
      <c r="E16" s="238" t="s">
        <v>142</v>
      </c>
      <c r="F16" s="239"/>
      <c r="G16" s="87"/>
      <c r="H16" s="88"/>
    </row>
    <row r="17" spans="2:8" ht="34.5" customHeight="1" x14ac:dyDescent="0.25">
      <c r="B17" s="84"/>
      <c r="C17" s="240" t="s">
        <v>2</v>
      </c>
      <c r="D17" s="241"/>
      <c r="E17" s="242" t="s">
        <v>184</v>
      </c>
      <c r="F17" s="243"/>
      <c r="G17" s="87"/>
      <c r="H17" s="88"/>
    </row>
    <row r="18" spans="2:8" ht="27.75" customHeight="1" x14ac:dyDescent="0.25">
      <c r="B18" s="84"/>
      <c r="C18" s="240" t="s">
        <v>3</v>
      </c>
      <c r="D18" s="241"/>
      <c r="E18" s="242" t="s">
        <v>185</v>
      </c>
      <c r="F18" s="243"/>
      <c r="G18" s="87"/>
      <c r="H18" s="88"/>
    </row>
    <row r="19" spans="2:8" ht="28.5" customHeight="1" x14ac:dyDescent="0.25">
      <c r="B19" s="84"/>
      <c r="C19" s="240" t="s">
        <v>38</v>
      </c>
      <c r="D19" s="241"/>
      <c r="E19" s="242" t="s">
        <v>186</v>
      </c>
      <c r="F19" s="243"/>
      <c r="G19" s="87"/>
      <c r="H19" s="88"/>
    </row>
    <row r="20" spans="2:8" ht="72.75" customHeight="1" x14ac:dyDescent="0.25">
      <c r="B20" s="84"/>
      <c r="C20" s="240" t="s">
        <v>1</v>
      </c>
      <c r="D20" s="241"/>
      <c r="E20" s="242" t="s">
        <v>187</v>
      </c>
      <c r="F20" s="243"/>
      <c r="G20" s="87"/>
      <c r="H20" s="88"/>
    </row>
    <row r="21" spans="2:8" ht="64.5" customHeight="1" x14ac:dyDescent="0.25">
      <c r="B21" s="84"/>
      <c r="C21" s="240" t="s">
        <v>44</v>
      </c>
      <c r="D21" s="241"/>
      <c r="E21" s="242" t="s">
        <v>145</v>
      </c>
      <c r="F21" s="243"/>
      <c r="G21" s="87"/>
      <c r="H21" s="88"/>
    </row>
    <row r="22" spans="2:8" ht="71.25" customHeight="1" x14ac:dyDescent="0.25">
      <c r="B22" s="84"/>
      <c r="C22" s="240" t="s">
        <v>144</v>
      </c>
      <c r="D22" s="241"/>
      <c r="E22" s="242" t="s">
        <v>146</v>
      </c>
      <c r="F22" s="243"/>
      <c r="G22" s="87"/>
      <c r="H22" s="88"/>
    </row>
    <row r="23" spans="2:8" ht="55.5" customHeight="1" x14ac:dyDescent="0.25">
      <c r="B23" s="84"/>
      <c r="C23" s="247" t="s">
        <v>147</v>
      </c>
      <c r="D23" s="248"/>
      <c r="E23" s="242" t="s">
        <v>148</v>
      </c>
      <c r="F23" s="243"/>
      <c r="G23" s="87"/>
      <c r="H23" s="88"/>
    </row>
    <row r="24" spans="2:8" ht="42" customHeight="1" x14ac:dyDescent="0.25">
      <c r="B24" s="84"/>
      <c r="C24" s="247" t="s">
        <v>42</v>
      </c>
      <c r="D24" s="248"/>
      <c r="E24" s="242" t="s">
        <v>149</v>
      </c>
      <c r="F24" s="243"/>
      <c r="G24" s="87"/>
      <c r="H24" s="88"/>
    </row>
    <row r="25" spans="2:8" ht="59.25" customHeight="1" x14ac:dyDescent="0.25">
      <c r="B25" s="84"/>
      <c r="C25" s="247" t="s">
        <v>137</v>
      </c>
      <c r="D25" s="248"/>
      <c r="E25" s="242" t="s">
        <v>150</v>
      </c>
      <c r="F25" s="243"/>
      <c r="G25" s="87"/>
      <c r="H25" s="88"/>
    </row>
    <row r="26" spans="2:8" ht="23.25" customHeight="1" x14ac:dyDescent="0.25">
      <c r="B26" s="84"/>
      <c r="C26" s="247" t="s">
        <v>12</v>
      </c>
      <c r="D26" s="248"/>
      <c r="E26" s="242" t="s">
        <v>151</v>
      </c>
      <c r="F26" s="243"/>
      <c r="G26" s="87"/>
      <c r="H26" s="88"/>
    </row>
    <row r="27" spans="2:8" ht="30.75" customHeight="1" x14ac:dyDescent="0.25">
      <c r="B27" s="84"/>
      <c r="C27" s="247" t="s">
        <v>155</v>
      </c>
      <c r="D27" s="248"/>
      <c r="E27" s="242" t="s">
        <v>152</v>
      </c>
      <c r="F27" s="243"/>
      <c r="G27" s="87"/>
      <c r="H27" s="88"/>
    </row>
    <row r="28" spans="2:8" ht="35.25" customHeight="1" x14ac:dyDescent="0.25">
      <c r="B28" s="84"/>
      <c r="C28" s="247" t="s">
        <v>156</v>
      </c>
      <c r="D28" s="248"/>
      <c r="E28" s="242" t="s">
        <v>153</v>
      </c>
      <c r="F28" s="243"/>
      <c r="G28" s="87"/>
      <c r="H28" s="88"/>
    </row>
    <row r="29" spans="2:8" ht="33" customHeight="1" x14ac:dyDescent="0.25">
      <c r="B29" s="84"/>
      <c r="C29" s="247" t="s">
        <v>156</v>
      </c>
      <c r="D29" s="248"/>
      <c r="E29" s="242" t="s">
        <v>153</v>
      </c>
      <c r="F29" s="243"/>
      <c r="G29" s="87"/>
      <c r="H29" s="88"/>
    </row>
    <row r="30" spans="2:8" ht="30" customHeight="1" x14ac:dyDescent="0.25">
      <c r="B30" s="84"/>
      <c r="C30" s="247" t="s">
        <v>157</v>
      </c>
      <c r="D30" s="248"/>
      <c r="E30" s="242" t="s">
        <v>154</v>
      </c>
      <c r="F30" s="243"/>
      <c r="G30" s="87"/>
      <c r="H30" s="88"/>
    </row>
    <row r="31" spans="2:8" ht="35.25" customHeight="1" x14ac:dyDescent="0.25">
      <c r="B31" s="84"/>
      <c r="C31" s="247" t="s">
        <v>158</v>
      </c>
      <c r="D31" s="248"/>
      <c r="E31" s="242" t="s">
        <v>159</v>
      </c>
      <c r="F31" s="243"/>
      <c r="G31" s="87"/>
      <c r="H31" s="88"/>
    </row>
    <row r="32" spans="2:8" ht="31.5" customHeight="1" x14ac:dyDescent="0.25">
      <c r="B32" s="84"/>
      <c r="C32" s="247" t="s">
        <v>160</v>
      </c>
      <c r="D32" s="248"/>
      <c r="E32" s="242" t="s">
        <v>161</v>
      </c>
      <c r="F32" s="243"/>
      <c r="G32" s="87"/>
      <c r="H32" s="88"/>
    </row>
    <row r="33" spans="2:8" ht="35.25" customHeight="1" x14ac:dyDescent="0.25">
      <c r="B33" s="84"/>
      <c r="C33" s="247" t="s">
        <v>162</v>
      </c>
      <c r="D33" s="248"/>
      <c r="E33" s="242" t="s">
        <v>163</v>
      </c>
      <c r="F33" s="243"/>
      <c r="G33" s="87"/>
      <c r="H33" s="88"/>
    </row>
    <row r="34" spans="2:8" ht="59.25" customHeight="1" x14ac:dyDescent="0.25">
      <c r="B34" s="84"/>
      <c r="C34" s="247" t="s">
        <v>164</v>
      </c>
      <c r="D34" s="248"/>
      <c r="E34" s="242" t="s">
        <v>165</v>
      </c>
      <c r="F34" s="243"/>
      <c r="G34" s="87"/>
      <c r="H34" s="88"/>
    </row>
    <row r="35" spans="2:8" ht="29.25" customHeight="1" x14ac:dyDescent="0.25">
      <c r="B35" s="84"/>
      <c r="C35" s="247" t="s">
        <v>29</v>
      </c>
      <c r="D35" s="248"/>
      <c r="E35" s="242" t="s">
        <v>166</v>
      </c>
      <c r="F35" s="243"/>
      <c r="G35" s="87"/>
      <c r="H35" s="88"/>
    </row>
    <row r="36" spans="2:8" ht="82.5" customHeight="1" x14ac:dyDescent="0.25">
      <c r="B36" s="84"/>
      <c r="C36" s="247" t="s">
        <v>168</v>
      </c>
      <c r="D36" s="248"/>
      <c r="E36" s="242" t="s">
        <v>167</v>
      </c>
      <c r="F36" s="243"/>
      <c r="G36" s="87"/>
      <c r="H36" s="88"/>
    </row>
    <row r="37" spans="2:8" ht="46.5" customHeight="1" x14ac:dyDescent="0.25">
      <c r="B37" s="84"/>
      <c r="C37" s="247" t="s">
        <v>35</v>
      </c>
      <c r="D37" s="248"/>
      <c r="E37" s="242" t="s">
        <v>169</v>
      </c>
      <c r="F37" s="243"/>
      <c r="G37" s="87"/>
      <c r="H37" s="88"/>
    </row>
    <row r="38" spans="2:8" ht="6.75" customHeight="1" thickBot="1" x14ac:dyDescent="0.3">
      <c r="B38" s="84"/>
      <c r="C38" s="249"/>
      <c r="D38" s="250"/>
      <c r="E38" s="251"/>
      <c r="F38" s="252"/>
      <c r="G38" s="87"/>
      <c r="H38" s="88"/>
    </row>
    <row r="39" spans="2:8" ht="15.75" thickTop="1" x14ac:dyDescent="0.25">
      <c r="B39" s="84"/>
      <c r="C39" s="85"/>
      <c r="D39" s="85"/>
      <c r="E39" s="86"/>
      <c r="F39" s="86"/>
      <c r="G39" s="87"/>
      <c r="H39" s="88"/>
    </row>
    <row r="40" spans="2:8" ht="21" customHeight="1" x14ac:dyDescent="0.25">
      <c r="B40" s="244" t="s">
        <v>178</v>
      </c>
      <c r="C40" s="245"/>
      <c r="D40" s="245"/>
      <c r="E40" s="245"/>
      <c r="F40" s="245"/>
      <c r="G40" s="245"/>
      <c r="H40" s="246"/>
    </row>
    <row r="41" spans="2:8" ht="20.25" customHeight="1" x14ac:dyDescent="0.25">
      <c r="B41" s="244" t="s">
        <v>179</v>
      </c>
      <c r="C41" s="245"/>
      <c r="D41" s="245"/>
      <c r="E41" s="245"/>
      <c r="F41" s="245"/>
      <c r="G41" s="245"/>
      <c r="H41" s="246"/>
    </row>
    <row r="42" spans="2:8" ht="20.25" customHeight="1" x14ac:dyDescent="0.25">
      <c r="B42" s="244" t="s">
        <v>180</v>
      </c>
      <c r="C42" s="245"/>
      <c r="D42" s="245"/>
      <c r="E42" s="245"/>
      <c r="F42" s="245"/>
      <c r="G42" s="245"/>
      <c r="H42" s="246"/>
    </row>
    <row r="43" spans="2:8" ht="20.25" customHeight="1" x14ac:dyDescent="0.25">
      <c r="B43" s="244" t="s">
        <v>181</v>
      </c>
      <c r="C43" s="245"/>
      <c r="D43" s="245"/>
      <c r="E43" s="245"/>
      <c r="F43" s="245"/>
      <c r="G43" s="245"/>
      <c r="H43" s="246"/>
    </row>
    <row r="44" spans="2:8" x14ac:dyDescent="0.25">
      <c r="B44" s="244" t="s">
        <v>182</v>
      </c>
      <c r="C44" s="245"/>
      <c r="D44" s="245"/>
      <c r="E44" s="245"/>
      <c r="F44" s="245"/>
      <c r="G44" s="245"/>
      <c r="H44" s="246"/>
    </row>
    <row r="45" spans="2:8" ht="15.75" thickBot="1" x14ac:dyDescent="0.3">
      <c r="B45" s="89"/>
      <c r="C45" s="90"/>
      <c r="D45" s="90"/>
      <c r="E45" s="90"/>
      <c r="F45" s="90"/>
      <c r="G45" s="90"/>
      <c r="H45" s="91"/>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40" zoomScale="60" zoomScaleNormal="60" workbookViewId="0">
      <selection activeCell="O273" sqref="O273"/>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279" t="s">
        <v>134</v>
      </c>
      <c r="C2" s="280"/>
      <c r="D2" s="280"/>
      <c r="E2" s="280"/>
      <c r="F2" s="280"/>
      <c r="G2" s="280"/>
      <c r="H2" s="280"/>
      <c r="I2" s="280"/>
      <c r="J2" s="281" t="s">
        <v>2</v>
      </c>
      <c r="K2" s="281"/>
      <c r="L2" s="281"/>
      <c r="M2" s="281"/>
      <c r="N2" s="281"/>
      <c r="O2" s="281"/>
      <c r="P2" s="281"/>
      <c r="Q2" s="281"/>
      <c r="R2" s="281"/>
      <c r="S2" s="281"/>
      <c r="T2" s="281"/>
      <c r="U2" s="281"/>
      <c r="V2" s="281"/>
      <c r="W2" s="281"/>
      <c r="X2" s="281"/>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280"/>
      <c r="C3" s="280"/>
      <c r="D3" s="280"/>
      <c r="E3" s="280"/>
      <c r="F3" s="280"/>
      <c r="G3" s="280"/>
      <c r="H3" s="280"/>
      <c r="I3" s="280"/>
      <c r="J3" s="281"/>
      <c r="K3" s="281"/>
      <c r="L3" s="281"/>
      <c r="M3" s="281"/>
      <c r="N3" s="281"/>
      <c r="O3" s="281"/>
      <c r="P3" s="281"/>
      <c r="Q3" s="281"/>
      <c r="R3" s="281"/>
      <c r="S3" s="281"/>
      <c r="T3" s="281"/>
      <c r="U3" s="281"/>
      <c r="V3" s="281"/>
      <c r="W3" s="281"/>
      <c r="X3" s="281"/>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280"/>
      <c r="C4" s="280"/>
      <c r="D4" s="280"/>
      <c r="E4" s="280"/>
      <c r="F4" s="280"/>
      <c r="G4" s="280"/>
      <c r="H4" s="280"/>
      <c r="I4" s="280"/>
      <c r="J4" s="281"/>
      <c r="K4" s="281"/>
      <c r="L4" s="281"/>
      <c r="M4" s="281"/>
      <c r="N4" s="281"/>
      <c r="O4" s="281"/>
      <c r="P4" s="281"/>
      <c r="Q4" s="281"/>
      <c r="R4" s="281"/>
      <c r="S4" s="281"/>
      <c r="T4" s="281"/>
      <c r="U4" s="281"/>
      <c r="V4" s="281"/>
      <c r="W4" s="281"/>
      <c r="X4" s="281"/>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282" t="s">
        <v>4</v>
      </c>
      <c r="C6" s="282"/>
      <c r="D6" s="283"/>
      <c r="E6" s="270" t="s">
        <v>107</v>
      </c>
      <c r="F6" s="271"/>
      <c r="G6" s="271"/>
      <c r="H6" s="271"/>
      <c r="I6" s="271"/>
      <c r="J6" s="104" t="str">
        <f>IF(AND('Mapa final'!$AB$7="Muy Alta",'Mapa final'!$AD$7="Leve"),CONCATENATE("R1C",'Mapa final'!$R$7),"")</f>
        <v/>
      </c>
      <c r="K6" s="105" t="str">
        <f>IF(AND('Mapa final'!$AB$8="Muy Alta",'Mapa final'!$AD$8="Leve"),CONCATENATE("R1C",'Mapa final'!$R$8),"")</f>
        <v/>
      </c>
      <c r="L6" s="106" t="str">
        <f>IF(AND('Mapa final'!$AB$9="Muy Alta",'Mapa final'!$AD$9="Leve"),CONCATENATE("R1C",'Mapa final'!$R$9),"")</f>
        <v/>
      </c>
      <c r="M6" s="104" t="str">
        <f>IF(AND('Mapa final'!$AB$7="Muy Alta",'Mapa final'!$AD$7="Menor"),CONCATENATE("R1C",'Mapa final'!$R$7),"")</f>
        <v/>
      </c>
      <c r="N6" s="105" t="str">
        <f>IF(AND('Mapa final'!$AB$8="Muy Alta",'Mapa final'!$AD$8="Menor"),CONCATENATE("R1C",'Mapa final'!$R$8),"")</f>
        <v/>
      </c>
      <c r="O6" s="106" t="str">
        <f>IF(AND('Mapa final'!$AB$9="Muy Alta",'Mapa final'!$AD$9="Menor"),CONCATENATE("R1C",'Mapa final'!$R$9),"")</f>
        <v/>
      </c>
      <c r="P6" s="104" t="str">
        <f>IF(AND('Mapa final'!$AB$7="Muy Alta",'Mapa final'!$AD$7="Moderado"),CONCATENATE("R1C",'Mapa final'!$R$7),"")</f>
        <v/>
      </c>
      <c r="Q6" s="105" t="str">
        <f>IF(AND('Mapa final'!$AB$8="Muy Alta",'Mapa final'!$AD$8="Moderado"),CONCATENATE("R1C",'Mapa final'!$R$8),"")</f>
        <v/>
      </c>
      <c r="R6" s="106" t="str">
        <f>IF(AND('Mapa final'!$AB$9="Muy Alta",'Mapa final'!$AD$9="Moderado"),CONCATENATE("R1C",'Mapa final'!$R$9),"")</f>
        <v/>
      </c>
      <c r="S6" s="104" t="str">
        <f>IF(AND('Mapa final'!$AB$7="Muy Alta",'Mapa final'!$AD$7="Mayor"),CONCATENATE("R1C",'Mapa final'!$R$7),"")</f>
        <v/>
      </c>
      <c r="T6" s="105" t="str">
        <f>IF(AND('Mapa final'!$AB$8="Muy Alta",'Mapa final'!$AD$8="Mayor"),CONCATENATE("R1C",'Mapa final'!$R$8),"")</f>
        <v/>
      </c>
      <c r="U6" s="106"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01" t="str">
        <f>IF(AND('Mapa final'!$AB$9="Muy Alta",'Mapa final'!$AD$9="Catastrófico"),CONCATENATE("R1C",'Mapa final'!$R$9),"")</f>
        <v/>
      </c>
      <c r="Y6" s="58"/>
      <c r="Z6" s="273" t="s">
        <v>73</v>
      </c>
      <c r="AA6" s="274"/>
      <c r="AB6" s="274"/>
      <c r="AC6" s="274"/>
      <c r="AD6" s="274"/>
      <c r="AE6" s="275"/>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282"/>
      <c r="C7" s="282"/>
      <c r="D7" s="283"/>
      <c r="E7" s="259"/>
      <c r="F7" s="272"/>
      <c r="G7" s="272"/>
      <c r="H7" s="272"/>
      <c r="I7" s="254"/>
      <c r="J7" s="107" t="str">
        <f>IF(AND('Mapa final'!$AB$10="Muy Alta",'Mapa final'!$AD$10="Leve"),CONCATENATE("R2C",'Mapa final'!$R$10),"")</f>
        <v/>
      </c>
      <c r="K7" s="44" t="str">
        <f>IF(AND('Mapa final'!$AB$11="Muy Alta",'Mapa final'!$AD$11="Leve"),CONCATENATE("R2C",'Mapa final'!$R$11),"")</f>
        <v/>
      </c>
      <c r="L7" s="108" t="str">
        <f>IF(AND('Mapa final'!$AB$12="Muy Alta",'Mapa final'!$AD$12="Leve"),CONCATENATE("R2C",'Mapa final'!$R$12),"")</f>
        <v/>
      </c>
      <c r="M7" s="107" t="str">
        <f>IF(AND('Mapa final'!$AB$10="Muy Alta",'Mapa final'!$AD$10="Menor"),CONCATENATE("R2C",'Mapa final'!$R$10),"")</f>
        <v/>
      </c>
      <c r="N7" s="44" t="str">
        <f>IF(AND('Mapa final'!$AB$11="Muy Alta",'Mapa final'!$AD$11="Menor"),CONCATENATE("R2C",'Mapa final'!$R$11),"")</f>
        <v/>
      </c>
      <c r="O7" s="108" t="str">
        <f>IF(AND('Mapa final'!$AB$12="Muy Alta",'Mapa final'!$AD$12="Menor"),CONCATENATE("R2C",'Mapa final'!$R$12),"")</f>
        <v/>
      </c>
      <c r="P7" s="107" t="str">
        <f>IF(AND('Mapa final'!$AB$10="Muy Alta",'Mapa final'!$AD$10="Moderado"),CONCATENATE("R2C",'Mapa final'!$R$10),"")</f>
        <v/>
      </c>
      <c r="Q7" s="44" t="str">
        <f>IF(AND('Mapa final'!$AB$11="Muy Alta",'Mapa final'!$AD$11="Moderado"),CONCATENATE("R2C",'Mapa final'!$R$11),"")</f>
        <v/>
      </c>
      <c r="R7" s="108" t="str">
        <f>IF(AND('Mapa final'!$AB$12="Muy Alta",'Mapa final'!$AD$12="Moderado"),CONCATENATE("R2C",'Mapa final'!$R$12),"")</f>
        <v/>
      </c>
      <c r="S7" s="107" t="str">
        <f>IF(AND('Mapa final'!$AB$10="Muy Alta",'Mapa final'!$AD$10="Mayor"),CONCATENATE("R2C",'Mapa final'!$R$10),"")</f>
        <v/>
      </c>
      <c r="T7" s="44" t="str">
        <f>IF(AND('Mapa final'!$AB$11="Muy Alta",'Mapa final'!$AD$11="Mayor"),CONCATENATE("R2C",'Mapa final'!$R$11),"")</f>
        <v/>
      </c>
      <c r="U7" s="108"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02" t="str">
        <f>IF(AND('Mapa final'!$AB$12="Muy Alta",'Mapa final'!$AD$12="Catastrófico"),CONCATENATE("R2C",'Mapa final'!$R$12),"")</f>
        <v/>
      </c>
      <c r="Y7" s="58"/>
      <c r="Z7" s="276"/>
      <c r="AA7" s="277"/>
      <c r="AB7" s="277"/>
      <c r="AC7" s="277"/>
      <c r="AD7" s="277"/>
      <c r="AE7" s="27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282"/>
      <c r="C8" s="282"/>
      <c r="D8" s="283"/>
      <c r="E8" s="259"/>
      <c r="F8" s="272"/>
      <c r="G8" s="272"/>
      <c r="H8" s="272"/>
      <c r="I8" s="254"/>
      <c r="J8" s="107" t="str">
        <f>IF(AND('Mapa final'!$AB$13="Muy Alta",'Mapa final'!$AD$13="Leve"),CONCATENATE("R3C",'Mapa final'!$R$13),"")</f>
        <v/>
      </c>
      <c r="K8" s="44" t="str">
        <f>IF(AND('Mapa final'!$AB$14="Muy Alta",'Mapa final'!$AD$14="Leve"),CONCATENATE("R3C",'Mapa final'!$R$14),"")</f>
        <v/>
      </c>
      <c r="L8" s="108" t="str">
        <f>IF(AND('Mapa final'!$AB$15="Muy Alta",'Mapa final'!$AD$15="Leve"),CONCATENATE("R3C",'Mapa final'!$R$15),"")</f>
        <v/>
      </c>
      <c r="M8" s="107" t="str">
        <f>IF(AND('Mapa final'!$AB$13="Muy Alta",'Mapa final'!$AD$13="Menor"),CONCATENATE("R3C",'Mapa final'!$R$13),"")</f>
        <v/>
      </c>
      <c r="N8" s="44" t="str">
        <f>IF(AND('Mapa final'!$AB$14="Muy Alta",'Mapa final'!$AD$14="Menor"),CONCATENATE("R3C",'Mapa final'!$R$14),"")</f>
        <v/>
      </c>
      <c r="O8" s="108" t="str">
        <f>IF(AND('Mapa final'!$AB$15="Muy Alta",'Mapa final'!$AD$15="Menor"),CONCATENATE("R3C",'Mapa final'!$R$15),"")</f>
        <v/>
      </c>
      <c r="P8" s="107" t="str">
        <f>IF(AND('Mapa final'!$AB$13="Muy Alta",'Mapa final'!$AD$13="Moderado"),CONCATENATE("R3C",'Mapa final'!$R$13),"")</f>
        <v/>
      </c>
      <c r="Q8" s="44" t="str">
        <f>IF(AND('Mapa final'!$AB$14="Muy Alta",'Mapa final'!$AD$14="Moderado"),CONCATENATE("R3C",'Mapa final'!$R$14),"")</f>
        <v/>
      </c>
      <c r="R8" s="108" t="str">
        <f>IF(AND('Mapa final'!$AB$15="Muy Alta",'Mapa final'!$AD$15="Moderado"),CONCATENATE("R3C",'Mapa final'!$R$15),"")</f>
        <v/>
      </c>
      <c r="S8" s="107" t="str">
        <f>IF(AND('Mapa final'!$AB$13="Muy Alta",'Mapa final'!$AD$13="Mayor"),CONCATENATE("R3C",'Mapa final'!$R$13),"")</f>
        <v/>
      </c>
      <c r="T8" s="44" t="str">
        <f>IF(AND('Mapa final'!$AB$14="Muy Alta",'Mapa final'!$AD$14="Mayor"),CONCATENATE("R3C",'Mapa final'!$R$14),"")</f>
        <v/>
      </c>
      <c r="U8" s="108"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02" t="str">
        <f>IF(AND('Mapa final'!$AB$15="Muy Alta",'Mapa final'!$AD$15="Catastrófico"),CONCATENATE("R3C",'Mapa final'!$R$15),"")</f>
        <v/>
      </c>
      <c r="Y8" s="58"/>
      <c r="Z8" s="276"/>
      <c r="AA8" s="277"/>
      <c r="AB8" s="277"/>
      <c r="AC8" s="277"/>
      <c r="AD8" s="277"/>
      <c r="AE8" s="27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282"/>
      <c r="C9" s="282"/>
      <c r="D9" s="283"/>
      <c r="E9" s="259"/>
      <c r="F9" s="272"/>
      <c r="G9" s="272"/>
      <c r="H9" s="272"/>
      <c r="I9" s="254"/>
      <c r="J9" s="107" t="str">
        <f>IF(AND('Mapa final'!$AB$16="Muy Alta",'Mapa final'!$AD$16="Leve"),CONCATENATE("R4C",'Mapa final'!$R$16),"")</f>
        <v/>
      </c>
      <c r="K9" s="44" t="str">
        <f>IF(AND('Mapa final'!$AB$17="Muy Alta",'Mapa final'!$AD$17="Leve"),CONCATENATE("R4C",'Mapa final'!$R$17),"")</f>
        <v/>
      </c>
      <c r="L9" s="108" t="str">
        <f>IF(AND('Mapa final'!$AB$18="Muy Alta",'Mapa final'!$AD$18="Leve"),CONCATENATE("R4C",'Mapa final'!$R$18),"")</f>
        <v/>
      </c>
      <c r="M9" s="107" t="str">
        <f>IF(AND('Mapa final'!$AB$16="Muy Alta",'Mapa final'!$AD$16="Menor"),CONCATENATE("R4C",'Mapa final'!$R$16),"")</f>
        <v/>
      </c>
      <c r="N9" s="44" t="str">
        <f>IF(AND('Mapa final'!$AB$17="Muy Alta",'Mapa final'!$AD$17="Menor"),CONCATENATE("R4C",'Mapa final'!$R$17),"")</f>
        <v/>
      </c>
      <c r="O9" s="108" t="str">
        <f>IF(AND('Mapa final'!$AB$18="Muy Alta",'Mapa final'!$AD$18="Menor"),CONCATENATE("R4C",'Mapa final'!$R$18),"")</f>
        <v/>
      </c>
      <c r="P9" s="107" t="str">
        <f>IF(AND('Mapa final'!$AB$16="Muy Alta",'Mapa final'!$AD$16="Moderado"),CONCATENATE("R4C",'Mapa final'!$R$16),"")</f>
        <v/>
      </c>
      <c r="Q9" s="44" t="str">
        <f>IF(AND('Mapa final'!$AB$17="Muy Alta",'Mapa final'!$AD$17="Moderado"),CONCATENATE("R4C",'Mapa final'!$R$17),"")</f>
        <v/>
      </c>
      <c r="R9" s="108" t="str">
        <f>IF(AND('Mapa final'!$AB$18="Muy Alta",'Mapa final'!$AD$18="Moderado"),CONCATENATE("R4C",'Mapa final'!$R$18),"")</f>
        <v/>
      </c>
      <c r="S9" s="107" t="str">
        <f>IF(AND('Mapa final'!$AB$16="Muy Alta",'Mapa final'!$AD$16="Mayor"),CONCATENATE("R4C",'Mapa final'!$R$16),"")</f>
        <v/>
      </c>
      <c r="T9" s="44" t="str">
        <f>IF(AND('Mapa final'!$AB$17="Muy Alta",'Mapa final'!$AD$17="Mayor"),CONCATENATE("R4C",'Mapa final'!$R$17),"")</f>
        <v/>
      </c>
      <c r="U9" s="108"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02" t="str">
        <f>IF(AND('Mapa final'!$AB$18="Muy Alta",'Mapa final'!$AD$18="Catastrófico"),CONCATENATE("R4C",'Mapa final'!$R$18),"")</f>
        <v/>
      </c>
      <c r="Y9" s="58"/>
      <c r="Z9" s="276"/>
      <c r="AA9" s="277"/>
      <c r="AB9" s="277"/>
      <c r="AC9" s="277"/>
      <c r="AD9" s="277"/>
      <c r="AE9" s="27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282"/>
      <c r="C10" s="282"/>
      <c r="D10" s="283"/>
      <c r="E10" s="259"/>
      <c r="F10" s="272"/>
      <c r="G10" s="272"/>
      <c r="H10" s="272"/>
      <c r="I10" s="254"/>
      <c r="J10" s="107" t="str">
        <f>IF(AND('Mapa final'!$AB$19="Muy Alta",'Mapa final'!$AD$19="Leve"),CONCATENATE("R5C",'Mapa final'!$R$19),"")</f>
        <v/>
      </c>
      <c r="K10" s="44" t="str">
        <f>IF(AND('Mapa final'!$AB$20="Muy Alta",'Mapa final'!$AD$20="Leve"),CONCATENATE("R5C",'Mapa final'!$R$20),"")</f>
        <v/>
      </c>
      <c r="L10" s="108" t="str">
        <f>IF(AND('Mapa final'!$AB$21="Muy Alta",'Mapa final'!$AD$21="Leve"),CONCATENATE("R5C",'Mapa final'!$R$21),"")</f>
        <v/>
      </c>
      <c r="M10" s="107" t="str">
        <f>IF(AND('Mapa final'!$AB$19="Muy Alta",'Mapa final'!$AD$19="Menor"),CONCATENATE("R5C",'Mapa final'!$R$19),"")</f>
        <v/>
      </c>
      <c r="N10" s="44" t="str">
        <f>IF(AND('Mapa final'!$AB$20="Muy Alta",'Mapa final'!$AD$20="Menor"),CONCATENATE("R5C",'Mapa final'!$R$20),"")</f>
        <v/>
      </c>
      <c r="O10" s="108" t="str">
        <f>IF(AND('Mapa final'!$AB$21="Muy Alta",'Mapa final'!$AD$21="Menor"),CONCATENATE("R5C",'Mapa final'!$R$21),"")</f>
        <v/>
      </c>
      <c r="P10" s="107" t="str">
        <f>IF(AND('Mapa final'!$AB$19="Muy Alta",'Mapa final'!$AD$19="Moderado"),CONCATENATE("R5C",'Mapa final'!$R$19),"")</f>
        <v/>
      </c>
      <c r="Q10" s="44" t="str">
        <f>IF(AND('Mapa final'!$AB$20="Muy Alta",'Mapa final'!$AD$20="Moderado"),CONCATENATE("R5C",'Mapa final'!$R$20),"")</f>
        <v/>
      </c>
      <c r="R10" s="108" t="str">
        <f>IF(AND('Mapa final'!$AB$21="Muy Alta",'Mapa final'!$AD$21="Moderado"),CONCATENATE("R5C",'Mapa final'!$R$21),"")</f>
        <v/>
      </c>
      <c r="S10" s="107" t="str">
        <f>IF(AND('Mapa final'!$AB$19="Muy Alta",'Mapa final'!$AD$19="Mayor"),CONCATENATE("R5C",'Mapa final'!$R$19),"")</f>
        <v/>
      </c>
      <c r="T10" s="44" t="str">
        <f>IF(AND('Mapa final'!$AB$20="Muy Alta",'Mapa final'!$AD$20="Mayor"),CONCATENATE("R5C",'Mapa final'!$R$20),"")</f>
        <v/>
      </c>
      <c r="U10" s="108"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02" t="str">
        <f>IF(AND('Mapa final'!$AB$21="Muy Alta",'Mapa final'!$AD$21="Catastrófico"),CONCATENATE("R5C",'Mapa final'!$R$21),"")</f>
        <v/>
      </c>
      <c r="Y10" s="58"/>
      <c r="Z10" s="276"/>
      <c r="AA10" s="277"/>
      <c r="AB10" s="277"/>
      <c r="AC10" s="277"/>
      <c r="AD10" s="277"/>
      <c r="AE10" s="27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282"/>
      <c r="C11" s="282"/>
      <c r="D11" s="283"/>
      <c r="E11" s="259"/>
      <c r="F11" s="272"/>
      <c r="G11" s="272"/>
      <c r="H11" s="272"/>
      <c r="I11" s="254"/>
      <c r="J11" s="107" t="str">
        <f>IF(AND('Mapa final'!$AB$22="Muy Alta",'Mapa final'!$AD$22="Leve"),CONCATENATE("R6C",'Mapa final'!$R$22),"")</f>
        <v/>
      </c>
      <c r="K11" s="44" t="str">
        <f>IF(AND('Mapa final'!$AB$23="Muy Alta",'Mapa final'!$AD$23="Leve"),CONCATENATE("R6C",'Mapa final'!$R$23),"")</f>
        <v/>
      </c>
      <c r="L11" s="108" t="str">
        <f>IF(AND('Mapa final'!$AB$24="Muy Alta",'Mapa final'!$AD$24="Leve"),CONCATENATE("R6C",'Mapa final'!$R$24),"")</f>
        <v/>
      </c>
      <c r="M11" s="107" t="str">
        <f>IF(AND('Mapa final'!$AB$22="Muy Alta",'Mapa final'!$AD$22="Menor"),CONCATENATE("R6C",'Mapa final'!$R$22),"")</f>
        <v/>
      </c>
      <c r="N11" s="44" t="str">
        <f>IF(AND('Mapa final'!$AB$23="Muy Alta",'Mapa final'!$AD$23="Menor"),CONCATENATE("R6C",'Mapa final'!$R$23),"")</f>
        <v/>
      </c>
      <c r="O11" s="108" t="str">
        <f>IF(AND('Mapa final'!$AB$24="Muy Alta",'Mapa final'!$AD$24="Menor"),CONCATENATE("R6C",'Mapa final'!$R$24),"")</f>
        <v/>
      </c>
      <c r="P11" s="107" t="str">
        <f>IF(AND('Mapa final'!$AB$22="Muy Alta",'Mapa final'!$AD$22="Moderado"),CONCATENATE("R6C",'Mapa final'!$R$22),"")</f>
        <v/>
      </c>
      <c r="Q11" s="44" t="str">
        <f>IF(AND('Mapa final'!$AB$23="Muy Alta",'Mapa final'!$AD$23="Moderado"),CONCATENATE("R6C",'Mapa final'!$R$23),"")</f>
        <v/>
      </c>
      <c r="R11" s="108" t="str">
        <f>IF(AND('Mapa final'!$AB$24="Muy Alta",'Mapa final'!$AD$24="Moderado"),CONCATENATE("R6C",'Mapa final'!$R$24),"")</f>
        <v/>
      </c>
      <c r="S11" s="107" t="str">
        <f>IF(AND('Mapa final'!$AB$22="Muy Alta",'Mapa final'!$AD$22="Mayor"),CONCATENATE("R6C",'Mapa final'!$R$22),"")</f>
        <v/>
      </c>
      <c r="T11" s="44" t="str">
        <f>IF(AND('Mapa final'!$AB$23="Muy Alta",'Mapa final'!$AD$23="Mayor"),CONCATENATE("R6C",'Mapa final'!$R$23),"")</f>
        <v/>
      </c>
      <c r="U11" s="108"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02" t="str">
        <f>IF(AND('Mapa final'!$AB$24="Muy Alta",'Mapa final'!$AD$24="Catastrófico"),CONCATENATE("R6C",'Mapa final'!$R$24),"")</f>
        <v/>
      </c>
      <c r="Y11" s="58"/>
      <c r="Z11" s="276"/>
      <c r="AA11" s="277"/>
      <c r="AB11" s="277"/>
      <c r="AC11" s="277"/>
      <c r="AD11" s="277"/>
      <c r="AE11" s="27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282"/>
      <c r="C12" s="282"/>
      <c r="D12" s="283"/>
      <c r="E12" s="259"/>
      <c r="F12" s="272"/>
      <c r="G12" s="272"/>
      <c r="H12" s="272"/>
      <c r="I12" s="254"/>
      <c r="J12" s="107" t="str">
        <f>IF(AND('Mapa final'!$AB$25="Muy Alta",'Mapa final'!$AD$25="Leve"),CONCATENATE("R7C",'Mapa final'!$R$25),"")</f>
        <v/>
      </c>
      <c r="K12" s="44" t="str">
        <f>IF(AND('Mapa final'!$AB$26="Muy Alta",'Mapa final'!$AD$26="Leve"),CONCATENATE("R7C",'Mapa final'!$R$26),"")</f>
        <v/>
      </c>
      <c r="L12" s="108" t="str">
        <f>IF(AND('Mapa final'!$AB$27="Muy Alta",'Mapa final'!$AD$27="Leve"),CONCATENATE("R7C",'Mapa final'!$R$27),"")</f>
        <v/>
      </c>
      <c r="M12" s="107" t="str">
        <f>IF(AND('Mapa final'!$AB$25="Muy Alta",'Mapa final'!$AD$25="Menor"),CONCATENATE("R7C",'Mapa final'!$R$25),"")</f>
        <v/>
      </c>
      <c r="N12" s="44" t="str">
        <f>IF(AND('Mapa final'!$AB$26="Muy Alta",'Mapa final'!$AD$26="Menor"),CONCATENATE("R7C",'Mapa final'!$R$26),"")</f>
        <v/>
      </c>
      <c r="O12" s="108" t="str">
        <f>IF(AND('Mapa final'!$AB$27="Muy Alta",'Mapa final'!$AD$27="Menor"),CONCATENATE("R7C",'Mapa final'!$R$27),"")</f>
        <v/>
      </c>
      <c r="P12" s="107" t="str">
        <f>IF(AND('Mapa final'!$AB$25="Muy Alta",'Mapa final'!$AD$25="Moderado"),CONCATENATE("R7C",'Mapa final'!$R$25),"")</f>
        <v/>
      </c>
      <c r="Q12" s="44" t="str">
        <f>IF(AND('Mapa final'!$AB$26="Muy Alta",'Mapa final'!$AD$26="Moderado"),CONCATENATE("R7C",'Mapa final'!$R$26),"")</f>
        <v/>
      </c>
      <c r="R12" s="108" t="str">
        <f>IF(AND('Mapa final'!$AB$27="Muy Alta",'Mapa final'!$AD$27="Moderado"),CONCATENATE("R7C",'Mapa final'!$R$27),"")</f>
        <v/>
      </c>
      <c r="S12" s="107" t="str">
        <f>IF(AND('Mapa final'!$AB$25="Muy Alta",'Mapa final'!$AD$25="Mayor"),CONCATENATE("R7C",'Mapa final'!$R$25),"")</f>
        <v/>
      </c>
      <c r="T12" s="44" t="str">
        <f>IF(AND('Mapa final'!$AB$26="Muy Alta",'Mapa final'!$AD$26="Mayor"),CONCATENATE("R7C",'Mapa final'!$R$26),"")</f>
        <v/>
      </c>
      <c r="U12" s="108"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02" t="str">
        <f>IF(AND('Mapa final'!$AB$27="Muy Alta",'Mapa final'!$AD$27="Catastrófico"),CONCATENATE("R7C",'Mapa final'!$R$27),"")</f>
        <v/>
      </c>
      <c r="Y12" s="58"/>
      <c r="Z12" s="276"/>
      <c r="AA12" s="277"/>
      <c r="AB12" s="277"/>
      <c r="AC12" s="277"/>
      <c r="AD12" s="277"/>
      <c r="AE12" s="27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282"/>
      <c r="C13" s="282"/>
      <c r="D13" s="283"/>
      <c r="E13" s="259"/>
      <c r="F13" s="272"/>
      <c r="G13" s="272"/>
      <c r="H13" s="272"/>
      <c r="I13" s="254"/>
      <c r="J13" s="107" t="str">
        <f>IF(AND('Mapa final'!$AB$28="Muy Alta",'Mapa final'!$AD$28="Leve"),CONCATENATE("R8C",'Mapa final'!$R$28),"")</f>
        <v/>
      </c>
      <c r="K13" s="44" t="str">
        <f>IF(AND('Mapa final'!$AB$29="Muy Alta",'Mapa final'!$AD$29="Leve"),CONCATENATE("R8C",'Mapa final'!$R$29),"")</f>
        <v/>
      </c>
      <c r="L13" s="108" t="str">
        <f>IF(AND('Mapa final'!$AB$30="Muy Alta",'Mapa final'!$AD$30="Leve"),CONCATENATE("R8C",'Mapa final'!$R$30),"")</f>
        <v/>
      </c>
      <c r="M13" s="107" t="str">
        <f>IF(AND('Mapa final'!$AB$28="Muy Alta",'Mapa final'!$AD$28="Menor"),CONCATENATE("R8C",'Mapa final'!$R$28),"")</f>
        <v/>
      </c>
      <c r="N13" s="44" t="str">
        <f>IF(AND('Mapa final'!$AB$29="Muy Alta",'Mapa final'!$AD$29="Menor"),CONCATENATE("R8C",'Mapa final'!$R$29),"")</f>
        <v/>
      </c>
      <c r="O13" s="108" t="str">
        <f>IF(AND('Mapa final'!$AB$30="Muy Alta",'Mapa final'!$AD$30="Menor"),CONCATENATE("R8C",'Mapa final'!$R$30),"")</f>
        <v/>
      </c>
      <c r="P13" s="107" t="str">
        <f>IF(AND('Mapa final'!$AB$28="Muy Alta",'Mapa final'!$AD$28="Moderado"),CONCATENATE("R8C",'Mapa final'!$R$28),"")</f>
        <v/>
      </c>
      <c r="Q13" s="44" t="str">
        <f>IF(AND('Mapa final'!$AB$29="Muy Alta",'Mapa final'!$AD$29="Moderado"),CONCATENATE("R8C",'Mapa final'!$R$29),"")</f>
        <v/>
      </c>
      <c r="R13" s="108" t="str">
        <f>IF(AND('Mapa final'!$AB$30="Muy Alta",'Mapa final'!$AD$30="Moderado"),CONCATENATE("R8C",'Mapa final'!$R$30),"")</f>
        <v/>
      </c>
      <c r="S13" s="107" t="str">
        <f>IF(AND('Mapa final'!$AB$28="Muy Alta",'Mapa final'!$AD$28="Mayor"),CONCATENATE("R8C",'Mapa final'!$R$28),"")</f>
        <v/>
      </c>
      <c r="T13" s="44" t="str">
        <f>IF(AND('Mapa final'!$AB$29="Muy Alta",'Mapa final'!$AD$29="Mayor"),CONCATENATE("R8C",'Mapa final'!$R$29),"")</f>
        <v/>
      </c>
      <c r="U13" s="108"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02" t="str">
        <f>IF(AND('Mapa final'!$AB$30="Muy Alta",'Mapa final'!$AD$30="Catastrófico"),CONCATENATE("R8C",'Mapa final'!$R$30),"")</f>
        <v/>
      </c>
      <c r="Y13" s="58"/>
      <c r="Z13" s="276"/>
      <c r="AA13" s="277"/>
      <c r="AB13" s="277"/>
      <c r="AC13" s="277"/>
      <c r="AD13" s="277"/>
      <c r="AE13" s="27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282"/>
      <c r="C14" s="282"/>
      <c r="D14" s="283"/>
      <c r="E14" s="259"/>
      <c r="F14" s="272"/>
      <c r="G14" s="272"/>
      <c r="H14" s="272"/>
      <c r="I14" s="254"/>
      <c r="J14" s="107" t="str">
        <f>IF(AND('Mapa final'!$AB$31="Muy Alta",'Mapa final'!$AD$31="Leve"),CONCATENATE("R9C",'Mapa final'!$R$31),"")</f>
        <v/>
      </c>
      <c r="K14" s="44" t="str">
        <f>IF(AND('Mapa final'!$AB$32="Muy Alta",'Mapa final'!$AD$32="Leve"),CONCATENATE("R9C",'Mapa final'!$R$32),"")</f>
        <v/>
      </c>
      <c r="L14" s="108" t="str">
        <f>IF(AND('Mapa final'!$AB$33="Muy Alta",'Mapa final'!$AD$33="Leve"),CONCATENATE("R9C",'Mapa final'!$R$33),"")</f>
        <v/>
      </c>
      <c r="M14" s="107" t="str">
        <f>IF(AND('Mapa final'!$AB$31="Muy Alta",'Mapa final'!$AD$31="Menor"),CONCATENATE("R9C",'Mapa final'!$R$31),"")</f>
        <v/>
      </c>
      <c r="N14" s="44" t="str">
        <f>IF(AND('Mapa final'!$AB$32="Muy Alta",'Mapa final'!$AD$32="Menor"),CONCATENATE("R9C",'Mapa final'!$R$32),"")</f>
        <v/>
      </c>
      <c r="O14" s="108" t="str">
        <f>IF(AND('Mapa final'!$AB$33="Muy Alta",'Mapa final'!$AD$33="Menor"),CONCATENATE("R9C",'Mapa final'!$R$33),"")</f>
        <v/>
      </c>
      <c r="P14" s="107" t="str">
        <f>IF(AND('Mapa final'!$AB$31="Muy Alta",'Mapa final'!$AD$31="Moderado"),CONCATENATE("R9C",'Mapa final'!$R$31),"")</f>
        <v/>
      </c>
      <c r="Q14" s="44" t="str">
        <f>IF(AND('Mapa final'!$AB$32="Muy Alta",'Mapa final'!$AD$32="Moderado"),CONCATENATE("R9C",'Mapa final'!$R$32),"")</f>
        <v/>
      </c>
      <c r="R14" s="108" t="str">
        <f>IF(AND('Mapa final'!$AB$33="Muy Alta",'Mapa final'!$AD$33="Moderado"),CONCATENATE("R9C",'Mapa final'!$R$33),"")</f>
        <v/>
      </c>
      <c r="S14" s="107" t="str">
        <f>IF(AND('Mapa final'!$AB$31="Muy Alta",'Mapa final'!$AD$31="Mayor"),CONCATENATE("R9C",'Mapa final'!$R$31),"")</f>
        <v/>
      </c>
      <c r="T14" s="44" t="str">
        <f>IF(AND('Mapa final'!$AB$32="Muy Alta",'Mapa final'!$AD$32="Mayor"),CONCATENATE("R9C",'Mapa final'!$R$32),"")</f>
        <v/>
      </c>
      <c r="U14" s="108"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02" t="str">
        <f>IF(AND('Mapa final'!$AB$33="Muy Alta",'Mapa final'!$AD$33="Catastrófico"),CONCATENATE("R9C",'Mapa final'!$R$33),"")</f>
        <v/>
      </c>
      <c r="Y14" s="58"/>
      <c r="Z14" s="276"/>
      <c r="AA14" s="277"/>
      <c r="AB14" s="277"/>
      <c r="AC14" s="277"/>
      <c r="AD14" s="277"/>
      <c r="AE14" s="27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282"/>
      <c r="C15" s="282"/>
      <c r="D15" s="283"/>
      <c r="E15" s="259"/>
      <c r="F15" s="272"/>
      <c r="G15" s="272"/>
      <c r="H15" s="272"/>
      <c r="I15" s="254"/>
      <c r="J15" s="107" t="str">
        <f>IF(AND('Mapa final'!$AB$34="Muy Alta",'Mapa final'!$AD$34="Leve"),CONCATENATE("R10C",'Mapa final'!$R$34),"")</f>
        <v/>
      </c>
      <c r="K15" s="44" t="str">
        <f>IF(AND('Mapa final'!$AB$35="Muy Alta",'Mapa final'!$AD$35="Leve"),CONCATENATE("R10C",'Mapa final'!$R$35),"")</f>
        <v/>
      </c>
      <c r="L15" s="108" t="str">
        <f>IF(AND('Mapa final'!$AB$36="Muy Alta",'Mapa final'!$AD$36="Leve"),CONCATENATE("R10C",'Mapa final'!$R$36),"")</f>
        <v/>
      </c>
      <c r="M15" s="107" t="str">
        <f>IF(AND('Mapa final'!$AB$34="Muy Alta",'Mapa final'!$AD$34="Menor"),CONCATENATE("R10C",'Mapa final'!$R$34),"")</f>
        <v/>
      </c>
      <c r="N15" s="44" t="str">
        <f>IF(AND('Mapa final'!$AB$35="Muy Alta",'Mapa final'!$AD$35="Menor"),CONCATENATE("R10C",'Mapa final'!$R$35),"")</f>
        <v/>
      </c>
      <c r="O15" s="108" t="str">
        <f>IF(AND('Mapa final'!$AB$36="Muy Alta",'Mapa final'!$AD$36="Menor"),CONCATENATE("R10C",'Mapa final'!$R$36),"")</f>
        <v/>
      </c>
      <c r="P15" s="107" t="str">
        <f>IF(AND('Mapa final'!$AB$34="Muy Alta",'Mapa final'!$AD$34="Moderado"),CONCATENATE("R10C",'Mapa final'!$R$34),"")</f>
        <v/>
      </c>
      <c r="Q15" s="44" t="str">
        <f>IF(AND('Mapa final'!$AB$35="Muy Alta",'Mapa final'!$AD$35="Moderado"),CONCATENATE("R10C",'Mapa final'!$R$35),"")</f>
        <v/>
      </c>
      <c r="R15" s="108" t="str">
        <f>IF(AND('Mapa final'!$AB$36="Muy Alta",'Mapa final'!$AD$36="Moderado"),CONCATENATE("R10C",'Mapa final'!$R$36),"")</f>
        <v/>
      </c>
      <c r="S15" s="107" t="str">
        <f>IF(AND('Mapa final'!$AB$34="Muy Alta",'Mapa final'!$AD$34="Mayor"),CONCATENATE("R10C",'Mapa final'!$R$34),"")</f>
        <v/>
      </c>
      <c r="T15" s="44" t="str">
        <f>IF(AND('Mapa final'!$AB$35="Muy Alta",'Mapa final'!$AD$35="Mayor"),CONCATENATE("R10C",'Mapa final'!$R$35),"")</f>
        <v/>
      </c>
      <c r="U15" s="108"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02" t="str">
        <f>IF(AND('Mapa final'!$AB$36="Muy Alta",'Mapa final'!$AD$36="Catastrófico"),CONCATENATE("R10C",'Mapa final'!$R$36),"")</f>
        <v/>
      </c>
      <c r="Y15" s="58"/>
      <c r="Z15" s="276"/>
      <c r="AA15" s="277"/>
      <c r="AB15" s="277"/>
      <c r="AC15" s="277"/>
      <c r="AD15" s="277"/>
      <c r="AE15" s="27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282"/>
      <c r="C16" s="282"/>
      <c r="D16" s="283"/>
      <c r="E16" s="259"/>
      <c r="F16" s="272"/>
      <c r="G16" s="272"/>
      <c r="H16" s="272"/>
      <c r="I16" s="254"/>
      <c r="J16" s="107" t="str">
        <f>IF(AND('Mapa final'!$AB$37="Muy Alta",'Mapa final'!$AD$37="Leve"),CONCATENATE("R11C",'Mapa final'!$R$37),"")</f>
        <v/>
      </c>
      <c r="K16" s="44" t="str">
        <f>IF(AND('Mapa final'!$AB$38="Muy Alta",'Mapa final'!$AD$38="Leve"),CONCATENATE("R11C",'Mapa final'!$R$38),"")</f>
        <v/>
      </c>
      <c r="L16" s="108" t="str">
        <f>IF(AND('Mapa final'!$AB$39="Muy Alta",'Mapa final'!$AD$39="Leve"),CONCATENATE("R11C",'Mapa final'!$R$39),"")</f>
        <v/>
      </c>
      <c r="M16" s="107" t="str">
        <f>IF(AND('Mapa final'!$AB$37="Muy Alta",'Mapa final'!$AD$37="Menor"),CONCATENATE("R11C",'Mapa final'!$R$37),"")</f>
        <v/>
      </c>
      <c r="N16" s="44" t="str">
        <f>IF(AND('Mapa final'!$AB$38="Muy Alta",'Mapa final'!$AD$38="Menor"),CONCATENATE("R11C",'Mapa final'!$R$38),"")</f>
        <v/>
      </c>
      <c r="O16" s="108" t="str">
        <f>IF(AND('Mapa final'!$AB$39="Muy Alta",'Mapa final'!$AD$39="Menor"),CONCATENATE("R11C",'Mapa final'!$R$39),"")</f>
        <v/>
      </c>
      <c r="P16" s="107" t="str">
        <f>IF(AND('Mapa final'!$AB$37="Muy Alta",'Mapa final'!$AD$37="Moderado"),CONCATENATE("R11C",'Mapa final'!$R$37),"")</f>
        <v/>
      </c>
      <c r="Q16" s="44" t="str">
        <f>IF(AND('Mapa final'!$AB$38="Muy Alta",'Mapa final'!$AD$38="Moderado"),CONCATENATE("R11C",'Mapa final'!$R$38),"")</f>
        <v/>
      </c>
      <c r="R16" s="108" t="str">
        <f>IF(AND('Mapa final'!$AB$39="Muy Alta",'Mapa final'!$AD$39="Moderado"),CONCATENATE("R11C",'Mapa final'!$R$39),"")</f>
        <v/>
      </c>
      <c r="S16" s="107" t="str">
        <f>IF(AND('Mapa final'!$AB$37="Muy Alta",'Mapa final'!$AD$37="Mayor"),CONCATENATE("R11C",'Mapa final'!$R$37),"")</f>
        <v/>
      </c>
      <c r="T16" s="44" t="str">
        <f>IF(AND('Mapa final'!$AB$38="Muy Alta",'Mapa final'!$AD$38="Mayor"),CONCATENATE("R11C",'Mapa final'!$R$38),"")</f>
        <v/>
      </c>
      <c r="U16" s="108"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02" t="str">
        <f>IF(AND('Mapa final'!$AB$39="Muy Alta",'Mapa final'!$AD$39="Catastrófico"),CONCATENATE("R11C",'Mapa final'!$R$39),"")</f>
        <v/>
      </c>
      <c r="Y16" s="58"/>
      <c r="Z16" s="276"/>
      <c r="AA16" s="277"/>
      <c r="AB16" s="277"/>
      <c r="AC16" s="277"/>
      <c r="AD16" s="277"/>
      <c r="AE16" s="27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282"/>
      <c r="C17" s="282"/>
      <c r="D17" s="283"/>
      <c r="E17" s="259"/>
      <c r="F17" s="272"/>
      <c r="G17" s="272"/>
      <c r="H17" s="272"/>
      <c r="I17" s="254"/>
      <c r="J17" s="107" t="str">
        <f>IF(AND('Mapa final'!$AB$40="Muy Alta",'Mapa final'!$AD$40="Leve"),CONCATENATE("R12C",'Mapa final'!$R$40),"")</f>
        <v/>
      </c>
      <c r="K17" s="44" t="str">
        <f>IF(AND('Mapa final'!$AB$41="Muy Alta",'Mapa final'!$AD$41="Leve"),CONCATENATE("R12C",'Mapa final'!$R$41),"")</f>
        <v/>
      </c>
      <c r="L17" s="108" t="str">
        <f>IF(AND('Mapa final'!$AB$42="Muy Alta",'Mapa final'!$AD$42="Leve"),CONCATENATE("R12C",'Mapa final'!$R$42),"")</f>
        <v/>
      </c>
      <c r="M17" s="107" t="str">
        <f>IF(AND('Mapa final'!$AB$40="Muy Alta",'Mapa final'!$AD$40="Menor"),CONCATENATE("R12C",'Mapa final'!$R$40),"")</f>
        <v/>
      </c>
      <c r="N17" s="44" t="str">
        <f>IF(AND('Mapa final'!$AB$41="Muy Alta",'Mapa final'!$AD$41="Menor"),CONCATENATE("R12C",'Mapa final'!$R$41),"")</f>
        <v/>
      </c>
      <c r="O17" s="108" t="str">
        <f>IF(AND('Mapa final'!$AB$42="Muy Alta",'Mapa final'!$AD$42="Menor"),CONCATENATE("R12C",'Mapa final'!$R$42),"")</f>
        <v/>
      </c>
      <c r="P17" s="107" t="str">
        <f>IF(AND('Mapa final'!$AB$40="Muy Alta",'Mapa final'!$AD$40="Moderado"),CONCATENATE("R12C",'Mapa final'!$R$40),"")</f>
        <v/>
      </c>
      <c r="Q17" s="44" t="str">
        <f>IF(AND('Mapa final'!$AB$41="Muy Alta",'Mapa final'!$AD$41="Moderado"),CONCATENATE("R12C",'Mapa final'!$R$41),"")</f>
        <v/>
      </c>
      <c r="R17" s="108" t="str">
        <f>IF(AND('Mapa final'!$AB$42="Muy Alta",'Mapa final'!$AD$42="Moderado"),CONCATENATE("R12C",'Mapa final'!$R$42),"")</f>
        <v/>
      </c>
      <c r="S17" s="107" t="str">
        <f>IF(AND('Mapa final'!$AB$40="Muy Alta",'Mapa final'!$AD$40="Mayor"),CONCATENATE("R12C",'Mapa final'!$R$40),"")</f>
        <v/>
      </c>
      <c r="T17" s="44" t="str">
        <f>IF(AND('Mapa final'!$AB$41="Muy Alta",'Mapa final'!$AD$41="Mayor"),CONCATENATE("R12C",'Mapa final'!$R$41),"")</f>
        <v/>
      </c>
      <c r="U17" s="108"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02" t="str">
        <f>IF(AND('Mapa final'!$AB$42="Muy Alta",'Mapa final'!$AD$42="Catastrófico"),CONCATENATE("R12C",'Mapa final'!$R$42),"")</f>
        <v/>
      </c>
      <c r="Y17" s="58"/>
      <c r="Z17" s="276"/>
      <c r="AA17" s="277"/>
      <c r="AB17" s="277"/>
      <c r="AC17" s="277"/>
      <c r="AD17" s="277"/>
      <c r="AE17" s="27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282"/>
      <c r="C18" s="282"/>
      <c r="D18" s="283"/>
      <c r="E18" s="259"/>
      <c r="F18" s="272"/>
      <c r="G18" s="272"/>
      <c r="H18" s="272"/>
      <c r="I18" s="254"/>
      <c r="J18" s="107" t="str">
        <f>IF(AND('Mapa final'!$AB$43="Muy Alta",'Mapa final'!$AD$43="Leve"),CONCATENATE("R13C",'Mapa final'!$R$43),"")</f>
        <v/>
      </c>
      <c r="K18" s="44" t="str">
        <f>IF(AND('Mapa final'!$AB$44="Muy Alta",'Mapa final'!$AD$44="Leve"),CONCATENATE("R13C",'Mapa final'!$R$44),"")</f>
        <v/>
      </c>
      <c r="L18" s="108" t="str">
        <f>IF(AND('Mapa final'!$AB$45="Muy Alta",'Mapa final'!$AD$45="Leve"),CONCATENATE("R13C",'Mapa final'!$R$45),"")</f>
        <v/>
      </c>
      <c r="M18" s="107" t="str">
        <f>IF(AND('Mapa final'!$AB$43="Muy Alta",'Mapa final'!$AD$43="Menor"),CONCATENATE("R13C",'Mapa final'!$R$43),"")</f>
        <v/>
      </c>
      <c r="N18" s="44" t="str">
        <f>IF(AND('Mapa final'!$AB$44="Muy Alta",'Mapa final'!$AD$44="Menor"),CONCATENATE("R13C",'Mapa final'!$R$44),"")</f>
        <v/>
      </c>
      <c r="O18" s="108" t="str">
        <f>IF(AND('Mapa final'!$AB$45="Muy Alta",'Mapa final'!$AD$45="Menor"),CONCATENATE("R13C",'Mapa final'!$R$45),"")</f>
        <v/>
      </c>
      <c r="P18" s="107" t="str">
        <f>IF(AND('Mapa final'!$AB$43="Muy Alta",'Mapa final'!$AD$43="Moderado"),CONCATENATE("R13C",'Mapa final'!$R$43),"")</f>
        <v/>
      </c>
      <c r="Q18" s="44" t="str">
        <f>IF(AND('Mapa final'!$AB$44="Muy Alta",'Mapa final'!$AD$44="Moderado"),CONCATENATE("R13C",'Mapa final'!$R$44),"")</f>
        <v/>
      </c>
      <c r="R18" s="108" t="str">
        <f>IF(AND('Mapa final'!$AB$45="Muy Alta",'Mapa final'!$AD$45="Moderado"),CONCATENATE("R13C",'Mapa final'!$R$45),"")</f>
        <v/>
      </c>
      <c r="S18" s="107" t="str">
        <f>IF(AND('Mapa final'!$AB$43="Muy Alta",'Mapa final'!$AD$43="Mayor"),CONCATENATE("R13C",'Mapa final'!$R$43),"")</f>
        <v/>
      </c>
      <c r="T18" s="44" t="str">
        <f>IF(AND('Mapa final'!$AB$44="Muy Alta",'Mapa final'!$AD$44="Mayor"),CONCATENATE("R13C",'Mapa final'!$R$44),"")</f>
        <v/>
      </c>
      <c r="U18" s="108"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02" t="str">
        <f>IF(AND('Mapa final'!$AB$45="Muy Alta",'Mapa final'!$AD$45="Catastrófico"),CONCATENATE("R13C",'Mapa final'!$R$45),"")</f>
        <v/>
      </c>
      <c r="Y18" s="58"/>
      <c r="Z18" s="276"/>
      <c r="AA18" s="277"/>
      <c r="AB18" s="277"/>
      <c r="AC18" s="277"/>
      <c r="AD18" s="277"/>
      <c r="AE18" s="27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282"/>
      <c r="C19" s="282"/>
      <c r="D19" s="283"/>
      <c r="E19" s="259"/>
      <c r="F19" s="272"/>
      <c r="G19" s="272"/>
      <c r="H19" s="272"/>
      <c r="I19" s="254"/>
      <c r="J19" s="107" t="str">
        <f>IF(AND('Mapa final'!$AB$46="Muy Alta",'Mapa final'!$AD$46="Leve"),CONCATENATE("R14C",'Mapa final'!$R$46),"")</f>
        <v/>
      </c>
      <c r="K19" s="44" t="str">
        <f>IF(AND('Mapa final'!$AB$47="Muy Alta",'Mapa final'!$AD$47="Leve"),CONCATENATE("R14C",'Mapa final'!$R$47),"")</f>
        <v/>
      </c>
      <c r="L19" s="108" t="str">
        <f>IF(AND('Mapa final'!$AB$48="Muy Alta",'Mapa final'!$AD$48="Leve"),CONCATENATE("R14C",'Mapa final'!$R$48),"")</f>
        <v/>
      </c>
      <c r="M19" s="107" t="str">
        <f>IF(AND('Mapa final'!$AB$46="Muy Alta",'Mapa final'!$AD$46="Menor"),CONCATENATE("R14C",'Mapa final'!$R$46),"")</f>
        <v/>
      </c>
      <c r="N19" s="44" t="str">
        <f>IF(AND('Mapa final'!$AB$47="Muy Alta",'Mapa final'!$AD$47="Menor"),CONCATENATE("R14C",'Mapa final'!$R$47),"")</f>
        <v/>
      </c>
      <c r="O19" s="108" t="str">
        <f>IF(AND('Mapa final'!$AB$48="Muy Alta",'Mapa final'!$AD$48="Menor"),CONCATENATE("R14C",'Mapa final'!$R$48),"")</f>
        <v/>
      </c>
      <c r="P19" s="107" t="str">
        <f>IF(AND('Mapa final'!$AB$46="Muy Alta",'Mapa final'!$AD$46="Moderado"),CONCATENATE("R14C",'Mapa final'!$R$46),"")</f>
        <v/>
      </c>
      <c r="Q19" s="44" t="str">
        <f>IF(AND('Mapa final'!$AB$47="Muy Alta",'Mapa final'!$AD$47="Moderado"),CONCATENATE("R14C",'Mapa final'!$R$47),"")</f>
        <v/>
      </c>
      <c r="R19" s="108" t="str">
        <f>IF(AND('Mapa final'!$AB$48="Muy Alta",'Mapa final'!$AD$48="Moderado"),CONCATENATE("R14C",'Mapa final'!$R$48),"")</f>
        <v/>
      </c>
      <c r="S19" s="107" t="str">
        <f>IF(AND('Mapa final'!$AB$46="Muy Alta",'Mapa final'!$AD$46="Mayor"),CONCATENATE("R14C",'Mapa final'!$R$46),"")</f>
        <v/>
      </c>
      <c r="T19" s="44" t="str">
        <f>IF(AND('Mapa final'!$AB$47="Muy Alta",'Mapa final'!$AD$47="Mayor"),CONCATENATE("R14C",'Mapa final'!$R$47),"")</f>
        <v/>
      </c>
      <c r="U19" s="108" t="str">
        <f>IF(AND('Mapa final'!$AB$48="Muy Alta",'Mapa final'!$AD$48="Mayor"),CONCATENATE("R14C",'Mapa final'!$R$48),"")</f>
        <v/>
      </c>
      <c r="V19" s="45" t="str">
        <f>IF(AND('Mapa final'!$AB$46="Muy Alta",'Mapa final'!$AD$46="Catastrófico"),CONCATENATE("R14C",'Mapa final'!$R$46),"")</f>
        <v/>
      </c>
      <c r="W19" s="46" t="str">
        <f>IF(AND('Mapa final'!$AB$47="Muy Alta",'Mapa final'!$AD$47="Catastrófico"),CONCATENATE("R14C",'Mapa final'!$R$47),"")</f>
        <v/>
      </c>
      <c r="X19" s="102" t="str">
        <f>IF(AND('Mapa final'!$AB$48="Muy Alta",'Mapa final'!$AD$48="Catastrófico"),CONCATENATE("R14C",'Mapa final'!$R$48),"")</f>
        <v/>
      </c>
      <c r="Y19" s="58"/>
      <c r="Z19" s="276"/>
      <c r="AA19" s="277"/>
      <c r="AB19" s="277"/>
      <c r="AC19" s="277"/>
      <c r="AD19" s="277"/>
      <c r="AE19" s="27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282"/>
      <c r="C20" s="282"/>
      <c r="D20" s="283"/>
      <c r="E20" s="259"/>
      <c r="F20" s="272"/>
      <c r="G20" s="272"/>
      <c r="H20" s="272"/>
      <c r="I20" s="254"/>
      <c r="J20" s="107" t="str">
        <f>IF(AND('Mapa final'!$AB$49="Muy Alta",'Mapa final'!$AD$49="Leve"),CONCATENATE("R15C",'Mapa final'!$R$49),"")</f>
        <v/>
      </c>
      <c r="K20" s="44" t="str">
        <f>IF(AND('Mapa final'!$AB$50="Muy Alta",'Mapa final'!$AD$50="Leve"),CONCATENATE("R15C",'Mapa final'!$R$50),"")</f>
        <v/>
      </c>
      <c r="L20" s="108" t="str">
        <f>IF(AND('Mapa final'!$AB$51="Muy Alta",'Mapa final'!$AD$51="Leve"),CONCATENATE("R15C",'Mapa final'!$R$51),"")</f>
        <v/>
      </c>
      <c r="M20" s="107" t="str">
        <f>IF(AND('Mapa final'!$AB$49="Muy Alta",'Mapa final'!$AD$49="Menor"),CONCATENATE("R15C",'Mapa final'!$R$49),"")</f>
        <v/>
      </c>
      <c r="N20" s="44" t="str">
        <f>IF(AND('Mapa final'!$AB$50="Muy Alta",'Mapa final'!$AD$50="Menor"),CONCATENATE("R15C",'Mapa final'!$R$50),"")</f>
        <v/>
      </c>
      <c r="O20" s="108" t="str">
        <f>IF(AND('Mapa final'!$AB$51="Muy Alta",'Mapa final'!$AD$51="Menor"),CONCATENATE("R15C",'Mapa final'!$R$51),"")</f>
        <v/>
      </c>
      <c r="P20" s="107" t="str">
        <f>IF(AND('Mapa final'!$AB$49="Muy Alta",'Mapa final'!$AD$49="Moderado"),CONCATENATE("R15C",'Mapa final'!$R$49),"")</f>
        <v/>
      </c>
      <c r="Q20" s="44" t="str">
        <f>IF(AND('Mapa final'!$AB$50="Muy Alta",'Mapa final'!$AD$50="Moderado"),CONCATENATE("R15C",'Mapa final'!$R$50),"")</f>
        <v/>
      </c>
      <c r="R20" s="108" t="str">
        <f>IF(AND('Mapa final'!$AB$51="Muy Alta",'Mapa final'!$AD$51="Moderado"),CONCATENATE("R15C",'Mapa final'!$R$51),"")</f>
        <v/>
      </c>
      <c r="S20" s="107" t="str">
        <f>IF(AND('Mapa final'!$AB$49="Muy Alta",'Mapa final'!$AD$49="Mayor"),CONCATENATE("R15C",'Mapa final'!$R$49),"")</f>
        <v/>
      </c>
      <c r="T20" s="44" t="str">
        <f>IF(AND('Mapa final'!$AB$50="Muy Alta",'Mapa final'!$AD$50="Mayor"),CONCATENATE("R15C",'Mapa final'!$R$50),"")</f>
        <v/>
      </c>
      <c r="U20" s="108" t="str">
        <f>IF(AND('Mapa final'!$AB$51="Muy Alta",'Mapa final'!$AD$51="Mayor"),CONCATENATE("R15C",'Mapa final'!$R$51),"")</f>
        <v/>
      </c>
      <c r="V20" s="45" t="str">
        <f>IF(AND('Mapa final'!$AB$49="Muy Alta",'Mapa final'!$AD$49="Catastrófico"),CONCATENATE("R15C",'Mapa final'!$R$49),"")</f>
        <v/>
      </c>
      <c r="W20" s="46" t="str">
        <f>IF(AND('Mapa final'!$AB$50="Muy Alta",'Mapa final'!$AD$50="Catastrófico"),CONCATENATE("R15C",'Mapa final'!$R$50),"")</f>
        <v/>
      </c>
      <c r="X20" s="102" t="str">
        <f>IF(AND('Mapa final'!$AB$51="Muy Alta",'Mapa final'!$AD$51="Catastrófico"),CONCATENATE("R15C",'Mapa final'!$R$51),"")</f>
        <v/>
      </c>
      <c r="Y20" s="58"/>
      <c r="Z20" s="276"/>
      <c r="AA20" s="277"/>
      <c r="AB20" s="277"/>
      <c r="AC20" s="277"/>
      <c r="AD20" s="277"/>
      <c r="AE20" s="27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282"/>
      <c r="C21" s="282"/>
      <c r="D21" s="283"/>
      <c r="E21" s="259"/>
      <c r="F21" s="272"/>
      <c r="G21" s="272"/>
      <c r="H21" s="272"/>
      <c r="I21" s="254"/>
      <c r="J21" s="107" t="str">
        <f>IF(AND('Mapa final'!$AB$52="Muy Alta",'Mapa final'!$AD$52="Leve"),CONCATENATE("R16C",'Mapa final'!$R$52),"")</f>
        <v/>
      </c>
      <c r="K21" s="44" t="str">
        <f>IF(AND('Mapa final'!$AB$53="Muy Alta",'Mapa final'!$AD$53="Leve"),CONCATENATE("R16C",'Mapa final'!$R$53),"")</f>
        <v/>
      </c>
      <c r="L21" s="108" t="str">
        <f>IF(AND('Mapa final'!$AB$54="Muy Alta",'Mapa final'!$AD$54="Leve"),CONCATENATE("R16C",'Mapa final'!$R$54),"")</f>
        <v/>
      </c>
      <c r="M21" s="107" t="str">
        <f>IF(AND('Mapa final'!$AB$52="Muy Alta",'Mapa final'!$AD$52="Menor"),CONCATENATE("R16C",'Mapa final'!$R$52),"")</f>
        <v/>
      </c>
      <c r="N21" s="44" t="str">
        <f>IF(AND('Mapa final'!$AB$53="Muy Alta",'Mapa final'!$AD$53="Menor"),CONCATENATE("R16C",'Mapa final'!$R$53),"")</f>
        <v/>
      </c>
      <c r="O21" s="108" t="str">
        <f>IF(AND('Mapa final'!$AB$54="Muy Alta",'Mapa final'!$AD$54="Menor"),CONCATENATE("R16C",'Mapa final'!$R$54),"")</f>
        <v/>
      </c>
      <c r="P21" s="107" t="str">
        <f>IF(AND('Mapa final'!$AB$52="Muy Alta",'Mapa final'!$AD$52="Moderado"),CONCATENATE("R16C",'Mapa final'!$R$52),"")</f>
        <v/>
      </c>
      <c r="Q21" s="44" t="str">
        <f>IF(AND('Mapa final'!$AB$53="Muy Alta",'Mapa final'!$AD$53="Moderado"),CONCATENATE("R16C",'Mapa final'!$R$53),"")</f>
        <v/>
      </c>
      <c r="R21" s="108" t="str">
        <f>IF(AND('Mapa final'!$AB$54="Muy Alta",'Mapa final'!$AD$54="Moderado"),CONCATENATE("R16C",'Mapa final'!$R$54),"")</f>
        <v/>
      </c>
      <c r="S21" s="107" t="str">
        <f>IF(AND('Mapa final'!$AB$52="Muy Alta",'Mapa final'!$AD$52="Mayor"),CONCATENATE("R16C",'Mapa final'!$R$52),"")</f>
        <v/>
      </c>
      <c r="T21" s="44" t="str">
        <f>IF(AND('Mapa final'!$AB$53="Muy Alta",'Mapa final'!$AD$53="Mayor"),CONCATENATE("R16C",'Mapa final'!$R$53),"")</f>
        <v/>
      </c>
      <c r="U21" s="108" t="str">
        <f>IF(AND('Mapa final'!$AB$54="Muy Alta",'Mapa final'!$AD$54="Mayor"),CONCATENATE("R16C",'Mapa final'!$R$54),"")</f>
        <v/>
      </c>
      <c r="V21" s="45" t="str">
        <f>IF(AND('Mapa final'!$AB$52="Muy Alta",'Mapa final'!$AD$52="Catastrófico"),CONCATENATE("R16C",'Mapa final'!$R$52),"")</f>
        <v/>
      </c>
      <c r="W21" s="46" t="str">
        <f>IF(AND('Mapa final'!$AB$53="Muy Alta",'Mapa final'!$AD$53="Catastrófico"),CONCATENATE("R16C",'Mapa final'!$R$53),"")</f>
        <v/>
      </c>
      <c r="X21" s="102" t="str">
        <f>IF(AND('Mapa final'!$AB$54="Muy Alta",'Mapa final'!$AD$54="Catastrófico"),CONCATENATE("R16C",'Mapa final'!$R$54),"")</f>
        <v/>
      </c>
      <c r="Y21" s="58"/>
      <c r="Z21" s="276"/>
      <c r="AA21" s="277"/>
      <c r="AB21" s="277"/>
      <c r="AC21" s="277"/>
      <c r="AD21" s="277"/>
      <c r="AE21" s="27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282"/>
      <c r="C22" s="282"/>
      <c r="D22" s="283"/>
      <c r="E22" s="259"/>
      <c r="F22" s="272"/>
      <c r="G22" s="272"/>
      <c r="H22" s="272"/>
      <c r="I22" s="254"/>
      <c r="J22" s="107" t="str">
        <f>IF(AND('Mapa final'!$AB$55="Muy Alta",'Mapa final'!$AD$55="Leve"),CONCATENATE("R17C",'Mapa final'!$R$55),"")</f>
        <v/>
      </c>
      <c r="K22" s="44" t="str">
        <f>IF(AND('Mapa final'!$AB$56="Muy Alta",'Mapa final'!$AD$56="Leve"),CONCATENATE("R17C",'Mapa final'!$R$56),"")</f>
        <v/>
      </c>
      <c r="L22" s="108" t="str">
        <f>IF(AND('Mapa final'!$AB$57="Muy Alta",'Mapa final'!$AD$57="Leve"),CONCATENATE("R17C",'Mapa final'!$R$57),"")</f>
        <v/>
      </c>
      <c r="M22" s="107" t="str">
        <f>IF(AND('Mapa final'!$AB$55="Muy Alta",'Mapa final'!$AD$55="Menor"),CONCATENATE("R17C",'Mapa final'!$R$55),"")</f>
        <v/>
      </c>
      <c r="N22" s="44" t="str">
        <f>IF(AND('Mapa final'!$AB$56="Muy Alta",'Mapa final'!$AD$56="Menor"),CONCATENATE("R17C",'Mapa final'!$R$56),"")</f>
        <v/>
      </c>
      <c r="O22" s="108" t="str">
        <f>IF(AND('Mapa final'!$AB$57="Muy Alta",'Mapa final'!$AD$57="Menor"),CONCATENATE("R17C",'Mapa final'!$R$57),"")</f>
        <v/>
      </c>
      <c r="P22" s="107" t="str">
        <f>IF(AND('Mapa final'!$AB$55="Muy Alta",'Mapa final'!$AD$55="Moderado"),CONCATENATE("R17C",'Mapa final'!$R$55),"")</f>
        <v/>
      </c>
      <c r="Q22" s="44" t="str">
        <f>IF(AND('Mapa final'!$AB$56="Muy Alta",'Mapa final'!$AD$56="Moderado"),CONCATENATE("R17C",'Mapa final'!$R$56),"")</f>
        <v/>
      </c>
      <c r="R22" s="108" t="str">
        <f>IF(AND('Mapa final'!$AB$57="Muy Alta",'Mapa final'!$AD$57="Moderado"),CONCATENATE("R17C",'Mapa final'!$R$57),"")</f>
        <v/>
      </c>
      <c r="S22" s="107" t="str">
        <f>IF(AND('Mapa final'!$AB$55="Muy Alta",'Mapa final'!$AD$55="Mayor"),CONCATENATE("R17C",'Mapa final'!$R$55),"")</f>
        <v/>
      </c>
      <c r="T22" s="44" t="str">
        <f>IF(AND('Mapa final'!$AB$56="Muy Alta",'Mapa final'!$AD$56="Mayor"),CONCATENATE("R17C",'Mapa final'!$R$56),"")</f>
        <v/>
      </c>
      <c r="U22" s="108" t="str">
        <f>IF(AND('Mapa final'!$AB$57="Muy Alta",'Mapa final'!$AD$57="Mayor"),CONCATENATE("R17C",'Mapa final'!$R$57),"")</f>
        <v/>
      </c>
      <c r="V22" s="45" t="str">
        <f>IF(AND('Mapa final'!$AB$55="Muy Alta",'Mapa final'!$AD$55="Catastrófico"),CONCATENATE("R17C",'Mapa final'!$R$55),"")</f>
        <v/>
      </c>
      <c r="W22" s="46" t="str">
        <f>IF(AND('Mapa final'!$AB$56="Muy Alta",'Mapa final'!$AD$56="Catastrófico"),CONCATENATE("R17C",'Mapa final'!$R$56),"")</f>
        <v/>
      </c>
      <c r="X22" s="102" t="str">
        <f>IF(AND('Mapa final'!$AB$57="Muy Alta",'Mapa final'!$AD$57="Catastrófico"),CONCATENATE("R17C",'Mapa final'!$R$57),"")</f>
        <v/>
      </c>
      <c r="Y22" s="58"/>
      <c r="Z22" s="276"/>
      <c r="AA22" s="277"/>
      <c r="AB22" s="277"/>
      <c r="AC22" s="277"/>
      <c r="AD22" s="277"/>
      <c r="AE22" s="27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282"/>
      <c r="C23" s="282"/>
      <c r="D23" s="283"/>
      <c r="E23" s="259"/>
      <c r="F23" s="272"/>
      <c r="G23" s="272"/>
      <c r="H23" s="272"/>
      <c r="I23" s="254"/>
      <c r="J23" s="107" t="str">
        <f>IF(AND('Mapa final'!$AB$58="Muy Alta",'Mapa final'!$AD$58="Leve"),CONCATENATE("R18C",'Mapa final'!$R$58),"")</f>
        <v/>
      </c>
      <c r="K23" s="44" t="str">
        <f>IF(AND('Mapa final'!$AB$59="Muy Alta",'Mapa final'!$AD$59="Leve"),CONCATENATE("R18C",'Mapa final'!$R$59),"")</f>
        <v/>
      </c>
      <c r="L23" s="108" t="str">
        <f>IF(AND('Mapa final'!$AB$60="Muy Alta",'Mapa final'!$AD$60="Leve"),CONCATENATE("R18C",'Mapa final'!$R$60),"")</f>
        <v/>
      </c>
      <c r="M23" s="107" t="str">
        <f>IF(AND('Mapa final'!$AB$58="Muy Alta",'Mapa final'!$AD$58="Menor"),CONCATENATE("R18C",'Mapa final'!$R$58),"")</f>
        <v/>
      </c>
      <c r="N23" s="44" t="str">
        <f>IF(AND('Mapa final'!$AB$59="Muy Alta",'Mapa final'!$AD$59="Menor"),CONCATENATE("R18C",'Mapa final'!$R$59),"")</f>
        <v/>
      </c>
      <c r="O23" s="108" t="str">
        <f>IF(AND('Mapa final'!$AB$60="Muy Alta",'Mapa final'!$AD$60="Menor"),CONCATENATE("R18C",'Mapa final'!$R$60),"")</f>
        <v/>
      </c>
      <c r="P23" s="107" t="str">
        <f>IF(AND('Mapa final'!$AB$58="Muy Alta",'Mapa final'!$AD$58="Moderado"),CONCATENATE("R18C",'Mapa final'!$R$58),"")</f>
        <v/>
      </c>
      <c r="Q23" s="44" t="str">
        <f>IF(AND('Mapa final'!$AB$59="Muy Alta",'Mapa final'!$AD$59="Moderado"),CONCATENATE("R18C",'Mapa final'!$R$59),"")</f>
        <v/>
      </c>
      <c r="R23" s="108" t="str">
        <f>IF(AND('Mapa final'!$AB$60="Muy Alta",'Mapa final'!$AD$60="Moderado"),CONCATENATE("R18C",'Mapa final'!$R$60),"")</f>
        <v/>
      </c>
      <c r="S23" s="107" t="str">
        <f>IF(AND('Mapa final'!$AB$58="Muy Alta",'Mapa final'!$AD$58="Mayor"),CONCATENATE("R18C",'Mapa final'!$R$58),"")</f>
        <v/>
      </c>
      <c r="T23" s="44" t="str">
        <f>IF(AND('Mapa final'!$AB$59="Muy Alta",'Mapa final'!$AD$59="Mayor"),CONCATENATE("R18C",'Mapa final'!$R$59),"")</f>
        <v/>
      </c>
      <c r="U23" s="108" t="str">
        <f>IF(AND('Mapa final'!$AB$60="Muy Alta",'Mapa final'!$AD$60="Mayor"),CONCATENATE("R18C",'Mapa final'!$R$60),"")</f>
        <v/>
      </c>
      <c r="V23" s="45" t="str">
        <f>IF(AND('Mapa final'!$AB$58="Muy Alta",'Mapa final'!$AD$58="Catastrófico"),CONCATENATE("R18C",'Mapa final'!$R$58),"")</f>
        <v/>
      </c>
      <c r="W23" s="46" t="str">
        <f>IF(AND('Mapa final'!$AB$59="Muy Alta",'Mapa final'!$AD$59="Catastrófico"),CONCATENATE("R18C",'Mapa final'!$R$59),"")</f>
        <v/>
      </c>
      <c r="X23" s="102" t="str">
        <f>IF(AND('Mapa final'!$AB$60="Muy Alta",'Mapa final'!$AD$60="Catastrófico"),CONCATENATE("R18C",'Mapa final'!$R$60),"")</f>
        <v/>
      </c>
      <c r="Y23" s="58"/>
      <c r="Z23" s="276"/>
      <c r="AA23" s="277"/>
      <c r="AB23" s="277"/>
      <c r="AC23" s="277"/>
      <c r="AD23" s="277"/>
      <c r="AE23" s="27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282"/>
      <c r="C24" s="282"/>
      <c r="D24" s="283"/>
      <c r="E24" s="259"/>
      <c r="F24" s="272"/>
      <c r="G24" s="272"/>
      <c r="H24" s="272"/>
      <c r="I24" s="254"/>
      <c r="J24" s="107" t="str">
        <f>IF(AND('Mapa final'!$AB$61="Muy Alta",'Mapa final'!$AD$61="Leve"),CONCATENATE("R19C",'Mapa final'!$R$61),"")</f>
        <v/>
      </c>
      <c r="K24" s="44" t="str">
        <f>IF(AND('Mapa final'!$AB$62="Muy Alta",'Mapa final'!$AD$62="Leve"),CONCATENATE("R19C",'Mapa final'!$R$62),"")</f>
        <v/>
      </c>
      <c r="L24" s="108" t="str">
        <f>IF(AND('Mapa final'!$AB$63="Muy Alta",'Mapa final'!$AD$63="Leve"),CONCATENATE("R19C",'Mapa final'!$R$63),"")</f>
        <v/>
      </c>
      <c r="M24" s="107" t="str">
        <f>IF(AND('Mapa final'!$AB$61="Muy Alta",'Mapa final'!$AD$61="Menor"),CONCATENATE("R19C",'Mapa final'!$R$61),"")</f>
        <v/>
      </c>
      <c r="N24" s="44" t="str">
        <f>IF(AND('Mapa final'!$AB$62="Muy Alta",'Mapa final'!$AD$62="Menor"),CONCATENATE("R19C",'Mapa final'!$R$62),"")</f>
        <v/>
      </c>
      <c r="O24" s="108" t="str">
        <f>IF(AND('Mapa final'!$AB$63="Muy Alta",'Mapa final'!$AD$63="Menor"),CONCATENATE("R19C",'Mapa final'!$R$63),"")</f>
        <v/>
      </c>
      <c r="P24" s="107" t="str">
        <f>IF(AND('Mapa final'!$AB$61="Muy Alta",'Mapa final'!$AD$61="Moderado"),CONCATENATE("R19C",'Mapa final'!$R$61),"")</f>
        <v/>
      </c>
      <c r="Q24" s="44" t="str">
        <f>IF(AND('Mapa final'!$AB$62="Muy Alta",'Mapa final'!$AD$62="Moderado"),CONCATENATE("R19C",'Mapa final'!$R$62),"")</f>
        <v/>
      </c>
      <c r="R24" s="108" t="str">
        <f>IF(AND('Mapa final'!$AB$63="Muy Alta",'Mapa final'!$AD$63="Moderado"),CONCATENATE("R19C",'Mapa final'!$R$63),"")</f>
        <v/>
      </c>
      <c r="S24" s="107" t="str">
        <f>IF(AND('Mapa final'!$AB$61="Muy Alta",'Mapa final'!$AD$61="Mayor"),CONCATENATE("R19C",'Mapa final'!$R$61),"")</f>
        <v/>
      </c>
      <c r="T24" s="44" t="str">
        <f>IF(AND('Mapa final'!$AB$62="Muy Alta",'Mapa final'!$AD$62="Mayor"),CONCATENATE("R19C",'Mapa final'!$R$62),"")</f>
        <v/>
      </c>
      <c r="U24" s="108" t="str">
        <f>IF(AND('Mapa final'!$AB$63="Muy Alta",'Mapa final'!$AD$63="Mayor"),CONCATENATE("R19C",'Mapa final'!$R$63),"")</f>
        <v/>
      </c>
      <c r="V24" s="45" t="str">
        <f>IF(AND('Mapa final'!$AB$61="Muy Alta",'Mapa final'!$AD$61="Catastrófico"),CONCATENATE("R19C",'Mapa final'!$R$61),"")</f>
        <v/>
      </c>
      <c r="W24" s="46" t="str">
        <f>IF(AND('Mapa final'!$AB$62="Muy Alta",'Mapa final'!$AD$62="Catastrófico"),CONCATENATE("R19C",'Mapa final'!$R$62),"")</f>
        <v/>
      </c>
      <c r="X24" s="102" t="str">
        <f>IF(AND('Mapa final'!$AB$63="Muy Alta",'Mapa final'!$AD$63="Catastrófico"),CONCATENATE("R19C",'Mapa final'!$R$63),"")</f>
        <v/>
      </c>
      <c r="Y24" s="58"/>
      <c r="Z24" s="276"/>
      <c r="AA24" s="277"/>
      <c r="AB24" s="277"/>
      <c r="AC24" s="277"/>
      <c r="AD24" s="277"/>
      <c r="AE24" s="27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282"/>
      <c r="C25" s="282"/>
      <c r="D25" s="283"/>
      <c r="E25" s="259"/>
      <c r="F25" s="272"/>
      <c r="G25" s="272"/>
      <c r="H25" s="272"/>
      <c r="I25" s="254"/>
      <c r="J25" s="107" t="str">
        <f>IF(AND('Mapa final'!$AB$64="Muy Alta",'Mapa final'!$AD$64="Leve"),CONCATENATE("R20C",'Mapa final'!$R$64),"")</f>
        <v/>
      </c>
      <c r="K25" s="44" t="str">
        <f>IF(AND('Mapa final'!$AB$65="Muy Alta",'Mapa final'!$AD$65="Leve"),CONCATENATE("R20C",'Mapa final'!$R$65),"")</f>
        <v/>
      </c>
      <c r="L25" s="108" t="str">
        <f>IF(AND('Mapa final'!$AB$66="Muy Alta",'Mapa final'!$AD$66="Leve"),CONCATENATE("R20C",'Mapa final'!$R$66),"")</f>
        <v/>
      </c>
      <c r="M25" s="107" t="str">
        <f>IF(AND('Mapa final'!$AB$64="Muy Alta",'Mapa final'!$AD$64="Menor"),CONCATENATE("R20C",'Mapa final'!$R$64),"")</f>
        <v/>
      </c>
      <c r="N25" s="44" t="str">
        <f>IF(AND('Mapa final'!$AB$65="Muy Alta",'Mapa final'!$AD$65="Menor"),CONCATENATE("R20C",'Mapa final'!$R$65),"")</f>
        <v/>
      </c>
      <c r="O25" s="108" t="str">
        <f>IF(AND('Mapa final'!$AB$66="Muy Alta",'Mapa final'!$AD$66="Menor"),CONCATENATE("R20C",'Mapa final'!$R$66),"")</f>
        <v/>
      </c>
      <c r="P25" s="107" t="str">
        <f>IF(AND('Mapa final'!$AB$64="Muy Alta",'Mapa final'!$AD$64="Moderado"),CONCATENATE("R20C",'Mapa final'!$R$64),"")</f>
        <v/>
      </c>
      <c r="Q25" s="44" t="str">
        <f>IF(AND('Mapa final'!$AB$65="Muy Alta",'Mapa final'!$AD$65="Moderado"),CONCATENATE("R20C",'Mapa final'!$R$65),"")</f>
        <v/>
      </c>
      <c r="R25" s="108" t="str">
        <f>IF(AND('Mapa final'!$AB$66="Muy Alta",'Mapa final'!$AD$66="Moderado"),CONCATENATE("R20C",'Mapa final'!$R$66),"")</f>
        <v/>
      </c>
      <c r="S25" s="107" t="str">
        <f>IF(AND('Mapa final'!$AB$64="Muy Alta",'Mapa final'!$AD$64="Mayor"),CONCATENATE("R20C",'Mapa final'!$R$64),"")</f>
        <v/>
      </c>
      <c r="T25" s="44" t="str">
        <f>IF(AND('Mapa final'!$AB$65="Muy Alta",'Mapa final'!$AD$65="Mayor"),CONCATENATE("R20C",'Mapa final'!$R$65),"")</f>
        <v/>
      </c>
      <c r="U25" s="108" t="str">
        <f>IF(AND('Mapa final'!$AB$66="Muy Alta",'Mapa final'!$AD$66="Mayor"),CONCATENATE("R20C",'Mapa final'!$R$66),"")</f>
        <v/>
      </c>
      <c r="V25" s="45" t="str">
        <f>IF(AND('Mapa final'!$AB$64="Muy Alta",'Mapa final'!$AD$64="Catastrófico"),CONCATENATE("R20C",'Mapa final'!$R$64),"")</f>
        <v/>
      </c>
      <c r="W25" s="46" t="str">
        <f>IF(AND('Mapa final'!$AB$65="Muy Alta",'Mapa final'!$AD$65="Catastrófico"),CONCATENATE("R20C",'Mapa final'!$R$65),"")</f>
        <v/>
      </c>
      <c r="X25" s="102" t="str">
        <f>IF(AND('Mapa final'!$AB$66="Muy Alta",'Mapa final'!$AD$66="Catastrófico"),CONCATENATE("R20C",'Mapa final'!$R$66),"")</f>
        <v/>
      </c>
      <c r="Y25" s="58"/>
      <c r="Z25" s="276"/>
      <c r="AA25" s="277"/>
      <c r="AB25" s="277"/>
      <c r="AC25" s="277"/>
      <c r="AD25" s="277"/>
      <c r="AE25" s="27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282"/>
      <c r="C26" s="282"/>
      <c r="D26" s="283"/>
      <c r="E26" s="259"/>
      <c r="F26" s="272"/>
      <c r="G26" s="272"/>
      <c r="H26" s="272"/>
      <c r="I26" s="254"/>
      <c r="J26" s="107" t="str">
        <f>IF(AND('Mapa final'!$AB$67="Muy Alta",'Mapa final'!$AD$67="Leve"),CONCATENATE("R21C",'Mapa final'!$R$67),"")</f>
        <v/>
      </c>
      <c r="K26" s="44" t="str">
        <f>IF(AND('Mapa final'!$AB$68="Muy Alta",'Mapa final'!$AD$68="Leve"),CONCATENATE("R21C",'Mapa final'!$R$68),"")</f>
        <v/>
      </c>
      <c r="L26" s="108" t="str">
        <f>IF(AND('Mapa final'!$AB$69="Muy Alta",'Mapa final'!$AD$69="Leve"),CONCATENATE("R21C",'Mapa final'!$R$69),"")</f>
        <v/>
      </c>
      <c r="M26" s="107" t="str">
        <f>IF(AND('Mapa final'!$AB$67="Muy Alta",'Mapa final'!$AD$67="Menor"),CONCATENATE("R21C",'Mapa final'!$R$67),"")</f>
        <v/>
      </c>
      <c r="N26" s="44" t="str">
        <f>IF(AND('Mapa final'!$AB$68="Muy Alta",'Mapa final'!$AD$68="Menor"),CONCATENATE("R21C",'Mapa final'!$R$68),"")</f>
        <v/>
      </c>
      <c r="O26" s="108" t="str">
        <f>IF(AND('Mapa final'!$AB$69="Muy Alta",'Mapa final'!$AD$69="Menor"),CONCATENATE("R21C",'Mapa final'!$R$69),"")</f>
        <v/>
      </c>
      <c r="P26" s="107" t="str">
        <f>IF(AND('Mapa final'!$AB$67="Muy Alta",'Mapa final'!$AD$67="Moderado"),CONCATENATE("R21C",'Mapa final'!$R$67),"")</f>
        <v/>
      </c>
      <c r="Q26" s="44" t="str">
        <f>IF(AND('Mapa final'!$AB$68="Muy Alta",'Mapa final'!$AD$68="Moderado"),CONCATENATE("R21C",'Mapa final'!$R$68),"")</f>
        <v/>
      </c>
      <c r="R26" s="108" t="str">
        <f>IF(AND('Mapa final'!$AB$69="Muy Alta",'Mapa final'!$AD$69="Moderado"),CONCATENATE("R21C",'Mapa final'!$R$69),"")</f>
        <v/>
      </c>
      <c r="S26" s="107" t="str">
        <f>IF(AND('Mapa final'!$AB$67="Muy Alta",'Mapa final'!$AD$67="Mayor"),CONCATENATE("R21C",'Mapa final'!$R$67),"")</f>
        <v/>
      </c>
      <c r="T26" s="44" t="str">
        <f>IF(AND('Mapa final'!$AB$68="Muy Alta",'Mapa final'!$AD$68="Mayor"),CONCATENATE("R21C",'Mapa final'!$R$68),"")</f>
        <v/>
      </c>
      <c r="U26" s="108" t="str">
        <f>IF(AND('Mapa final'!$AB$69="Muy Alta",'Mapa final'!$AD$69="Mayor"),CONCATENATE("R21C",'Mapa final'!$R$69),"")</f>
        <v/>
      </c>
      <c r="V26" s="45" t="str">
        <f>IF(AND('Mapa final'!$AB$67="Muy Alta",'Mapa final'!$AD$67="Catastrófico"),CONCATENATE("R21C",'Mapa final'!$R$67),"")</f>
        <v/>
      </c>
      <c r="W26" s="46" t="str">
        <f>IF(AND('Mapa final'!$AB$68="Muy Alta",'Mapa final'!$AD$68="Catastrófico"),CONCATENATE("R21C",'Mapa final'!$R$68),"")</f>
        <v/>
      </c>
      <c r="X26" s="102" t="str">
        <f>IF(AND('Mapa final'!$AB$69="Muy Alta",'Mapa final'!$AD$69="Catastrófico"),CONCATENATE("R21C",'Mapa final'!$R$69),"")</f>
        <v/>
      </c>
      <c r="Y26" s="58"/>
      <c r="Z26" s="276"/>
      <c r="AA26" s="277"/>
      <c r="AB26" s="277"/>
      <c r="AC26" s="277"/>
      <c r="AD26" s="277"/>
      <c r="AE26" s="27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282"/>
      <c r="C27" s="282"/>
      <c r="D27" s="283"/>
      <c r="E27" s="259"/>
      <c r="F27" s="272"/>
      <c r="G27" s="272"/>
      <c r="H27" s="272"/>
      <c r="I27" s="254"/>
      <c r="J27" s="107" t="str">
        <f>IF(AND('Mapa final'!$AB$70="Muy Alta",'Mapa final'!$AD$70="Leve"),CONCATENATE("R22C",'Mapa final'!$R$70),"")</f>
        <v/>
      </c>
      <c r="K27" s="44" t="str">
        <f>IF(AND('Mapa final'!$AB$71="Muy Alta",'Mapa final'!$AD$71="Leve"),CONCATENATE("R22C",'Mapa final'!$R$71),"")</f>
        <v/>
      </c>
      <c r="L27" s="108" t="str">
        <f>IF(AND('Mapa final'!$AB$72="Muy Alta",'Mapa final'!$AD$72="Leve"),CONCATENATE("R22C",'Mapa final'!$R$72),"")</f>
        <v/>
      </c>
      <c r="M27" s="107" t="str">
        <f>IF(AND('Mapa final'!$AB$70="Muy Alta",'Mapa final'!$AD$70="Menor"),CONCATENATE("R22C",'Mapa final'!$R$70),"")</f>
        <v/>
      </c>
      <c r="N27" s="44" t="str">
        <f>IF(AND('Mapa final'!$AB$71="Muy Alta",'Mapa final'!$AD$71="Menor"),CONCATENATE("R22C",'Mapa final'!$R$71),"")</f>
        <v/>
      </c>
      <c r="O27" s="108" t="str">
        <f>IF(AND('Mapa final'!$AB$72="Muy Alta",'Mapa final'!$AD$72="Menor"),CONCATENATE("R22C",'Mapa final'!$R$72),"")</f>
        <v/>
      </c>
      <c r="P27" s="107" t="str">
        <f>IF(AND('Mapa final'!$AB$70="Muy Alta",'Mapa final'!$AD$70="Moderado"),CONCATENATE("R22C",'Mapa final'!$R$70),"")</f>
        <v/>
      </c>
      <c r="Q27" s="44" t="str">
        <f>IF(AND('Mapa final'!$AB$71="Muy Alta",'Mapa final'!$AD$71="Moderado"),CONCATENATE("R22C",'Mapa final'!$R$71),"")</f>
        <v/>
      </c>
      <c r="R27" s="108" t="str">
        <f>IF(AND('Mapa final'!$AB$72="Muy Alta",'Mapa final'!$AD$72="Moderado"),CONCATENATE("R22C",'Mapa final'!$R$72),"")</f>
        <v/>
      </c>
      <c r="S27" s="107" t="str">
        <f>IF(AND('Mapa final'!$AB$70="Muy Alta",'Mapa final'!$AD$70="Mayor"),CONCATENATE("R22C",'Mapa final'!$R$70),"")</f>
        <v/>
      </c>
      <c r="T27" s="44" t="str">
        <f>IF(AND('Mapa final'!$AB$71="Muy Alta",'Mapa final'!$AD$71="Mayor"),CONCATENATE("R22C",'Mapa final'!$R$71),"")</f>
        <v/>
      </c>
      <c r="U27" s="108" t="str">
        <f>IF(AND('Mapa final'!$AB$72="Muy Alta",'Mapa final'!$AD$72="Mayor"),CONCATENATE("R22C",'Mapa final'!$R$72),"")</f>
        <v/>
      </c>
      <c r="V27" s="45" t="str">
        <f>IF(AND('Mapa final'!$AB$70="Muy Alta",'Mapa final'!$AD$70="Catastrófico"),CONCATENATE("R22C",'Mapa final'!$R$70),"")</f>
        <v/>
      </c>
      <c r="W27" s="46" t="str">
        <f>IF(AND('Mapa final'!$AB$71="Muy Alta",'Mapa final'!$AD$71="Catastrófico"),CONCATENATE("R22C",'Mapa final'!$R$71),"")</f>
        <v/>
      </c>
      <c r="X27" s="102" t="str">
        <f>IF(AND('Mapa final'!$AB$72="Muy Alta",'Mapa final'!$AD$72="Catastrófico"),CONCATENATE("R22C",'Mapa final'!$R$72),"")</f>
        <v/>
      </c>
      <c r="Y27" s="58"/>
      <c r="Z27" s="276"/>
      <c r="AA27" s="277"/>
      <c r="AB27" s="277"/>
      <c r="AC27" s="277"/>
      <c r="AD27" s="277"/>
      <c r="AE27" s="27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282"/>
      <c r="C28" s="282"/>
      <c r="D28" s="283"/>
      <c r="E28" s="259"/>
      <c r="F28" s="272"/>
      <c r="G28" s="272"/>
      <c r="H28" s="272"/>
      <c r="I28" s="254"/>
      <c r="J28" s="107" t="str">
        <f>IF(AND('Mapa final'!$AB$73="Muy Alta",'Mapa final'!$AD$73="Leve"),CONCATENATE("R23C",'Mapa final'!$R$73),"")</f>
        <v/>
      </c>
      <c r="K28" s="44" t="str">
        <f>IF(AND('Mapa final'!$AB$74="Muy Alta",'Mapa final'!$AD$74="Leve"),CONCATENATE("R23C",'Mapa final'!$R$74),"")</f>
        <v/>
      </c>
      <c r="L28" s="108" t="str">
        <f>IF(AND('Mapa final'!$AB$75="Muy Alta",'Mapa final'!$AD$75="Leve"),CONCATENATE("R23C",'Mapa final'!$R$75),"")</f>
        <v/>
      </c>
      <c r="M28" s="107" t="str">
        <f>IF(AND('Mapa final'!$AB$73="Muy Alta",'Mapa final'!$AD$73="Menor"),CONCATENATE("R23C",'Mapa final'!$R$73),"")</f>
        <v/>
      </c>
      <c r="N28" s="44" t="str">
        <f>IF(AND('Mapa final'!$AB$74="Muy Alta",'Mapa final'!$AD$74="Menor"),CONCATENATE("R23C",'Mapa final'!$R$74),"")</f>
        <v/>
      </c>
      <c r="O28" s="108" t="str">
        <f>IF(AND('Mapa final'!$AB$75="Muy Alta",'Mapa final'!$AD$75="Menor"),CONCATENATE("R23C",'Mapa final'!$R$75),"")</f>
        <v/>
      </c>
      <c r="P28" s="107" t="str">
        <f>IF(AND('Mapa final'!$AB$73="Muy Alta",'Mapa final'!$AD$73="Moderado"),CONCATENATE("R23C",'Mapa final'!$R$73),"")</f>
        <v/>
      </c>
      <c r="Q28" s="44" t="str">
        <f>IF(AND('Mapa final'!$AB$74="Muy Alta",'Mapa final'!$AD$74="Moderado"),CONCATENATE("R23C",'Mapa final'!$R$74),"")</f>
        <v/>
      </c>
      <c r="R28" s="108" t="str">
        <f>IF(AND('Mapa final'!$AB$75="Muy Alta",'Mapa final'!$AD$75="Moderado"),CONCATENATE("R23C",'Mapa final'!$R$75),"")</f>
        <v/>
      </c>
      <c r="S28" s="107" t="str">
        <f>IF(AND('Mapa final'!$AB$73="Muy Alta",'Mapa final'!$AD$73="Mayor"),CONCATENATE("R23C",'Mapa final'!$R$73),"")</f>
        <v/>
      </c>
      <c r="T28" s="44" t="str">
        <f>IF(AND('Mapa final'!$AB$74="Muy Alta",'Mapa final'!$AD$74="Mayor"),CONCATENATE("R23C",'Mapa final'!$R$74),"")</f>
        <v/>
      </c>
      <c r="U28" s="108" t="str">
        <f>IF(AND('Mapa final'!$AB$75="Muy Alta",'Mapa final'!$AD$75="Mayor"),CONCATENATE("R23C",'Mapa final'!$R$75),"")</f>
        <v/>
      </c>
      <c r="V28" s="45" t="str">
        <f>IF(AND('Mapa final'!$AB$73="Muy Alta",'Mapa final'!$AD$73="Catastrófico"),CONCATENATE("R23C",'Mapa final'!$R$73),"")</f>
        <v/>
      </c>
      <c r="W28" s="46" t="str">
        <f>IF(AND('Mapa final'!$AB$74="Muy Alta",'Mapa final'!$AD$74="Catastrófico"),CONCATENATE("R23C",'Mapa final'!$R$74),"")</f>
        <v/>
      </c>
      <c r="X28" s="102" t="str">
        <f>IF(AND('Mapa final'!$AB$75="Muy Alta",'Mapa final'!$AD$75="Catastrófico"),CONCATENATE("R23C",'Mapa final'!$R$75),"")</f>
        <v/>
      </c>
      <c r="Y28" s="58"/>
      <c r="Z28" s="276"/>
      <c r="AA28" s="277"/>
      <c r="AB28" s="277"/>
      <c r="AC28" s="277"/>
      <c r="AD28" s="277"/>
      <c r="AE28" s="27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282"/>
      <c r="C29" s="282"/>
      <c r="D29" s="283"/>
      <c r="E29" s="259"/>
      <c r="F29" s="272"/>
      <c r="G29" s="272"/>
      <c r="H29" s="272"/>
      <c r="I29" s="254"/>
      <c r="J29" s="107" t="str">
        <f>IF(AND('Mapa final'!$AB$76="Muy Alta",'Mapa final'!$AD$76="Leve"),CONCATENATE("R24C",'Mapa final'!$R$76),"")</f>
        <v/>
      </c>
      <c r="K29" s="44" t="str">
        <f>IF(AND('Mapa final'!$AB$77="Muy Alta",'Mapa final'!$AD$77="Leve"),CONCATENATE("R24C",'Mapa final'!$R$77),"")</f>
        <v/>
      </c>
      <c r="L29" s="108" t="str">
        <f>IF(AND('Mapa final'!$AB$78="Muy Alta",'Mapa final'!$AD$78="Leve"),CONCATENATE("R24C",'Mapa final'!$R$78),"")</f>
        <v/>
      </c>
      <c r="M29" s="107" t="str">
        <f>IF(AND('Mapa final'!$AB$76="Muy Alta",'Mapa final'!$AD$76="Menor"),CONCATENATE("R24C",'Mapa final'!$R$76),"")</f>
        <v/>
      </c>
      <c r="N29" s="44" t="str">
        <f>IF(AND('Mapa final'!$AB$77="Muy Alta",'Mapa final'!$AD$77="Menor"),CONCATENATE("R24C",'Mapa final'!$R$77),"")</f>
        <v/>
      </c>
      <c r="O29" s="108" t="str">
        <f>IF(AND('Mapa final'!$AB$78="Muy Alta",'Mapa final'!$AD$78="Menor"),CONCATENATE("R24C",'Mapa final'!$R$78),"")</f>
        <v/>
      </c>
      <c r="P29" s="107" t="str">
        <f>IF(AND('Mapa final'!$AB$76="Muy Alta",'Mapa final'!$AD$76="Moderado"),CONCATENATE("R24C",'Mapa final'!$R$76),"")</f>
        <v/>
      </c>
      <c r="Q29" s="44" t="str">
        <f>IF(AND('Mapa final'!$AB$77="Muy Alta",'Mapa final'!$AD$77="Moderado"),CONCATENATE("R24C",'Mapa final'!$R$77),"")</f>
        <v/>
      </c>
      <c r="R29" s="108" t="str">
        <f>IF(AND('Mapa final'!$AB$78="Muy Alta",'Mapa final'!$AD$78="Moderado"),CONCATENATE("R24C",'Mapa final'!$R$78),"")</f>
        <v/>
      </c>
      <c r="S29" s="107" t="str">
        <f>IF(AND('Mapa final'!$AB$76="Muy Alta",'Mapa final'!$AD$76="Mayor"),CONCATENATE("R24C",'Mapa final'!$R$76),"")</f>
        <v/>
      </c>
      <c r="T29" s="44" t="str">
        <f>IF(AND('Mapa final'!$AB$77="Muy Alta",'Mapa final'!$AD$77="Mayor"),CONCATENATE("R24C",'Mapa final'!$R$77),"")</f>
        <v/>
      </c>
      <c r="U29" s="108" t="str">
        <f>IF(AND('Mapa final'!$AB$78="Muy Alta",'Mapa final'!$AD$78="Mayor"),CONCATENATE("R24C",'Mapa final'!$R$78),"")</f>
        <v/>
      </c>
      <c r="V29" s="45" t="str">
        <f>IF(AND('Mapa final'!$AB$76="Muy Alta",'Mapa final'!$AD$76="Catastrófico"),CONCATENATE("R24C",'Mapa final'!$R$76),"")</f>
        <v/>
      </c>
      <c r="W29" s="46" t="str">
        <f>IF(AND('Mapa final'!$AB$77="Muy Alta",'Mapa final'!$AD$77="Catastrófico"),CONCATENATE("R24C",'Mapa final'!$R$77),"")</f>
        <v/>
      </c>
      <c r="X29" s="102" t="str">
        <f>IF(AND('Mapa final'!$AB$78="Muy Alta",'Mapa final'!$AD$78="Catastrófico"),CONCATENATE("R24C",'Mapa final'!$R$78),"")</f>
        <v/>
      </c>
      <c r="Y29" s="58"/>
      <c r="Z29" s="276"/>
      <c r="AA29" s="277"/>
      <c r="AB29" s="277"/>
      <c r="AC29" s="277"/>
      <c r="AD29" s="277"/>
      <c r="AE29" s="27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282"/>
      <c r="C30" s="282"/>
      <c r="D30" s="283"/>
      <c r="E30" s="259"/>
      <c r="F30" s="272"/>
      <c r="G30" s="272"/>
      <c r="H30" s="272"/>
      <c r="I30" s="254"/>
      <c r="J30" s="107" t="str">
        <f>IF(AND('Mapa final'!$AB$79="Muy Alta",'Mapa final'!$AD$79="Leve"),CONCATENATE("R25C",'Mapa final'!$R$79),"")</f>
        <v/>
      </c>
      <c r="K30" s="44" t="str">
        <f>IF(AND('Mapa final'!$AB$80="Muy Alta",'Mapa final'!$AD$80="Leve"),CONCATENATE("R25C",'Mapa final'!$R$80),"")</f>
        <v/>
      </c>
      <c r="L30" s="108" t="str">
        <f>IF(AND('Mapa final'!$AB$81="Muy Alta",'Mapa final'!$AD$81="Leve"),CONCATENATE("R25C",'Mapa final'!$R$81),"")</f>
        <v/>
      </c>
      <c r="M30" s="107" t="str">
        <f>IF(AND('Mapa final'!$AB$79="Muy Alta",'Mapa final'!$AD$79="Menor"),CONCATENATE("R25C",'Mapa final'!$R$79),"")</f>
        <v/>
      </c>
      <c r="N30" s="44" t="str">
        <f>IF(AND('Mapa final'!$AB$80="Muy Alta",'Mapa final'!$AD$80="Menor"),CONCATENATE("R25C",'Mapa final'!$R$80),"")</f>
        <v/>
      </c>
      <c r="O30" s="108" t="str">
        <f>IF(AND('Mapa final'!$AB$81="Muy Alta",'Mapa final'!$AD$81="Menor"),CONCATENATE("R25C",'Mapa final'!$R$81),"")</f>
        <v/>
      </c>
      <c r="P30" s="107" t="str">
        <f>IF(AND('Mapa final'!$AB$79="Muy Alta",'Mapa final'!$AD$79="Moderado"),CONCATENATE("R25C",'Mapa final'!$R$79),"")</f>
        <v/>
      </c>
      <c r="Q30" s="44" t="str">
        <f>IF(AND('Mapa final'!$AB$80="Muy Alta",'Mapa final'!$AD$80="Moderado"),CONCATENATE("R25C",'Mapa final'!$R$80),"")</f>
        <v/>
      </c>
      <c r="R30" s="108" t="str">
        <f>IF(AND('Mapa final'!$AB$81="Muy Alta",'Mapa final'!$AD$81="Moderado"),CONCATENATE("R25C",'Mapa final'!$R$81),"")</f>
        <v/>
      </c>
      <c r="S30" s="107" t="str">
        <f>IF(AND('Mapa final'!$AB$79="Muy Alta",'Mapa final'!$AD$79="Mayor"),CONCATENATE("R25C",'Mapa final'!$R$79),"")</f>
        <v/>
      </c>
      <c r="T30" s="44" t="str">
        <f>IF(AND('Mapa final'!$AB$80="Muy Alta",'Mapa final'!$AD$80="Mayor"),CONCATENATE("R25C",'Mapa final'!$R$80),"")</f>
        <v/>
      </c>
      <c r="U30" s="108" t="str">
        <f>IF(AND('Mapa final'!$AB$81="Muy Alta",'Mapa final'!$AD$81="Mayor"),CONCATENATE("R25C",'Mapa final'!$R$81),"")</f>
        <v/>
      </c>
      <c r="V30" s="45" t="str">
        <f>IF(AND('Mapa final'!$AB$79="Muy Alta",'Mapa final'!$AD$79="Catastrófico"),CONCATENATE("R25C",'Mapa final'!$R$79),"")</f>
        <v/>
      </c>
      <c r="W30" s="46" t="str">
        <f>IF(AND('Mapa final'!$AB$80="Muy Alta",'Mapa final'!$AD$80="Catastrófico"),CONCATENATE("R25C",'Mapa final'!$R$80),"")</f>
        <v/>
      </c>
      <c r="X30" s="102" t="str">
        <f>IF(AND('Mapa final'!$AB$81="Muy Alta",'Mapa final'!$AD$81="Catastrófico"),CONCATENATE("R25C",'Mapa final'!$R$81),"")</f>
        <v/>
      </c>
      <c r="Y30" s="58"/>
      <c r="Z30" s="276"/>
      <c r="AA30" s="277"/>
      <c r="AB30" s="277"/>
      <c r="AC30" s="277"/>
      <c r="AD30" s="277"/>
      <c r="AE30" s="27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282"/>
      <c r="C31" s="282"/>
      <c r="D31" s="283"/>
      <c r="E31" s="259"/>
      <c r="F31" s="272"/>
      <c r="G31" s="272"/>
      <c r="H31" s="272"/>
      <c r="I31" s="254"/>
      <c r="J31" s="107" t="str">
        <f>IF(AND('Mapa final'!$AB$82="Muy Alta",'Mapa final'!$AD$82="Leve"),CONCATENATE("R26C",'Mapa final'!$R$82),"")</f>
        <v/>
      </c>
      <c r="K31" s="44" t="str">
        <f>IF(AND('Mapa final'!$AB$83="Muy Alta",'Mapa final'!$AD$83="Leve"),CONCATENATE("R26C",'Mapa final'!$R$83),"")</f>
        <v/>
      </c>
      <c r="L31" s="108" t="str">
        <f>IF(AND('Mapa final'!$AB$84="Muy Alta",'Mapa final'!$AD$84="Leve"),CONCATENATE("R26C",'Mapa final'!$R$84),"")</f>
        <v/>
      </c>
      <c r="M31" s="107" t="str">
        <f>IF(AND('Mapa final'!$AB$82="Muy Alta",'Mapa final'!$AD$82="Menor"),CONCATENATE("R26C",'Mapa final'!$R$82),"")</f>
        <v/>
      </c>
      <c r="N31" s="44" t="str">
        <f>IF(AND('Mapa final'!$AB$83="Muy Alta",'Mapa final'!$AD$83="Menor"),CONCATENATE("R26C",'Mapa final'!$R$83),"")</f>
        <v/>
      </c>
      <c r="O31" s="108" t="str">
        <f>IF(AND('Mapa final'!$AB$84="Muy Alta",'Mapa final'!$AD$84="Menor"),CONCATENATE("R26C",'Mapa final'!$R$84),"")</f>
        <v/>
      </c>
      <c r="P31" s="107" t="str">
        <f>IF(AND('Mapa final'!$AB$82="Muy Alta",'Mapa final'!$AD$82="Moderado"),CONCATENATE("R26C",'Mapa final'!$R$82),"")</f>
        <v/>
      </c>
      <c r="Q31" s="44" t="str">
        <f>IF(AND('Mapa final'!$AB$83="Muy Alta",'Mapa final'!$AD$83="Moderado"),CONCATENATE("R26C",'Mapa final'!$R$83),"")</f>
        <v/>
      </c>
      <c r="R31" s="108" t="str">
        <f>IF(AND('Mapa final'!$AB$84="Muy Alta",'Mapa final'!$AD$84="Moderado"),CONCATENATE("R26C",'Mapa final'!$R$84),"")</f>
        <v/>
      </c>
      <c r="S31" s="107" t="str">
        <f>IF(AND('Mapa final'!$AB$82="Muy Alta",'Mapa final'!$AD$82="Mayor"),CONCATENATE("R26C",'Mapa final'!$R$82),"")</f>
        <v/>
      </c>
      <c r="T31" s="44" t="str">
        <f>IF(AND('Mapa final'!$AB$83="Muy Alta",'Mapa final'!$AD$83="Mayor"),CONCATENATE("R26C",'Mapa final'!$R$83),"")</f>
        <v/>
      </c>
      <c r="U31" s="108" t="str">
        <f>IF(AND('Mapa final'!$AB$84="Muy Alta",'Mapa final'!$AD$84="Mayor"),CONCATENATE("R26C",'Mapa final'!$R$84),"")</f>
        <v/>
      </c>
      <c r="V31" s="45" t="str">
        <f>IF(AND('Mapa final'!$AB$82="Muy Alta",'Mapa final'!$AD$82="Catastrófico"),CONCATENATE("R26C",'Mapa final'!$R$82),"")</f>
        <v/>
      </c>
      <c r="W31" s="46" t="str">
        <f>IF(AND('Mapa final'!$AB$83="Muy Alta",'Mapa final'!$AD$83="Catastrófico"),CONCATENATE("R26C",'Mapa final'!$R$83),"")</f>
        <v/>
      </c>
      <c r="X31" s="102" t="str">
        <f>IF(AND('Mapa final'!$AB$84="Muy Alta",'Mapa final'!$AD$84="Catastrófico"),CONCATENATE("R26C",'Mapa final'!$R$84),"")</f>
        <v/>
      </c>
      <c r="Y31" s="58"/>
      <c r="Z31" s="276"/>
      <c r="AA31" s="277"/>
      <c r="AB31" s="277"/>
      <c r="AC31" s="277"/>
      <c r="AD31" s="277"/>
      <c r="AE31" s="27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282"/>
      <c r="C32" s="282"/>
      <c r="D32" s="283"/>
      <c r="E32" s="259"/>
      <c r="F32" s="272"/>
      <c r="G32" s="272"/>
      <c r="H32" s="272"/>
      <c r="I32" s="254"/>
      <c r="J32" s="107" t="str">
        <f>IF(AND('Mapa final'!$AB$85="Muy Alta",'Mapa final'!$AD$85="Leve"),CONCATENATE("R27C",'Mapa final'!$R$85),"")</f>
        <v/>
      </c>
      <c r="K32" s="44" t="str">
        <f>IF(AND('Mapa final'!$AB$86="Muy Alta",'Mapa final'!$AD$86="Leve"),CONCATENATE("R27C",'Mapa final'!$R$86),"")</f>
        <v/>
      </c>
      <c r="L32" s="108" t="str">
        <f>IF(AND('Mapa final'!$AB$87="Muy Alta",'Mapa final'!$AD$87="Leve"),CONCATENATE("R27C",'Mapa final'!$R$87),"")</f>
        <v/>
      </c>
      <c r="M32" s="107" t="str">
        <f>IF(AND('Mapa final'!$AB$85="Muy Alta",'Mapa final'!$AD$85="Menor"),CONCATENATE("R27C",'Mapa final'!$R$85),"")</f>
        <v/>
      </c>
      <c r="N32" s="44" t="str">
        <f>IF(AND('Mapa final'!$AB$86="Muy Alta",'Mapa final'!$AD$86="Menor"),CONCATENATE("R27C",'Mapa final'!$R$86),"")</f>
        <v/>
      </c>
      <c r="O32" s="108" t="str">
        <f>IF(AND('Mapa final'!$AB$87="Muy Alta",'Mapa final'!$AD$87="Menor"),CONCATENATE("R27C",'Mapa final'!$R$87),"")</f>
        <v/>
      </c>
      <c r="P32" s="107" t="str">
        <f>IF(AND('Mapa final'!$AB$85="Muy Alta",'Mapa final'!$AD$85="Moderado"),CONCATENATE("R27C",'Mapa final'!$R$85),"")</f>
        <v/>
      </c>
      <c r="Q32" s="44" t="str">
        <f>IF(AND('Mapa final'!$AB$86="Muy Alta",'Mapa final'!$AD$86="Moderado"),CONCATENATE("R27C",'Mapa final'!$R$86),"")</f>
        <v/>
      </c>
      <c r="R32" s="108" t="str">
        <f>IF(AND('Mapa final'!$AB$87="Muy Alta",'Mapa final'!$AD$87="Moderado"),CONCATENATE("R27C",'Mapa final'!$R$87),"")</f>
        <v/>
      </c>
      <c r="S32" s="107" t="str">
        <f>IF(AND('Mapa final'!$AB$85="Muy Alta",'Mapa final'!$AD$85="Mayor"),CONCATENATE("R27C",'Mapa final'!$R$85),"")</f>
        <v/>
      </c>
      <c r="T32" s="44" t="str">
        <f>IF(AND('Mapa final'!$AB$86="Muy Alta",'Mapa final'!$AD$86="Mayor"),CONCATENATE("R27C",'Mapa final'!$R$86),"")</f>
        <v/>
      </c>
      <c r="U32" s="108" t="str">
        <f>IF(AND('Mapa final'!$AB$87="Muy Alta",'Mapa final'!$AD$87="Mayor"),CONCATENATE("R27C",'Mapa final'!$R$87),"")</f>
        <v/>
      </c>
      <c r="V32" s="45" t="str">
        <f>IF(AND('Mapa final'!$AB$85="Muy Alta",'Mapa final'!$AD$85="Catastrófico"),CONCATENATE("R27C",'Mapa final'!$R$85),"")</f>
        <v/>
      </c>
      <c r="W32" s="46" t="str">
        <f>IF(AND('Mapa final'!$AB$86="Muy Alta",'Mapa final'!$AD$86="Catastrófico"),CONCATENATE("R27C",'Mapa final'!$R$86),"")</f>
        <v/>
      </c>
      <c r="X32" s="102" t="str">
        <f>IF(AND('Mapa final'!$AB$87="Muy Alta",'Mapa final'!$AD$87="Catastrófico"),CONCATENATE("R27C",'Mapa final'!$R$87),"")</f>
        <v/>
      </c>
      <c r="Y32" s="58"/>
      <c r="Z32" s="276"/>
      <c r="AA32" s="277"/>
      <c r="AB32" s="277"/>
      <c r="AC32" s="277"/>
      <c r="AD32" s="277"/>
      <c r="AE32" s="27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282"/>
      <c r="C33" s="282"/>
      <c r="D33" s="283"/>
      <c r="E33" s="259"/>
      <c r="F33" s="272"/>
      <c r="G33" s="272"/>
      <c r="H33" s="272"/>
      <c r="I33" s="254"/>
      <c r="J33" s="107" t="str">
        <f>IF(AND('Mapa final'!$AB$88="Muy Alta",'Mapa final'!$AD$88="Leve"),CONCATENATE("R28C",'Mapa final'!$R$88),"")</f>
        <v/>
      </c>
      <c r="K33" s="44" t="str">
        <f>IF(AND('Mapa final'!$AB$89="Muy Alta",'Mapa final'!$AD$89="Leve"),CONCATENATE("R28C",'Mapa final'!$R$89),"")</f>
        <v/>
      </c>
      <c r="L33" s="108" t="str">
        <f>IF(AND('Mapa final'!$AB$90="Muy Alta",'Mapa final'!$AD$90="Leve"),CONCATENATE("R28C",'Mapa final'!$R$90),"")</f>
        <v/>
      </c>
      <c r="M33" s="107" t="str">
        <f>IF(AND('Mapa final'!$AB$88="Muy Alta",'Mapa final'!$AD$88="Menor"),CONCATENATE("R28C",'Mapa final'!$R$88),"")</f>
        <v/>
      </c>
      <c r="N33" s="44" t="str">
        <f>IF(AND('Mapa final'!$AB$89="Muy Alta",'Mapa final'!$AD$89="Menor"),CONCATENATE("R28C",'Mapa final'!$R$89),"")</f>
        <v/>
      </c>
      <c r="O33" s="108" t="str">
        <f>IF(AND('Mapa final'!$AB$90="Muy Alta",'Mapa final'!$AD$90="Menor"),CONCATENATE("R28C",'Mapa final'!$R$90),"")</f>
        <v/>
      </c>
      <c r="P33" s="107" t="str">
        <f>IF(AND('Mapa final'!$AB$88="Muy Alta",'Mapa final'!$AD$88="Moderado"),CONCATENATE("R28C",'Mapa final'!$R$88),"")</f>
        <v/>
      </c>
      <c r="Q33" s="44" t="str">
        <f>IF(AND('Mapa final'!$AB$89="Muy Alta",'Mapa final'!$AD$89="Moderado"),CONCATENATE("R28C",'Mapa final'!$R$89),"")</f>
        <v/>
      </c>
      <c r="R33" s="108" t="str">
        <f>IF(AND('Mapa final'!$AB$90="Muy Alta",'Mapa final'!$AD$90="Moderado"),CONCATENATE("R28C",'Mapa final'!$R$90),"")</f>
        <v/>
      </c>
      <c r="S33" s="107" t="str">
        <f>IF(AND('Mapa final'!$AB$88="Muy Alta",'Mapa final'!$AD$88="Mayor"),CONCATENATE("R28C",'Mapa final'!$R$88),"")</f>
        <v/>
      </c>
      <c r="T33" s="44" t="str">
        <f>IF(AND('Mapa final'!$AB$89="Muy Alta",'Mapa final'!$AD$89="Mayor"),CONCATENATE("R28C",'Mapa final'!$R$89),"")</f>
        <v/>
      </c>
      <c r="U33" s="108" t="str">
        <f>IF(AND('Mapa final'!$AB$90="Muy Alta",'Mapa final'!$AD$90="Mayor"),CONCATENATE("R28C",'Mapa final'!$R$90),"")</f>
        <v/>
      </c>
      <c r="V33" s="45" t="str">
        <f>IF(AND('Mapa final'!$AB$88="Muy Alta",'Mapa final'!$AD$88="Catastrófico"),CONCATENATE("R28C",'Mapa final'!$R$88),"")</f>
        <v/>
      </c>
      <c r="W33" s="46" t="str">
        <f>IF(AND('Mapa final'!$AB$89="Muy Alta",'Mapa final'!$AD$89="Catastrófico"),CONCATENATE("R28C",'Mapa final'!$R$89),"")</f>
        <v/>
      </c>
      <c r="X33" s="102" t="str">
        <f>IF(AND('Mapa final'!$AB$90="Muy Alta",'Mapa final'!$AD$90="Catastrófico"),CONCATENATE("R28C",'Mapa final'!$R$90),"")</f>
        <v/>
      </c>
      <c r="Y33" s="58"/>
      <c r="Z33" s="276"/>
      <c r="AA33" s="277"/>
      <c r="AB33" s="277"/>
      <c r="AC33" s="277"/>
      <c r="AD33" s="277"/>
      <c r="AE33" s="27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282"/>
      <c r="C34" s="282"/>
      <c r="D34" s="283"/>
      <c r="E34" s="259"/>
      <c r="F34" s="272"/>
      <c r="G34" s="272"/>
      <c r="H34" s="272"/>
      <c r="I34" s="254"/>
      <c r="J34" s="107" t="str">
        <f>IF(AND('Mapa final'!$AB$91="Muy Alta",'Mapa final'!$AD$91="Leve"),CONCATENATE("R29C",'Mapa final'!$R$91),"")</f>
        <v/>
      </c>
      <c r="K34" s="44" t="str">
        <f>IF(AND('Mapa final'!$AB$92="Muy Alta",'Mapa final'!$AD$92="Leve"),CONCATENATE("R29C",'Mapa final'!$R$92),"")</f>
        <v/>
      </c>
      <c r="L34" s="108" t="str">
        <f>IF(AND('Mapa final'!$AB$93="Muy Alta",'Mapa final'!$AD$93="Leve"),CONCATENATE("R29C",'Mapa final'!$R$93),"")</f>
        <v/>
      </c>
      <c r="M34" s="107" t="str">
        <f>IF(AND('Mapa final'!$AB$91="Muy Alta",'Mapa final'!$AD$91="Menor"),CONCATENATE("R29C",'Mapa final'!$R$91),"")</f>
        <v/>
      </c>
      <c r="N34" s="44" t="str">
        <f>IF(AND('Mapa final'!$AB$92="Muy Alta",'Mapa final'!$AD$92="Menor"),CONCATENATE("R29C",'Mapa final'!$R$92),"")</f>
        <v/>
      </c>
      <c r="O34" s="108" t="str">
        <f>IF(AND('Mapa final'!$AB$93="Muy Alta",'Mapa final'!$AD$93="Menor"),CONCATENATE("R29C",'Mapa final'!$R$93),"")</f>
        <v/>
      </c>
      <c r="P34" s="107" t="str">
        <f>IF(AND('Mapa final'!$AB$91="Muy Alta",'Mapa final'!$AD$91="Moderado"),CONCATENATE("R29C",'Mapa final'!$R$91),"")</f>
        <v/>
      </c>
      <c r="Q34" s="44" t="str">
        <f>IF(AND('Mapa final'!$AB$92="Muy Alta",'Mapa final'!$AD$92="Moderado"),CONCATENATE("R29C",'Mapa final'!$R$92),"")</f>
        <v/>
      </c>
      <c r="R34" s="108" t="str">
        <f>IF(AND('Mapa final'!$AB$93="Muy Alta",'Mapa final'!$AD$93="Moderado"),CONCATENATE("R29C",'Mapa final'!$R$93),"")</f>
        <v/>
      </c>
      <c r="S34" s="107" t="str">
        <f>IF(AND('Mapa final'!$AB$91="Muy Alta",'Mapa final'!$AD$91="Mayor"),CONCATENATE("R29C",'Mapa final'!$R$91),"")</f>
        <v/>
      </c>
      <c r="T34" s="44" t="str">
        <f>IF(AND('Mapa final'!$AB$92="Muy Alta",'Mapa final'!$AD$92="Mayor"),CONCATENATE("R29C",'Mapa final'!$R$92),"")</f>
        <v/>
      </c>
      <c r="U34" s="108" t="str">
        <f>IF(AND('Mapa final'!$AB$93="Muy Alta",'Mapa final'!$AD$93="Mayor"),CONCATENATE("R29C",'Mapa final'!$R$93),"")</f>
        <v/>
      </c>
      <c r="V34" s="45" t="str">
        <f>IF(AND('Mapa final'!$AB$91="Muy Alta",'Mapa final'!$AD$91="Catastrófico"),CONCATENATE("R29C",'Mapa final'!$R$91),"")</f>
        <v/>
      </c>
      <c r="W34" s="46" t="str">
        <f>IF(AND('Mapa final'!$AB$92="Muy Alta",'Mapa final'!$AD$92="Catastrófico"),CONCATENATE("R29C",'Mapa final'!$R$92),"")</f>
        <v/>
      </c>
      <c r="X34" s="102" t="str">
        <f>IF(AND('Mapa final'!$AB$93="Muy Alta",'Mapa final'!$AD$93="Catastrófico"),CONCATENATE("R29C",'Mapa final'!$R$93),"")</f>
        <v/>
      </c>
      <c r="Y34" s="58"/>
      <c r="Z34" s="276"/>
      <c r="AA34" s="277"/>
      <c r="AB34" s="277"/>
      <c r="AC34" s="277"/>
      <c r="AD34" s="277"/>
      <c r="AE34" s="27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282"/>
      <c r="C35" s="282"/>
      <c r="D35" s="283"/>
      <c r="E35" s="259"/>
      <c r="F35" s="272"/>
      <c r="G35" s="272"/>
      <c r="H35" s="272"/>
      <c r="I35" s="254"/>
      <c r="J35" s="107" t="str">
        <f>IF(AND('Mapa final'!$AB$94="Muy Alta",'Mapa final'!$AD$94="Leve"),CONCATENATE("R30C",'Mapa final'!$R$94),"")</f>
        <v/>
      </c>
      <c r="K35" s="44" t="str">
        <f>IF(AND('Mapa final'!$AB$95="Muy Alta",'Mapa final'!$AD$95="Leve"),CONCATENATE("R30C",'Mapa final'!$R$95),"")</f>
        <v/>
      </c>
      <c r="L35" s="108" t="str">
        <f>IF(AND('Mapa final'!$AB$96="Muy Alta",'Mapa final'!$AD$96="Leve"),CONCATENATE("R30C",'Mapa final'!$R$96),"")</f>
        <v/>
      </c>
      <c r="M35" s="107" t="str">
        <f>IF(AND('Mapa final'!$AB$94="Muy Alta",'Mapa final'!$AD$94="Menor"),CONCATENATE("R30C",'Mapa final'!$R$94),"")</f>
        <v/>
      </c>
      <c r="N35" s="44" t="str">
        <f>IF(AND('Mapa final'!$AB$95="Muy Alta",'Mapa final'!$AD$95="Menor"),CONCATENATE("R30C",'Mapa final'!$R$95),"")</f>
        <v/>
      </c>
      <c r="O35" s="108" t="str">
        <f>IF(AND('Mapa final'!$AB$96="Muy Alta",'Mapa final'!$AD$96="Menor"),CONCATENATE("R30C",'Mapa final'!$R$96),"")</f>
        <v/>
      </c>
      <c r="P35" s="107" t="str">
        <f>IF(AND('Mapa final'!$AB$94="Muy Alta",'Mapa final'!$AD$94="Moderado"),CONCATENATE("R30C",'Mapa final'!$R$94),"")</f>
        <v/>
      </c>
      <c r="Q35" s="44" t="str">
        <f>IF(AND('Mapa final'!$AB$95="Muy Alta",'Mapa final'!$AD$95="Moderado"),CONCATENATE("R30C",'Mapa final'!$R$95),"")</f>
        <v/>
      </c>
      <c r="R35" s="108" t="str">
        <f>IF(AND('Mapa final'!$AB$96="Muy Alta",'Mapa final'!$AD$96="Moderado"),CONCATENATE("R30C",'Mapa final'!$R$96),"")</f>
        <v/>
      </c>
      <c r="S35" s="107" t="str">
        <f>IF(AND('Mapa final'!$AB$94="Muy Alta",'Mapa final'!$AD$94="Mayor"),CONCATENATE("R30C",'Mapa final'!$R$94),"")</f>
        <v/>
      </c>
      <c r="T35" s="44" t="str">
        <f>IF(AND('Mapa final'!$AB$95="Muy Alta",'Mapa final'!$AD$95="Mayor"),CONCATENATE("R30C",'Mapa final'!$R$95),"")</f>
        <v/>
      </c>
      <c r="U35" s="108" t="str">
        <f>IF(AND('Mapa final'!$AB$96="Muy Alta",'Mapa final'!$AD$96="Mayor"),CONCATENATE("R30C",'Mapa final'!$R$96),"")</f>
        <v/>
      </c>
      <c r="V35" s="45" t="str">
        <f>IF(AND('Mapa final'!$AB$94="Muy Alta",'Mapa final'!$AD$94="Catastrófico"),CONCATENATE("R30C",'Mapa final'!$R$94),"")</f>
        <v/>
      </c>
      <c r="W35" s="46" t="str">
        <f>IF(AND('Mapa final'!$AB$95="Muy Alta",'Mapa final'!$AD$95="Catastrófico"),CONCATENATE("R30C",'Mapa final'!$R$95),"")</f>
        <v/>
      </c>
      <c r="X35" s="102" t="str">
        <f>IF(AND('Mapa final'!$AB$96="Muy Alta",'Mapa final'!$AD$96="Catastrófico"),CONCATENATE("R30C",'Mapa final'!$R$96),"")</f>
        <v/>
      </c>
      <c r="Y35" s="58"/>
      <c r="Z35" s="276"/>
      <c r="AA35" s="277"/>
      <c r="AB35" s="277"/>
      <c r="AC35" s="277"/>
      <c r="AD35" s="277"/>
      <c r="AE35" s="27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282"/>
      <c r="C36" s="282"/>
      <c r="D36" s="283"/>
      <c r="E36" s="259"/>
      <c r="F36" s="272"/>
      <c r="G36" s="272"/>
      <c r="H36" s="272"/>
      <c r="I36" s="254"/>
      <c r="J36" s="107" t="str">
        <f>IF(AND('Mapa final'!$AB$97="Muy Alta",'Mapa final'!$AD$97="Leve"),CONCATENATE("R31C",'Mapa final'!$R$97),"")</f>
        <v/>
      </c>
      <c r="K36" s="44" t="str">
        <f>IF(AND('Mapa final'!$AB$98="Muy Alta",'Mapa final'!$AD$98="Leve"),CONCATENATE("R31C",'Mapa final'!$R$98),"")</f>
        <v/>
      </c>
      <c r="L36" s="108" t="str">
        <f>IF(AND('Mapa final'!$AB$99="Muy Alta",'Mapa final'!$AD$99="Leve"),CONCATENATE("R31C",'Mapa final'!$R$99),"")</f>
        <v/>
      </c>
      <c r="M36" s="107" t="str">
        <f>IF(AND('Mapa final'!$AB$97="Muy Alta",'Mapa final'!$AD$97="Menor"),CONCATENATE("R31C",'Mapa final'!$R$97),"")</f>
        <v/>
      </c>
      <c r="N36" s="44" t="str">
        <f>IF(AND('Mapa final'!$AB$98="Muy Alta",'Mapa final'!$AD$98="Menor"),CONCATENATE("R31C",'Mapa final'!$R$98),"")</f>
        <v/>
      </c>
      <c r="O36" s="108" t="str">
        <f>IF(AND('Mapa final'!$AB$99="Muy Alta",'Mapa final'!$AD$99="Menor"),CONCATENATE("R31C",'Mapa final'!$R$99),"")</f>
        <v/>
      </c>
      <c r="P36" s="107" t="str">
        <f>IF(AND('Mapa final'!$AB$97="Muy Alta",'Mapa final'!$AD$97="Moderado"),CONCATENATE("R31C",'Mapa final'!$R$97),"")</f>
        <v/>
      </c>
      <c r="Q36" s="44" t="str">
        <f>IF(AND('Mapa final'!$AB$98="Muy Alta",'Mapa final'!$AD$98="Moderado"),CONCATENATE("R31C",'Mapa final'!$R$98),"")</f>
        <v/>
      </c>
      <c r="R36" s="108" t="str">
        <f>IF(AND('Mapa final'!$AB$99="Muy Alta",'Mapa final'!$AD$99="Moderado"),CONCATENATE("R31C",'Mapa final'!$R$99),"")</f>
        <v/>
      </c>
      <c r="S36" s="107" t="str">
        <f>IF(AND('Mapa final'!$AB$97="Muy Alta",'Mapa final'!$AD$97="Mayor"),CONCATENATE("R31C",'Mapa final'!$R$97),"")</f>
        <v/>
      </c>
      <c r="T36" s="44" t="str">
        <f>IF(AND('Mapa final'!$AB$98="Muy Alta",'Mapa final'!$AD$98="Mayor"),CONCATENATE("R31C",'Mapa final'!$R$98),"")</f>
        <v/>
      </c>
      <c r="U36" s="108" t="str">
        <f>IF(AND('Mapa final'!$AB$99="Muy Alta",'Mapa final'!$AD$99="Mayor"),CONCATENATE("R31C",'Mapa final'!$R$99),"")</f>
        <v/>
      </c>
      <c r="V36" s="45" t="str">
        <f>IF(AND('Mapa final'!$AB$97="Muy Alta",'Mapa final'!$AD$97="Catastrófico"),CONCATENATE("R31C",'Mapa final'!$R$97),"")</f>
        <v/>
      </c>
      <c r="W36" s="46" t="str">
        <f>IF(AND('Mapa final'!$AB$98="Muy Alta",'Mapa final'!$AD$98="Catastrófico"),CONCATENATE("R31C",'Mapa final'!$R$98),"")</f>
        <v/>
      </c>
      <c r="X36" s="102" t="str">
        <f>IF(AND('Mapa final'!$AB$99="Muy Alta",'Mapa final'!$AD$99="Catastrófico"),CONCATENATE("R31C",'Mapa final'!$R$99),"")</f>
        <v/>
      </c>
      <c r="Y36" s="58"/>
      <c r="Z36" s="276"/>
      <c r="AA36" s="277"/>
      <c r="AB36" s="277"/>
      <c r="AC36" s="277"/>
      <c r="AD36" s="277"/>
      <c r="AE36" s="27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282"/>
      <c r="C37" s="282"/>
      <c r="D37" s="283"/>
      <c r="E37" s="259"/>
      <c r="F37" s="272"/>
      <c r="G37" s="272"/>
      <c r="H37" s="272"/>
      <c r="I37" s="254"/>
      <c r="J37" s="107" t="str">
        <f>IF(AND('Mapa final'!$AB$100="Muy Alta",'Mapa final'!$AD$100="Leve"),CONCATENATE("R32C",'Mapa final'!$R$100),"")</f>
        <v/>
      </c>
      <c r="K37" s="44" t="str">
        <f>IF(AND('Mapa final'!$AB$101="Muy Alta",'Mapa final'!$AD$101="Leve"),CONCATENATE("R32C",'Mapa final'!$R$101),"")</f>
        <v/>
      </c>
      <c r="L37" s="44" t="str">
        <f>IF(AND('Mapa final'!$AB$102="Muy Alta",'Mapa final'!$AD$102="Leve"),CONCATENATE("R32C",'Mapa final'!$R$102),"")</f>
        <v/>
      </c>
      <c r="M37" s="107" t="str">
        <f>IF(AND('Mapa final'!$AB$100="Muy Alta",'Mapa final'!$AD$100="Menor"),CONCATENATE("R32C",'Mapa final'!$R$100),"")</f>
        <v/>
      </c>
      <c r="N37" s="44" t="str">
        <f>IF(AND('Mapa final'!$AB$101="Muy Alta",'Mapa final'!$AD$101="Menor"),CONCATENATE("R32C",'Mapa final'!$R$101),"")</f>
        <v/>
      </c>
      <c r="O37" s="44" t="str">
        <f>IF(AND('Mapa final'!$AB$102="Muy Alta",'Mapa final'!$AD$102="Menor"),CONCATENATE("R32C",'Mapa final'!$R$102),"")</f>
        <v/>
      </c>
      <c r="P37" s="107" t="str">
        <f>IF(AND('Mapa final'!$AB$100="Muy Alta",'Mapa final'!$AD$100="Moderado"),CONCATENATE("R32C",'Mapa final'!$R$100),"")</f>
        <v/>
      </c>
      <c r="Q37" s="44" t="str">
        <f>IF(AND('Mapa final'!$AB$101="Muy Alta",'Mapa final'!$AD$101="Moderado"),CONCATENATE("R32C",'Mapa final'!$R$101),"")</f>
        <v/>
      </c>
      <c r="R37" s="44" t="str">
        <f>IF(AND('Mapa final'!$AB$102="Muy Alta",'Mapa final'!$AD$102="Moderado"),CONCATENATE("R32C",'Mapa final'!$R$102),"")</f>
        <v/>
      </c>
      <c r="S37" s="107" t="str">
        <f>IF(AND('Mapa final'!$AB$100="Muy Alta",'Mapa final'!$AD$100="Mayor"),CONCATENATE("R32C",'Mapa final'!$R$100),"")</f>
        <v/>
      </c>
      <c r="T37" s="44" t="str">
        <f>IF(AND('Mapa final'!$AB$101="Muy Alta",'Mapa final'!$AD$101="Mayor"),CONCATENATE("R32C",'Mapa final'!$R$101),"")</f>
        <v/>
      </c>
      <c r="U37" s="108" t="str">
        <f>IF(AND('Mapa final'!$AB$102="Muy Alta",'Mapa final'!$AD$102="Mayor"),CONCATENATE("R32C",'Mapa final'!$R$102),"")</f>
        <v/>
      </c>
      <c r="V37" s="45" t="str">
        <f>IF(AND('Mapa final'!$AB$100="Muy Alta",'Mapa final'!$AD$100="Catastrófico"),CONCATENATE("R32C",'Mapa final'!$R$100),"")</f>
        <v/>
      </c>
      <c r="W37" s="46" t="str">
        <f>IF(AND('Mapa final'!$AB$101="Muy Alta",'Mapa final'!$AD$101="Catastrófico"),CONCATENATE("R32C",'Mapa final'!$R$101),"")</f>
        <v/>
      </c>
      <c r="X37" s="102" t="str">
        <f>IF(AND('Mapa final'!$AB$102="Muy Alta",'Mapa final'!$AD$102="Catastrófico"),CONCATENATE("R32C",'Mapa final'!$R$102),"")</f>
        <v/>
      </c>
      <c r="Y37" s="58"/>
      <c r="Z37" s="276"/>
      <c r="AA37" s="277"/>
      <c r="AB37" s="277"/>
      <c r="AC37" s="277"/>
      <c r="AD37" s="277"/>
      <c r="AE37" s="27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282"/>
      <c r="C38" s="282"/>
      <c r="D38" s="283"/>
      <c r="E38" s="259"/>
      <c r="F38" s="272"/>
      <c r="G38" s="272"/>
      <c r="H38" s="272"/>
      <c r="I38" s="254"/>
      <c r="J38" s="107" t="str">
        <f>IF(AND('Mapa final'!$AB$103="Muy Alta",'Mapa final'!$AD$103="Leve"),CONCATENATE("R33C",'Mapa final'!$R$103),"")</f>
        <v/>
      </c>
      <c r="K38" s="44" t="str">
        <f>IF(AND('Mapa final'!$AB$104="Muy Alta",'Mapa final'!$AD$104="Leve"),CONCATENATE("R33C",'Mapa final'!$R$104),"")</f>
        <v/>
      </c>
      <c r="L38" s="44" t="str">
        <f>IF(AND('Mapa final'!$AB$105="Muy Alta",'Mapa final'!$AD$105="Leve"),CONCATENATE("R33C",'Mapa final'!$R$105),"")</f>
        <v/>
      </c>
      <c r="M38" s="107" t="str">
        <f>IF(AND('Mapa final'!$AB$103="Muy Alta",'Mapa final'!$AD$103="Menor"),CONCATENATE("R33C",'Mapa final'!$R$103),"")</f>
        <v/>
      </c>
      <c r="N38" s="44" t="str">
        <f>IF(AND('Mapa final'!$AB$104="Muy Alta",'Mapa final'!$AD$104="Menor"),CONCATENATE("R33C",'Mapa final'!$R$104),"")</f>
        <v/>
      </c>
      <c r="O38" s="44" t="str">
        <f>IF(AND('Mapa final'!$AB$105="Muy Alta",'Mapa final'!$AD$105="Menor"),CONCATENATE("R33C",'Mapa final'!$R$105),"")</f>
        <v/>
      </c>
      <c r="P38" s="107" t="str">
        <f>IF(AND('Mapa final'!$AB$103="Muy Alta",'Mapa final'!$AD$103="Moderado"),CONCATENATE("R33C",'Mapa final'!$R$103),"")</f>
        <v/>
      </c>
      <c r="Q38" s="44" t="str">
        <f>IF(AND('Mapa final'!$AB$104="Muy Alta",'Mapa final'!$AD$104="Moderado"),CONCATENATE("R33C",'Mapa final'!$R$104),"")</f>
        <v/>
      </c>
      <c r="R38" s="44" t="str">
        <f>IF(AND('Mapa final'!$AB$105="Muy Alta",'Mapa final'!$AD$105="Moderado"),CONCATENATE("R33C",'Mapa final'!$R$105),"")</f>
        <v/>
      </c>
      <c r="S38" s="107" t="str">
        <f>IF(AND('Mapa final'!$AB$103="Muy Alta",'Mapa final'!$AD$103="Mayor"),CONCATENATE("R33C",'Mapa final'!$R$103),"")</f>
        <v/>
      </c>
      <c r="T38" s="44" t="str">
        <f>IF(AND('Mapa final'!$AB$104="Muy Alta",'Mapa final'!$AD$104="Mayor"),CONCATENATE("R33C",'Mapa final'!$R$104),"")</f>
        <v/>
      </c>
      <c r="U38" s="108" t="str">
        <f>IF(AND('Mapa final'!$AB$105="Muy Alta",'Mapa final'!$AD$105="Mayor"),CONCATENATE("R33C",'Mapa final'!$R$105),"")</f>
        <v/>
      </c>
      <c r="V38" s="45" t="str">
        <f>IF(AND('Mapa final'!$AB$103="Muy Alta",'Mapa final'!$AD$103="Catastrófico"),CONCATENATE("R33C",'Mapa final'!$R$103),"")</f>
        <v/>
      </c>
      <c r="W38" s="46" t="str">
        <f>IF(AND('Mapa final'!$AB$104="Muy Alta",'Mapa final'!$AD$104="Catastrófico"),CONCATENATE("R33C",'Mapa final'!$R$104),"")</f>
        <v/>
      </c>
      <c r="X38" s="102" t="str">
        <f>IF(AND('Mapa final'!$AB$105="Muy Alta",'Mapa final'!$AD$105="Catastrófico"),CONCATENATE("R33C",'Mapa final'!$R$105),"")</f>
        <v/>
      </c>
      <c r="Y38" s="58"/>
      <c r="Z38" s="276"/>
      <c r="AA38" s="277"/>
      <c r="AB38" s="277"/>
      <c r="AC38" s="277"/>
      <c r="AD38" s="277"/>
      <c r="AE38" s="27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282"/>
      <c r="C39" s="282"/>
      <c r="D39" s="283"/>
      <c r="E39" s="259"/>
      <c r="F39" s="272"/>
      <c r="G39" s="272"/>
      <c r="H39" s="272"/>
      <c r="I39" s="254"/>
      <c r="J39" s="107" t="str">
        <f>IF(AND('Mapa final'!$AB$106="Muy Alta",'Mapa final'!$AD$106="Leve"),CONCATENATE("R34C",'Mapa final'!$R$106),"")</f>
        <v/>
      </c>
      <c r="K39" s="44" t="str">
        <f>IF(AND('Mapa final'!$AB$107="Muy Alta",'Mapa final'!$AD$107="Leve"),CONCATENATE("R34C",'Mapa final'!$R$107),"")</f>
        <v/>
      </c>
      <c r="L39" s="108" t="str">
        <f>IF(AND('Mapa final'!$AB$108="Muy Alta",'Mapa final'!$AD$108="Leve"),CONCATENATE("R34C",'Mapa final'!$R$108),"")</f>
        <v/>
      </c>
      <c r="M39" s="107" t="str">
        <f>IF(AND('Mapa final'!$AB$106="Muy Alta",'Mapa final'!$AD$106="Menor"),CONCATENATE("R34C",'Mapa final'!$R$106),"")</f>
        <v/>
      </c>
      <c r="N39" s="44" t="str">
        <f>IF(AND('Mapa final'!$AB$107="Muy Alta",'Mapa final'!$AD$107="Menor"),CONCATENATE("R34C",'Mapa final'!$R$107),"")</f>
        <v/>
      </c>
      <c r="O39" s="108" t="str">
        <f>IF(AND('Mapa final'!$AB$108="Muy Alta",'Mapa final'!$AD$108="Menor"),CONCATENATE("R34C",'Mapa final'!$R$108),"")</f>
        <v/>
      </c>
      <c r="P39" s="107" t="str">
        <f>IF(AND('Mapa final'!$AB$106="Muy Alta",'Mapa final'!$AD$106="Moderado"),CONCATENATE("R34C",'Mapa final'!$R$106),"")</f>
        <v/>
      </c>
      <c r="Q39" s="44" t="str">
        <f>IF(AND('Mapa final'!$AB$107="Muy Alta",'Mapa final'!$AD$107="Moderado"),CONCATENATE("R34C",'Mapa final'!$R$107),"")</f>
        <v/>
      </c>
      <c r="R39" s="108" t="str">
        <f>IF(AND('Mapa final'!$AB$108="Muy Alta",'Mapa final'!$AD$108="Moderado"),CONCATENATE("R34C",'Mapa final'!$R$108),"")</f>
        <v/>
      </c>
      <c r="S39" s="107" t="str">
        <f>IF(AND('Mapa final'!$AB$106="Muy Alta",'Mapa final'!$AD$106="Mayor"),CONCATENATE("R34C",'Mapa final'!$R$106),"")</f>
        <v/>
      </c>
      <c r="T39" s="44" t="str">
        <f>IF(AND('Mapa final'!$AB$107="Muy Alta",'Mapa final'!$AD$107="Mayor"),CONCATENATE("R34C",'Mapa final'!$R$107),"")</f>
        <v/>
      </c>
      <c r="U39" s="108" t="str">
        <f>IF(AND('Mapa final'!$AB$108="Muy Alta",'Mapa final'!$AD$108="Mayor"),CONCATENATE("R34C",'Mapa final'!$R$108),"")</f>
        <v/>
      </c>
      <c r="V39" s="45" t="str">
        <f>IF(AND('Mapa final'!$AB$106="Muy Alta",'Mapa final'!$AD$106="Catastrófico"),CONCATENATE("R34C",'Mapa final'!$R$106),"")</f>
        <v/>
      </c>
      <c r="W39" s="46" t="str">
        <f>IF(AND('Mapa final'!$AB$107="Muy Alta",'Mapa final'!$AD$107="Catastrófico"),CONCATENATE("R34C",'Mapa final'!$R$107),"")</f>
        <v/>
      </c>
      <c r="X39" s="102" t="str">
        <f>IF(AND('Mapa final'!$AB$108="Muy Alta",'Mapa final'!$AD$108="Catastrófico"),CONCATENATE("R34C",'Mapa final'!$R$108),"")</f>
        <v/>
      </c>
      <c r="Y39" s="58"/>
      <c r="Z39" s="276"/>
      <c r="AA39" s="277"/>
      <c r="AB39" s="277"/>
      <c r="AC39" s="277"/>
      <c r="AD39" s="277"/>
      <c r="AE39" s="27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282"/>
      <c r="C40" s="282"/>
      <c r="D40" s="283"/>
      <c r="E40" s="259"/>
      <c r="F40" s="272"/>
      <c r="G40" s="272"/>
      <c r="H40" s="272"/>
      <c r="I40" s="254"/>
      <c r="J40" s="107" t="str">
        <f>IF(AND('Mapa final'!$AB$109="Muy Alta",'Mapa final'!$AD$109="Leve"),CONCATENATE("R35C",'Mapa final'!$R$109),"")</f>
        <v/>
      </c>
      <c r="K40" s="44" t="str">
        <f>IF(AND('Mapa final'!$AB$110="Muy Alta",'Mapa final'!$AD$110="Leve"),CONCATENATE("R35C",'Mapa final'!$R$110),"")</f>
        <v/>
      </c>
      <c r="L40" s="108" t="str">
        <f>IF(AND('Mapa final'!$AB$111="Muy Alta",'Mapa final'!$AD$111="Leve"),CONCATENATE("R35C",'Mapa final'!$R$111),"")</f>
        <v/>
      </c>
      <c r="M40" s="107" t="str">
        <f>IF(AND('Mapa final'!$AB$109="Muy Alta",'Mapa final'!$AD$109="Menor"),CONCATENATE("R35C",'Mapa final'!$R$109),"")</f>
        <v/>
      </c>
      <c r="N40" s="44" t="str">
        <f>IF(AND('Mapa final'!$AB$110="Muy Alta",'Mapa final'!$AD$110="Menor"),CONCATENATE("R35C",'Mapa final'!$R$110),"")</f>
        <v/>
      </c>
      <c r="O40" s="108" t="str">
        <f>IF(AND('Mapa final'!$AB$111="Muy Alta",'Mapa final'!$AD$111="Menor"),CONCATENATE("R35C",'Mapa final'!$R$111),"")</f>
        <v/>
      </c>
      <c r="P40" s="107" t="str">
        <f>IF(AND('Mapa final'!$AB$109="Muy Alta",'Mapa final'!$AD$109="Moderado"),CONCATENATE("R35C",'Mapa final'!$R$109),"")</f>
        <v/>
      </c>
      <c r="Q40" s="44" t="str">
        <f>IF(AND('Mapa final'!$AB$110="Muy Alta",'Mapa final'!$AD$110="Moderado"),CONCATENATE("R35C",'Mapa final'!$R$110),"")</f>
        <v/>
      </c>
      <c r="R40" s="108" t="str">
        <f>IF(AND('Mapa final'!$AB$111="Muy Alta",'Mapa final'!$AD$111="Moderado"),CONCATENATE("R35C",'Mapa final'!$R$111),"")</f>
        <v/>
      </c>
      <c r="S40" s="107" t="str">
        <f>IF(AND('Mapa final'!$AB$109="Muy Alta",'Mapa final'!$AD$109="Mayor"),CONCATENATE("R35C",'Mapa final'!$R$109),"")</f>
        <v/>
      </c>
      <c r="T40" s="44" t="str">
        <f>IF(AND('Mapa final'!$AB$110="Muy Alta",'Mapa final'!$AD$110="Mayor"),CONCATENATE("R35C",'Mapa final'!$R$110),"")</f>
        <v/>
      </c>
      <c r="U40" s="108" t="str">
        <f>IF(AND('Mapa final'!$AB$111="Muy Alta",'Mapa final'!$AD$111="Mayor"),CONCATENATE("R35C",'Mapa final'!$R$111),"")</f>
        <v/>
      </c>
      <c r="V40" s="45" t="str">
        <f>IF(AND('Mapa final'!$AB$109="Muy Alta",'Mapa final'!$AD$109="Catastrófico"),CONCATENATE("R35C",'Mapa final'!$R$109),"")</f>
        <v/>
      </c>
      <c r="W40" s="46" t="str">
        <f>IF(AND('Mapa final'!$AB$110="Muy Alta",'Mapa final'!$AD$110="Catastrófico"),CONCATENATE("R35C",'Mapa final'!$R$110),"")</f>
        <v/>
      </c>
      <c r="X40" s="102" t="str">
        <f>IF(AND('Mapa final'!$AB$111="Muy Alta",'Mapa final'!$AD$111="Catastrófico"),CONCATENATE("R35C",'Mapa final'!$R$111),"")</f>
        <v/>
      </c>
      <c r="Y40" s="58"/>
      <c r="Z40" s="276"/>
      <c r="AA40" s="277"/>
      <c r="AB40" s="277"/>
      <c r="AC40" s="277"/>
      <c r="AD40" s="277"/>
      <c r="AE40" s="27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282"/>
      <c r="C41" s="282"/>
      <c r="D41" s="283"/>
      <c r="E41" s="259"/>
      <c r="F41" s="272"/>
      <c r="G41" s="272"/>
      <c r="H41" s="272"/>
      <c r="I41" s="254"/>
      <c r="J41" s="107" t="str">
        <f>IF(AND('Mapa final'!$AB$112="Muy Alta",'Mapa final'!$AD$112="Leve"),CONCATENATE("R36C",'Mapa final'!$R$112),"")</f>
        <v/>
      </c>
      <c r="K41" s="44" t="str">
        <f>IF(AND('Mapa final'!$AB$113="Muy Alta",'Mapa final'!$AD$113="Leve"),CONCATENATE("R36C",'Mapa final'!$R$113),"")</f>
        <v/>
      </c>
      <c r="L41" s="108" t="str">
        <f>IF(AND('Mapa final'!$AB$114="Muy Alta",'Mapa final'!$AD$114="Leve"),CONCATENATE("R36C",'Mapa final'!$R$114),"")</f>
        <v/>
      </c>
      <c r="M41" s="107" t="str">
        <f>IF(AND('Mapa final'!$AB$112="Muy Alta",'Mapa final'!$AD$112="Menor"),CONCATENATE("R36C",'Mapa final'!$R$112),"")</f>
        <v/>
      </c>
      <c r="N41" s="44" t="str">
        <f>IF(AND('Mapa final'!$AB$113="Muy Alta",'Mapa final'!$AD$113="Menor"),CONCATENATE("R36C",'Mapa final'!$R$113),"")</f>
        <v/>
      </c>
      <c r="O41" s="108" t="str">
        <f>IF(AND('Mapa final'!$AB$114="Muy Alta",'Mapa final'!$AD$114="Menor"),CONCATENATE("R36C",'Mapa final'!$R$114),"")</f>
        <v/>
      </c>
      <c r="P41" s="107" t="str">
        <f>IF(AND('Mapa final'!$AB$112="Muy Alta",'Mapa final'!$AD$112="Moderado"),CONCATENATE("R36C",'Mapa final'!$R$112),"")</f>
        <v/>
      </c>
      <c r="Q41" s="44" t="str">
        <f>IF(AND('Mapa final'!$AB$113="Muy Alta",'Mapa final'!$AD$113="Moderado"),CONCATENATE("R36C",'Mapa final'!$R$113),"")</f>
        <v/>
      </c>
      <c r="R41" s="108" t="str">
        <f>IF(AND('Mapa final'!$AB$114="Muy Alta",'Mapa final'!$AD$114="Moderado"),CONCATENATE("R36C",'Mapa final'!$R$114),"")</f>
        <v/>
      </c>
      <c r="S41" s="107" t="str">
        <f>IF(AND('Mapa final'!$AB$112="Muy Alta",'Mapa final'!$AD$112="Mayor"),CONCATENATE("R36C",'Mapa final'!$R$112),"")</f>
        <v/>
      </c>
      <c r="T41" s="44" t="str">
        <f>IF(AND('Mapa final'!$AB$113="Muy Alta",'Mapa final'!$AD$113="Mayor"),CONCATENATE("R36C",'Mapa final'!$R$113),"")</f>
        <v/>
      </c>
      <c r="U41" s="108" t="str">
        <f>IF(AND('Mapa final'!$AB$114="Muy Alta",'Mapa final'!$AD$114="Mayor"),CONCATENATE("R36C",'Mapa final'!$R$114),"")</f>
        <v/>
      </c>
      <c r="V41" s="45" t="str">
        <f>IF(AND('Mapa final'!$AB$112="Muy Alta",'Mapa final'!$AD$112="Catastrófico"),CONCATENATE("R36C",'Mapa final'!$R$112),"")</f>
        <v/>
      </c>
      <c r="W41" s="46" t="str">
        <f>IF(AND('Mapa final'!$AB$113="Muy Alta",'Mapa final'!$AD$113="Catastrófico"),CONCATENATE("R36C",'Mapa final'!$R$113),"")</f>
        <v/>
      </c>
      <c r="X41" s="102" t="str">
        <f>IF(AND('Mapa final'!$AB$114="Muy Alta",'Mapa final'!$AD$114="Catastrófico"),CONCATENATE("R36C",'Mapa final'!$R$114),"")</f>
        <v/>
      </c>
      <c r="Y41" s="58"/>
      <c r="Z41" s="276"/>
      <c r="AA41" s="277"/>
      <c r="AB41" s="277"/>
      <c r="AC41" s="277"/>
      <c r="AD41" s="277"/>
      <c r="AE41" s="27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282"/>
      <c r="C42" s="282"/>
      <c r="D42" s="283"/>
      <c r="E42" s="259"/>
      <c r="F42" s="272"/>
      <c r="G42" s="272"/>
      <c r="H42" s="272"/>
      <c r="I42" s="254"/>
      <c r="J42" s="107" t="str">
        <f>IF(AND('Mapa final'!$AB$115="Muy Alta",'Mapa final'!$AD$115="Leve"),CONCATENATE("R37C",'Mapa final'!$R$115),"")</f>
        <v/>
      </c>
      <c r="K42" s="44" t="str">
        <f>IF(AND('Mapa final'!$AB$116="Muy Alta",'Mapa final'!$AD$116="Leve"),CONCATENATE("R37C",'Mapa final'!$R$116),"")</f>
        <v/>
      </c>
      <c r="L42" s="108" t="str">
        <f>IF(AND('Mapa final'!$AB$117="Muy Alta",'Mapa final'!$AD$117="Leve"),CONCATENATE("R37C",'Mapa final'!$R$117),"")</f>
        <v/>
      </c>
      <c r="M42" s="107" t="str">
        <f>IF(AND('Mapa final'!$AB$115="Muy Alta",'Mapa final'!$AD$115="Menor"),CONCATENATE("R37C",'Mapa final'!$R$115),"")</f>
        <v/>
      </c>
      <c r="N42" s="44" t="str">
        <f>IF(AND('Mapa final'!$AB$116="Muy Alta",'Mapa final'!$AD$116="Menor"),CONCATENATE("R37C",'Mapa final'!$R$116),"")</f>
        <v/>
      </c>
      <c r="O42" s="108" t="str">
        <f>IF(AND('Mapa final'!$AB$117="Muy Alta",'Mapa final'!$AD$117="Menor"),CONCATENATE("R37C",'Mapa final'!$R$117),"")</f>
        <v/>
      </c>
      <c r="P42" s="107" t="str">
        <f>IF(AND('Mapa final'!$AB$115="Muy Alta",'Mapa final'!$AD$115="Moderado"),CONCATENATE("R37C",'Mapa final'!$R$115),"")</f>
        <v/>
      </c>
      <c r="Q42" s="44" t="str">
        <f>IF(AND('Mapa final'!$AB$116="Muy Alta",'Mapa final'!$AD$116="Moderado"),CONCATENATE("R37C",'Mapa final'!$R$116),"")</f>
        <v/>
      </c>
      <c r="R42" s="108" t="str">
        <f>IF(AND('Mapa final'!$AB$117="Muy Alta",'Mapa final'!$AD$117="Moderado"),CONCATENATE("R37C",'Mapa final'!$R$117),"")</f>
        <v/>
      </c>
      <c r="S42" s="107" t="str">
        <f>IF(AND('Mapa final'!$AB$115="Muy Alta",'Mapa final'!$AD$115="Mayor"),CONCATENATE("R37C",'Mapa final'!$R$115),"")</f>
        <v/>
      </c>
      <c r="T42" s="44" t="str">
        <f>IF(AND('Mapa final'!$AB$116="Muy Alta",'Mapa final'!$AD$116="Mayor"),CONCATENATE("R37C",'Mapa final'!$R$116),"")</f>
        <v/>
      </c>
      <c r="U42" s="108" t="str">
        <f>IF(AND('Mapa final'!$AB$117="Muy Alta",'Mapa final'!$AD$117="Mayor"),CONCATENATE("R37C",'Mapa final'!$R$117),"")</f>
        <v/>
      </c>
      <c r="V42" s="45" t="str">
        <f>IF(AND('Mapa final'!$AB$115="Muy Alta",'Mapa final'!$AD$115="Catastrófico"),CONCATENATE("R37C",'Mapa final'!$R$115),"")</f>
        <v/>
      </c>
      <c r="W42" s="46" t="str">
        <f>IF(AND('Mapa final'!$AB$116="Muy Alta",'Mapa final'!$AD$116="Catastrófico"),CONCATENATE("R37C",'Mapa final'!$R$116),"")</f>
        <v/>
      </c>
      <c r="X42" s="102" t="str">
        <f>IF(AND('Mapa final'!$AB$117="Muy Alta",'Mapa final'!$AD$117="Catastrófico"),CONCATENATE("R37C",'Mapa final'!$R$117),"")</f>
        <v/>
      </c>
      <c r="Y42" s="58"/>
      <c r="Z42" s="276"/>
      <c r="AA42" s="277"/>
      <c r="AB42" s="277"/>
      <c r="AC42" s="277"/>
      <c r="AD42" s="277"/>
      <c r="AE42" s="27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282"/>
      <c r="C43" s="282"/>
      <c r="D43" s="283"/>
      <c r="E43" s="259"/>
      <c r="F43" s="272"/>
      <c r="G43" s="272"/>
      <c r="H43" s="272"/>
      <c r="I43" s="254"/>
      <c r="J43" s="107" t="str">
        <f>IF(AND('Mapa final'!$AB$118="Muy Alta",'Mapa final'!$AD$118="Leve"),CONCATENATE("R38C",'Mapa final'!$R$118),"")</f>
        <v/>
      </c>
      <c r="K43" s="44" t="str">
        <f>IF(AND('Mapa final'!$AB$119="Muy Alta",'Mapa final'!$AD$119="Leve"),CONCATENATE("R38C",'Mapa final'!$R$119),"")</f>
        <v/>
      </c>
      <c r="L43" s="108" t="str">
        <f>IF(AND('Mapa final'!$AB$120="Muy Alta",'Mapa final'!$AD$120="Leve"),CONCATENATE("R38C",'Mapa final'!$R$120),"")</f>
        <v/>
      </c>
      <c r="M43" s="107" t="str">
        <f>IF(AND('Mapa final'!$AB$118="Muy Alta",'Mapa final'!$AD$118="Menor"),CONCATENATE("R38C",'Mapa final'!$R$118),"")</f>
        <v/>
      </c>
      <c r="N43" s="44" t="str">
        <f>IF(AND('Mapa final'!$AB$119="Muy Alta",'Mapa final'!$AD$119="Menor"),CONCATENATE("R38C",'Mapa final'!$R$119),"")</f>
        <v/>
      </c>
      <c r="O43" s="108" t="str">
        <f>IF(AND('Mapa final'!$AB$120="Muy Alta",'Mapa final'!$AD$120="Menor"),CONCATENATE("R38C",'Mapa final'!$R$120),"")</f>
        <v/>
      </c>
      <c r="P43" s="107" t="str">
        <f>IF(AND('Mapa final'!$AB$118="Muy Alta",'Mapa final'!$AD$118="Moderado"),CONCATENATE("R38C",'Mapa final'!$R$118),"")</f>
        <v/>
      </c>
      <c r="Q43" s="44" t="str">
        <f>IF(AND('Mapa final'!$AB$119="Muy Alta",'Mapa final'!$AD$119="Moderado"),CONCATENATE("R38C",'Mapa final'!$R$119),"")</f>
        <v/>
      </c>
      <c r="R43" s="108" t="str">
        <f>IF(AND('Mapa final'!$AB$120="Muy Alta",'Mapa final'!$AD$120="Moderado"),CONCATENATE("R38C",'Mapa final'!$R$120),"")</f>
        <v/>
      </c>
      <c r="S43" s="107" t="str">
        <f>IF(AND('Mapa final'!$AB$118="Muy Alta",'Mapa final'!$AD$118="Mayor"),CONCATENATE("R38C",'Mapa final'!$R$118),"")</f>
        <v/>
      </c>
      <c r="T43" s="44" t="str">
        <f>IF(AND('Mapa final'!$AB$119="Muy Alta",'Mapa final'!$AD$119="Mayor"),CONCATENATE("R38C",'Mapa final'!$R$119),"")</f>
        <v/>
      </c>
      <c r="U43" s="108" t="str">
        <f>IF(AND('Mapa final'!$AB$120="Muy Alta",'Mapa final'!$AD$120="Mayor"),CONCATENATE("R38C",'Mapa final'!$R$120),"")</f>
        <v/>
      </c>
      <c r="V43" s="45" t="str">
        <f>IF(AND('Mapa final'!$AB$118="Muy Alta",'Mapa final'!$AD$118="Catastrófico"),CONCATENATE("R38C",'Mapa final'!$R$118),"")</f>
        <v/>
      </c>
      <c r="W43" s="46" t="str">
        <f>IF(AND('Mapa final'!$AB$119="Muy Alta",'Mapa final'!$AD$119="Catastrófico"),CONCATENATE("R38C",'Mapa final'!$R$119),"")</f>
        <v/>
      </c>
      <c r="X43" s="102" t="str">
        <f>IF(AND('Mapa final'!$AB$120="Muy Alta",'Mapa final'!$AD$120="Catastrófico"),CONCATENATE("R38C",'Mapa final'!$R$120),"")</f>
        <v/>
      </c>
      <c r="Y43" s="58"/>
      <c r="Z43" s="276"/>
      <c r="AA43" s="277"/>
      <c r="AB43" s="277"/>
      <c r="AC43" s="277"/>
      <c r="AD43" s="277"/>
      <c r="AE43" s="27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282"/>
      <c r="C44" s="282"/>
      <c r="D44" s="283"/>
      <c r="E44" s="259"/>
      <c r="F44" s="272"/>
      <c r="G44" s="272"/>
      <c r="H44" s="272"/>
      <c r="I44" s="254"/>
      <c r="J44" s="107" t="str">
        <f>IF(AND('Mapa final'!$AB$121="Muy Alta",'Mapa final'!$AD$121="Leve"),CONCATENATE("R39C",'Mapa final'!$R$121),"")</f>
        <v/>
      </c>
      <c r="K44" s="44" t="str">
        <f>IF(AND('Mapa final'!$AB$122="Muy Alta",'Mapa final'!$AD$122="Leve"),CONCATENATE("R39C",'Mapa final'!$R$122),"")</f>
        <v/>
      </c>
      <c r="L44" s="108" t="str">
        <f>IF(AND('Mapa final'!$AB$123="Muy Alta",'Mapa final'!$AD$123="Leve"),CONCATENATE("R39C",'Mapa final'!$R$123),"")</f>
        <v/>
      </c>
      <c r="M44" s="107" t="str">
        <f>IF(AND('Mapa final'!$AB$121="Muy Alta",'Mapa final'!$AD$121="Menor"),CONCATENATE("R39C",'Mapa final'!$R$121),"")</f>
        <v/>
      </c>
      <c r="N44" s="44" t="str">
        <f>IF(AND('Mapa final'!$AB$122="Muy Alta",'Mapa final'!$AD$122="Menor"),CONCATENATE("R39C",'Mapa final'!$R$122),"")</f>
        <v/>
      </c>
      <c r="O44" s="108" t="str">
        <f>IF(AND('Mapa final'!$AB$123="Muy Alta",'Mapa final'!$AD$123="Menor"),CONCATENATE("R39C",'Mapa final'!$R$123),"")</f>
        <v/>
      </c>
      <c r="P44" s="107" t="str">
        <f>IF(AND('Mapa final'!$AB$121="Muy Alta",'Mapa final'!$AD$121="Moderado"),CONCATENATE("R39C",'Mapa final'!$R$121),"")</f>
        <v/>
      </c>
      <c r="Q44" s="44" t="str">
        <f>IF(AND('Mapa final'!$AB$122="Muy Alta",'Mapa final'!$AD$122="Moderado"),CONCATENATE("R39C",'Mapa final'!$R$122),"")</f>
        <v/>
      </c>
      <c r="R44" s="108" t="str">
        <f>IF(AND('Mapa final'!$AB$123="Muy Alta",'Mapa final'!$AD$123="Moderado"),CONCATENATE("R39C",'Mapa final'!$R$123),"")</f>
        <v/>
      </c>
      <c r="S44" s="107" t="str">
        <f>IF(AND('Mapa final'!$AB$121="Muy Alta",'Mapa final'!$AD$121="Mayor"),CONCATENATE("R39C",'Mapa final'!$R$121),"")</f>
        <v/>
      </c>
      <c r="T44" s="44" t="str">
        <f>IF(AND('Mapa final'!$AB$122="Muy Alta",'Mapa final'!$AD$122="Mayor"),CONCATENATE("R39C",'Mapa final'!$R$122),"")</f>
        <v/>
      </c>
      <c r="U44" s="108" t="str">
        <f>IF(AND('Mapa final'!$AB$123="Muy Alta",'Mapa final'!$AD$123="Mayor"),CONCATENATE("R39C",'Mapa final'!$R$123),"")</f>
        <v/>
      </c>
      <c r="V44" s="45" t="str">
        <f>IF(AND('Mapa final'!$AB$121="Muy Alta",'Mapa final'!$AD$121="Catastrófico"),CONCATENATE("R39C",'Mapa final'!$R$121),"")</f>
        <v/>
      </c>
      <c r="W44" s="46" t="str">
        <f>IF(AND('Mapa final'!$AB$122="Muy Alta",'Mapa final'!$AD$122="Catastrófico"),CONCATENATE("R39C",'Mapa final'!$R$122),"")</f>
        <v/>
      </c>
      <c r="X44" s="102" t="str">
        <f>IF(AND('Mapa final'!$AB$123="Muy Alta",'Mapa final'!$AD$123="Catastrófico"),CONCATENATE("R39C",'Mapa final'!$R$123),"")</f>
        <v/>
      </c>
      <c r="Y44" s="58"/>
      <c r="Z44" s="276"/>
      <c r="AA44" s="277"/>
      <c r="AB44" s="277"/>
      <c r="AC44" s="277"/>
      <c r="AD44" s="277"/>
      <c r="AE44" s="27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282"/>
      <c r="C45" s="282"/>
      <c r="D45" s="283"/>
      <c r="E45" s="259"/>
      <c r="F45" s="272"/>
      <c r="G45" s="272"/>
      <c r="H45" s="272"/>
      <c r="I45" s="254"/>
      <c r="J45" s="107" t="str">
        <f>IF(AND('Mapa final'!$AB$124="Muy Alta",'Mapa final'!$AD$124="Leve"),CONCATENATE("R40C",'Mapa final'!$R$124),"")</f>
        <v/>
      </c>
      <c r="K45" s="44" t="str">
        <f>IF(AND('Mapa final'!$AB$125="Muy Alta",'Mapa final'!$AD$125="Leve"),CONCATENATE("R40C",'Mapa final'!$R$125),"")</f>
        <v/>
      </c>
      <c r="L45" s="108" t="str">
        <f>IF(AND('Mapa final'!$AB$126="Muy Alta",'Mapa final'!$AD$126="Leve"),CONCATENATE("R40C",'Mapa final'!$R$126),"")</f>
        <v/>
      </c>
      <c r="M45" s="107" t="str">
        <f>IF(AND('Mapa final'!$AB$124="Muy Alta",'Mapa final'!$AD$124="Menor"),CONCATENATE("R40C",'Mapa final'!$R$124),"")</f>
        <v/>
      </c>
      <c r="N45" s="44" t="str">
        <f>IF(AND('Mapa final'!$AB$125="Muy Alta",'Mapa final'!$AD$125="Menor"),CONCATENATE("R40C",'Mapa final'!$R$125),"")</f>
        <v/>
      </c>
      <c r="O45" s="108" t="str">
        <f>IF(AND('Mapa final'!$AB$126="Muy Alta",'Mapa final'!$AD$126="Menor"),CONCATENATE("R40C",'Mapa final'!$R$126),"")</f>
        <v/>
      </c>
      <c r="P45" s="107" t="str">
        <f>IF(AND('Mapa final'!$AB$124="Muy Alta",'Mapa final'!$AD$124="Moderado"),CONCATENATE("R40C",'Mapa final'!$R$124),"")</f>
        <v/>
      </c>
      <c r="Q45" s="44" t="str">
        <f>IF(AND('Mapa final'!$AB$125="Muy Alta",'Mapa final'!$AD$125="Moderado"),CONCATENATE("R40C",'Mapa final'!$R$125),"")</f>
        <v/>
      </c>
      <c r="R45" s="108" t="str">
        <f>IF(AND('Mapa final'!$AB$126="Muy Alta",'Mapa final'!$AD$126="Moderado"),CONCATENATE("R40C",'Mapa final'!$R$126),"")</f>
        <v/>
      </c>
      <c r="S45" s="107" t="str">
        <f>IF(AND('Mapa final'!$AB$124="Muy Alta",'Mapa final'!$AD$124="Mayor"),CONCATENATE("R40C",'Mapa final'!$R$124),"")</f>
        <v/>
      </c>
      <c r="T45" s="44" t="str">
        <f>IF(AND('Mapa final'!$AB$125="Muy Alta",'Mapa final'!$AD$125="Mayor"),CONCATENATE("R40C",'Mapa final'!$R$125),"")</f>
        <v/>
      </c>
      <c r="U45" s="108" t="str">
        <f>IF(AND('Mapa final'!$AB$126="Muy Alta",'Mapa final'!$AD$126="Mayor"),CONCATENATE("R40C",'Mapa final'!$R$126),"")</f>
        <v/>
      </c>
      <c r="V45" s="45" t="str">
        <f>IF(AND('Mapa final'!$AB$124="Muy Alta",'Mapa final'!$AD$124="Catastrófico"),CONCATENATE("R40C",'Mapa final'!$R$124),"")</f>
        <v/>
      </c>
      <c r="W45" s="46" t="str">
        <f>IF(AND('Mapa final'!$AB$125="Muy Alta",'Mapa final'!$AD$125="Catastrófico"),CONCATENATE("R40C",'Mapa final'!$R$125),"")</f>
        <v/>
      </c>
      <c r="X45" s="102" t="str">
        <f>IF(AND('Mapa final'!$AB$126="Muy Alta",'Mapa final'!$AD$126="Catastrófico"),CONCATENATE("R40C",'Mapa final'!$R$126),"")</f>
        <v/>
      </c>
      <c r="Y45" s="58"/>
      <c r="Z45" s="276"/>
      <c r="AA45" s="277"/>
      <c r="AB45" s="277"/>
      <c r="AC45" s="277"/>
      <c r="AD45" s="277"/>
      <c r="AE45" s="27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282"/>
      <c r="C46" s="282"/>
      <c r="D46" s="283"/>
      <c r="E46" s="259"/>
      <c r="F46" s="272"/>
      <c r="G46" s="272"/>
      <c r="H46" s="272"/>
      <c r="I46" s="254"/>
      <c r="J46" s="107" t="str">
        <f>IF(AND('Mapa final'!$AB$127="Muy Alta",'Mapa final'!$AD$127="Leve"),CONCATENATE("R41C",'Mapa final'!$R$127),"")</f>
        <v/>
      </c>
      <c r="K46" s="44" t="str">
        <f>IF(AND('Mapa final'!$AB$128="Muy Alta",'Mapa final'!$AD$128="Leve"),CONCATENATE("R41C",'Mapa final'!$R$128),"")</f>
        <v/>
      </c>
      <c r="L46" s="108" t="str">
        <f>IF(AND('Mapa final'!$AB$129="Muy Alta",'Mapa final'!$AD$129="Leve"),CONCATENATE("R41C",'Mapa final'!$R$129),"")</f>
        <v/>
      </c>
      <c r="M46" s="107" t="str">
        <f>IF(AND('Mapa final'!$AB$127="Muy Alta",'Mapa final'!$AD$127="Menor"),CONCATENATE("R41C",'Mapa final'!$R$127),"")</f>
        <v/>
      </c>
      <c r="N46" s="44" t="str">
        <f>IF(AND('Mapa final'!$AB$128="Muy Alta",'Mapa final'!$AD$128="Menor"),CONCATENATE("R41C",'Mapa final'!$R$128),"")</f>
        <v/>
      </c>
      <c r="O46" s="108" t="str">
        <f>IF(AND('Mapa final'!$AB$129="Muy Alta",'Mapa final'!$AD$129="Menor"),CONCATENATE("R41C",'Mapa final'!$R$129),"")</f>
        <v/>
      </c>
      <c r="P46" s="107" t="str">
        <f>IF(AND('Mapa final'!$AB$127="Muy Alta",'Mapa final'!$AD$127="Moderado"),CONCATENATE("R41C",'Mapa final'!$R$127),"")</f>
        <v/>
      </c>
      <c r="Q46" s="44" t="str">
        <f>IF(AND('Mapa final'!$AB$128="Muy Alta",'Mapa final'!$AD$128="Moderado"),CONCATENATE("R41C",'Mapa final'!$R$128),"")</f>
        <v/>
      </c>
      <c r="R46" s="108" t="str">
        <f>IF(AND('Mapa final'!$AB$129="Muy Alta",'Mapa final'!$AD$129="Moderado"),CONCATENATE("R41C",'Mapa final'!$R$129),"")</f>
        <v/>
      </c>
      <c r="S46" s="107" t="str">
        <f>IF(AND('Mapa final'!$AB$127="Muy Alta",'Mapa final'!$AD$127="Mayor"),CONCATENATE("R41C",'Mapa final'!$R$127),"")</f>
        <v/>
      </c>
      <c r="T46" s="44" t="str">
        <f>IF(AND('Mapa final'!$AB$128="Muy Alta",'Mapa final'!$AD$128="Mayor"),CONCATENATE("R41C",'Mapa final'!$R$128),"")</f>
        <v/>
      </c>
      <c r="U46" s="108" t="str">
        <f>IF(AND('Mapa final'!$AB$129="Muy Alta",'Mapa final'!$AD$129="Mayor"),CONCATENATE("R41C",'Mapa final'!$R$129),"")</f>
        <v/>
      </c>
      <c r="V46" s="45" t="str">
        <f>IF(AND('Mapa final'!$AB$127="Muy Alta",'Mapa final'!$AD$127="Catastrófico"),CONCATENATE("R41C",'Mapa final'!$R$127),"")</f>
        <v/>
      </c>
      <c r="W46" s="46" t="str">
        <f>IF(AND('Mapa final'!$AB$128="Muy Alta",'Mapa final'!$AD$128="Catastrófico"),CONCATENATE("R41C",'Mapa final'!$R$128),"")</f>
        <v/>
      </c>
      <c r="X46" s="102" t="str">
        <f>IF(AND('Mapa final'!$AB$129="Muy Alta",'Mapa final'!$AD$129="Catastrófico"),CONCATENATE("R41C",'Mapa final'!$R$129),"")</f>
        <v/>
      </c>
      <c r="Y46" s="58"/>
      <c r="Z46" s="276"/>
      <c r="AA46" s="277"/>
      <c r="AB46" s="277"/>
      <c r="AC46" s="277"/>
      <c r="AD46" s="277"/>
      <c r="AE46" s="27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282"/>
      <c r="C47" s="282"/>
      <c r="D47" s="283"/>
      <c r="E47" s="259"/>
      <c r="F47" s="272"/>
      <c r="G47" s="272"/>
      <c r="H47" s="272"/>
      <c r="I47" s="254"/>
      <c r="J47" s="107" t="str">
        <f>IF(AND('Mapa final'!$AB$130="Muy Alta",'Mapa final'!$AD$130="Leve"),CONCATENATE("R42C",'Mapa final'!$R$130),"")</f>
        <v/>
      </c>
      <c r="K47" s="44" t="str">
        <f>IF(AND('Mapa final'!$AB$131="Muy Alta",'Mapa final'!$AD$131="Leve"),CONCATENATE("R42C",'Mapa final'!$R$131),"")</f>
        <v/>
      </c>
      <c r="L47" s="108" t="str">
        <f>IF(AND('Mapa final'!$AB$132="Muy Alta",'Mapa final'!$AD$132="Leve"),CONCATENATE("R42C",'Mapa final'!$R$132),"")</f>
        <v/>
      </c>
      <c r="M47" s="107" t="str">
        <f>IF(AND('Mapa final'!$AB$130="Muy Alta",'Mapa final'!$AD$130="Menor"),CONCATENATE("R42C",'Mapa final'!$R$130),"")</f>
        <v/>
      </c>
      <c r="N47" s="44" t="str">
        <f>IF(AND('Mapa final'!$AB$131="Muy Alta",'Mapa final'!$AD$131="Menor"),CONCATENATE("R42C",'Mapa final'!$R$131),"")</f>
        <v/>
      </c>
      <c r="O47" s="108" t="str">
        <f>IF(AND('Mapa final'!$AB$132="Muy Alta",'Mapa final'!$AD$132="Menor"),CONCATENATE("R42C",'Mapa final'!$R$132),"")</f>
        <v/>
      </c>
      <c r="P47" s="107" t="str">
        <f>IF(AND('Mapa final'!$AB$130="Muy Alta",'Mapa final'!$AD$130="Moderado"),CONCATENATE("R42C",'Mapa final'!$R$130),"")</f>
        <v/>
      </c>
      <c r="Q47" s="44" t="str">
        <f>IF(AND('Mapa final'!$AB$131="Muy Alta",'Mapa final'!$AD$131="Moderado"),CONCATENATE("R42C",'Mapa final'!$R$131),"")</f>
        <v/>
      </c>
      <c r="R47" s="108" t="str">
        <f>IF(AND('Mapa final'!$AB$132="Muy Alta",'Mapa final'!$AD$132="Moderado"),CONCATENATE("R42C",'Mapa final'!$R$132),"")</f>
        <v/>
      </c>
      <c r="S47" s="107" t="str">
        <f>IF(AND('Mapa final'!$AB$130="Muy Alta",'Mapa final'!$AD$130="Mayor"),CONCATENATE("R42C",'Mapa final'!$R$130),"")</f>
        <v/>
      </c>
      <c r="T47" s="44" t="str">
        <f>IF(AND('Mapa final'!$AB$131="Muy Alta",'Mapa final'!$AD$131="Mayor"),CONCATENATE("R42C",'Mapa final'!$R$131),"")</f>
        <v/>
      </c>
      <c r="U47" s="108" t="str">
        <f>IF(AND('Mapa final'!$AB$132="Muy Alta",'Mapa final'!$AD$132="Mayor"),CONCATENATE("R42C",'Mapa final'!$R$132),"")</f>
        <v/>
      </c>
      <c r="V47" s="45" t="str">
        <f>IF(AND('Mapa final'!$AB$130="Muy Alta",'Mapa final'!$AD$130="Catastrófico"),CONCATENATE("R42C",'Mapa final'!$R$130),"")</f>
        <v/>
      </c>
      <c r="W47" s="46" t="str">
        <f>IF(AND('Mapa final'!$AB$131="Muy Alta",'Mapa final'!$AD$131="Catastrófico"),CONCATENATE("R42C",'Mapa final'!$R$131),"")</f>
        <v/>
      </c>
      <c r="X47" s="102" t="str">
        <f>IF(AND('Mapa final'!$AB$132="Muy Alta",'Mapa final'!$AD$132="Catastrófico"),CONCATENATE("R42C",'Mapa final'!$R$132),"")</f>
        <v/>
      </c>
      <c r="Y47" s="58"/>
      <c r="Z47" s="276"/>
      <c r="AA47" s="277"/>
      <c r="AB47" s="277"/>
      <c r="AC47" s="277"/>
      <c r="AD47" s="277"/>
      <c r="AE47" s="27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282"/>
      <c r="C48" s="282"/>
      <c r="D48" s="283"/>
      <c r="E48" s="259"/>
      <c r="F48" s="272"/>
      <c r="G48" s="272"/>
      <c r="H48" s="272"/>
      <c r="I48" s="254"/>
      <c r="J48" s="107" t="str">
        <f>IF(AND('Mapa final'!$AB$133="Muy Alta",'Mapa final'!$AD$133="Leve"),CONCATENATE("R43C",'Mapa final'!$R$133),"")</f>
        <v/>
      </c>
      <c r="K48" s="44" t="str">
        <f>IF(AND('Mapa final'!$AB$134="Muy Alta",'Mapa final'!$AD$134="Leve"),CONCATENATE("R43C",'Mapa final'!$R$134),"")</f>
        <v/>
      </c>
      <c r="L48" s="108" t="str">
        <f>IF(AND('Mapa final'!$AB$135="Muy Alta",'Mapa final'!$AD$135="Leve"),CONCATENATE("R43C",'Mapa final'!$R$135),"")</f>
        <v/>
      </c>
      <c r="M48" s="107" t="str">
        <f>IF(AND('Mapa final'!$AB$133="Muy Alta",'Mapa final'!$AD$133="Menor"),CONCATENATE("R43C",'Mapa final'!$R$133),"")</f>
        <v/>
      </c>
      <c r="N48" s="44" t="str">
        <f>IF(AND('Mapa final'!$AB$134="Muy Alta",'Mapa final'!$AD$134="Menor"),CONCATENATE("R43C",'Mapa final'!$R$134),"")</f>
        <v/>
      </c>
      <c r="O48" s="108" t="str">
        <f>IF(AND('Mapa final'!$AB$135="Muy Alta",'Mapa final'!$AD$135="Menor"),CONCATENATE("R43C",'Mapa final'!$R$135),"")</f>
        <v/>
      </c>
      <c r="P48" s="107" t="str">
        <f>IF(AND('Mapa final'!$AB$133="Muy Alta",'Mapa final'!$AD$133="Moderado"),CONCATENATE("R43C",'Mapa final'!$R$133),"")</f>
        <v/>
      </c>
      <c r="Q48" s="44" t="str">
        <f>IF(AND('Mapa final'!$AB$134="Muy Alta",'Mapa final'!$AD$134="Moderado"),CONCATENATE("R43C",'Mapa final'!$R$134),"")</f>
        <v/>
      </c>
      <c r="R48" s="108" t="str">
        <f>IF(AND('Mapa final'!$AB$135="Muy Alta",'Mapa final'!$AD$135="Moderado"),CONCATENATE("R43C",'Mapa final'!$R$135),"")</f>
        <v/>
      </c>
      <c r="S48" s="107" t="str">
        <f>IF(AND('Mapa final'!$AB$133="Muy Alta",'Mapa final'!$AD$133="Mayor"),CONCATENATE("R43C",'Mapa final'!$R$133),"")</f>
        <v/>
      </c>
      <c r="T48" s="44" t="str">
        <f>IF(AND('Mapa final'!$AB$134="Muy Alta",'Mapa final'!$AD$134="Mayor"),CONCATENATE("R43C",'Mapa final'!$R$134),"")</f>
        <v/>
      </c>
      <c r="U48" s="108" t="str">
        <f>IF(AND('Mapa final'!$AB$135="Muy Alta",'Mapa final'!$AD$135="Mayor"),CONCATENATE("R43C",'Mapa final'!$R$135),"")</f>
        <v/>
      </c>
      <c r="V48" s="45" t="str">
        <f>IF(AND('Mapa final'!$AB$133="Muy Alta",'Mapa final'!$AD$133="Catastrófico"),CONCATENATE("R43C",'Mapa final'!$R$133),"")</f>
        <v/>
      </c>
      <c r="W48" s="46" t="str">
        <f>IF(AND('Mapa final'!$AB$134="Muy Alta",'Mapa final'!$AD$134="Catastrófico"),CONCATENATE("R43C",'Mapa final'!$R$134),"")</f>
        <v/>
      </c>
      <c r="X48" s="102" t="str">
        <f>IF(AND('Mapa final'!$AB$135="Muy Alta",'Mapa final'!$AD$135="Catastrófico"),CONCATENATE("R43C",'Mapa final'!$R$135),"")</f>
        <v/>
      </c>
      <c r="Y48" s="58"/>
      <c r="Z48" s="276"/>
      <c r="AA48" s="277"/>
      <c r="AB48" s="277"/>
      <c r="AC48" s="277"/>
      <c r="AD48" s="277"/>
      <c r="AE48" s="27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282"/>
      <c r="C49" s="282"/>
      <c r="D49" s="283"/>
      <c r="E49" s="259"/>
      <c r="F49" s="272"/>
      <c r="G49" s="272"/>
      <c r="H49" s="272"/>
      <c r="I49" s="254"/>
      <c r="J49" s="107" t="str">
        <f>IF(AND('Mapa final'!$AB$136="Muy Alta",'Mapa final'!$AD$136="Leve"),CONCATENATE("R44C",'Mapa final'!$R$136),"")</f>
        <v/>
      </c>
      <c r="K49" s="44" t="str">
        <f>IF(AND('Mapa final'!$AB$137="Muy Alta",'Mapa final'!$AD$137="Leve"),CONCATENATE("R44C",'Mapa final'!$R$137),"")</f>
        <v/>
      </c>
      <c r="L49" s="108" t="str">
        <f>IF(AND('Mapa final'!$AB$138="Muy Alta",'Mapa final'!$AD$138="Leve"),CONCATENATE("R44C",'Mapa final'!$R$138),"")</f>
        <v/>
      </c>
      <c r="M49" s="107" t="str">
        <f>IF(AND('Mapa final'!$AB$136="Muy Alta",'Mapa final'!$AD$136="Menor"),CONCATENATE("R44C",'Mapa final'!$R$136),"")</f>
        <v/>
      </c>
      <c r="N49" s="44" t="str">
        <f>IF(AND('Mapa final'!$AB$137="Muy Alta",'Mapa final'!$AD$137="Menor"),CONCATENATE("R44C",'Mapa final'!$R$137),"")</f>
        <v/>
      </c>
      <c r="O49" s="108" t="str">
        <f>IF(AND('Mapa final'!$AB$138="Muy Alta",'Mapa final'!$AD$138="Menor"),CONCATENATE("R44C",'Mapa final'!$R$138),"")</f>
        <v/>
      </c>
      <c r="P49" s="107" t="str">
        <f>IF(AND('Mapa final'!$AB$136="Muy Alta",'Mapa final'!$AD$136="Moderado"),CONCATENATE("R44C",'Mapa final'!$R$136),"")</f>
        <v/>
      </c>
      <c r="Q49" s="44" t="str">
        <f>IF(AND('Mapa final'!$AB$137="Muy Alta",'Mapa final'!$AD$137="Moderado"),CONCATENATE("R44C",'Mapa final'!$R$137),"")</f>
        <v/>
      </c>
      <c r="R49" s="108" t="str">
        <f>IF(AND('Mapa final'!$AB$138="Muy Alta",'Mapa final'!$AD$138="Moderado"),CONCATENATE("R44C",'Mapa final'!$R$138),"")</f>
        <v/>
      </c>
      <c r="S49" s="107" t="str">
        <f>IF(AND('Mapa final'!$AB$136="Muy Alta",'Mapa final'!$AD$136="Mayor"),CONCATENATE("R44C",'Mapa final'!$R$136),"")</f>
        <v/>
      </c>
      <c r="T49" s="44" t="str">
        <f>IF(AND('Mapa final'!$AB$137="Muy Alta",'Mapa final'!$AD$137="Mayor"),CONCATENATE("R44C",'Mapa final'!$R$137),"")</f>
        <v/>
      </c>
      <c r="U49" s="108" t="str">
        <f>IF(AND('Mapa final'!$AB$138="Muy Alta",'Mapa final'!$AD$138="Mayor"),CONCATENATE("R44C",'Mapa final'!$R$138),"")</f>
        <v/>
      </c>
      <c r="V49" s="45" t="str">
        <f>IF(AND('Mapa final'!$AB$136="Muy Alta",'Mapa final'!$AD$136="Catastrófico"),CONCATENATE("R44C",'Mapa final'!$R$136),"")</f>
        <v/>
      </c>
      <c r="W49" s="46" t="str">
        <f>IF(AND('Mapa final'!$AB$137="Muy Alta",'Mapa final'!$AD$137="Catastrófico"),CONCATENATE("R44C",'Mapa final'!$R$137),"")</f>
        <v/>
      </c>
      <c r="X49" s="102" t="str">
        <f>IF(AND('Mapa final'!$AB$138="Muy Alta",'Mapa final'!$AD$138="Catastrófico"),CONCATENATE("R44C",'Mapa final'!$R$138),"")</f>
        <v/>
      </c>
      <c r="Y49" s="58"/>
      <c r="Z49" s="276"/>
      <c r="AA49" s="277"/>
      <c r="AB49" s="277"/>
      <c r="AC49" s="277"/>
      <c r="AD49" s="277"/>
      <c r="AE49" s="27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282"/>
      <c r="C50" s="282"/>
      <c r="D50" s="283"/>
      <c r="E50" s="259"/>
      <c r="F50" s="272"/>
      <c r="G50" s="272"/>
      <c r="H50" s="272"/>
      <c r="I50" s="254"/>
      <c r="J50" s="107" t="str">
        <f>IF(AND('Mapa final'!$AB$139="Muy Alta",'Mapa final'!$AD$139="Leve"),CONCATENATE("R45C",'Mapa final'!$R$139),"")</f>
        <v/>
      </c>
      <c r="K50" s="44" t="str">
        <f>IF(AND('Mapa final'!$AB$140="Muy Alta",'Mapa final'!$AD$140="Leve"),CONCATENATE("R45C",'Mapa final'!$R$140),"")</f>
        <v/>
      </c>
      <c r="L50" s="108" t="str">
        <f>IF(AND('Mapa final'!$AB$141="Muy Alta",'Mapa final'!$AD$141="Leve"),CONCATENATE("R45C",'Mapa final'!$R$141),"")</f>
        <v/>
      </c>
      <c r="M50" s="107" t="str">
        <f>IF(AND('Mapa final'!$AB$139="Muy Alta",'Mapa final'!$AD$139="Menor"),CONCATENATE("R45C",'Mapa final'!$R$139),"")</f>
        <v/>
      </c>
      <c r="N50" s="44" t="str">
        <f>IF(AND('Mapa final'!$AB$140="Muy Alta",'Mapa final'!$AD$140="Menor"),CONCATENATE("R45C",'Mapa final'!$R$140),"")</f>
        <v/>
      </c>
      <c r="O50" s="108" t="str">
        <f>IF(AND('Mapa final'!$AB$141="Muy Alta",'Mapa final'!$AD$141="Menor"),CONCATENATE("R45C",'Mapa final'!$R$141),"")</f>
        <v/>
      </c>
      <c r="P50" s="107" t="str">
        <f>IF(AND('Mapa final'!$AB$139="Muy Alta",'Mapa final'!$AD$139="Moderado"),CONCATENATE("R45C",'Mapa final'!$R$139),"")</f>
        <v/>
      </c>
      <c r="Q50" s="44" t="str">
        <f>IF(AND('Mapa final'!$AB$140="Muy Alta",'Mapa final'!$AD$140="Moderado"),CONCATENATE("R45C",'Mapa final'!$R$140),"")</f>
        <v/>
      </c>
      <c r="R50" s="108" t="str">
        <f>IF(AND('Mapa final'!$AB$141="Muy Alta",'Mapa final'!$AD$141="Moderado"),CONCATENATE("R45C",'Mapa final'!$R$141),"")</f>
        <v/>
      </c>
      <c r="S50" s="107" t="str">
        <f>IF(AND('Mapa final'!$AB$139="Muy Alta",'Mapa final'!$AD$139="Mayor"),CONCATENATE("R45C",'Mapa final'!$R$139),"")</f>
        <v/>
      </c>
      <c r="T50" s="44" t="str">
        <f>IF(AND('Mapa final'!$AB$140="Muy Alta",'Mapa final'!$AD$140="Mayor"),CONCATENATE("R45C",'Mapa final'!$R$140),"")</f>
        <v/>
      </c>
      <c r="U50" s="108" t="str">
        <f>IF(AND('Mapa final'!$AB$141="Muy Alta",'Mapa final'!$AD$141="Mayor"),CONCATENATE("R45C",'Mapa final'!$R$141),"")</f>
        <v/>
      </c>
      <c r="V50" s="45" t="str">
        <f>IF(AND('Mapa final'!$AB$139="Muy Alta",'Mapa final'!$AD$139="Catastrófico"),CONCATENATE("R45C",'Mapa final'!$R$139),"")</f>
        <v/>
      </c>
      <c r="W50" s="46" t="str">
        <f>IF(AND('Mapa final'!$AB$140="Muy Alta",'Mapa final'!$AD$140="Catastrófico"),CONCATENATE("R45C",'Mapa final'!$R$140),"")</f>
        <v/>
      </c>
      <c r="X50" s="102" t="str">
        <f>IF(AND('Mapa final'!$AB$141="Muy Alta",'Mapa final'!$AD$141="Catastrófico"),CONCATENATE("R45C",'Mapa final'!$R$141),"")</f>
        <v/>
      </c>
      <c r="Y50" s="58"/>
      <c r="Z50" s="276"/>
      <c r="AA50" s="277"/>
      <c r="AB50" s="277"/>
      <c r="AC50" s="277"/>
      <c r="AD50" s="277"/>
      <c r="AE50" s="27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282"/>
      <c r="C51" s="282"/>
      <c r="D51" s="283"/>
      <c r="E51" s="259"/>
      <c r="F51" s="272"/>
      <c r="G51" s="272"/>
      <c r="H51" s="272"/>
      <c r="I51" s="254"/>
      <c r="J51" s="107" t="str">
        <f>IF(AND('Mapa final'!$AB$142="Muy Alta",'Mapa final'!$AD$142="Leve"),CONCATENATE("R46C",'Mapa final'!$R$142),"")</f>
        <v/>
      </c>
      <c r="K51" s="44" t="str">
        <f>IF(AND('Mapa final'!$AB$143="Muy Alta",'Mapa final'!$AD$143="Leve"),CONCATENATE("R46C",'Mapa final'!$R$143),"")</f>
        <v/>
      </c>
      <c r="L51" s="108" t="str">
        <f>IF(AND('Mapa final'!$AB$144="Muy Alta",'Mapa final'!$AD$144="Leve"),CONCATENATE("R46C",'Mapa final'!$R$144),"")</f>
        <v/>
      </c>
      <c r="M51" s="107" t="str">
        <f>IF(AND('Mapa final'!$AB$142="Muy Alta",'Mapa final'!$AD$142="Menor"),CONCATENATE("R46C",'Mapa final'!$R$142),"")</f>
        <v/>
      </c>
      <c r="N51" s="44" t="str">
        <f>IF(AND('Mapa final'!$AB$143="Muy Alta",'Mapa final'!$AD$143="Menor"),CONCATENATE("R46C",'Mapa final'!$R$143),"")</f>
        <v/>
      </c>
      <c r="O51" s="108" t="str">
        <f>IF(AND('Mapa final'!$AB$144="Muy Alta",'Mapa final'!$AD$144="Menor"),CONCATENATE("R46C",'Mapa final'!$R$144),"")</f>
        <v/>
      </c>
      <c r="P51" s="107" t="str">
        <f>IF(AND('Mapa final'!$AB$142="Muy Alta",'Mapa final'!$AD$142="Moderado"),CONCATENATE("R46C",'Mapa final'!$R$142),"")</f>
        <v/>
      </c>
      <c r="Q51" s="44" t="str">
        <f>IF(AND('Mapa final'!$AB$143="Muy Alta",'Mapa final'!$AD$143="Moderado"),CONCATENATE("R46C",'Mapa final'!$R$143),"")</f>
        <v/>
      </c>
      <c r="R51" s="108" t="str">
        <f>IF(AND('Mapa final'!$AB$144="Muy Alta",'Mapa final'!$AD$144="Moderado"),CONCATENATE("R46C",'Mapa final'!$R$144),"")</f>
        <v/>
      </c>
      <c r="S51" s="107" t="str">
        <f>IF(AND('Mapa final'!$AB$142="Muy Alta",'Mapa final'!$AD$142="Mayor"),CONCATENATE("R46C",'Mapa final'!$R$142),"")</f>
        <v/>
      </c>
      <c r="T51" s="44" t="str">
        <f>IF(AND('Mapa final'!$AB$143="Muy Alta",'Mapa final'!$AD$143="Mayor"),CONCATENATE("R46C",'Mapa final'!$R$143),"")</f>
        <v/>
      </c>
      <c r="U51" s="108" t="str">
        <f>IF(AND('Mapa final'!$AB$144="Muy Alta",'Mapa final'!$AD$144="Mayor"),CONCATENATE("R46C",'Mapa final'!$R$144),"")</f>
        <v/>
      </c>
      <c r="V51" s="45" t="str">
        <f>IF(AND('Mapa final'!$AB$142="Muy Alta",'Mapa final'!$AD$142="Catastrófico"),CONCATENATE("R46C",'Mapa final'!$R$142),"")</f>
        <v/>
      </c>
      <c r="W51" s="46" t="str">
        <f>IF(AND('Mapa final'!$AB$143="Muy Alta",'Mapa final'!$AD$143="Catastrófico"),CONCATENATE("R46C",'Mapa final'!$R$143),"")</f>
        <v/>
      </c>
      <c r="X51" s="102" t="str">
        <f>IF(AND('Mapa final'!$AB$144="Muy Alta",'Mapa final'!$AD$144="Catastrófico"),CONCATENATE("R46C",'Mapa final'!$R$144),"")</f>
        <v/>
      </c>
      <c r="Y51" s="58"/>
      <c r="Z51" s="276"/>
      <c r="AA51" s="277"/>
      <c r="AB51" s="277"/>
      <c r="AC51" s="277"/>
      <c r="AD51" s="277"/>
      <c r="AE51" s="27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282"/>
      <c r="C52" s="282"/>
      <c r="D52" s="283"/>
      <c r="E52" s="259"/>
      <c r="F52" s="272"/>
      <c r="G52" s="272"/>
      <c r="H52" s="272"/>
      <c r="I52" s="254"/>
      <c r="J52" s="107" t="str">
        <f>IF(AND('Mapa final'!$AB$145="Muy Alta",'Mapa final'!$AD$145="Leve"),CONCATENATE("R47C",'Mapa final'!$R$145),"")</f>
        <v/>
      </c>
      <c r="K52" s="44" t="str">
        <f>IF(AND('Mapa final'!$AB$146="Muy Alta",'Mapa final'!$AD$146="Leve"),CONCATENATE("R47C",'Mapa final'!$R$146),"")</f>
        <v/>
      </c>
      <c r="L52" s="108" t="str">
        <f>IF(AND('Mapa final'!$AB$147="Muy Alta",'Mapa final'!$AD$147="Leve"),CONCATENATE("R47C",'Mapa final'!$R$147),"")</f>
        <v/>
      </c>
      <c r="M52" s="107" t="str">
        <f>IF(AND('Mapa final'!$AB$145="Muy Alta",'Mapa final'!$AD$145="Menor"),CONCATENATE("R47C",'Mapa final'!$R$145),"")</f>
        <v/>
      </c>
      <c r="N52" s="44" t="str">
        <f>IF(AND('Mapa final'!$AB$146="Muy Alta",'Mapa final'!$AD$146="Menor"),CONCATENATE("R47C",'Mapa final'!$R$146),"")</f>
        <v/>
      </c>
      <c r="O52" s="108" t="str">
        <f>IF(AND('Mapa final'!$AB$147="Muy Alta",'Mapa final'!$AD$147="Menor"),CONCATENATE("R47C",'Mapa final'!$R$147),"")</f>
        <v/>
      </c>
      <c r="P52" s="107" t="str">
        <f>IF(AND('Mapa final'!$AB$145="Muy Alta",'Mapa final'!$AD$145="Moderado"),CONCATENATE("R47C",'Mapa final'!$R$145),"")</f>
        <v/>
      </c>
      <c r="Q52" s="44" t="str">
        <f>IF(AND('Mapa final'!$AB$146="Muy Alta",'Mapa final'!$AD$146="Moderado"),CONCATENATE("R47C",'Mapa final'!$R$146),"")</f>
        <v/>
      </c>
      <c r="R52" s="108" t="str">
        <f>IF(AND('Mapa final'!$AB$147="Muy Alta",'Mapa final'!$AD$147="Moderado"),CONCATENATE("R47C",'Mapa final'!$R$147),"")</f>
        <v/>
      </c>
      <c r="S52" s="107" t="str">
        <f>IF(AND('Mapa final'!$AB$145="Muy Alta",'Mapa final'!$AD$145="Mayor"),CONCATENATE("R47C",'Mapa final'!$R$145),"")</f>
        <v/>
      </c>
      <c r="T52" s="44" t="str">
        <f>IF(AND('Mapa final'!$AB$146="Muy Alta",'Mapa final'!$AD$146="Mayor"),CONCATENATE("R47C",'Mapa final'!$R$146),"")</f>
        <v/>
      </c>
      <c r="U52" s="108" t="str">
        <f>IF(AND('Mapa final'!$AB$147="Muy Alta",'Mapa final'!$AD$147="Mayor"),CONCATENATE("R47C",'Mapa final'!$R$147),"")</f>
        <v/>
      </c>
      <c r="V52" s="45" t="str">
        <f>IF(AND('Mapa final'!$AB$145="Muy Alta",'Mapa final'!$AD$145="Catastrófico"),CONCATENATE("R47C",'Mapa final'!$R$145),"")</f>
        <v/>
      </c>
      <c r="W52" s="46" t="str">
        <f>IF(AND('Mapa final'!$AB$146="Muy Alta",'Mapa final'!$AD$146="Catastrófico"),CONCATENATE("R47C",'Mapa final'!$R$146),"")</f>
        <v/>
      </c>
      <c r="X52" s="102" t="str">
        <f>IF(AND('Mapa final'!$AB$147="Muy Alta",'Mapa final'!$AD$147="Catastrófico"),CONCATENATE("R47C",'Mapa final'!$R$147),"")</f>
        <v/>
      </c>
      <c r="Y52" s="58"/>
      <c r="Z52" s="276"/>
      <c r="AA52" s="277"/>
      <c r="AB52" s="277"/>
      <c r="AC52" s="277"/>
      <c r="AD52" s="277"/>
      <c r="AE52" s="27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282"/>
      <c r="C53" s="282"/>
      <c r="D53" s="283"/>
      <c r="E53" s="259"/>
      <c r="F53" s="272"/>
      <c r="G53" s="272"/>
      <c r="H53" s="272"/>
      <c r="I53" s="254"/>
      <c r="J53" s="107" t="str">
        <f>IF(AND('Mapa final'!$AB$148="Muy Alta",'Mapa final'!$AD$148="Leve"),CONCATENATE("R48C",'Mapa final'!$R$148),"")</f>
        <v/>
      </c>
      <c r="K53" s="44" t="str">
        <f>IF(AND('Mapa final'!$AB$149="Muy Alta",'Mapa final'!$AD$149="Leve"),CONCATENATE("R48C",'Mapa final'!$R$149),"")</f>
        <v/>
      </c>
      <c r="L53" s="108" t="str">
        <f>IF(AND('Mapa final'!$AB$150="Muy Alta",'Mapa final'!$AD$150="Leve"),CONCATENATE("R48C",'Mapa final'!$R$150),"")</f>
        <v/>
      </c>
      <c r="M53" s="107" t="str">
        <f>IF(AND('Mapa final'!$AB$148="Muy Alta",'Mapa final'!$AD$148="Menor"),CONCATENATE("R48C",'Mapa final'!$R$148),"")</f>
        <v/>
      </c>
      <c r="N53" s="44" t="str">
        <f>IF(AND('Mapa final'!$AB$149="Muy Alta",'Mapa final'!$AD$149="Menor"),CONCATENATE("R48C",'Mapa final'!$R$149),"")</f>
        <v/>
      </c>
      <c r="O53" s="108" t="str">
        <f>IF(AND('Mapa final'!$AB$150="Muy Alta",'Mapa final'!$AD$150="Menor"),CONCATENATE("R48C",'Mapa final'!$R$150),"")</f>
        <v/>
      </c>
      <c r="P53" s="107" t="str">
        <f>IF(AND('Mapa final'!$AB$148="Muy Alta",'Mapa final'!$AD$148="Moderado"),CONCATENATE("R48C",'Mapa final'!$R$148),"")</f>
        <v/>
      </c>
      <c r="Q53" s="44" t="str">
        <f>IF(AND('Mapa final'!$AB$149="Muy Alta",'Mapa final'!$AD$149="Moderado"),CONCATENATE("R48C",'Mapa final'!$R$149),"")</f>
        <v/>
      </c>
      <c r="R53" s="108" t="str">
        <f>IF(AND('Mapa final'!$AB$150="Muy Alta",'Mapa final'!$AD$150="Moderado"),CONCATENATE("R48C",'Mapa final'!$R$150),"")</f>
        <v/>
      </c>
      <c r="S53" s="107" t="str">
        <f>IF(AND('Mapa final'!$AB$148="Muy Alta",'Mapa final'!$AD$148="Mayor"),CONCATENATE("R48C",'Mapa final'!$R$148),"")</f>
        <v/>
      </c>
      <c r="T53" s="44" t="str">
        <f>IF(AND('Mapa final'!$AB$149="Muy Alta",'Mapa final'!$AD$149="Mayor"),CONCATENATE("R48C",'Mapa final'!$R$149),"")</f>
        <v/>
      </c>
      <c r="U53" s="108" t="str">
        <f>IF(AND('Mapa final'!$AB$150="Muy Alta",'Mapa final'!$AD$150="Mayor"),CONCATENATE("R48C",'Mapa final'!$R$150),"")</f>
        <v/>
      </c>
      <c r="V53" s="45" t="str">
        <f>IF(AND('Mapa final'!$AB$148="Muy Alta",'Mapa final'!$AD$148="Catastrófico"),CONCATENATE("R48C",'Mapa final'!$R$148),"")</f>
        <v/>
      </c>
      <c r="W53" s="46" t="str">
        <f>IF(AND('Mapa final'!$AB$149="Muy Alta",'Mapa final'!$AD$149="Catastrófico"),CONCATENATE("R48C",'Mapa final'!$R$149),"")</f>
        <v/>
      </c>
      <c r="X53" s="102" t="str">
        <f>IF(AND('Mapa final'!$AB$150="Muy Alta",'Mapa final'!$AD$150="Catastrófico"),CONCATENATE("R48C",'Mapa final'!$R$150),"")</f>
        <v/>
      </c>
      <c r="Y53" s="58"/>
      <c r="Z53" s="276"/>
      <c r="AA53" s="277"/>
      <c r="AB53" s="277"/>
      <c r="AC53" s="277"/>
      <c r="AD53" s="277"/>
      <c r="AE53" s="27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282"/>
      <c r="C54" s="282"/>
      <c r="D54" s="283"/>
      <c r="E54" s="259"/>
      <c r="F54" s="272"/>
      <c r="G54" s="272"/>
      <c r="H54" s="272"/>
      <c r="I54" s="254"/>
      <c r="J54" s="107" t="str">
        <f>IF(AND('Mapa final'!$AB$151="Muy Alta",'Mapa final'!$AD$151="Leve"),CONCATENATE("R49C",'Mapa final'!$R$151),"")</f>
        <v/>
      </c>
      <c r="K54" s="44" t="str">
        <f>IF(AND('Mapa final'!$AB$152="Muy Alta",'Mapa final'!$AD$152="Leve"),CONCATENATE("R49C",'Mapa final'!$R$152),"")</f>
        <v/>
      </c>
      <c r="L54" s="108" t="str">
        <f>IF(AND('Mapa final'!$AB$153="Muy Alta",'Mapa final'!$AD$153="Leve"),CONCATENATE("R49C",'Mapa final'!$R$153),"")</f>
        <v/>
      </c>
      <c r="M54" s="107" t="str">
        <f>IF(AND('Mapa final'!$AB$151="Muy Alta",'Mapa final'!$AD$151="Menor"),CONCATENATE("R49C",'Mapa final'!$R$151),"")</f>
        <v/>
      </c>
      <c r="N54" s="44" t="str">
        <f>IF(AND('Mapa final'!$AB$152="Muy Alta",'Mapa final'!$AD$152="Menor"),CONCATENATE("R49C",'Mapa final'!$R$152),"")</f>
        <v/>
      </c>
      <c r="O54" s="108" t="str">
        <f>IF(AND('Mapa final'!$AB$153="Muy Alta",'Mapa final'!$AD$153="Menor"),CONCATENATE("R49C",'Mapa final'!$R$153),"")</f>
        <v/>
      </c>
      <c r="P54" s="107" t="str">
        <f>IF(AND('Mapa final'!$AB$151="Muy Alta",'Mapa final'!$AD$151="Moderado"),CONCATENATE("R49C",'Mapa final'!$R$151),"")</f>
        <v/>
      </c>
      <c r="Q54" s="44" t="str">
        <f>IF(AND('Mapa final'!$AB$152="Muy Alta",'Mapa final'!$AD$152="Moderado"),CONCATENATE("R49C",'Mapa final'!$R$152),"")</f>
        <v/>
      </c>
      <c r="R54" s="108" t="str">
        <f>IF(AND('Mapa final'!$AB$153="Muy Alta",'Mapa final'!$AD$153="Moderado"),CONCATENATE("R49C",'Mapa final'!$R$153),"")</f>
        <v/>
      </c>
      <c r="S54" s="107" t="str">
        <f>IF(AND('Mapa final'!$AB$151="Muy Alta",'Mapa final'!$AD$151="Mayor"),CONCATENATE("R49C",'Mapa final'!$R$151),"")</f>
        <v/>
      </c>
      <c r="T54" s="44" t="str">
        <f>IF(AND('Mapa final'!$AB$152="Muy Alta",'Mapa final'!$AD$152="Mayor"),CONCATENATE("R49C",'Mapa final'!$R$152),"")</f>
        <v/>
      </c>
      <c r="U54" s="108" t="str">
        <f>IF(AND('Mapa final'!$AB$153="Muy Alta",'Mapa final'!$AD$153="Mayor"),CONCATENATE("R49C",'Mapa final'!$R$153),"")</f>
        <v/>
      </c>
      <c r="V54" s="45" t="str">
        <f>IF(AND('Mapa final'!$AB$151="Muy Alta",'Mapa final'!$AD$151="Catastrófico"),CONCATENATE("R49C",'Mapa final'!$R$151),"")</f>
        <v/>
      </c>
      <c r="W54" s="46" t="str">
        <f>IF(AND('Mapa final'!$AB$152="Muy Alta",'Mapa final'!$AD$152="Catastrófico"),CONCATENATE("R49C",'Mapa final'!$R$152),"")</f>
        <v/>
      </c>
      <c r="X54" s="102" t="str">
        <f>IF(AND('Mapa final'!$AB$153="Muy Alta",'Mapa final'!$AD$153="Catastrófico"),CONCATENATE("R49C",'Mapa final'!$R$153),"")</f>
        <v/>
      </c>
      <c r="Y54" s="58"/>
      <c r="Z54" s="276"/>
      <c r="AA54" s="277"/>
      <c r="AB54" s="277"/>
      <c r="AC54" s="277"/>
      <c r="AD54" s="277"/>
      <c r="AE54" s="27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 customHeight="1" thickBot="1" x14ac:dyDescent="0.3">
      <c r="A55" s="58"/>
      <c r="B55" s="282"/>
      <c r="C55" s="282"/>
      <c r="D55" s="283"/>
      <c r="E55" s="259"/>
      <c r="F55" s="272"/>
      <c r="G55" s="272"/>
      <c r="H55" s="272"/>
      <c r="I55" s="254"/>
      <c r="J55" s="107" t="str">
        <f>IF(AND('Mapa final'!$AB$154="Muy Alta",'Mapa final'!$AD$154="Leve"),CONCATENATE("R50C",'Mapa final'!$R$154),"")</f>
        <v/>
      </c>
      <c r="K55" s="44" t="str">
        <f>IF(AND('Mapa final'!$AB$155="Muy Alta",'Mapa final'!$AD$155="Leve"),CONCATENATE("R50C",'Mapa final'!$R$155),"")</f>
        <v/>
      </c>
      <c r="L55" s="108" t="str">
        <f>IF(AND('Mapa final'!$AB$156="Muy Alta",'Mapa final'!$AD$156="Leve"),CONCATENATE("R50C",'Mapa final'!$R$156),"")</f>
        <v/>
      </c>
      <c r="M55" s="107" t="str">
        <f>IF(AND('Mapa final'!$AB$154="Muy Alta",'Mapa final'!$AD$154="Menor"),CONCATENATE("R50C",'Mapa final'!$R$154),"")</f>
        <v/>
      </c>
      <c r="N55" s="44" t="str">
        <f>IF(AND('Mapa final'!$AB$155="Muy Alta",'Mapa final'!$AD$155="Menor"),CONCATENATE("R50C",'Mapa final'!$R$155),"")</f>
        <v/>
      </c>
      <c r="O55" s="108" t="str">
        <f>IF(AND('Mapa final'!$AB$156="Muy Alta",'Mapa final'!$AD$156="Menor"),CONCATENATE("R50C",'Mapa final'!$R$156),"")</f>
        <v/>
      </c>
      <c r="P55" s="107" t="str">
        <f>IF(AND('Mapa final'!$AB$154="Muy Alta",'Mapa final'!$AD$154="Moderado"),CONCATENATE("R50C",'Mapa final'!$R$154),"")</f>
        <v/>
      </c>
      <c r="Q55" s="44" t="str">
        <f>IF(AND('Mapa final'!$AB$155="Muy Alta",'Mapa final'!$AD$155="Moderado"),CONCATENATE("R50C",'Mapa final'!$R$155),"")</f>
        <v/>
      </c>
      <c r="R55" s="108" t="str">
        <f>IF(AND('Mapa final'!$AB$156="Muy Alta",'Mapa final'!$AD$156="Moderado"),CONCATENATE("R50C",'Mapa final'!$R$156),"")</f>
        <v/>
      </c>
      <c r="S55" s="109" t="str">
        <f>IF(AND('Mapa final'!$AB$154="Muy Alta",'Mapa final'!$AD$154="Mayor"),CONCATENATE("R50C",'Mapa final'!$R$154),"")</f>
        <v/>
      </c>
      <c r="T55" s="110" t="str">
        <f>IF(AND('Mapa final'!$AB$155="Muy Alta",'Mapa final'!$AD$155="Mayor"),CONCATENATE("R50C",'Mapa final'!$R$155),"")</f>
        <v/>
      </c>
      <c r="U55" s="111" t="str">
        <f>IF(AND('Mapa final'!$AB$156="Muy Alta",'Mapa final'!$AD$156="Mayor"),CONCATENATE("R50C",'Mapa final'!$R$156),"")</f>
        <v/>
      </c>
      <c r="V55" s="47" t="str">
        <f>IF(AND('Mapa final'!$AB$154="Muy Alta",'Mapa final'!$AD$154="Catastrófico"),CONCATENATE("R50C",'Mapa final'!$R$154),"")</f>
        <v/>
      </c>
      <c r="W55" s="48" t="str">
        <f>IF(AND('Mapa final'!$AB$155="Muy Alta",'Mapa final'!$AD$155="Catastrófico"),CONCATENATE("R50C",'Mapa final'!$R$155),"")</f>
        <v/>
      </c>
      <c r="X55" s="103" t="str">
        <f>IF(AND('Mapa final'!$AB$156="Muy Alta",'Mapa final'!$AD$156="Catastrófico"),CONCATENATE("R50C",'Mapa final'!$R$156),"")</f>
        <v/>
      </c>
      <c r="Y55" s="58"/>
      <c r="Z55" s="276"/>
      <c r="AA55" s="277"/>
      <c r="AB55" s="277"/>
      <c r="AC55" s="277"/>
      <c r="AD55" s="277"/>
      <c r="AE55" s="27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282"/>
      <c r="C56" s="282"/>
      <c r="D56" s="283"/>
      <c r="E56" s="270" t="s">
        <v>106</v>
      </c>
      <c r="F56" s="271"/>
      <c r="G56" s="271"/>
      <c r="H56" s="271"/>
      <c r="I56" s="271"/>
      <c r="J56" s="49" t="str">
        <f>IF(AND('Mapa final'!$AB$7="Alta",'Mapa final'!$AD$7="Leve"),CONCATENATE("R1C",'Mapa final'!$R$7),"")</f>
        <v/>
      </c>
      <c r="K56" s="50" t="str">
        <f>IF(AND('Mapa final'!$AB$8="Alta",'Mapa final'!$AD$8="Leve"),CONCATENATE("R1C",'Mapa final'!$R$8),"")</f>
        <v/>
      </c>
      <c r="L56" s="112" t="str">
        <f>IF(AND('Mapa final'!$AB$9="Alta",'Mapa final'!$AD$9="Leve"),CONCATENATE("R1C",'Mapa final'!$R$9),"")</f>
        <v/>
      </c>
      <c r="M56" s="49" t="str">
        <f>IF(AND('Mapa final'!$AB$7="Alta",'Mapa final'!$AD$7="Menor"),CONCATENATE("R1C",'Mapa final'!$R$7),"")</f>
        <v/>
      </c>
      <c r="N56" s="50" t="str">
        <f>IF(AND('Mapa final'!$AB$8="Alta",'Mapa final'!$AD$8="Menor"),CONCATENATE("R1C",'Mapa final'!$R$8),"")</f>
        <v/>
      </c>
      <c r="O56" s="112" t="str">
        <f>IF(AND('Mapa final'!$AB$9="Alta",'Mapa final'!$AD$9="Menor"),CONCATENATE("R1C",'Mapa final'!$R$9),"")</f>
        <v/>
      </c>
      <c r="P56" s="104" t="str">
        <f>IF(AND('Mapa final'!$AB$7="Alta",'Mapa final'!$AD$7="Moderado"),CONCATENATE("R1C",'Mapa final'!$R$7),"")</f>
        <v/>
      </c>
      <c r="Q56" s="105" t="str">
        <f>IF(AND('Mapa final'!$AB$8="Alta",'Mapa final'!$AD$8="Moderado"),CONCATENATE("R1C",'Mapa final'!$R$8),"")</f>
        <v/>
      </c>
      <c r="R56" s="106" t="str">
        <f>IF(AND('Mapa final'!$AB$9="Alta",'Mapa final'!$AD$9="Moderado"),CONCATENATE("R1C",'Mapa final'!$R$9),"")</f>
        <v/>
      </c>
      <c r="S56" s="104" t="str">
        <f>IF(AND('Mapa final'!$AB$7="Alta",'Mapa final'!$AD$7="Mayor"),CONCATENATE("R1C",'Mapa final'!$R$7),"")</f>
        <v/>
      </c>
      <c r="T56" s="105" t="str">
        <f>IF(AND('Mapa final'!$AB$8="Alta",'Mapa final'!$AD$8="Mayor"),CONCATENATE("R1C",'Mapa final'!$R$8),"")</f>
        <v/>
      </c>
      <c r="U56" s="106"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01" t="str">
        <f>IF(AND('Mapa final'!$AB$9="Alta",'Mapa final'!$AD$9="Catastrófico"),CONCATENATE("R1C",'Mapa final'!$R$9),"")</f>
        <v/>
      </c>
      <c r="Y56" s="58"/>
      <c r="Z56" s="264" t="s">
        <v>74</v>
      </c>
      <c r="AA56" s="265"/>
      <c r="AB56" s="265"/>
      <c r="AC56" s="265"/>
      <c r="AD56" s="265"/>
      <c r="AE56" s="266"/>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282"/>
      <c r="C57" s="282"/>
      <c r="D57" s="283"/>
      <c r="E57" s="258"/>
      <c r="F57" s="254"/>
      <c r="G57" s="254"/>
      <c r="H57" s="254"/>
      <c r="I57" s="254"/>
      <c r="J57" s="51" t="str">
        <f>IF(AND('Mapa final'!$AB$10="Alta",'Mapa final'!$AD$10="Leve"),CONCATENATE("R2C",'Mapa final'!$R$10),"")</f>
        <v/>
      </c>
      <c r="K57" s="52" t="str">
        <f>IF(AND('Mapa final'!$AB$11="Alta",'Mapa final'!$AD$11="Leve"),CONCATENATE("R2C",'Mapa final'!$R$11),"")</f>
        <v/>
      </c>
      <c r="L57" s="113" t="str">
        <f>IF(AND('Mapa final'!$AB$12="Alta",'Mapa final'!$AD$12="Leve"),CONCATENATE("R2C",'Mapa final'!$R$12),"")</f>
        <v/>
      </c>
      <c r="M57" s="51" t="str">
        <f>IF(AND('Mapa final'!$AB$10="Alta",'Mapa final'!$AD$10="Menor"),CONCATENATE("R2C",'Mapa final'!$R$10),"")</f>
        <v/>
      </c>
      <c r="N57" s="52" t="str">
        <f>IF(AND('Mapa final'!$AB$11="Alta",'Mapa final'!$AD$11="Menor"),CONCATENATE("R2C",'Mapa final'!$R$11),"")</f>
        <v/>
      </c>
      <c r="O57" s="113" t="str">
        <f>IF(AND('Mapa final'!$AB$12="Alta",'Mapa final'!$AD$12="Menor"),CONCATENATE("R2C",'Mapa final'!$R$12),"")</f>
        <v/>
      </c>
      <c r="P57" s="107" t="str">
        <f>IF(AND('Mapa final'!$AB$10="Alta",'Mapa final'!$AD$10="Moderado"),CONCATENATE("R2C",'Mapa final'!$R$10),"")</f>
        <v/>
      </c>
      <c r="Q57" s="44" t="str">
        <f>IF(AND('Mapa final'!$AB$11="Alta",'Mapa final'!$AD$11="Moderado"),CONCATENATE("R2C",'Mapa final'!$R$11),"")</f>
        <v/>
      </c>
      <c r="R57" s="108" t="str">
        <f>IF(AND('Mapa final'!$AB$12="Alta",'Mapa final'!$AD$12="Moderado"),CONCATENATE("R2C",'Mapa final'!$R$12),"")</f>
        <v/>
      </c>
      <c r="S57" s="107" t="str">
        <f>IF(AND('Mapa final'!$AB$10="Alta",'Mapa final'!$AD$10="Mayor"),CONCATENATE("R2C",'Mapa final'!$R$10),"")</f>
        <v/>
      </c>
      <c r="T57" s="44" t="str">
        <f>IF(AND('Mapa final'!$AB$11="Alta",'Mapa final'!$AD$11="Mayor"),CONCATENATE("R2C",'Mapa final'!$R$11),"")</f>
        <v/>
      </c>
      <c r="U57" s="108"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02" t="str">
        <f>IF(AND('Mapa final'!$AB$12="Alta",'Mapa final'!$AD$12="Catastrófico"),CONCATENATE("R2C",'Mapa final'!$R$12),"")</f>
        <v/>
      </c>
      <c r="Y57" s="58"/>
      <c r="Z57" s="267"/>
      <c r="AA57" s="268"/>
      <c r="AB57" s="268"/>
      <c r="AC57" s="268"/>
      <c r="AD57" s="268"/>
      <c r="AE57" s="269"/>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282"/>
      <c r="C58" s="282"/>
      <c r="D58" s="283"/>
      <c r="E58" s="259"/>
      <c r="F58" s="272"/>
      <c r="G58" s="272"/>
      <c r="H58" s="272"/>
      <c r="I58" s="254"/>
      <c r="J58" s="51" t="str">
        <f>IF(AND('Mapa final'!$AB$13="Alta",'Mapa final'!$AD$13="Leve"),CONCATENATE("R3C",'Mapa final'!$R$13),"")</f>
        <v/>
      </c>
      <c r="K58" s="52" t="str">
        <f>IF(AND('Mapa final'!$AB$14="Alta",'Mapa final'!$AD$14="Leve"),CONCATENATE("R3C",'Mapa final'!$R$14),"")</f>
        <v/>
      </c>
      <c r="L58" s="113" t="str">
        <f>IF(AND('Mapa final'!$AB$15="Alta",'Mapa final'!$AD$15="Leve"),CONCATENATE("R3C",'Mapa final'!$R$15),"")</f>
        <v/>
      </c>
      <c r="M58" s="51" t="str">
        <f>IF(AND('Mapa final'!$AB$13="Alta",'Mapa final'!$AD$13="Menor"),CONCATENATE("R3C",'Mapa final'!$R$13),"")</f>
        <v/>
      </c>
      <c r="N58" s="52" t="str">
        <f>IF(AND('Mapa final'!$AB$14="Alta",'Mapa final'!$AD$14="Menor"),CONCATENATE("R3C",'Mapa final'!$R$14),"")</f>
        <v/>
      </c>
      <c r="O58" s="113" t="str">
        <f>IF(AND('Mapa final'!$AB$15="Alta",'Mapa final'!$AD$15="Menor"),CONCATENATE("R3C",'Mapa final'!$R$15),"")</f>
        <v/>
      </c>
      <c r="P58" s="107" t="str">
        <f>IF(AND('Mapa final'!$AB$13="Alta",'Mapa final'!$AD$13="Moderado"),CONCATENATE("R3C",'Mapa final'!$R$13),"")</f>
        <v/>
      </c>
      <c r="Q58" s="44" t="str">
        <f>IF(AND('Mapa final'!$AB$14="Alta",'Mapa final'!$AD$14="Moderado"),CONCATENATE("R3C",'Mapa final'!$R$14),"")</f>
        <v/>
      </c>
      <c r="R58" s="108" t="str">
        <f>IF(AND('Mapa final'!$AB$15="Alta",'Mapa final'!$AD$15="Moderado"),CONCATENATE("R3C",'Mapa final'!$R$15),"")</f>
        <v/>
      </c>
      <c r="S58" s="107" t="str">
        <f>IF(AND('Mapa final'!$AB$13="Alta",'Mapa final'!$AD$13="Mayor"),CONCATENATE("R3C",'Mapa final'!$R$13),"")</f>
        <v/>
      </c>
      <c r="T58" s="44" t="str">
        <f>IF(AND('Mapa final'!$AB$14="Alta",'Mapa final'!$AD$14="Mayor"),CONCATENATE("R3C",'Mapa final'!$R$14),"")</f>
        <v/>
      </c>
      <c r="U58" s="108"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02" t="str">
        <f>IF(AND('Mapa final'!$AB$15="Alta",'Mapa final'!$AD$15="Catastrófico"),CONCATENATE("R3C",'Mapa final'!$R$15),"")</f>
        <v/>
      </c>
      <c r="Y58" s="58"/>
      <c r="Z58" s="267"/>
      <c r="AA58" s="268"/>
      <c r="AB58" s="268"/>
      <c r="AC58" s="268"/>
      <c r="AD58" s="268"/>
      <c r="AE58" s="269"/>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282"/>
      <c r="C59" s="282"/>
      <c r="D59" s="283"/>
      <c r="E59" s="259"/>
      <c r="F59" s="272"/>
      <c r="G59" s="272"/>
      <c r="H59" s="272"/>
      <c r="I59" s="254"/>
      <c r="J59" s="51" t="str">
        <f>IF(AND('Mapa final'!$AB$16="Alta",'Mapa final'!$AD$16="Leve"),CONCATENATE("R4C",'Mapa final'!$R$16),"")</f>
        <v/>
      </c>
      <c r="K59" s="52" t="str">
        <f>IF(AND('Mapa final'!$AB$17="Alta",'Mapa final'!$AD$17="Leve"),CONCATENATE("R4C",'Mapa final'!$R$17),"")</f>
        <v/>
      </c>
      <c r="L59" s="113" t="str">
        <f>IF(AND('Mapa final'!$AB$18="Alta",'Mapa final'!$AD$18="Leve"),CONCATENATE("R4C",'Mapa final'!$R$18),"")</f>
        <v/>
      </c>
      <c r="M59" s="51" t="str">
        <f>IF(AND('Mapa final'!$AB$16="Alta",'Mapa final'!$AD$16="Menor"),CONCATENATE("R4C",'Mapa final'!$R$16),"")</f>
        <v/>
      </c>
      <c r="N59" s="52" t="str">
        <f>IF(AND('Mapa final'!$AB$17="Alta",'Mapa final'!$AD$17="Menor"),CONCATENATE("R4C",'Mapa final'!$R$17),"")</f>
        <v/>
      </c>
      <c r="O59" s="113" t="str">
        <f>IF(AND('Mapa final'!$AB$18="Alta",'Mapa final'!$AD$18="Menor"),CONCATENATE("R4C",'Mapa final'!$R$18),"")</f>
        <v/>
      </c>
      <c r="P59" s="107" t="str">
        <f>IF(AND('Mapa final'!$AB$16="Alta",'Mapa final'!$AD$16="Moderado"),CONCATENATE("R4C",'Mapa final'!$R$16),"")</f>
        <v/>
      </c>
      <c r="Q59" s="44" t="str">
        <f>IF(AND('Mapa final'!$AB$17="Alta",'Mapa final'!$AD$17="Moderado"),CONCATENATE("R4C",'Mapa final'!$R$17),"")</f>
        <v/>
      </c>
      <c r="R59" s="108" t="str">
        <f>IF(AND('Mapa final'!$AB$18="Alta",'Mapa final'!$AD$18="Moderado"),CONCATENATE("R4C",'Mapa final'!$R$18),"")</f>
        <v/>
      </c>
      <c r="S59" s="107" t="str">
        <f>IF(AND('Mapa final'!$AB$16="Alta",'Mapa final'!$AD$16="Mayor"),CONCATENATE("R4C",'Mapa final'!$R$16),"")</f>
        <v/>
      </c>
      <c r="T59" s="44" t="str">
        <f>IF(AND('Mapa final'!$AB$17="Alta",'Mapa final'!$AD$17="Mayor"),CONCATENATE("R4C",'Mapa final'!$R$17),"")</f>
        <v/>
      </c>
      <c r="U59" s="108"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02" t="str">
        <f>IF(AND('Mapa final'!$AB$18="Alta",'Mapa final'!$AD$18="Catastrófico"),CONCATENATE("R4C",'Mapa final'!$R$18),"")</f>
        <v/>
      </c>
      <c r="Y59" s="58"/>
      <c r="Z59" s="267"/>
      <c r="AA59" s="268"/>
      <c r="AB59" s="268"/>
      <c r="AC59" s="268"/>
      <c r="AD59" s="268"/>
      <c r="AE59" s="269"/>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282"/>
      <c r="C60" s="282"/>
      <c r="D60" s="283"/>
      <c r="E60" s="259"/>
      <c r="F60" s="272"/>
      <c r="G60" s="272"/>
      <c r="H60" s="272"/>
      <c r="I60" s="254"/>
      <c r="J60" s="51" t="str">
        <f>IF(AND('Mapa final'!$AB$19="Alta",'Mapa final'!$AD$19="Leve"),CONCATENATE("R5C",'Mapa final'!$R$19),"")</f>
        <v/>
      </c>
      <c r="K60" s="52" t="str">
        <f>IF(AND('Mapa final'!$AB$20="Alta",'Mapa final'!$AD$20="Leve"),CONCATENATE("R5C",'Mapa final'!$R$20),"")</f>
        <v/>
      </c>
      <c r="L60" s="113" t="str">
        <f>IF(AND('Mapa final'!$AB$21="Alta",'Mapa final'!$AD$21="Leve"),CONCATENATE("R5C",'Mapa final'!$R$21),"")</f>
        <v/>
      </c>
      <c r="M60" s="51" t="str">
        <f>IF(AND('Mapa final'!$AB$19="Alta",'Mapa final'!$AD$19="Menor"),CONCATENATE("R5C",'Mapa final'!$R$19),"")</f>
        <v/>
      </c>
      <c r="N60" s="52" t="str">
        <f>IF(AND('Mapa final'!$AB$20="Alta",'Mapa final'!$AD$20="Menor"),CONCATENATE("R5C",'Mapa final'!$R$20),"")</f>
        <v/>
      </c>
      <c r="O60" s="113" t="str">
        <f>IF(AND('Mapa final'!$AB$21="Alta",'Mapa final'!$AD$21="Menor"),CONCATENATE("R5C",'Mapa final'!$R$21),"")</f>
        <v/>
      </c>
      <c r="P60" s="107" t="str">
        <f>IF(AND('Mapa final'!$AB$19="Alta",'Mapa final'!$AD$19="Moderado"),CONCATENATE("R5C",'Mapa final'!$R$19),"")</f>
        <v/>
      </c>
      <c r="Q60" s="44" t="str">
        <f>IF(AND('Mapa final'!$AB$20="Alta",'Mapa final'!$AD$20="Moderado"),CONCATENATE("R5C",'Mapa final'!$R$20),"")</f>
        <v/>
      </c>
      <c r="R60" s="108" t="str">
        <f>IF(AND('Mapa final'!$AB$21="Alta",'Mapa final'!$AD$21="Moderado"),CONCATENATE("R5C",'Mapa final'!$R$21),"")</f>
        <v/>
      </c>
      <c r="S60" s="107" t="str">
        <f>IF(AND('Mapa final'!$AB$19="Alta",'Mapa final'!$AD$19="Mayor"),CONCATENATE("R5C",'Mapa final'!$R$19),"")</f>
        <v/>
      </c>
      <c r="T60" s="44" t="str">
        <f>IF(AND('Mapa final'!$AB$20="Alta",'Mapa final'!$AD$20="Mayor"),CONCATENATE("R5C",'Mapa final'!$R$20),"")</f>
        <v/>
      </c>
      <c r="U60" s="108"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02" t="str">
        <f>IF(AND('Mapa final'!$AB$21="Alta",'Mapa final'!$AD$21="Catastrófico"),CONCATENATE("R5C",'Mapa final'!$R$21),"")</f>
        <v/>
      </c>
      <c r="Y60" s="58"/>
      <c r="Z60" s="267"/>
      <c r="AA60" s="268"/>
      <c r="AB60" s="268"/>
      <c r="AC60" s="268"/>
      <c r="AD60" s="268"/>
      <c r="AE60" s="269"/>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282"/>
      <c r="C61" s="282"/>
      <c r="D61" s="283"/>
      <c r="E61" s="259"/>
      <c r="F61" s="272"/>
      <c r="G61" s="272"/>
      <c r="H61" s="272"/>
      <c r="I61" s="254"/>
      <c r="J61" s="51" t="str">
        <f>IF(AND('Mapa final'!$AB$22="Alta",'Mapa final'!$AD$22="Leve"),CONCATENATE("R6C",'Mapa final'!$R$22),"")</f>
        <v/>
      </c>
      <c r="K61" s="52" t="str">
        <f>IF(AND('Mapa final'!$AB$23="Alta",'Mapa final'!$AD$23="Leve"),CONCATENATE("R6C",'Mapa final'!$R$23),"")</f>
        <v/>
      </c>
      <c r="L61" s="113" t="str">
        <f>IF(AND('Mapa final'!$AB$24="Alta",'Mapa final'!$AD$24="Leve"),CONCATENATE("R6C",'Mapa final'!$R$24),"")</f>
        <v/>
      </c>
      <c r="M61" s="51" t="str">
        <f>IF(AND('Mapa final'!$AB$22="Alta",'Mapa final'!$AD$22="Menor"),CONCATENATE("R6C",'Mapa final'!$R$22),"")</f>
        <v/>
      </c>
      <c r="N61" s="52" t="str">
        <f>IF(AND('Mapa final'!$AB$23="Alta",'Mapa final'!$AD$23="Menor"),CONCATENATE("R6C",'Mapa final'!$R$23),"")</f>
        <v/>
      </c>
      <c r="O61" s="113" t="str">
        <f>IF(AND('Mapa final'!$AB$24="Alta",'Mapa final'!$AD$24="Menor"),CONCATENATE("R6C",'Mapa final'!$R$24),"")</f>
        <v/>
      </c>
      <c r="P61" s="107" t="str">
        <f>IF(AND('Mapa final'!$AB$22="Alta",'Mapa final'!$AD$22="Moderado"),CONCATENATE("R6C",'Mapa final'!$R$22),"")</f>
        <v/>
      </c>
      <c r="Q61" s="44" t="str">
        <f>IF(AND('Mapa final'!$AB$23="Alta",'Mapa final'!$AD$23="Moderado"),CONCATENATE("R6C",'Mapa final'!$R$23),"")</f>
        <v/>
      </c>
      <c r="R61" s="108" t="str">
        <f>IF(AND('Mapa final'!$AB$24="Alta",'Mapa final'!$AD$24="Moderado"),CONCATENATE("R6C",'Mapa final'!$R$24),"")</f>
        <v/>
      </c>
      <c r="S61" s="107" t="str">
        <f>IF(AND('Mapa final'!$AB$22="Alta",'Mapa final'!$AD$22="Mayor"),CONCATENATE("R6C",'Mapa final'!$R$22),"")</f>
        <v/>
      </c>
      <c r="T61" s="44" t="str">
        <f>IF(AND('Mapa final'!$AB$23="Alta",'Mapa final'!$AD$23="Mayor"),CONCATENATE("R6C",'Mapa final'!$R$23),"")</f>
        <v/>
      </c>
      <c r="U61" s="108"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02" t="str">
        <f>IF(AND('Mapa final'!$AB$24="Alta",'Mapa final'!$AD$24="Catastrófico"),CONCATENATE("R6C",'Mapa final'!$R$24),"")</f>
        <v/>
      </c>
      <c r="Y61" s="58"/>
      <c r="Z61" s="267"/>
      <c r="AA61" s="268"/>
      <c r="AB61" s="268"/>
      <c r="AC61" s="268"/>
      <c r="AD61" s="268"/>
      <c r="AE61" s="269"/>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282"/>
      <c r="C62" s="282"/>
      <c r="D62" s="283"/>
      <c r="E62" s="259"/>
      <c r="F62" s="272"/>
      <c r="G62" s="272"/>
      <c r="H62" s="272"/>
      <c r="I62" s="254"/>
      <c r="J62" s="51" t="str">
        <f>IF(AND('Mapa final'!$AB$25="Alta",'Mapa final'!$AD$25="Leve"),CONCATENATE("R7C",'Mapa final'!$R$25),"")</f>
        <v/>
      </c>
      <c r="K62" s="52" t="str">
        <f>IF(AND('Mapa final'!$AB$26="Alta",'Mapa final'!$AD$26="Leve"),CONCATENATE("R7C",'Mapa final'!$R$26),"")</f>
        <v/>
      </c>
      <c r="L62" s="113" t="str">
        <f>IF(AND('Mapa final'!$AB$27="Alta",'Mapa final'!$AD$27="Leve"),CONCATENATE("R7C",'Mapa final'!$R$27),"")</f>
        <v/>
      </c>
      <c r="M62" s="51" t="str">
        <f>IF(AND('Mapa final'!$AB$25="Alta",'Mapa final'!$AD$25="Menor"),CONCATENATE("R7C",'Mapa final'!$R$25),"")</f>
        <v/>
      </c>
      <c r="N62" s="52" t="str">
        <f>IF(AND('Mapa final'!$AB$26="Alta",'Mapa final'!$AD$26="Menor"),CONCATENATE("R7C",'Mapa final'!$R$26),"")</f>
        <v/>
      </c>
      <c r="O62" s="113" t="str">
        <f>IF(AND('Mapa final'!$AB$27="Alta",'Mapa final'!$AD$27="Menor"),CONCATENATE("R7C",'Mapa final'!$R$27),"")</f>
        <v/>
      </c>
      <c r="P62" s="107" t="str">
        <f>IF(AND('Mapa final'!$AB$25="Alta",'Mapa final'!$AD$25="Moderado"),CONCATENATE("R7C",'Mapa final'!$R$25),"")</f>
        <v/>
      </c>
      <c r="Q62" s="44" t="str">
        <f>IF(AND('Mapa final'!$AB$26="Alta",'Mapa final'!$AD$26="Moderado"),CONCATENATE("R7C",'Mapa final'!$R$26),"")</f>
        <v/>
      </c>
      <c r="R62" s="108" t="str">
        <f>IF(AND('Mapa final'!$AB$27="Alta",'Mapa final'!$AD$27="Moderado"),CONCATENATE("R7C",'Mapa final'!$R$27),"")</f>
        <v/>
      </c>
      <c r="S62" s="107" t="str">
        <f>IF(AND('Mapa final'!$AB$25="Alta",'Mapa final'!$AD$25="Mayor"),CONCATENATE("R7C",'Mapa final'!$R$25),"")</f>
        <v/>
      </c>
      <c r="T62" s="44" t="str">
        <f>IF(AND('Mapa final'!$AB$26="Alta",'Mapa final'!$AD$26="Mayor"),CONCATENATE("R7C",'Mapa final'!$R$26),"")</f>
        <v/>
      </c>
      <c r="U62" s="108"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02" t="str">
        <f>IF(AND('Mapa final'!$AB$27="Alta",'Mapa final'!$AD$27="Catastrófico"),CONCATENATE("R7C",'Mapa final'!$R$27),"")</f>
        <v/>
      </c>
      <c r="Y62" s="58"/>
      <c r="Z62" s="267"/>
      <c r="AA62" s="268"/>
      <c r="AB62" s="268"/>
      <c r="AC62" s="268"/>
      <c r="AD62" s="268"/>
      <c r="AE62" s="269"/>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282"/>
      <c r="C63" s="282"/>
      <c r="D63" s="283"/>
      <c r="E63" s="259"/>
      <c r="F63" s="272"/>
      <c r="G63" s="272"/>
      <c r="H63" s="272"/>
      <c r="I63" s="254"/>
      <c r="J63" s="51" t="str">
        <f>IF(AND('Mapa final'!$AB$28="Alta",'Mapa final'!$AD$28="Leve"),CONCATENATE("R8C",'Mapa final'!$R$28),"")</f>
        <v/>
      </c>
      <c r="K63" s="52" t="str">
        <f>IF(AND('Mapa final'!$AB$29="Alta",'Mapa final'!$AD$29="Leve"),CONCATENATE("R8C",'Mapa final'!$R$29),"")</f>
        <v/>
      </c>
      <c r="L63" s="113" t="str">
        <f>IF(AND('Mapa final'!$AB$30="Alta",'Mapa final'!$AD$30="Leve"),CONCATENATE("R8C",'Mapa final'!$R$30),"")</f>
        <v/>
      </c>
      <c r="M63" s="51" t="str">
        <f>IF(AND('Mapa final'!$AB$28="Alta",'Mapa final'!$AD$28="Menor"),CONCATENATE("R8C",'Mapa final'!$R$28),"")</f>
        <v/>
      </c>
      <c r="N63" s="52" t="str">
        <f>IF(AND('Mapa final'!$AB$29="Alta",'Mapa final'!$AD$29="Menor"),CONCATENATE("R8C",'Mapa final'!$R$29),"")</f>
        <v/>
      </c>
      <c r="O63" s="113" t="str">
        <f>IF(AND('Mapa final'!$AB$30="Alta",'Mapa final'!$AD$30="Menor"),CONCATENATE("R8C",'Mapa final'!$R$30),"")</f>
        <v/>
      </c>
      <c r="P63" s="107" t="str">
        <f>IF(AND('Mapa final'!$AB$28="Alta",'Mapa final'!$AD$28="Moderado"),CONCATENATE("R8C",'Mapa final'!$R$28),"")</f>
        <v/>
      </c>
      <c r="Q63" s="44" t="str">
        <f>IF(AND('Mapa final'!$AB$29="Alta",'Mapa final'!$AD$29="Moderado"),CONCATENATE("R8C",'Mapa final'!$R$29),"")</f>
        <v/>
      </c>
      <c r="R63" s="108" t="str">
        <f>IF(AND('Mapa final'!$AB$30="Alta",'Mapa final'!$AD$30="Moderado"),CONCATENATE("R8C",'Mapa final'!$R$30),"")</f>
        <v/>
      </c>
      <c r="S63" s="107" t="str">
        <f>IF(AND('Mapa final'!$AB$28="Alta",'Mapa final'!$AD$28="Mayor"),CONCATENATE("R8C",'Mapa final'!$R$28),"")</f>
        <v/>
      </c>
      <c r="T63" s="44" t="str">
        <f>IF(AND('Mapa final'!$AB$29="Alta",'Mapa final'!$AD$29="Mayor"),CONCATENATE("R8C",'Mapa final'!$R$29),"")</f>
        <v/>
      </c>
      <c r="U63" s="108"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02" t="str">
        <f>IF(AND('Mapa final'!$AB$30="Alta",'Mapa final'!$AD$30="Catastrófico"),CONCATENATE("R8C",'Mapa final'!$R$30),"")</f>
        <v/>
      </c>
      <c r="Y63" s="58"/>
      <c r="Z63" s="267"/>
      <c r="AA63" s="268"/>
      <c r="AB63" s="268"/>
      <c r="AC63" s="268"/>
      <c r="AD63" s="268"/>
      <c r="AE63" s="269"/>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282"/>
      <c r="C64" s="282"/>
      <c r="D64" s="283"/>
      <c r="E64" s="259"/>
      <c r="F64" s="272"/>
      <c r="G64" s="272"/>
      <c r="H64" s="272"/>
      <c r="I64" s="254"/>
      <c r="J64" s="51" t="str">
        <f>IF(AND('Mapa final'!$AB$31="Alta",'Mapa final'!$AD$31="Leve"),CONCATENATE("R9C",'Mapa final'!$R$31),"")</f>
        <v/>
      </c>
      <c r="K64" s="52" t="str">
        <f>IF(AND('Mapa final'!$AB$32="Alta",'Mapa final'!$AD$32="Leve"),CONCATENATE("R9C",'Mapa final'!$R$32),"")</f>
        <v/>
      </c>
      <c r="L64" s="113" t="str">
        <f>IF(AND('Mapa final'!$AB$33="Alta",'Mapa final'!$AD$33="Leve"),CONCATENATE("R9C",'Mapa final'!$R$33),"")</f>
        <v/>
      </c>
      <c r="M64" s="51" t="str">
        <f>IF(AND('Mapa final'!$AB$31="Alta",'Mapa final'!$AD$31="Menor"),CONCATENATE("R9C",'Mapa final'!$R$31),"")</f>
        <v/>
      </c>
      <c r="N64" s="52" t="str">
        <f>IF(AND('Mapa final'!$AB$32="Alta",'Mapa final'!$AD$32="Menor"),CONCATENATE("R9C",'Mapa final'!$R$32),"")</f>
        <v/>
      </c>
      <c r="O64" s="113" t="str">
        <f>IF(AND('Mapa final'!$AB$33="Alta",'Mapa final'!$AD$33="Menor"),CONCATENATE("R9C",'Mapa final'!$R$33),"")</f>
        <v/>
      </c>
      <c r="P64" s="107" t="str">
        <f>IF(AND('Mapa final'!$AB$31="Alta",'Mapa final'!$AD$31="Moderado"),CONCATENATE("R9C",'Mapa final'!$R$31),"")</f>
        <v/>
      </c>
      <c r="Q64" s="44" t="str">
        <f>IF(AND('Mapa final'!$AB$32="Alta",'Mapa final'!$AD$32="Moderado"),CONCATENATE("R9C",'Mapa final'!$R$32),"")</f>
        <v/>
      </c>
      <c r="R64" s="108" t="str">
        <f>IF(AND('Mapa final'!$AB$33="Alta",'Mapa final'!$AD$33="Moderado"),CONCATENATE("R9C",'Mapa final'!$R$33),"")</f>
        <v/>
      </c>
      <c r="S64" s="107" t="str">
        <f>IF(AND('Mapa final'!$AB$31="Alta",'Mapa final'!$AD$31="Mayor"),CONCATENATE("R9C",'Mapa final'!$R$31),"")</f>
        <v/>
      </c>
      <c r="T64" s="44" t="str">
        <f>IF(AND('Mapa final'!$AB$32="Alta",'Mapa final'!$AD$32="Mayor"),CONCATENATE("R9C",'Mapa final'!$R$32),"")</f>
        <v/>
      </c>
      <c r="U64" s="108"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02" t="str">
        <f>IF(AND('Mapa final'!$AB$33="Alta",'Mapa final'!$AD$33="Catastrófico"),CONCATENATE("R9C",'Mapa final'!$R$33),"")</f>
        <v/>
      </c>
      <c r="Y64" s="58"/>
      <c r="Z64" s="267"/>
      <c r="AA64" s="268"/>
      <c r="AB64" s="268"/>
      <c r="AC64" s="268"/>
      <c r="AD64" s="268"/>
      <c r="AE64" s="269"/>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282"/>
      <c r="C65" s="282"/>
      <c r="D65" s="283"/>
      <c r="E65" s="259"/>
      <c r="F65" s="272"/>
      <c r="G65" s="272"/>
      <c r="H65" s="272"/>
      <c r="I65" s="254"/>
      <c r="J65" s="51" t="str">
        <f>IF(AND('Mapa final'!$AB$34="Alta",'Mapa final'!$AD$34="Leve"),CONCATENATE("R10C",'Mapa final'!$R$34),"")</f>
        <v/>
      </c>
      <c r="K65" s="52" t="str">
        <f>IF(AND('Mapa final'!$AB$35="Alta",'Mapa final'!$AD$35="Leve"),CONCATENATE("R10C",'Mapa final'!$R$35),"")</f>
        <v/>
      </c>
      <c r="L65" s="113" t="str">
        <f>IF(AND('Mapa final'!$AB$36="Alta",'Mapa final'!$AD$36="Leve"),CONCATENATE("R10C",'Mapa final'!$R$36),"")</f>
        <v/>
      </c>
      <c r="M65" s="51" t="str">
        <f>IF(AND('Mapa final'!$AB$34="Alta",'Mapa final'!$AD$34="Menor"),CONCATENATE("R10C",'Mapa final'!$R$34),"")</f>
        <v/>
      </c>
      <c r="N65" s="52" t="str">
        <f>IF(AND('Mapa final'!$AB$35="Alta",'Mapa final'!$AD$35="Menor"),CONCATENATE("R10C",'Mapa final'!$R$35),"")</f>
        <v/>
      </c>
      <c r="O65" s="113" t="str">
        <f>IF(AND('Mapa final'!$AB$36="Alta",'Mapa final'!$AD$36="Menor"),CONCATENATE("R10C",'Mapa final'!$R$36),"")</f>
        <v/>
      </c>
      <c r="P65" s="107" t="str">
        <f>IF(AND('Mapa final'!$AB$34="Alta",'Mapa final'!$AD$34="Moderado"),CONCATENATE("R10C",'Mapa final'!$R$34),"")</f>
        <v/>
      </c>
      <c r="Q65" s="44" t="str">
        <f>IF(AND('Mapa final'!$AB$35="Alta",'Mapa final'!$AD$35="Moderado"),CONCATENATE("R10C",'Mapa final'!$R$35),"")</f>
        <v/>
      </c>
      <c r="R65" s="108" t="str">
        <f>IF(AND('Mapa final'!$AB$36="Alta",'Mapa final'!$AD$36="Moderado"),CONCATENATE("R10C",'Mapa final'!$R$36),"")</f>
        <v/>
      </c>
      <c r="S65" s="107" t="str">
        <f>IF(AND('Mapa final'!$AB$34="Alta",'Mapa final'!$AD$34="Mayor"),CONCATENATE("R10C",'Mapa final'!$R$34),"")</f>
        <v/>
      </c>
      <c r="T65" s="44" t="str">
        <f>IF(AND('Mapa final'!$AB$35="Alta",'Mapa final'!$AD$35="Mayor"),CONCATENATE("R10C",'Mapa final'!$R$35),"")</f>
        <v/>
      </c>
      <c r="U65" s="108"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02" t="str">
        <f>IF(AND('Mapa final'!$AB$36="Alta",'Mapa final'!$AD$36="Catastrófico"),CONCATENATE("R10C",'Mapa final'!$R$36),"")</f>
        <v/>
      </c>
      <c r="Y65" s="58"/>
      <c r="Z65" s="267"/>
      <c r="AA65" s="268"/>
      <c r="AB65" s="268"/>
      <c r="AC65" s="268"/>
      <c r="AD65" s="268"/>
      <c r="AE65" s="269"/>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282"/>
      <c r="C66" s="282"/>
      <c r="D66" s="283"/>
      <c r="E66" s="259"/>
      <c r="F66" s="272"/>
      <c r="G66" s="272"/>
      <c r="H66" s="272"/>
      <c r="I66" s="254"/>
      <c r="J66" s="51" t="str">
        <f>IF(AND('Mapa final'!$AB$37="Alta",'Mapa final'!$AD$37="Leve"),CONCATENATE("R11C",'Mapa final'!$R$37),"")</f>
        <v/>
      </c>
      <c r="K66" s="52" t="str">
        <f>IF(AND('Mapa final'!$AB$38="Alta",'Mapa final'!$AD$38="Leve"),CONCATENATE("R11C",'Mapa final'!$R$38),"")</f>
        <v/>
      </c>
      <c r="L66" s="113" t="str">
        <f>IF(AND('Mapa final'!$AB$39="Alta",'Mapa final'!$AD$39="Leve"),CONCATENATE("R11C",'Mapa final'!$R$39),"")</f>
        <v/>
      </c>
      <c r="M66" s="51" t="str">
        <f>IF(AND('Mapa final'!$AB$37="Alta",'Mapa final'!$AD$37="Menor"),CONCATENATE("R11C",'Mapa final'!$R$37),"")</f>
        <v/>
      </c>
      <c r="N66" s="52" t="str">
        <f>IF(AND('Mapa final'!$AB$38="Alta",'Mapa final'!$AD$38="Menor"),CONCATENATE("R11C",'Mapa final'!$R$38),"")</f>
        <v/>
      </c>
      <c r="O66" s="113" t="str">
        <f>IF(AND('Mapa final'!$AB$39="Alta",'Mapa final'!$AD$39="Menor"),CONCATENATE("R11C",'Mapa final'!$R$39),"")</f>
        <v/>
      </c>
      <c r="P66" s="107" t="str">
        <f>IF(AND('Mapa final'!$AB$37="Alta",'Mapa final'!$AD$37="Moderado"),CONCATENATE("R11C",'Mapa final'!$R$37),"")</f>
        <v/>
      </c>
      <c r="Q66" s="44" t="str">
        <f>IF(AND('Mapa final'!$AB$38="Alta",'Mapa final'!$AD$38="Moderado"),CONCATENATE("R11C",'Mapa final'!$R$38),"")</f>
        <v/>
      </c>
      <c r="R66" s="108" t="str">
        <f>IF(AND('Mapa final'!$AB$39="Alta",'Mapa final'!$AD$39="Moderado"),CONCATENATE("R11C",'Mapa final'!$R$39),"")</f>
        <v/>
      </c>
      <c r="S66" s="107" t="str">
        <f>IF(AND('Mapa final'!$AB$37="Alta",'Mapa final'!$AD$37="Mayor"),CONCATENATE("R11C",'Mapa final'!$R$37),"")</f>
        <v/>
      </c>
      <c r="T66" s="44" t="str">
        <f>IF(AND('Mapa final'!$AB$38="Alta",'Mapa final'!$AD$38="Mayor"),CONCATENATE("R11C",'Mapa final'!$R$38),"")</f>
        <v/>
      </c>
      <c r="U66" s="108"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02" t="str">
        <f>IF(AND('Mapa final'!$AB$39="Alta",'Mapa final'!$AD$39="Catastrófico"),CONCATENATE("R11C",'Mapa final'!$R$39),"")</f>
        <v/>
      </c>
      <c r="Y66" s="58"/>
      <c r="Z66" s="267"/>
      <c r="AA66" s="268"/>
      <c r="AB66" s="268"/>
      <c r="AC66" s="268"/>
      <c r="AD66" s="268"/>
      <c r="AE66" s="269"/>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282"/>
      <c r="C67" s="282"/>
      <c r="D67" s="283"/>
      <c r="E67" s="259"/>
      <c r="F67" s="272"/>
      <c r="G67" s="272"/>
      <c r="H67" s="272"/>
      <c r="I67" s="254"/>
      <c r="J67" s="51" t="str">
        <f>IF(AND('Mapa final'!$AB$40="Alta",'Mapa final'!$AD$40="Leve"),CONCATENATE("R12C",'Mapa final'!$R$40),"")</f>
        <v/>
      </c>
      <c r="K67" s="52" t="str">
        <f>IF(AND('Mapa final'!$AB$41="Alta",'Mapa final'!$AD$41="Leve"),CONCATENATE("R12C",'Mapa final'!$R$41),"")</f>
        <v/>
      </c>
      <c r="L67" s="113" t="str">
        <f>IF(AND('Mapa final'!$AB$42="Alta",'Mapa final'!$AD$42="Leve"),CONCATENATE("R12C",'Mapa final'!$R$42),"")</f>
        <v/>
      </c>
      <c r="M67" s="51" t="str">
        <f>IF(AND('Mapa final'!$AB$40="Alta",'Mapa final'!$AD$40="Menor"),CONCATENATE("R12C",'Mapa final'!$R$40),"")</f>
        <v/>
      </c>
      <c r="N67" s="52" t="str">
        <f>IF(AND('Mapa final'!$AB$41="Alta",'Mapa final'!$AD$41="Menor"),CONCATENATE("R12C",'Mapa final'!$R$41),"")</f>
        <v/>
      </c>
      <c r="O67" s="113" t="str">
        <f>IF(AND('Mapa final'!$AB$42="Alta",'Mapa final'!$AD$42="Menor"),CONCATENATE("R12C",'Mapa final'!$R$42),"")</f>
        <v/>
      </c>
      <c r="P67" s="107" t="str">
        <f>IF(AND('Mapa final'!$AB$40="Alta",'Mapa final'!$AD$40="Moderado"),CONCATENATE("R12C",'Mapa final'!$R$40),"")</f>
        <v/>
      </c>
      <c r="Q67" s="44" t="str">
        <f>IF(AND('Mapa final'!$AB$41="Alta",'Mapa final'!$AD$41="Moderado"),CONCATENATE("R12C",'Mapa final'!$R$41),"")</f>
        <v/>
      </c>
      <c r="R67" s="108" t="str">
        <f>IF(AND('Mapa final'!$AB$42="Alta",'Mapa final'!$AD$42="Moderado"),CONCATENATE("R12C",'Mapa final'!$R$42),"")</f>
        <v/>
      </c>
      <c r="S67" s="107" t="str">
        <f>IF(AND('Mapa final'!$AB$40="Alta",'Mapa final'!$AD$40="Mayor"),CONCATENATE("R12C",'Mapa final'!$R$40),"")</f>
        <v/>
      </c>
      <c r="T67" s="44" t="str">
        <f>IF(AND('Mapa final'!$AB$41="Alta",'Mapa final'!$AD$41="Mayor"),CONCATENATE("R12C",'Mapa final'!$R$41),"")</f>
        <v/>
      </c>
      <c r="U67" s="108"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02" t="str">
        <f>IF(AND('Mapa final'!$AB$42="Alta",'Mapa final'!$AD$42="Catastrófico"),CONCATENATE("R12C",'Mapa final'!$R$42),"")</f>
        <v/>
      </c>
      <c r="Y67" s="58"/>
      <c r="Z67" s="267"/>
      <c r="AA67" s="268"/>
      <c r="AB67" s="268"/>
      <c r="AC67" s="268"/>
      <c r="AD67" s="268"/>
      <c r="AE67" s="269"/>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282"/>
      <c r="C68" s="282"/>
      <c r="D68" s="283"/>
      <c r="E68" s="259"/>
      <c r="F68" s="272"/>
      <c r="G68" s="272"/>
      <c r="H68" s="272"/>
      <c r="I68" s="254"/>
      <c r="J68" s="51" t="str">
        <f>IF(AND('Mapa final'!$AB$43="Alta",'Mapa final'!$AD$43="Leve"),CONCATENATE("R13C",'Mapa final'!$R$43),"")</f>
        <v/>
      </c>
      <c r="K68" s="52" t="str">
        <f>IF(AND('Mapa final'!$AB$44="Alta",'Mapa final'!$AD$44="Leve"),CONCATENATE("R13C",'Mapa final'!$R$44),"")</f>
        <v/>
      </c>
      <c r="L68" s="113" t="str">
        <f>IF(AND('Mapa final'!$AB$45="Alta",'Mapa final'!$AD$45="Leve"),CONCATENATE("R13C",'Mapa final'!$R$45),"")</f>
        <v/>
      </c>
      <c r="M68" s="51" t="str">
        <f>IF(AND('Mapa final'!$AB$43="Alta",'Mapa final'!$AD$43="Menor"),CONCATENATE("R13C",'Mapa final'!$R$43),"")</f>
        <v/>
      </c>
      <c r="N68" s="52" t="str">
        <f>IF(AND('Mapa final'!$AB$44="Alta",'Mapa final'!$AD$44="Menor"),CONCATENATE("R13C",'Mapa final'!$R$44),"")</f>
        <v/>
      </c>
      <c r="O68" s="113" t="str">
        <f>IF(AND('Mapa final'!$AB$45="Alta",'Mapa final'!$AD$45="Menor"),CONCATENATE("R13C",'Mapa final'!$R$45),"")</f>
        <v/>
      </c>
      <c r="P68" s="107" t="str">
        <f>IF(AND('Mapa final'!$AB$43="Alta",'Mapa final'!$AD$43="Moderado"),CONCATENATE("R13C",'Mapa final'!$R$43),"")</f>
        <v/>
      </c>
      <c r="Q68" s="44" t="str">
        <f>IF(AND('Mapa final'!$AB$44="Alta",'Mapa final'!$AD$44="Moderado"),CONCATENATE("R13C",'Mapa final'!$R$44),"")</f>
        <v/>
      </c>
      <c r="R68" s="108" t="str">
        <f>IF(AND('Mapa final'!$AB$45="Alta",'Mapa final'!$AD$45="Moderado"),CONCATENATE("R13C",'Mapa final'!$R$45),"")</f>
        <v/>
      </c>
      <c r="S68" s="107" t="str">
        <f>IF(AND('Mapa final'!$AB$43="Alta",'Mapa final'!$AD$43="Mayor"),CONCATENATE("R13C",'Mapa final'!$R$43),"")</f>
        <v/>
      </c>
      <c r="T68" s="44" t="str">
        <f>IF(AND('Mapa final'!$AB$44="Alta",'Mapa final'!$AD$44="Mayor"),CONCATENATE("R13C",'Mapa final'!$R$44),"")</f>
        <v/>
      </c>
      <c r="U68" s="108"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02" t="str">
        <f>IF(AND('Mapa final'!$AB$45="Alta",'Mapa final'!$AD$45="Catastrófico"),CONCATENATE("R13C",'Mapa final'!$R$45),"")</f>
        <v/>
      </c>
      <c r="Y68" s="58"/>
      <c r="Z68" s="267"/>
      <c r="AA68" s="268"/>
      <c r="AB68" s="268"/>
      <c r="AC68" s="268"/>
      <c r="AD68" s="268"/>
      <c r="AE68" s="269"/>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282"/>
      <c r="C69" s="282"/>
      <c r="D69" s="283"/>
      <c r="E69" s="259"/>
      <c r="F69" s="272"/>
      <c r="G69" s="272"/>
      <c r="H69" s="272"/>
      <c r="I69" s="254"/>
      <c r="J69" s="51" t="str">
        <f>IF(AND('Mapa final'!$AB$46="Alta",'Mapa final'!$AD$46="Leve"),CONCATENATE("R14C",'Mapa final'!$R$46),"")</f>
        <v/>
      </c>
      <c r="K69" s="52" t="str">
        <f>IF(AND('Mapa final'!$AB$47="Alta",'Mapa final'!$AD$47="Leve"),CONCATENATE("R14C",'Mapa final'!$R$47),"")</f>
        <v/>
      </c>
      <c r="L69" s="113" t="str">
        <f>IF(AND('Mapa final'!$AB$48="Alta",'Mapa final'!$AD$48="Leve"),CONCATENATE("R14C",'Mapa final'!$R$48),"")</f>
        <v/>
      </c>
      <c r="M69" s="51" t="str">
        <f>IF(AND('Mapa final'!$AB$46="Alta",'Mapa final'!$AD$46="Menor"),CONCATENATE("R14C",'Mapa final'!$R$46),"")</f>
        <v/>
      </c>
      <c r="N69" s="52" t="str">
        <f>IF(AND('Mapa final'!$AB$47="Alta",'Mapa final'!$AD$47="Menor"),CONCATENATE("R14C",'Mapa final'!$R$47),"")</f>
        <v/>
      </c>
      <c r="O69" s="113" t="str">
        <f>IF(AND('Mapa final'!$AB$48="Alta",'Mapa final'!$AD$48="Menor"),CONCATENATE("R14C",'Mapa final'!$R$48),"")</f>
        <v/>
      </c>
      <c r="P69" s="107" t="str">
        <f>IF(AND('Mapa final'!$AB$46="Alta",'Mapa final'!$AD$46="Moderado"),CONCATENATE("R14C",'Mapa final'!$R$46),"")</f>
        <v/>
      </c>
      <c r="Q69" s="44" t="str">
        <f>IF(AND('Mapa final'!$AB$47="Alta",'Mapa final'!$AD$47="Moderado"),CONCATENATE("R14C",'Mapa final'!$R$47),"")</f>
        <v/>
      </c>
      <c r="R69" s="108" t="str">
        <f>IF(AND('Mapa final'!$AB$48="Alta",'Mapa final'!$AD$48="Moderado"),CONCATENATE("R14C",'Mapa final'!$R$48),"")</f>
        <v/>
      </c>
      <c r="S69" s="107" t="str">
        <f>IF(AND('Mapa final'!$AB$46="Alta",'Mapa final'!$AD$46="Mayor"),CONCATENATE("R14C",'Mapa final'!$R$46),"")</f>
        <v/>
      </c>
      <c r="T69" s="44" t="str">
        <f>IF(AND('Mapa final'!$AB$47="Alta",'Mapa final'!$AD$47="Mayor"),CONCATENATE("R14C",'Mapa final'!$R$47),"")</f>
        <v/>
      </c>
      <c r="U69" s="108" t="str">
        <f>IF(AND('Mapa final'!$AB$48="Alta",'Mapa final'!$AD$48="Mayor"),CONCATENATE("R14C",'Mapa final'!$R$48),"")</f>
        <v/>
      </c>
      <c r="V69" s="45" t="str">
        <f>IF(AND('Mapa final'!$AB$46="Alta",'Mapa final'!$AD$46="Catastrófico"),CONCATENATE("R14C",'Mapa final'!$R$46),"")</f>
        <v/>
      </c>
      <c r="W69" s="46" t="str">
        <f>IF(AND('Mapa final'!$AB$47="Alta",'Mapa final'!$AD$47="Catastrófico"),CONCATENATE("R14C",'Mapa final'!$R$47),"")</f>
        <v/>
      </c>
      <c r="X69" s="102" t="str">
        <f>IF(AND('Mapa final'!$AB$48="Alta",'Mapa final'!$AD$48="Catastrófico"),CONCATENATE("R14C",'Mapa final'!$R$48),"")</f>
        <v/>
      </c>
      <c r="Y69" s="58"/>
      <c r="Z69" s="267"/>
      <c r="AA69" s="268"/>
      <c r="AB69" s="268"/>
      <c r="AC69" s="268"/>
      <c r="AD69" s="268"/>
      <c r="AE69" s="269"/>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282"/>
      <c r="C70" s="282"/>
      <c r="D70" s="283"/>
      <c r="E70" s="259"/>
      <c r="F70" s="272"/>
      <c r="G70" s="272"/>
      <c r="H70" s="272"/>
      <c r="I70" s="254"/>
      <c r="J70" s="51" t="str">
        <f>IF(AND('Mapa final'!$AB$49="Alta",'Mapa final'!$AD$49="Leve"),CONCATENATE("R15C",'Mapa final'!$R$49),"")</f>
        <v/>
      </c>
      <c r="K70" s="52" t="str">
        <f>IF(AND('Mapa final'!$AB$50="Alta",'Mapa final'!$AD$50="Leve"),CONCATENATE("R15C",'Mapa final'!$R$50),"")</f>
        <v/>
      </c>
      <c r="L70" s="113" t="str">
        <f>IF(AND('Mapa final'!$AB$51="Alta",'Mapa final'!$AD$51="Leve"),CONCATENATE("R15C",'Mapa final'!$R$51),"")</f>
        <v/>
      </c>
      <c r="M70" s="51" t="str">
        <f>IF(AND('Mapa final'!$AB$49="Alta",'Mapa final'!$AD$49="Menor"),CONCATENATE("R15C",'Mapa final'!$R$49),"")</f>
        <v/>
      </c>
      <c r="N70" s="52" t="str">
        <f>IF(AND('Mapa final'!$AB$50="Alta",'Mapa final'!$AD$50="Menor"),CONCATENATE("R15C",'Mapa final'!$R$50),"")</f>
        <v/>
      </c>
      <c r="O70" s="113" t="str">
        <f>IF(AND('Mapa final'!$AB$51="Alta",'Mapa final'!$AD$51="Menor"),CONCATENATE("R15C",'Mapa final'!$R$51),"")</f>
        <v/>
      </c>
      <c r="P70" s="107" t="str">
        <f>IF(AND('Mapa final'!$AB$49="Alta",'Mapa final'!$AD$49="Moderado"),CONCATENATE("R15C",'Mapa final'!$R$49),"")</f>
        <v/>
      </c>
      <c r="Q70" s="44" t="str">
        <f>IF(AND('Mapa final'!$AB$50="Alta",'Mapa final'!$AD$50="Moderado"),CONCATENATE("R15C",'Mapa final'!$R$50),"")</f>
        <v/>
      </c>
      <c r="R70" s="108" t="str">
        <f>IF(AND('Mapa final'!$AB$51="Alta",'Mapa final'!$AD$51="Moderado"),CONCATENATE("R15C",'Mapa final'!$R$51),"")</f>
        <v/>
      </c>
      <c r="S70" s="107" t="str">
        <f>IF(AND('Mapa final'!$AB$49="Alta",'Mapa final'!$AD$49="Mayor"),CONCATENATE("R15C",'Mapa final'!$R$49),"")</f>
        <v/>
      </c>
      <c r="T70" s="44" t="str">
        <f>IF(AND('Mapa final'!$AB$50="Alta",'Mapa final'!$AD$50="Mayor"),CONCATENATE("R15C",'Mapa final'!$R$50),"")</f>
        <v/>
      </c>
      <c r="U70" s="108" t="str">
        <f>IF(AND('Mapa final'!$AB$51="Alta",'Mapa final'!$AD$51="Mayor"),CONCATENATE("R15C",'Mapa final'!$R$51),"")</f>
        <v/>
      </c>
      <c r="V70" s="45" t="str">
        <f>IF(AND('Mapa final'!$AB$49="Alta",'Mapa final'!$AD$49="Catastrófico"),CONCATENATE("R15C",'Mapa final'!$R$49),"")</f>
        <v/>
      </c>
      <c r="W70" s="46" t="str">
        <f>IF(AND('Mapa final'!$AB$50="Alta",'Mapa final'!$AD$50="Catastrófico"),CONCATENATE("R15C",'Mapa final'!$R$50),"")</f>
        <v/>
      </c>
      <c r="X70" s="102" t="str">
        <f>IF(AND('Mapa final'!$AB$51="Alta",'Mapa final'!$AD$51="Catastrófico"),CONCATENATE("R15C",'Mapa final'!$R$51),"")</f>
        <v/>
      </c>
      <c r="Y70" s="58"/>
      <c r="Z70" s="267"/>
      <c r="AA70" s="268"/>
      <c r="AB70" s="268"/>
      <c r="AC70" s="268"/>
      <c r="AD70" s="268"/>
      <c r="AE70" s="269"/>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282"/>
      <c r="C71" s="282"/>
      <c r="D71" s="283"/>
      <c r="E71" s="259"/>
      <c r="F71" s="272"/>
      <c r="G71" s="272"/>
      <c r="H71" s="272"/>
      <c r="I71" s="254"/>
      <c r="J71" s="51" t="str">
        <f>IF(AND('Mapa final'!$AB$52="Alta",'Mapa final'!$AD$52="Leve"),CONCATENATE("R16C",'Mapa final'!$R$52),"")</f>
        <v/>
      </c>
      <c r="K71" s="52" t="str">
        <f>IF(AND('Mapa final'!$AB$53="Alta",'Mapa final'!$AD$53="Leve"),CONCATENATE("R16C",'Mapa final'!$R$53),"")</f>
        <v/>
      </c>
      <c r="L71" s="113" t="str">
        <f>IF(AND('Mapa final'!$AB$54="Alta",'Mapa final'!$AD$54="Leve"),CONCATENATE("R16C",'Mapa final'!$R$54),"")</f>
        <v/>
      </c>
      <c r="M71" s="51" t="str">
        <f>IF(AND('Mapa final'!$AB$52="Alta",'Mapa final'!$AD$52="Menor"),CONCATENATE("R16C",'Mapa final'!$R$52),"")</f>
        <v/>
      </c>
      <c r="N71" s="52" t="str">
        <f>IF(AND('Mapa final'!$AB$53="Alta",'Mapa final'!$AD$53="Menor"),CONCATENATE("R16C",'Mapa final'!$R$53),"")</f>
        <v/>
      </c>
      <c r="O71" s="113" t="str">
        <f>IF(AND('Mapa final'!$AB$54="Alta",'Mapa final'!$AD$54="Menor"),CONCATENATE("R16C",'Mapa final'!$R$54),"")</f>
        <v/>
      </c>
      <c r="P71" s="107" t="str">
        <f>IF(AND('Mapa final'!$AB$52="Alta",'Mapa final'!$AD$52="Moderado"),CONCATENATE("R16C",'Mapa final'!$R$52),"")</f>
        <v/>
      </c>
      <c r="Q71" s="44" t="str">
        <f>IF(AND('Mapa final'!$AB$53="Alta",'Mapa final'!$AD$53="Moderado"),CONCATENATE("R16C",'Mapa final'!$R$53),"")</f>
        <v/>
      </c>
      <c r="R71" s="108" t="str">
        <f>IF(AND('Mapa final'!$AB$54="Alta",'Mapa final'!$AD$54="Moderado"),CONCATENATE("R16C",'Mapa final'!$R$54),"")</f>
        <v/>
      </c>
      <c r="S71" s="107" t="str">
        <f>IF(AND('Mapa final'!$AB$52="Alta",'Mapa final'!$AD$52="Mayor"),CONCATENATE("R16C",'Mapa final'!$R$52),"")</f>
        <v/>
      </c>
      <c r="T71" s="44" t="str">
        <f>IF(AND('Mapa final'!$AB$53="Alta",'Mapa final'!$AD$53="Mayor"),CONCATENATE("R16C",'Mapa final'!$R$53),"")</f>
        <v/>
      </c>
      <c r="U71" s="108" t="str">
        <f>IF(AND('Mapa final'!$AB$54="Alta",'Mapa final'!$AD$54="Mayor"),CONCATENATE("R16C",'Mapa final'!$R$54),"")</f>
        <v/>
      </c>
      <c r="V71" s="45" t="str">
        <f>IF(AND('Mapa final'!$AB$52="Alta",'Mapa final'!$AD$52="Catastrófico"),CONCATENATE("R16C",'Mapa final'!$R$52),"")</f>
        <v/>
      </c>
      <c r="W71" s="46" t="str">
        <f>IF(AND('Mapa final'!$AB$53="Alta",'Mapa final'!$AD$53="Catastrófico"),CONCATENATE("R16C",'Mapa final'!$R$53),"")</f>
        <v/>
      </c>
      <c r="X71" s="102" t="str">
        <f>IF(AND('Mapa final'!$AB$54="Alta",'Mapa final'!$AD$54="Catastrófico"),CONCATENATE("R16C",'Mapa final'!$R$54),"")</f>
        <v/>
      </c>
      <c r="Y71" s="58"/>
      <c r="Z71" s="267"/>
      <c r="AA71" s="268"/>
      <c r="AB71" s="268"/>
      <c r="AC71" s="268"/>
      <c r="AD71" s="268"/>
      <c r="AE71" s="269"/>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282"/>
      <c r="C72" s="282"/>
      <c r="D72" s="283"/>
      <c r="E72" s="259"/>
      <c r="F72" s="272"/>
      <c r="G72" s="272"/>
      <c r="H72" s="272"/>
      <c r="I72" s="254"/>
      <c r="J72" s="51" t="str">
        <f>IF(AND('Mapa final'!$AB$55="Alta",'Mapa final'!$AD$55="Leve"),CONCATENATE("R17C",'Mapa final'!$R$55),"")</f>
        <v/>
      </c>
      <c r="K72" s="52" t="str">
        <f>IF(AND('Mapa final'!$AB$56="Alta",'Mapa final'!$AD$56="Leve"),CONCATENATE("R17C",'Mapa final'!$R$56),"")</f>
        <v/>
      </c>
      <c r="L72" s="113" t="str">
        <f>IF(AND('Mapa final'!$AB$57="Alta",'Mapa final'!$AD$57="Leve"),CONCATENATE("R17C",'Mapa final'!$R$57),"")</f>
        <v/>
      </c>
      <c r="M72" s="51" t="str">
        <f>IF(AND('Mapa final'!$AB$55="Alta",'Mapa final'!$AD$55="Menor"),CONCATENATE("R17C",'Mapa final'!$R$55),"")</f>
        <v/>
      </c>
      <c r="N72" s="52" t="str">
        <f>IF(AND('Mapa final'!$AB$56="Alta",'Mapa final'!$AD$56="Menor"),CONCATENATE("R17C",'Mapa final'!$R$56),"")</f>
        <v/>
      </c>
      <c r="O72" s="113" t="str">
        <f>IF(AND('Mapa final'!$AB$57="Alta",'Mapa final'!$AD$57="Menor"),CONCATENATE("R17C",'Mapa final'!$R$57),"")</f>
        <v/>
      </c>
      <c r="P72" s="107" t="str">
        <f>IF(AND('Mapa final'!$AB$55="Alta",'Mapa final'!$AD$55="Moderado"),CONCATENATE("R17C",'Mapa final'!$R$55),"")</f>
        <v/>
      </c>
      <c r="Q72" s="44" t="str">
        <f>IF(AND('Mapa final'!$AB$56="Alta",'Mapa final'!$AD$56="Moderado"),CONCATENATE("R17C",'Mapa final'!$R$56),"")</f>
        <v/>
      </c>
      <c r="R72" s="108" t="str">
        <f>IF(AND('Mapa final'!$AB$57="Alta",'Mapa final'!$AD$57="Moderado"),CONCATENATE("R17C",'Mapa final'!$R$57),"")</f>
        <v/>
      </c>
      <c r="S72" s="107" t="str">
        <f>IF(AND('Mapa final'!$AB$55="Alta",'Mapa final'!$AD$55="Mayor"),CONCATENATE("R17C",'Mapa final'!$R$55),"")</f>
        <v/>
      </c>
      <c r="T72" s="44" t="str">
        <f>IF(AND('Mapa final'!$AB$56="Alta",'Mapa final'!$AD$56="Mayor"),CONCATENATE("R17C",'Mapa final'!$R$56),"")</f>
        <v/>
      </c>
      <c r="U72" s="108" t="str">
        <f>IF(AND('Mapa final'!$AB$57="Alta",'Mapa final'!$AD$57="Mayor"),CONCATENATE("R17C",'Mapa final'!$R$57),"")</f>
        <v/>
      </c>
      <c r="V72" s="45" t="str">
        <f>IF(AND('Mapa final'!$AB$55="Alta",'Mapa final'!$AD$55="Catastrófico"),CONCATENATE("R17C",'Mapa final'!$R$55),"")</f>
        <v/>
      </c>
      <c r="W72" s="46" t="str">
        <f>IF(AND('Mapa final'!$AB$56="Alta",'Mapa final'!$AD$56="Catastrófico"),CONCATENATE("R17C",'Mapa final'!$R$56),"")</f>
        <v/>
      </c>
      <c r="X72" s="102" t="str">
        <f>IF(AND('Mapa final'!$AB$57="Alta",'Mapa final'!$AD$57="Catastrófico"),CONCATENATE("R17C",'Mapa final'!$R$57),"")</f>
        <v/>
      </c>
      <c r="Y72" s="58"/>
      <c r="Z72" s="267"/>
      <c r="AA72" s="268"/>
      <c r="AB72" s="268"/>
      <c r="AC72" s="268"/>
      <c r="AD72" s="268"/>
      <c r="AE72" s="269"/>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282"/>
      <c r="C73" s="282"/>
      <c r="D73" s="283"/>
      <c r="E73" s="259"/>
      <c r="F73" s="272"/>
      <c r="G73" s="272"/>
      <c r="H73" s="272"/>
      <c r="I73" s="254"/>
      <c r="J73" s="51" t="str">
        <f>IF(AND('Mapa final'!$AB$58="Alta",'Mapa final'!$AD$58="Leve"),CONCATENATE("R18C",'Mapa final'!$R$58),"")</f>
        <v/>
      </c>
      <c r="K73" s="52" t="str">
        <f>IF(AND('Mapa final'!$AB$59="Alta",'Mapa final'!$AD$59="Leve"),CONCATENATE("R18C",'Mapa final'!$R$59),"")</f>
        <v/>
      </c>
      <c r="L73" s="113" t="str">
        <f>IF(AND('Mapa final'!$AB$60="Alta",'Mapa final'!$AD$60="Leve"),CONCATENATE("R18C",'Mapa final'!$R$60),"")</f>
        <v/>
      </c>
      <c r="M73" s="51" t="str">
        <f>IF(AND('Mapa final'!$AB$58="Alta",'Mapa final'!$AD$58="Menor"),CONCATENATE("R18C",'Mapa final'!$R$58),"")</f>
        <v/>
      </c>
      <c r="N73" s="52" t="str">
        <f>IF(AND('Mapa final'!$AB$59="Alta",'Mapa final'!$AD$59="Menor"),CONCATENATE("R18C",'Mapa final'!$R$59),"")</f>
        <v/>
      </c>
      <c r="O73" s="113" t="str">
        <f>IF(AND('Mapa final'!$AB$60="Alta",'Mapa final'!$AD$60="Menor"),CONCATENATE("R18C",'Mapa final'!$R$60),"")</f>
        <v/>
      </c>
      <c r="P73" s="107" t="str">
        <f>IF(AND('Mapa final'!$AB$58="Alta",'Mapa final'!$AD$58="Moderado"),CONCATENATE("R18C",'Mapa final'!$R$58),"")</f>
        <v/>
      </c>
      <c r="Q73" s="44" t="str">
        <f>IF(AND('Mapa final'!$AB$59="Alta",'Mapa final'!$AD$59="Moderado"),CONCATENATE("R18C",'Mapa final'!$R$59),"")</f>
        <v/>
      </c>
      <c r="R73" s="108" t="str">
        <f>IF(AND('Mapa final'!$AB$60="Alta",'Mapa final'!$AD$60="Moderado"),CONCATENATE("R18C",'Mapa final'!$R$60),"")</f>
        <v/>
      </c>
      <c r="S73" s="107" t="str">
        <f>IF(AND('Mapa final'!$AB$58="Alta",'Mapa final'!$AD$58="Mayor"),CONCATENATE("R18C",'Mapa final'!$R$58),"")</f>
        <v/>
      </c>
      <c r="T73" s="44" t="str">
        <f>IF(AND('Mapa final'!$AB$59="Alta",'Mapa final'!$AD$59="Mayor"),CONCATENATE("R18C",'Mapa final'!$R$59),"")</f>
        <v/>
      </c>
      <c r="U73" s="108" t="str">
        <f>IF(AND('Mapa final'!$AB$60="Alta",'Mapa final'!$AD$60="Mayor"),CONCATENATE("R18C",'Mapa final'!$R$60),"")</f>
        <v/>
      </c>
      <c r="V73" s="45" t="str">
        <f>IF(AND('Mapa final'!$AB$58="Alta",'Mapa final'!$AD$58="Catastrófico"),CONCATENATE("R18C",'Mapa final'!$R$58),"")</f>
        <v/>
      </c>
      <c r="W73" s="46" t="str">
        <f>IF(AND('Mapa final'!$AB$59="Alta",'Mapa final'!$AD$59="Catastrófico"),CONCATENATE("R18C",'Mapa final'!$R$59),"")</f>
        <v/>
      </c>
      <c r="X73" s="102" t="str">
        <f>IF(AND('Mapa final'!$AB$60="Alta",'Mapa final'!$AD$60="Catastrófico"),CONCATENATE("R18C",'Mapa final'!$R$60),"")</f>
        <v/>
      </c>
      <c r="Y73" s="58"/>
      <c r="Z73" s="267"/>
      <c r="AA73" s="268"/>
      <c r="AB73" s="268"/>
      <c r="AC73" s="268"/>
      <c r="AD73" s="268"/>
      <c r="AE73" s="269"/>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282"/>
      <c r="C74" s="282"/>
      <c r="D74" s="283"/>
      <c r="E74" s="259"/>
      <c r="F74" s="272"/>
      <c r="G74" s="272"/>
      <c r="H74" s="272"/>
      <c r="I74" s="254"/>
      <c r="J74" s="51" t="str">
        <f>IF(AND('Mapa final'!$AB$61="Alta",'Mapa final'!$AD$61="Leve"),CONCATENATE("R19C",'Mapa final'!$R$61),"")</f>
        <v/>
      </c>
      <c r="K74" s="52" t="str">
        <f>IF(AND('Mapa final'!$AB$62="Alta",'Mapa final'!$AD$62="Leve"),CONCATENATE("R19C",'Mapa final'!$R$62),"")</f>
        <v/>
      </c>
      <c r="L74" s="113" t="str">
        <f>IF(AND('Mapa final'!$AB$63="Alta",'Mapa final'!$AD$63="Leve"),CONCATENATE("R19C",'Mapa final'!$R$63),"")</f>
        <v/>
      </c>
      <c r="M74" s="51" t="str">
        <f>IF(AND('Mapa final'!$AB$61="Alta",'Mapa final'!$AD$61="Menor"),CONCATENATE("R19C",'Mapa final'!$R$61),"")</f>
        <v/>
      </c>
      <c r="N74" s="52" t="str">
        <f>IF(AND('Mapa final'!$AB$62="Alta",'Mapa final'!$AD$62="Menor"),CONCATENATE("R19C",'Mapa final'!$R$62),"")</f>
        <v/>
      </c>
      <c r="O74" s="113" t="str">
        <f>IF(AND('Mapa final'!$AB$63="Alta",'Mapa final'!$AD$63="Menor"),CONCATENATE("R19C",'Mapa final'!$R$63),"")</f>
        <v/>
      </c>
      <c r="P74" s="107" t="str">
        <f>IF(AND('Mapa final'!$AB$61="Alta",'Mapa final'!$AD$61="Moderado"),CONCATENATE("R19C",'Mapa final'!$R$61),"")</f>
        <v/>
      </c>
      <c r="Q74" s="44" t="str">
        <f>IF(AND('Mapa final'!$AB$62="Alta",'Mapa final'!$AD$62="Moderado"),CONCATENATE("R19C",'Mapa final'!$R$62),"")</f>
        <v/>
      </c>
      <c r="R74" s="108" t="str">
        <f>IF(AND('Mapa final'!$AB$63="Alta",'Mapa final'!$AD$63="Moderado"),CONCATENATE("R19C",'Mapa final'!$R$63),"")</f>
        <v/>
      </c>
      <c r="S74" s="107" t="str">
        <f>IF(AND('Mapa final'!$AB$61="Alta",'Mapa final'!$AD$61="Mayor"),CONCATENATE("R19C",'Mapa final'!$R$61),"")</f>
        <v/>
      </c>
      <c r="T74" s="44" t="str">
        <f>IF(AND('Mapa final'!$AB$62="Alta",'Mapa final'!$AD$62="Mayor"),CONCATENATE("R19C",'Mapa final'!$R$62),"")</f>
        <v/>
      </c>
      <c r="U74" s="108" t="str">
        <f>IF(AND('Mapa final'!$AB$63="Alta",'Mapa final'!$AD$63="Mayor"),CONCATENATE("R19C",'Mapa final'!$R$63),"")</f>
        <v/>
      </c>
      <c r="V74" s="45" t="str">
        <f>IF(AND('Mapa final'!$AB$61="Alta",'Mapa final'!$AD$61="Catastrófico"),CONCATENATE("R19C",'Mapa final'!$R$61),"")</f>
        <v/>
      </c>
      <c r="W74" s="46" t="str">
        <f>IF(AND('Mapa final'!$AB$62="Alta",'Mapa final'!$AD$62="Catastrófico"),CONCATENATE("R19C",'Mapa final'!$R$62),"")</f>
        <v/>
      </c>
      <c r="X74" s="102" t="str">
        <f>IF(AND('Mapa final'!$AB$63="Alta",'Mapa final'!$AD$63="Catastrófico"),CONCATENATE("R19C",'Mapa final'!$R$63),"")</f>
        <v/>
      </c>
      <c r="Y74" s="58"/>
      <c r="Z74" s="267"/>
      <c r="AA74" s="268"/>
      <c r="AB74" s="268"/>
      <c r="AC74" s="268"/>
      <c r="AD74" s="268"/>
      <c r="AE74" s="269"/>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282"/>
      <c r="C75" s="282"/>
      <c r="D75" s="283"/>
      <c r="E75" s="259"/>
      <c r="F75" s="272"/>
      <c r="G75" s="272"/>
      <c r="H75" s="272"/>
      <c r="I75" s="254"/>
      <c r="J75" s="51" t="str">
        <f>IF(AND('Mapa final'!$AB$64="Alta",'Mapa final'!$AD$64="Leve"),CONCATENATE("R20C",'Mapa final'!$R$64),"")</f>
        <v/>
      </c>
      <c r="K75" s="52" t="str">
        <f>IF(AND('Mapa final'!$AB$65="Alta",'Mapa final'!$AD$65="Leve"),CONCATENATE("R20C",'Mapa final'!$R$65),"")</f>
        <v/>
      </c>
      <c r="L75" s="113" t="str">
        <f>IF(AND('Mapa final'!$AB$66="Alta",'Mapa final'!$AD$66="Leve"),CONCATENATE("R20C",'Mapa final'!$R$66),"")</f>
        <v/>
      </c>
      <c r="M75" s="51" t="str">
        <f>IF(AND('Mapa final'!$AB$64="Alta",'Mapa final'!$AD$64="Menor"),CONCATENATE("R20C",'Mapa final'!$R$64),"")</f>
        <v/>
      </c>
      <c r="N75" s="52" t="str">
        <f>IF(AND('Mapa final'!$AB$65="Alta",'Mapa final'!$AD$65="Menor"),CONCATENATE("R20C",'Mapa final'!$R$65),"")</f>
        <v/>
      </c>
      <c r="O75" s="113" t="str">
        <f>IF(AND('Mapa final'!$AB$66="Alta",'Mapa final'!$AD$66="Menor"),CONCATENATE("R20C",'Mapa final'!$R$66),"")</f>
        <v/>
      </c>
      <c r="P75" s="107" t="str">
        <f>IF(AND('Mapa final'!$AB$64="Alta",'Mapa final'!$AD$64="Moderado"),CONCATENATE("R20C",'Mapa final'!$R$64),"")</f>
        <v/>
      </c>
      <c r="Q75" s="44" t="str">
        <f>IF(AND('Mapa final'!$AB$65="Alta",'Mapa final'!$AD$65="Moderado"),CONCATENATE("R20C",'Mapa final'!$R$65),"")</f>
        <v/>
      </c>
      <c r="R75" s="108" t="str">
        <f>IF(AND('Mapa final'!$AB$66="Alta",'Mapa final'!$AD$66="Moderado"),CONCATENATE("R20C",'Mapa final'!$R$66),"")</f>
        <v/>
      </c>
      <c r="S75" s="107" t="str">
        <f>IF(AND('Mapa final'!$AB$64="Alta",'Mapa final'!$AD$64="Mayor"),CONCATENATE("R20C",'Mapa final'!$R$64),"")</f>
        <v/>
      </c>
      <c r="T75" s="44" t="str">
        <f>IF(AND('Mapa final'!$AB$65="Alta",'Mapa final'!$AD$65="Mayor"),CONCATENATE("R20C",'Mapa final'!$R$65),"")</f>
        <v/>
      </c>
      <c r="U75" s="108" t="str">
        <f>IF(AND('Mapa final'!$AB$66="Alta",'Mapa final'!$AD$66="Mayor"),CONCATENATE("R20C",'Mapa final'!$R$66),"")</f>
        <v/>
      </c>
      <c r="V75" s="45" t="str">
        <f>IF(AND('Mapa final'!$AB$64="Alta",'Mapa final'!$AD$64="Catastrófico"),CONCATENATE("R20C",'Mapa final'!$R$64),"")</f>
        <v/>
      </c>
      <c r="W75" s="46" t="str">
        <f>IF(AND('Mapa final'!$AB$65="Alta",'Mapa final'!$AD$65="Catastrófico"),CONCATENATE("R20C",'Mapa final'!$R$65),"")</f>
        <v/>
      </c>
      <c r="X75" s="102" t="str">
        <f>IF(AND('Mapa final'!$AB$66="Alta",'Mapa final'!$AD$66="Catastrófico"),CONCATENATE("R20C",'Mapa final'!$R$66),"")</f>
        <v/>
      </c>
      <c r="Y75" s="58"/>
      <c r="Z75" s="267"/>
      <c r="AA75" s="268"/>
      <c r="AB75" s="268"/>
      <c r="AC75" s="268"/>
      <c r="AD75" s="268"/>
      <c r="AE75" s="269"/>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282"/>
      <c r="C76" s="282"/>
      <c r="D76" s="283"/>
      <c r="E76" s="259"/>
      <c r="F76" s="272"/>
      <c r="G76" s="272"/>
      <c r="H76" s="272"/>
      <c r="I76" s="254"/>
      <c r="J76" s="51" t="str">
        <f>IF(AND('Mapa final'!$AB$67="Alta",'Mapa final'!$AD$67="Leve"),CONCATENATE("R21C",'Mapa final'!$R$67),"")</f>
        <v/>
      </c>
      <c r="K76" s="52" t="str">
        <f>IF(AND('Mapa final'!$AB$68="Alta",'Mapa final'!$AD$68="Leve"),CONCATENATE("R21C",'Mapa final'!$R$68),"")</f>
        <v/>
      </c>
      <c r="L76" s="113" t="str">
        <f>IF(AND('Mapa final'!$AB$69="Alta",'Mapa final'!$AD$69="Leve"),CONCATENATE("R21C",'Mapa final'!$R$69),"")</f>
        <v/>
      </c>
      <c r="M76" s="51" t="str">
        <f>IF(AND('Mapa final'!$AB$67="Alta",'Mapa final'!$AD$67="Menor"),CONCATENATE("R21C",'Mapa final'!$R$67),"")</f>
        <v/>
      </c>
      <c r="N76" s="52" t="str">
        <f>IF(AND('Mapa final'!$AB$68="Alta",'Mapa final'!$AD$68="Menor"),CONCATENATE("R21C",'Mapa final'!$R$68),"")</f>
        <v/>
      </c>
      <c r="O76" s="113" t="str">
        <f>IF(AND('Mapa final'!$AB$69="Alta",'Mapa final'!$AD$69="Menor"),CONCATENATE("R21C",'Mapa final'!$R$69),"")</f>
        <v/>
      </c>
      <c r="P76" s="107" t="str">
        <f>IF(AND('Mapa final'!$AB$67="Alta",'Mapa final'!$AD$67="Moderado"),CONCATENATE("R21C",'Mapa final'!$R$67),"")</f>
        <v/>
      </c>
      <c r="Q76" s="44" t="str">
        <f>IF(AND('Mapa final'!$AB$68="Alta",'Mapa final'!$AD$68="Moderado"),CONCATENATE("R21C",'Mapa final'!$R$68),"")</f>
        <v/>
      </c>
      <c r="R76" s="108" t="str">
        <f>IF(AND('Mapa final'!$AB$69="Alta",'Mapa final'!$AD$69="Moderado"),CONCATENATE("R21C",'Mapa final'!$R$69),"")</f>
        <v/>
      </c>
      <c r="S76" s="107" t="str">
        <f>IF(AND('Mapa final'!$AB$67="Alta",'Mapa final'!$AD$67="Mayor"),CONCATENATE("R21C",'Mapa final'!$R$67),"")</f>
        <v/>
      </c>
      <c r="T76" s="44" t="str">
        <f>IF(AND('Mapa final'!$AB$68="Alta",'Mapa final'!$AD$68="Mayor"),CONCATENATE("R21C",'Mapa final'!$R$68),"")</f>
        <v/>
      </c>
      <c r="U76" s="108" t="str">
        <f>IF(AND('Mapa final'!$AB$69="Alta",'Mapa final'!$AD$69="Mayor"),CONCATENATE("R21C",'Mapa final'!$R$69),"")</f>
        <v/>
      </c>
      <c r="V76" s="45" t="str">
        <f>IF(AND('Mapa final'!$AB$67="Alta",'Mapa final'!$AD$67="Catastrófico"),CONCATENATE("R21C",'Mapa final'!$R$67),"")</f>
        <v/>
      </c>
      <c r="W76" s="46" t="str">
        <f>IF(AND('Mapa final'!$AB$68="Alta",'Mapa final'!$AD$68="Catastrófico"),CONCATENATE("R21C",'Mapa final'!$R$68),"")</f>
        <v/>
      </c>
      <c r="X76" s="102" t="str">
        <f>IF(AND('Mapa final'!$AB$69="Alta",'Mapa final'!$AD$69="Catastrófico"),CONCATENATE("R21C",'Mapa final'!$R$69),"")</f>
        <v/>
      </c>
      <c r="Y76" s="58"/>
      <c r="Z76" s="267"/>
      <c r="AA76" s="268"/>
      <c r="AB76" s="268"/>
      <c r="AC76" s="268"/>
      <c r="AD76" s="268"/>
      <c r="AE76" s="269"/>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282"/>
      <c r="C77" s="282"/>
      <c r="D77" s="283"/>
      <c r="E77" s="259"/>
      <c r="F77" s="272"/>
      <c r="G77" s="272"/>
      <c r="H77" s="272"/>
      <c r="I77" s="254"/>
      <c r="J77" s="51" t="str">
        <f>IF(AND('Mapa final'!$AB$70="Alta",'Mapa final'!$AD$70="Leve"),CONCATENATE("R22C",'Mapa final'!$R$70),"")</f>
        <v/>
      </c>
      <c r="K77" s="52" t="str">
        <f>IF(AND('Mapa final'!$AB$71="Alta",'Mapa final'!$AD$71="Leve"),CONCATENATE("R22C",'Mapa final'!$R$71),"")</f>
        <v/>
      </c>
      <c r="L77" s="113" t="str">
        <f>IF(AND('Mapa final'!$AB$72="Alta",'Mapa final'!$AD$72="Leve"),CONCATENATE("R22C",'Mapa final'!$R$72),"")</f>
        <v/>
      </c>
      <c r="M77" s="51" t="str">
        <f>IF(AND('Mapa final'!$AB$70="Alta",'Mapa final'!$AD$70="Menor"),CONCATENATE("R22C",'Mapa final'!$R$70),"")</f>
        <v/>
      </c>
      <c r="N77" s="52" t="str">
        <f>IF(AND('Mapa final'!$AB$71="Alta",'Mapa final'!$AD$71="Menor"),CONCATENATE("R22C",'Mapa final'!$R$71),"")</f>
        <v/>
      </c>
      <c r="O77" s="113" t="str">
        <f>IF(AND('Mapa final'!$AB$72="Alta",'Mapa final'!$AD$72="Menor"),CONCATENATE("R22C",'Mapa final'!$R$72),"")</f>
        <v/>
      </c>
      <c r="P77" s="107" t="str">
        <f>IF(AND('Mapa final'!$AB$70="Alta",'Mapa final'!$AD$70="Moderado"),CONCATENATE("R22C",'Mapa final'!$R$70),"")</f>
        <v/>
      </c>
      <c r="Q77" s="44" t="str">
        <f>IF(AND('Mapa final'!$AB$71="Alta",'Mapa final'!$AD$71="Moderado"),CONCATENATE("R22C",'Mapa final'!$R$71),"")</f>
        <v/>
      </c>
      <c r="R77" s="108" t="str">
        <f>IF(AND('Mapa final'!$AB$72="Alta",'Mapa final'!$AD$72="Moderado"),CONCATENATE("R22C",'Mapa final'!$R$72),"")</f>
        <v/>
      </c>
      <c r="S77" s="107" t="str">
        <f>IF(AND('Mapa final'!$AB$70="Alta",'Mapa final'!$AD$70="Mayor"),CONCATENATE("R22C",'Mapa final'!$R$70),"")</f>
        <v/>
      </c>
      <c r="T77" s="44" t="str">
        <f>IF(AND('Mapa final'!$AB$71="Alta",'Mapa final'!$AD$71="Mayor"),CONCATENATE("R22C",'Mapa final'!$R$71),"")</f>
        <v/>
      </c>
      <c r="U77" s="108" t="str">
        <f>IF(AND('Mapa final'!$AB$72="Alta",'Mapa final'!$AD$72="Mayor"),CONCATENATE("R22C",'Mapa final'!$R$72),"")</f>
        <v/>
      </c>
      <c r="V77" s="45" t="str">
        <f>IF(AND('Mapa final'!$AB$70="Alta",'Mapa final'!$AD$70="Catastrófico"),CONCATENATE("R22C",'Mapa final'!$R$70),"")</f>
        <v/>
      </c>
      <c r="W77" s="46" t="str">
        <f>IF(AND('Mapa final'!$AB$71="Alta",'Mapa final'!$AD$71="Catastrófico"),CONCATENATE("R22C",'Mapa final'!$R$71),"")</f>
        <v/>
      </c>
      <c r="X77" s="102" t="str">
        <f>IF(AND('Mapa final'!$AB$72="Alta",'Mapa final'!$AD$72="Catastrófico"),CONCATENATE("R22C",'Mapa final'!$R$72),"")</f>
        <v/>
      </c>
      <c r="Y77" s="58"/>
      <c r="Z77" s="267"/>
      <c r="AA77" s="268"/>
      <c r="AB77" s="268"/>
      <c r="AC77" s="268"/>
      <c r="AD77" s="268"/>
      <c r="AE77" s="269"/>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282"/>
      <c r="C78" s="282"/>
      <c r="D78" s="283"/>
      <c r="E78" s="259"/>
      <c r="F78" s="272"/>
      <c r="G78" s="272"/>
      <c r="H78" s="272"/>
      <c r="I78" s="254"/>
      <c r="J78" s="51" t="str">
        <f>IF(AND('Mapa final'!$AB$73="Alta",'Mapa final'!$AD$73="Leve"),CONCATENATE("R23C",'Mapa final'!$R$73),"")</f>
        <v/>
      </c>
      <c r="K78" s="52" t="str">
        <f>IF(AND('Mapa final'!$AB$74="Alta",'Mapa final'!$AD$74="Leve"),CONCATENATE("R23C",'Mapa final'!$R$74),"")</f>
        <v/>
      </c>
      <c r="L78" s="113" t="str">
        <f>IF(AND('Mapa final'!$AB$75="Alta",'Mapa final'!$AD$75="Leve"),CONCATENATE("R23C",'Mapa final'!$R$75),"")</f>
        <v/>
      </c>
      <c r="M78" s="51" t="str">
        <f>IF(AND('Mapa final'!$AB$73="Alta",'Mapa final'!$AD$73="Menor"),CONCATENATE("R23C",'Mapa final'!$R$73),"")</f>
        <v/>
      </c>
      <c r="N78" s="52" t="str">
        <f>IF(AND('Mapa final'!$AB$74="Alta",'Mapa final'!$AD$74="Menor"),CONCATENATE("R23C",'Mapa final'!$R$74),"")</f>
        <v/>
      </c>
      <c r="O78" s="113" t="str">
        <f>IF(AND('Mapa final'!$AB$75="Alta",'Mapa final'!$AD$75="Menor"),CONCATENATE("R23C",'Mapa final'!$R$75),"")</f>
        <v/>
      </c>
      <c r="P78" s="107" t="str">
        <f>IF(AND('Mapa final'!$AB$73="Alta",'Mapa final'!$AD$73="Moderado"),CONCATENATE("R23C",'Mapa final'!$R$73),"")</f>
        <v/>
      </c>
      <c r="Q78" s="44" t="str">
        <f>IF(AND('Mapa final'!$AB$74="Alta",'Mapa final'!$AD$74="Moderado"),CONCATENATE("R23C",'Mapa final'!$R$74),"")</f>
        <v/>
      </c>
      <c r="R78" s="108" t="str">
        <f>IF(AND('Mapa final'!$AB$75="Alta",'Mapa final'!$AD$75="Moderado"),CONCATENATE("R23C",'Mapa final'!$R$75),"")</f>
        <v/>
      </c>
      <c r="S78" s="107" t="str">
        <f>IF(AND('Mapa final'!$AB$73="Alta",'Mapa final'!$AD$73="Mayor"),CONCATENATE("R23C",'Mapa final'!$R$73),"")</f>
        <v/>
      </c>
      <c r="T78" s="44" t="str">
        <f>IF(AND('Mapa final'!$AB$74="Alta",'Mapa final'!$AD$74="Mayor"),CONCATENATE("R23C",'Mapa final'!$R$74),"")</f>
        <v/>
      </c>
      <c r="U78" s="108" t="str">
        <f>IF(AND('Mapa final'!$AB$75="Alta",'Mapa final'!$AD$75="Mayor"),CONCATENATE("R23C",'Mapa final'!$R$75),"")</f>
        <v/>
      </c>
      <c r="V78" s="45" t="str">
        <f>IF(AND('Mapa final'!$AB$73="Alta",'Mapa final'!$AD$73="Catastrófico"),CONCATENATE("R23C",'Mapa final'!$R$73),"")</f>
        <v/>
      </c>
      <c r="W78" s="46" t="str">
        <f>IF(AND('Mapa final'!$AB$74="Alta",'Mapa final'!$AD$74="Catastrófico"),CONCATENATE("R23C",'Mapa final'!$R$74),"")</f>
        <v/>
      </c>
      <c r="X78" s="102" t="str">
        <f>IF(AND('Mapa final'!$AB$75="Alta",'Mapa final'!$AD$75="Catastrófico"),CONCATENATE("R23C",'Mapa final'!$R$75),"")</f>
        <v/>
      </c>
      <c r="Y78" s="58"/>
      <c r="Z78" s="267"/>
      <c r="AA78" s="268"/>
      <c r="AB78" s="268"/>
      <c r="AC78" s="268"/>
      <c r="AD78" s="268"/>
      <c r="AE78" s="269"/>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282"/>
      <c r="C79" s="282"/>
      <c r="D79" s="283"/>
      <c r="E79" s="259"/>
      <c r="F79" s="272"/>
      <c r="G79" s="272"/>
      <c r="H79" s="272"/>
      <c r="I79" s="254"/>
      <c r="J79" s="51" t="str">
        <f>IF(AND('Mapa final'!$AB$76="Alta",'Mapa final'!$AD$76="Leve"),CONCATENATE("R24C",'Mapa final'!$R$76),"")</f>
        <v/>
      </c>
      <c r="K79" s="52" t="str">
        <f>IF(AND('Mapa final'!$AB$77="Alta",'Mapa final'!$AD$77="Leve"),CONCATENATE("R24C",'Mapa final'!$R$77),"")</f>
        <v/>
      </c>
      <c r="L79" s="113" t="str">
        <f>IF(AND('Mapa final'!$AB$78="Alta",'Mapa final'!$AD$78="Leve"),CONCATENATE("R24C",'Mapa final'!$R$78),"")</f>
        <v/>
      </c>
      <c r="M79" s="51" t="str">
        <f>IF(AND('Mapa final'!$AB$76="Alta",'Mapa final'!$AD$76="Menor"),CONCATENATE("R24C",'Mapa final'!$R$76),"")</f>
        <v/>
      </c>
      <c r="N79" s="52" t="str">
        <f>IF(AND('Mapa final'!$AB$77="Alta",'Mapa final'!$AD$77="Menor"),CONCATENATE("R24C",'Mapa final'!$R$77),"")</f>
        <v/>
      </c>
      <c r="O79" s="113" t="str">
        <f>IF(AND('Mapa final'!$AB$78="Alta",'Mapa final'!$AD$78="Menor"),CONCATENATE("R24C",'Mapa final'!$R$78),"")</f>
        <v/>
      </c>
      <c r="P79" s="107" t="str">
        <f>IF(AND('Mapa final'!$AB$76="Alta",'Mapa final'!$AD$76="Moderado"),CONCATENATE("R24C",'Mapa final'!$R$76),"")</f>
        <v/>
      </c>
      <c r="Q79" s="44" t="str">
        <f>IF(AND('Mapa final'!$AB$77="Alta",'Mapa final'!$AD$77="Moderado"),CONCATENATE("R24C",'Mapa final'!$R$77),"")</f>
        <v/>
      </c>
      <c r="R79" s="108" t="str">
        <f>IF(AND('Mapa final'!$AB$78="Alta",'Mapa final'!$AD$78="Moderado"),CONCATENATE("R24C",'Mapa final'!$R$78),"")</f>
        <v/>
      </c>
      <c r="S79" s="107" t="str">
        <f>IF(AND('Mapa final'!$AB$76="Alta",'Mapa final'!$AD$76="Mayor"),CONCATENATE("R24C",'Mapa final'!$R$76),"")</f>
        <v/>
      </c>
      <c r="T79" s="44" t="str">
        <f>IF(AND('Mapa final'!$AB$77="Alta",'Mapa final'!$AD$77="Mayor"),CONCATENATE("R24C",'Mapa final'!$R$77),"")</f>
        <v/>
      </c>
      <c r="U79" s="108" t="str">
        <f>IF(AND('Mapa final'!$AB$78="Alta",'Mapa final'!$AD$78="Mayor"),CONCATENATE("R24C",'Mapa final'!$R$78),"")</f>
        <v/>
      </c>
      <c r="V79" s="45" t="str">
        <f>IF(AND('Mapa final'!$AB$76="Alta",'Mapa final'!$AD$76="Catastrófico"),CONCATENATE("R24C",'Mapa final'!$R$76),"")</f>
        <v/>
      </c>
      <c r="W79" s="46" t="str">
        <f>IF(AND('Mapa final'!$AB$77="Alta",'Mapa final'!$AD$77="Catastrófico"),CONCATENATE("R24C",'Mapa final'!$R$77),"")</f>
        <v/>
      </c>
      <c r="X79" s="102" t="str">
        <f>IF(AND('Mapa final'!$AB$78="Alta",'Mapa final'!$AD$78="Catastrófico"),CONCATENATE("R24C",'Mapa final'!$R$78),"")</f>
        <v/>
      </c>
      <c r="Y79" s="58"/>
      <c r="Z79" s="267"/>
      <c r="AA79" s="268"/>
      <c r="AB79" s="268"/>
      <c r="AC79" s="268"/>
      <c r="AD79" s="268"/>
      <c r="AE79" s="269"/>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282"/>
      <c r="C80" s="282"/>
      <c r="D80" s="283"/>
      <c r="E80" s="259"/>
      <c r="F80" s="272"/>
      <c r="G80" s="272"/>
      <c r="H80" s="272"/>
      <c r="I80" s="254"/>
      <c r="J80" s="51" t="str">
        <f>IF(AND('Mapa final'!$AB$79="Alta",'Mapa final'!$AD$79="Leve"),CONCATENATE("R25C",'Mapa final'!$R$79),"")</f>
        <v/>
      </c>
      <c r="K80" s="52" t="str">
        <f>IF(AND('Mapa final'!$AB$80="Alta",'Mapa final'!$AD$80="Leve"),CONCATENATE("R25C",'Mapa final'!$R$80),"")</f>
        <v/>
      </c>
      <c r="L80" s="113" t="str">
        <f>IF(AND('Mapa final'!$AB$81="Alta",'Mapa final'!$AD$81="Leve"),CONCATENATE("R25C",'Mapa final'!$R$81),"")</f>
        <v/>
      </c>
      <c r="M80" s="51" t="str">
        <f>IF(AND('Mapa final'!$AB$79="Alta",'Mapa final'!$AD$79="Menor"),CONCATENATE("R25C",'Mapa final'!$R$79),"")</f>
        <v/>
      </c>
      <c r="N80" s="52" t="str">
        <f>IF(AND('Mapa final'!$AB$80="Alta",'Mapa final'!$AD$80="Menor"),CONCATENATE("R25C",'Mapa final'!$R$80),"")</f>
        <v/>
      </c>
      <c r="O80" s="113" t="str">
        <f>IF(AND('Mapa final'!$AB$81="Alta",'Mapa final'!$AD$81="Menor"),CONCATENATE("R25C",'Mapa final'!$R$81),"")</f>
        <v/>
      </c>
      <c r="P80" s="107" t="str">
        <f>IF(AND('Mapa final'!$AB$79="Alta",'Mapa final'!$AD$79="Moderado"),CONCATENATE("R25C",'Mapa final'!$R$79),"")</f>
        <v/>
      </c>
      <c r="Q80" s="44" t="str">
        <f>IF(AND('Mapa final'!$AB$80="Alta",'Mapa final'!$AD$80="Moderado"),CONCATENATE("R25C",'Mapa final'!$R$80),"")</f>
        <v/>
      </c>
      <c r="R80" s="108" t="str">
        <f>IF(AND('Mapa final'!$AB$81="Alta",'Mapa final'!$AD$81="Moderado"),CONCATENATE("R25C",'Mapa final'!$R$81),"")</f>
        <v/>
      </c>
      <c r="S80" s="107" t="str">
        <f>IF(AND('Mapa final'!$AB$79="Alta",'Mapa final'!$AD$79="Mayor"),CONCATENATE("R25C",'Mapa final'!$R$79),"")</f>
        <v/>
      </c>
      <c r="T80" s="44" t="str">
        <f>IF(AND('Mapa final'!$AB$80="Alta",'Mapa final'!$AD$80="Mayor"),CONCATENATE("R25C",'Mapa final'!$R$80),"")</f>
        <v/>
      </c>
      <c r="U80" s="108" t="str">
        <f>IF(AND('Mapa final'!$AB$81="Alta",'Mapa final'!$AD$81="Mayor"),CONCATENATE("R25C",'Mapa final'!$R$81),"")</f>
        <v/>
      </c>
      <c r="V80" s="45" t="str">
        <f>IF(AND('Mapa final'!$AB$79="Alta",'Mapa final'!$AD$79="Catastrófico"),CONCATENATE("R25C",'Mapa final'!$R$79),"")</f>
        <v/>
      </c>
      <c r="W80" s="46" t="str">
        <f>IF(AND('Mapa final'!$AB$80="Alta",'Mapa final'!$AD$80="Catastrófico"),CONCATENATE("R25C",'Mapa final'!$R$80),"")</f>
        <v/>
      </c>
      <c r="X80" s="102" t="str">
        <f>IF(AND('Mapa final'!$AB$81="Alta",'Mapa final'!$AD$81="Catastrófico"),CONCATENATE("R25C",'Mapa final'!$R$81),"")</f>
        <v/>
      </c>
      <c r="Y80" s="58"/>
      <c r="Z80" s="267"/>
      <c r="AA80" s="268"/>
      <c r="AB80" s="268"/>
      <c r="AC80" s="268"/>
      <c r="AD80" s="268"/>
      <c r="AE80" s="269"/>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282"/>
      <c r="C81" s="282"/>
      <c r="D81" s="283"/>
      <c r="E81" s="259"/>
      <c r="F81" s="272"/>
      <c r="G81" s="272"/>
      <c r="H81" s="272"/>
      <c r="I81" s="254"/>
      <c r="J81" s="51" t="str">
        <f>IF(AND('Mapa final'!$AB$82="Alta",'Mapa final'!$AD$82="Leve"),CONCATENATE("R26C",'Mapa final'!$R$82),"")</f>
        <v/>
      </c>
      <c r="K81" s="52" t="str">
        <f>IF(AND('Mapa final'!$AB$83="Alta",'Mapa final'!$AD$83="Leve"),CONCATENATE("R26C",'Mapa final'!$R$83),"")</f>
        <v/>
      </c>
      <c r="L81" s="113" t="str">
        <f>IF(AND('Mapa final'!$AB$84="Alta",'Mapa final'!$AD$84="Leve"),CONCATENATE("R26C",'Mapa final'!$R$84),"")</f>
        <v/>
      </c>
      <c r="M81" s="51" t="str">
        <f>IF(AND('Mapa final'!$AB$82="Alta",'Mapa final'!$AD$82="Menor"),CONCATENATE("R26C",'Mapa final'!$R$82),"")</f>
        <v/>
      </c>
      <c r="N81" s="52" t="str">
        <f>IF(AND('Mapa final'!$AB$83="Alta",'Mapa final'!$AD$83="Menor"),CONCATENATE("R26C",'Mapa final'!$R$83),"")</f>
        <v/>
      </c>
      <c r="O81" s="113" t="str">
        <f>IF(AND('Mapa final'!$AB$84="Alta",'Mapa final'!$AD$84="Menor"),CONCATENATE("R26C",'Mapa final'!$R$84),"")</f>
        <v/>
      </c>
      <c r="P81" s="107" t="str">
        <f>IF(AND('Mapa final'!$AB$82="Alta",'Mapa final'!$AD$82="Moderado"),CONCATENATE("R26C",'Mapa final'!$R$82),"")</f>
        <v/>
      </c>
      <c r="Q81" s="44" t="str">
        <f>IF(AND('Mapa final'!$AB$83="Alta",'Mapa final'!$AD$83="Moderado"),CONCATENATE("R26C",'Mapa final'!$R$83),"")</f>
        <v/>
      </c>
      <c r="R81" s="108" t="str">
        <f>IF(AND('Mapa final'!$AB$84="Alta",'Mapa final'!$AD$84="Moderado"),CONCATENATE("R26C",'Mapa final'!$R$84),"")</f>
        <v/>
      </c>
      <c r="S81" s="107" t="str">
        <f>IF(AND('Mapa final'!$AB$82="Alta",'Mapa final'!$AD$82="Mayor"),CONCATENATE("R26C",'Mapa final'!$R$82),"")</f>
        <v/>
      </c>
      <c r="T81" s="44" t="str">
        <f>IF(AND('Mapa final'!$AB$83="Alta",'Mapa final'!$AD$83="Mayor"),CONCATENATE("R26C",'Mapa final'!$R$83),"")</f>
        <v/>
      </c>
      <c r="U81" s="108" t="str">
        <f>IF(AND('Mapa final'!$AB$84="Alta",'Mapa final'!$AD$84="Mayor"),CONCATENATE("R26C",'Mapa final'!$R$84),"")</f>
        <v/>
      </c>
      <c r="V81" s="45" t="str">
        <f>IF(AND('Mapa final'!$AB$82="Alta",'Mapa final'!$AD$82="Catastrófico"),CONCATENATE("R26C",'Mapa final'!$R$82),"")</f>
        <v/>
      </c>
      <c r="W81" s="46" t="str">
        <f>IF(AND('Mapa final'!$AB$83="Alta",'Mapa final'!$AD$83="Catastrófico"),CONCATENATE("R26C",'Mapa final'!$R$83),"")</f>
        <v/>
      </c>
      <c r="X81" s="102" t="str">
        <f>IF(AND('Mapa final'!$AB$84="Alta",'Mapa final'!$AD$84="Catastrófico"),CONCATENATE("R26C",'Mapa final'!$R$84),"")</f>
        <v/>
      </c>
      <c r="Y81" s="58"/>
      <c r="Z81" s="267"/>
      <c r="AA81" s="268"/>
      <c r="AB81" s="268"/>
      <c r="AC81" s="268"/>
      <c r="AD81" s="268"/>
      <c r="AE81" s="269"/>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282"/>
      <c r="C82" s="282"/>
      <c r="D82" s="283"/>
      <c r="E82" s="259"/>
      <c r="F82" s="272"/>
      <c r="G82" s="272"/>
      <c r="H82" s="272"/>
      <c r="I82" s="254"/>
      <c r="J82" s="51" t="str">
        <f>IF(AND('Mapa final'!$AB$85="Alta",'Mapa final'!$AD$85="Leve"),CONCATENATE("R27C",'Mapa final'!$R$85),"")</f>
        <v/>
      </c>
      <c r="K82" s="52" t="str">
        <f>IF(AND('Mapa final'!$AB$86="Alta",'Mapa final'!$AD$86="Leve"),CONCATENATE("R27C",'Mapa final'!$R$86),"")</f>
        <v/>
      </c>
      <c r="L82" s="113" t="str">
        <f>IF(AND('Mapa final'!$AB$87="Alta",'Mapa final'!$AD$87="Leve"),CONCATENATE("R27C",'Mapa final'!$R$87),"")</f>
        <v/>
      </c>
      <c r="M82" s="51" t="str">
        <f>IF(AND('Mapa final'!$AB$85="Alta",'Mapa final'!$AD$85="Menor"),CONCATENATE("R27C",'Mapa final'!$R$85),"")</f>
        <v/>
      </c>
      <c r="N82" s="52" t="str">
        <f>IF(AND('Mapa final'!$AB$86="Alta",'Mapa final'!$AD$86="Menor"),CONCATENATE("R27C",'Mapa final'!$R$86),"")</f>
        <v/>
      </c>
      <c r="O82" s="113" t="str">
        <f>IF(AND('Mapa final'!$AB$87="Alta",'Mapa final'!$AD$87="Menor"),CONCATENATE("R27C",'Mapa final'!$R$87),"")</f>
        <v/>
      </c>
      <c r="P82" s="107" t="str">
        <f>IF(AND('Mapa final'!$AB$85="Alta",'Mapa final'!$AD$85="Moderado"),CONCATENATE("R27C",'Mapa final'!$R$85),"")</f>
        <v/>
      </c>
      <c r="Q82" s="44" t="str">
        <f>IF(AND('Mapa final'!$AB$86="Alta",'Mapa final'!$AD$86="Moderado"),CONCATENATE("R27C",'Mapa final'!$R$86),"")</f>
        <v/>
      </c>
      <c r="R82" s="108" t="str">
        <f>IF(AND('Mapa final'!$AB$87="Alta",'Mapa final'!$AD$87="Moderado"),CONCATENATE("R27C",'Mapa final'!$R$87),"")</f>
        <v/>
      </c>
      <c r="S82" s="107" t="str">
        <f>IF(AND('Mapa final'!$AB$85="Alta",'Mapa final'!$AD$85="Mayor"),CONCATENATE("R27C",'Mapa final'!$R$85),"")</f>
        <v/>
      </c>
      <c r="T82" s="44" t="str">
        <f>IF(AND('Mapa final'!$AB$86="Alta",'Mapa final'!$AD$86="Mayor"),CONCATENATE("R27C",'Mapa final'!$R$86),"")</f>
        <v/>
      </c>
      <c r="U82" s="108" t="str">
        <f>IF(AND('Mapa final'!$AB$87="Alta",'Mapa final'!$AD$87="Mayor"),CONCATENATE("R27C",'Mapa final'!$R$87),"")</f>
        <v/>
      </c>
      <c r="V82" s="45" t="str">
        <f>IF(AND('Mapa final'!$AB$85="Alta",'Mapa final'!$AD$85="Catastrófico"),CONCATENATE("R27C",'Mapa final'!$R$85),"")</f>
        <v/>
      </c>
      <c r="W82" s="46" t="str">
        <f>IF(AND('Mapa final'!$AB$86="Alta",'Mapa final'!$AD$86="Catastrófico"),CONCATENATE("R27C",'Mapa final'!$R$86),"")</f>
        <v/>
      </c>
      <c r="X82" s="102" t="str">
        <f>IF(AND('Mapa final'!$AB$87="Alta",'Mapa final'!$AD$87="Catastrófico"),CONCATENATE("R27C",'Mapa final'!$R$87),"")</f>
        <v/>
      </c>
      <c r="Y82" s="58"/>
      <c r="Z82" s="267"/>
      <c r="AA82" s="268"/>
      <c r="AB82" s="268"/>
      <c r="AC82" s="268"/>
      <c r="AD82" s="268"/>
      <c r="AE82" s="269"/>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282"/>
      <c r="C83" s="282"/>
      <c r="D83" s="283"/>
      <c r="E83" s="259"/>
      <c r="F83" s="272"/>
      <c r="G83" s="272"/>
      <c r="H83" s="272"/>
      <c r="I83" s="254"/>
      <c r="J83" s="51" t="str">
        <f>IF(AND('Mapa final'!$AB$88="Alta",'Mapa final'!$AD$88="Leve"),CONCATENATE("R28C",'Mapa final'!$R$88),"")</f>
        <v/>
      </c>
      <c r="K83" s="52" t="str">
        <f>IF(AND('Mapa final'!$AB$89="Alta",'Mapa final'!$AD$89="Leve"),CONCATENATE("R28C",'Mapa final'!$R$89),"")</f>
        <v/>
      </c>
      <c r="L83" s="113" t="str">
        <f>IF(AND('Mapa final'!$AB$90="Alta",'Mapa final'!$AD$90="Leve"),CONCATENATE("R28C",'Mapa final'!$R$90),"")</f>
        <v/>
      </c>
      <c r="M83" s="51" t="str">
        <f>IF(AND('Mapa final'!$AB$88="Alta",'Mapa final'!$AD$88="Menor"),CONCATENATE("R28C",'Mapa final'!$R$88),"")</f>
        <v/>
      </c>
      <c r="N83" s="52" t="str">
        <f>IF(AND('Mapa final'!$AB$89="Alta",'Mapa final'!$AD$89="Menor"),CONCATENATE("R28C",'Mapa final'!$R$89),"")</f>
        <v/>
      </c>
      <c r="O83" s="113" t="str">
        <f>IF(AND('Mapa final'!$AB$90="Alta",'Mapa final'!$AD$90="Menor"),CONCATENATE("R28C",'Mapa final'!$R$90),"")</f>
        <v/>
      </c>
      <c r="P83" s="107" t="str">
        <f>IF(AND('Mapa final'!$AB$88="Alta",'Mapa final'!$AD$88="Moderado"),CONCATENATE("R28C",'Mapa final'!$R$88),"")</f>
        <v/>
      </c>
      <c r="Q83" s="44" t="str">
        <f>IF(AND('Mapa final'!$AB$89="Alta",'Mapa final'!$AD$89="Moderado"),CONCATENATE("R28C",'Mapa final'!$R$89),"")</f>
        <v/>
      </c>
      <c r="R83" s="108" t="str">
        <f>IF(AND('Mapa final'!$AB$90="Alta",'Mapa final'!$AD$90="Moderado"),CONCATENATE("R28C",'Mapa final'!$R$90),"")</f>
        <v/>
      </c>
      <c r="S83" s="107" t="str">
        <f>IF(AND('Mapa final'!$AB$88="Alta",'Mapa final'!$AD$88="Mayor"),CONCATENATE("R28C",'Mapa final'!$R$88),"")</f>
        <v/>
      </c>
      <c r="T83" s="44" t="str">
        <f>IF(AND('Mapa final'!$AB$89="Alta",'Mapa final'!$AD$89="Mayor"),CONCATENATE("R28C",'Mapa final'!$R$89),"")</f>
        <v/>
      </c>
      <c r="U83" s="108" t="str">
        <f>IF(AND('Mapa final'!$AB$90="Alta",'Mapa final'!$AD$90="Mayor"),CONCATENATE("R28C",'Mapa final'!$R$90),"")</f>
        <v/>
      </c>
      <c r="V83" s="45" t="str">
        <f>IF(AND('Mapa final'!$AB$88="Alta",'Mapa final'!$AD$88="Catastrófico"),CONCATENATE("R28C",'Mapa final'!$R$88),"")</f>
        <v/>
      </c>
      <c r="W83" s="46" t="str">
        <f>IF(AND('Mapa final'!$AB$89="Alta",'Mapa final'!$AD$89="Catastrófico"),CONCATENATE("R28C",'Mapa final'!$R$89),"")</f>
        <v/>
      </c>
      <c r="X83" s="102" t="str">
        <f>IF(AND('Mapa final'!$AB$90="Alta",'Mapa final'!$AD$90="Catastrófico"),CONCATENATE("R28C",'Mapa final'!$R$90),"")</f>
        <v/>
      </c>
      <c r="Y83" s="58"/>
      <c r="Z83" s="267"/>
      <c r="AA83" s="268"/>
      <c r="AB83" s="268"/>
      <c r="AC83" s="268"/>
      <c r="AD83" s="268"/>
      <c r="AE83" s="269"/>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282"/>
      <c r="C84" s="282"/>
      <c r="D84" s="283"/>
      <c r="E84" s="259"/>
      <c r="F84" s="272"/>
      <c r="G84" s="272"/>
      <c r="H84" s="272"/>
      <c r="I84" s="254"/>
      <c r="J84" s="51" t="str">
        <f>IF(AND('Mapa final'!$AB$91="Alta",'Mapa final'!$AD$91="Leve"),CONCATENATE("R29C",'Mapa final'!$R$91),"")</f>
        <v/>
      </c>
      <c r="K84" s="52" t="str">
        <f>IF(AND('Mapa final'!$AB$92="Alta",'Mapa final'!$AD$92="Leve"),CONCATENATE("R29C",'Mapa final'!$R$92),"")</f>
        <v/>
      </c>
      <c r="L84" s="113" t="str">
        <f>IF(AND('Mapa final'!$AB$93="Alta",'Mapa final'!$AD$93="Leve"),CONCATENATE("R29C",'Mapa final'!$R$93),"")</f>
        <v/>
      </c>
      <c r="M84" s="51" t="str">
        <f>IF(AND('Mapa final'!$AB$91="Alta",'Mapa final'!$AD$91="Menor"),CONCATENATE("R29C",'Mapa final'!$R$91),"")</f>
        <v/>
      </c>
      <c r="N84" s="52" t="str">
        <f>IF(AND('Mapa final'!$AB$92="Alta",'Mapa final'!$AD$92="Menor"),CONCATENATE("R29C",'Mapa final'!$R$92),"")</f>
        <v/>
      </c>
      <c r="O84" s="113" t="str">
        <f>IF(AND('Mapa final'!$AB$93="Alta",'Mapa final'!$AD$93="Menor"),CONCATENATE("R29C",'Mapa final'!$R$93),"")</f>
        <v/>
      </c>
      <c r="P84" s="107" t="str">
        <f>IF(AND('Mapa final'!$AB$91="Alta",'Mapa final'!$AD$91="Moderado"),CONCATENATE("R29C",'Mapa final'!$R$91),"")</f>
        <v/>
      </c>
      <c r="Q84" s="44" t="str">
        <f>IF(AND('Mapa final'!$AB$92="Alta",'Mapa final'!$AD$92="Moderado"),CONCATENATE("R29C",'Mapa final'!$R$92),"")</f>
        <v/>
      </c>
      <c r="R84" s="108" t="str">
        <f>IF(AND('Mapa final'!$AB$93="Alta",'Mapa final'!$AD$93="Moderado"),CONCATENATE("R29C",'Mapa final'!$R$93),"")</f>
        <v/>
      </c>
      <c r="S84" s="107" t="str">
        <f>IF(AND('Mapa final'!$AB$91="Alta",'Mapa final'!$AD$91="Mayor"),CONCATENATE("R29C",'Mapa final'!$R$91),"")</f>
        <v/>
      </c>
      <c r="T84" s="44" t="str">
        <f>IF(AND('Mapa final'!$AB$92="Alta",'Mapa final'!$AD$92="Mayor"),CONCATENATE("R29C",'Mapa final'!$R$92),"")</f>
        <v/>
      </c>
      <c r="U84" s="108" t="str">
        <f>IF(AND('Mapa final'!$AB$93="Alta",'Mapa final'!$AD$93="Mayor"),CONCATENATE("R29C",'Mapa final'!$R$93),"")</f>
        <v/>
      </c>
      <c r="V84" s="45" t="str">
        <f>IF(AND('Mapa final'!$AB$91="Alta",'Mapa final'!$AD$91="Catastrófico"),CONCATENATE("R29C",'Mapa final'!$R$91),"")</f>
        <v/>
      </c>
      <c r="W84" s="46" t="str">
        <f>IF(AND('Mapa final'!$AB$92="Alta",'Mapa final'!$AD$92="Catastrófico"),CONCATENATE("R29C",'Mapa final'!$R$92),"")</f>
        <v/>
      </c>
      <c r="X84" s="102" t="str">
        <f>IF(AND('Mapa final'!$AB$93="Alta",'Mapa final'!$AD$93="Catastrófico"),CONCATENATE("R29C",'Mapa final'!$R$93),"")</f>
        <v/>
      </c>
      <c r="Y84" s="58"/>
      <c r="Z84" s="267"/>
      <c r="AA84" s="268"/>
      <c r="AB84" s="268"/>
      <c r="AC84" s="268"/>
      <c r="AD84" s="268"/>
      <c r="AE84" s="269"/>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282"/>
      <c r="C85" s="282"/>
      <c r="D85" s="283"/>
      <c r="E85" s="259"/>
      <c r="F85" s="272"/>
      <c r="G85" s="272"/>
      <c r="H85" s="272"/>
      <c r="I85" s="254"/>
      <c r="J85" s="51" t="str">
        <f>IF(AND('Mapa final'!$AB$94="Alta",'Mapa final'!$AD$94="Leve"),CONCATENATE("R30C",'Mapa final'!$R$94),"")</f>
        <v/>
      </c>
      <c r="K85" s="52" t="str">
        <f>IF(AND('Mapa final'!$AB$95="Alta",'Mapa final'!$AD$95="Leve"),CONCATENATE("R30C",'Mapa final'!$R$95),"")</f>
        <v/>
      </c>
      <c r="L85" s="113" t="str">
        <f>IF(AND('Mapa final'!$AB$96="Alta",'Mapa final'!$AD$96="Leve"),CONCATENATE("R30C",'Mapa final'!$R$96),"")</f>
        <v/>
      </c>
      <c r="M85" s="51" t="str">
        <f>IF(AND('Mapa final'!$AB$94="Alta",'Mapa final'!$AD$94="Menor"),CONCATENATE("R30C",'Mapa final'!$R$94),"")</f>
        <v/>
      </c>
      <c r="N85" s="52" t="str">
        <f>IF(AND('Mapa final'!$AB$95="Alta",'Mapa final'!$AD$95="Menor"),CONCATENATE("R30C",'Mapa final'!$R$95),"")</f>
        <v/>
      </c>
      <c r="O85" s="113" t="str">
        <f>IF(AND('Mapa final'!$AB$96="Alta",'Mapa final'!$AD$96="Menor"),CONCATENATE("R30C",'Mapa final'!$R$96),"")</f>
        <v/>
      </c>
      <c r="P85" s="107" t="str">
        <f>IF(AND('Mapa final'!$AB$94="Alta",'Mapa final'!$AD$94="Moderado"),CONCATENATE("R30C",'Mapa final'!$R$94),"")</f>
        <v/>
      </c>
      <c r="Q85" s="44" t="str">
        <f>IF(AND('Mapa final'!$AB$95="Alta",'Mapa final'!$AD$95="Moderado"),CONCATENATE("R30C",'Mapa final'!$R$95),"")</f>
        <v/>
      </c>
      <c r="R85" s="108" t="str">
        <f>IF(AND('Mapa final'!$AB$96="Alta",'Mapa final'!$AD$96="Moderado"),CONCATENATE("R30C",'Mapa final'!$R$96),"")</f>
        <v/>
      </c>
      <c r="S85" s="107" t="str">
        <f>IF(AND('Mapa final'!$AB$94="Alta",'Mapa final'!$AD$94="Mayor"),CONCATENATE("R30C",'Mapa final'!$R$94),"")</f>
        <v/>
      </c>
      <c r="T85" s="44" t="str">
        <f>IF(AND('Mapa final'!$AB$95="Alta",'Mapa final'!$AD$95="Mayor"),CONCATENATE("R30C",'Mapa final'!$R$95),"")</f>
        <v/>
      </c>
      <c r="U85" s="108" t="str">
        <f>IF(AND('Mapa final'!$AB$96="Alta",'Mapa final'!$AD$96="Mayor"),CONCATENATE("R30C",'Mapa final'!$R$96),"")</f>
        <v/>
      </c>
      <c r="V85" s="45" t="str">
        <f>IF(AND('Mapa final'!$AB$94="Alta",'Mapa final'!$AD$94="Catastrófico"),CONCATENATE("R30C",'Mapa final'!$R$94),"")</f>
        <v/>
      </c>
      <c r="W85" s="46" t="str">
        <f>IF(AND('Mapa final'!$AB$95="Alta",'Mapa final'!$AD$95="Catastrófico"),CONCATENATE("R30C",'Mapa final'!$R$95),"")</f>
        <v/>
      </c>
      <c r="X85" s="102" t="str">
        <f>IF(AND('Mapa final'!$AB$96="Alta",'Mapa final'!$AD$96="Catastrófico"),CONCATENATE("R30C",'Mapa final'!$R$96),"")</f>
        <v/>
      </c>
      <c r="Y85" s="58"/>
      <c r="Z85" s="267"/>
      <c r="AA85" s="268"/>
      <c r="AB85" s="268"/>
      <c r="AC85" s="268"/>
      <c r="AD85" s="268"/>
      <c r="AE85" s="269"/>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282"/>
      <c r="C86" s="282"/>
      <c r="D86" s="283"/>
      <c r="E86" s="259"/>
      <c r="F86" s="272"/>
      <c r="G86" s="272"/>
      <c r="H86" s="272"/>
      <c r="I86" s="254"/>
      <c r="J86" s="51" t="str">
        <f>IF(AND('Mapa final'!$AB$97="Alta",'Mapa final'!$AD$97="Leve"),CONCATENATE("R31C",'Mapa final'!$R$97),"")</f>
        <v/>
      </c>
      <c r="K86" s="52" t="str">
        <f>IF(AND('Mapa final'!$AB$98="Alta",'Mapa final'!$AD$98="Leve"),CONCATENATE("R31C",'Mapa final'!$R$98),"")</f>
        <v/>
      </c>
      <c r="L86" s="113" t="str">
        <f>IF(AND('Mapa final'!$AB$99="Alta",'Mapa final'!$AD$99="Leve"),CONCATENATE("R31C",'Mapa final'!$R$99),"")</f>
        <v/>
      </c>
      <c r="M86" s="51" t="str">
        <f>IF(AND('Mapa final'!$AB$97="Alta",'Mapa final'!$AD$97="Menor"),CONCATENATE("R31C",'Mapa final'!$R$97),"")</f>
        <v/>
      </c>
      <c r="N86" s="52" t="str">
        <f>IF(AND('Mapa final'!$AB$98="Alta",'Mapa final'!$AD$98="Menor"),CONCATENATE("R31C",'Mapa final'!$R$98),"")</f>
        <v/>
      </c>
      <c r="O86" s="113" t="str">
        <f>IF(AND('Mapa final'!$AB$99="Alta",'Mapa final'!$AD$99="Menor"),CONCATENATE("R31C",'Mapa final'!$R$99),"")</f>
        <v/>
      </c>
      <c r="P86" s="107" t="str">
        <f>IF(AND('Mapa final'!$AB$97="Alta",'Mapa final'!$AD$97="Moderado"),CONCATENATE("R31C",'Mapa final'!$R$97),"")</f>
        <v/>
      </c>
      <c r="Q86" s="44" t="str">
        <f>IF(AND('Mapa final'!$AB$98="Alta",'Mapa final'!$AD$98="Moderado"),CONCATENATE("R31C",'Mapa final'!$R$98),"")</f>
        <v/>
      </c>
      <c r="R86" s="108" t="str">
        <f>IF(AND('Mapa final'!$AB$99="Alta",'Mapa final'!$AD$99="Moderado"),CONCATENATE("R31C",'Mapa final'!$R$99),"")</f>
        <v/>
      </c>
      <c r="S86" s="107" t="str">
        <f>IF(AND('Mapa final'!$AB$97="Alta",'Mapa final'!$AD$97="Mayor"),CONCATENATE("R31C",'Mapa final'!$R$97),"")</f>
        <v/>
      </c>
      <c r="T86" s="44" t="str">
        <f>IF(AND('Mapa final'!$AB$98="Alta",'Mapa final'!$AD$98="Mayor"),CONCATENATE("R31C",'Mapa final'!$R$98),"")</f>
        <v/>
      </c>
      <c r="U86" s="108" t="str">
        <f>IF(AND('Mapa final'!$AB$99="Alta",'Mapa final'!$AD$99="Mayor"),CONCATENATE("R31C",'Mapa final'!$R$99),"")</f>
        <v/>
      </c>
      <c r="V86" s="45" t="str">
        <f>IF(AND('Mapa final'!$AB$97="Alta",'Mapa final'!$AD$97="Catastrófico"),CONCATENATE("R31C",'Mapa final'!$R$97),"")</f>
        <v/>
      </c>
      <c r="W86" s="46" t="str">
        <f>IF(AND('Mapa final'!$AB$98="Alta",'Mapa final'!$AD$98="Catastrófico"),CONCATENATE("R31C",'Mapa final'!$R$98),"")</f>
        <v/>
      </c>
      <c r="X86" s="102" t="str">
        <f>IF(AND('Mapa final'!$AB$99="Alta",'Mapa final'!$AD$99="Catastrófico"),CONCATENATE("R31C",'Mapa final'!$R$99),"")</f>
        <v/>
      </c>
      <c r="Y86" s="58"/>
      <c r="Z86" s="267"/>
      <c r="AA86" s="268"/>
      <c r="AB86" s="268"/>
      <c r="AC86" s="268"/>
      <c r="AD86" s="268"/>
      <c r="AE86" s="269"/>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282"/>
      <c r="C87" s="282"/>
      <c r="D87" s="283"/>
      <c r="E87" s="259"/>
      <c r="F87" s="272"/>
      <c r="G87" s="272"/>
      <c r="H87" s="272"/>
      <c r="I87" s="254"/>
      <c r="J87" s="51" t="str">
        <f>IF(AND('Mapa final'!$AB$100="Alta",'Mapa final'!$AD$100="Leve"),CONCATENATE("R32C",'Mapa final'!$R$100),"")</f>
        <v/>
      </c>
      <c r="K87" s="52" t="str">
        <f>IF(AND('Mapa final'!$AB$101="Alta",'Mapa final'!$AD$101="Leve"),CONCATENATE("R32C",'Mapa final'!$R$101),"")</f>
        <v/>
      </c>
      <c r="L87" s="113" t="str">
        <f>IF(AND('Mapa final'!$AB$102="Alta",'Mapa final'!$AD$102="Leve"),CONCATENATE("R32C",'Mapa final'!$R$102),"")</f>
        <v/>
      </c>
      <c r="M87" s="51" t="str">
        <f>IF(AND('Mapa final'!$AB$100="Alta",'Mapa final'!$AD$100="Menor"),CONCATENATE("R32C",'Mapa final'!$R$100),"")</f>
        <v/>
      </c>
      <c r="N87" s="52" t="str">
        <f>IF(AND('Mapa final'!$AB$101="Alta",'Mapa final'!$AD$101="Menor"),CONCATENATE("R32C",'Mapa final'!$R$101),"")</f>
        <v/>
      </c>
      <c r="O87" s="113" t="str">
        <f>IF(AND('Mapa final'!$AB$102="Alta",'Mapa final'!$AD$102="Menor"),CONCATENATE("R32C",'Mapa final'!$R$102),"")</f>
        <v/>
      </c>
      <c r="P87" s="107" t="str">
        <f>IF(AND('Mapa final'!$AB$100="Alta",'Mapa final'!$AD$100="Moderado"),CONCATENATE("R32C",'Mapa final'!$R$100),"")</f>
        <v/>
      </c>
      <c r="Q87" s="44" t="str">
        <f>IF(AND('Mapa final'!$AB$101="Alta",'Mapa final'!$AD$101="Moderado"),CONCATENATE("R32C",'Mapa final'!$R$101),"")</f>
        <v/>
      </c>
      <c r="R87" s="44" t="str">
        <f>IF(AND('Mapa final'!$AB$102="Alta",'Mapa final'!$AD$102="Moderado"),CONCATENATE("R32C",'Mapa final'!$R$102),"")</f>
        <v/>
      </c>
      <c r="S87" s="107" t="str">
        <f>IF(AND('Mapa final'!$AB$100="Alta",'Mapa final'!$AD$100="Mayor"),CONCATENATE("R32C",'Mapa final'!$R$100),"")</f>
        <v/>
      </c>
      <c r="T87" s="44" t="str">
        <f>IF(AND('Mapa final'!$AB$101="Alta",'Mapa final'!$AD$101="Mayor"),CONCATENATE("R32C",'Mapa final'!$R$101),"")</f>
        <v/>
      </c>
      <c r="U87" s="108" t="str">
        <f>IF(AND('Mapa final'!$AB$102="Alta",'Mapa final'!$AD$102="Mayor"),CONCATENATE("R32C",'Mapa final'!$R$102),"")</f>
        <v/>
      </c>
      <c r="V87" s="45" t="str">
        <f>IF(AND('Mapa final'!$AB$100="Alta",'Mapa final'!$AD$100="Catastrófico"),CONCATENATE("R32C",'Mapa final'!$R$100),"")</f>
        <v/>
      </c>
      <c r="W87" s="46" t="str">
        <f>IF(AND('Mapa final'!$AB$101="Alta",'Mapa final'!$AD$101="Catastrófico"),CONCATENATE("R32C",'Mapa final'!$R$101),"")</f>
        <v/>
      </c>
      <c r="X87" s="102" t="str">
        <f>IF(AND('Mapa final'!$AB$102="Alta",'Mapa final'!$AD$102="Catastrófico"),CONCATENATE("R32C",'Mapa final'!$R$102),"")</f>
        <v/>
      </c>
      <c r="Y87" s="58"/>
      <c r="Z87" s="267"/>
      <c r="AA87" s="268"/>
      <c r="AB87" s="268"/>
      <c r="AC87" s="268"/>
      <c r="AD87" s="268"/>
      <c r="AE87" s="269"/>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282"/>
      <c r="C88" s="282"/>
      <c r="D88" s="283"/>
      <c r="E88" s="259"/>
      <c r="F88" s="272"/>
      <c r="G88" s="272"/>
      <c r="H88" s="272"/>
      <c r="I88" s="254"/>
      <c r="J88" s="51" t="str">
        <f>IF(AND('Mapa final'!$AB$103="Alta",'Mapa final'!$AD$103="Leve"),CONCATENATE("R33C",'Mapa final'!$R$103),"")</f>
        <v/>
      </c>
      <c r="K88" s="52" t="str">
        <f>IF(AND('Mapa final'!$AB$104="Alta",'Mapa final'!$AD$104="Leve"),CONCATENATE("R33C",'Mapa final'!$R$104),"")</f>
        <v/>
      </c>
      <c r="L88" s="113" t="str">
        <f>IF(AND('Mapa final'!$AB$105="Alta",'Mapa final'!$AD$105="Leve"),CONCATENATE("R33C",'Mapa final'!$R$105),"")</f>
        <v/>
      </c>
      <c r="M88" s="51" t="str">
        <f>IF(AND('Mapa final'!$AB$103="Alta",'Mapa final'!$AD$103="Menor"),CONCATENATE("R33C",'Mapa final'!$R$103),"")</f>
        <v/>
      </c>
      <c r="N88" s="52" t="str">
        <f>IF(AND('Mapa final'!$AB$104="Alta",'Mapa final'!$AD$104="Menor"),CONCATENATE("R33C",'Mapa final'!$R$104),"")</f>
        <v/>
      </c>
      <c r="O88" s="113" t="str">
        <f>IF(AND('Mapa final'!$AB$105="Alta",'Mapa final'!$AD$105="Menor"),CONCATENATE("R33C",'Mapa final'!$R$105),"")</f>
        <v/>
      </c>
      <c r="P88" s="107" t="str">
        <f>IF(AND('Mapa final'!$AB$103="Alta",'Mapa final'!$AD$103="Moderado"),CONCATENATE("R33C",'Mapa final'!$R$103),"")</f>
        <v/>
      </c>
      <c r="Q88" s="44" t="str">
        <f>IF(AND('Mapa final'!$AB$104="Alta",'Mapa final'!$AD$104="Moderado"),CONCATENATE("R33C",'Mapa final'!$R$104),"")</f>
        <v/>
      </c>
      <c r="R88" s="44" t="str">
        <f>IF(AND('Mapa final'!$AB$105="Alta",'Mapa final'!$AD$105="Moderado"),CONCATENATE("R33C",'Mapa final'!$R$105),"")</f>
        <v/>
      </c>
      <c r="S88" s="107" t="str">
        <f>IF(AND('Mapa final'!$AB$103="Alta",'Mapa final'!$AD$103="Mayor"),CONCATENATE("R33C",'Mapa final'!$R$103),"")</f>
        <v/>
      </c>
      <c r="T88" s="44" t="str">
        <f>IF(AND('Mapa final'!$AB$104="Alta",'Mapa final'!$AD$104="Mayor"),CONCATENATE("R33C",'Mapa final'!$R$104),"")</f>
        <v/>
      </c>
      <c r="U88" s="108" t="str">
        <f>IF(AND('Mapa final'!$AB$105="Alta",'Mapa final'!$AD$105="Mayor"),CONCATENATE("R33C",'Mapa final'!$R$105),"")</f>
        <v/>
      </c>
      <c r="V88" s="45" t="str">
        <f>IF(AND('Mapa final'!$AB$103="Alta",'Mapa final'!$AD$103="Catastrófico"),CONCATENATE("R33C",'Mapa final'!$R$103),"")</f>
        <v/>
      </c>
      <c r="W88" s="46" t="str">
        <f>IF(AND('Mapa final'!$AB$104="Alta",'Mapa final'!$AD$104="Catastrófico"),CONCATENATE("R33C",'Mapa final'!$R$104),"")</f>
        <v/>
      </c>
      <c r="X88" s="102" t="str">
        <f>IF(AND('Mapa final'!$AB$105="Alta",'Mapa final'!$AD$105="Catastrófico"),CONCATENATE("R33C",'Mapa final'!$R$105),"")</f>
        <v/>
      </c>
      <c r="Y88" s="58"/>
      <c r="Z88" s="267"/>
      <c r="AA88" s="268"/>
      <c r="AB88" s="268"/>
      <c r="AC88" s="268"/>
      <c r="AD88" s="268"/>
      <c r="AE88" s="269"/>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282"/>
      <c r="C89" s="282"/>
      <c r="D89" s="283"/>
      <c r="E89" s="259"/>
      <c r="F89" s="272"/>
      <c r="G89" s="272"/>
      <c r="H89" s="272"/>
      <c r="I89" s="254"/>
      <c r="J89" s="51" t="str">
        <f>IF(AND('Mapa final'!$AB$106="Alta",'Mapa final'!$AD$106="Leve"),CONCATENATE("R34C",'Mapa final'!$R$106),"")</f>
        <v/>
      </c>
      <c r="K89" s="52" t="str">
        <f>IF(AND('Mapa final'!$AB$107="Alta",'Mapa final'!$AD$107="Leve"),CONCATENATE("R34C",'Mapa final'!$R$107),"")</f>
        <v/>
      </c>
      <c r="L89" s="113" t="str">
        <f>IF(AND('Mapa final'!$AB$108="Alta",'Mapa final'!$AD$108="Leve"),CONCATENATE("R34C",'Mapa final'!$R$108),"")</f>
        <v/>
      </c>
      <c r="M89" s="51" t="str">
        <f>IF(AND('Mapa final'!$AB$106="Alta",'Mapa final'!$AD$106="Menor"),CONCATENATE("R34C",'Mapa final'!$R$106),"")</f>
        <v/>
      </c>
      <c r="N89" s="52" t="str">
        <f>IF(AND('Mapa final'!$AB$107="Alta",'Mapa final'!$AD$107="Menor"),CONCATENATE("R34C",'Mapa final'!$R$107),"")</f>
        <v/>
      </c>
      <c r="O89" s="113" t="str">
        <f>IF(AND('Mapa final'!$AB$108="Alta",'Mapa final'!$AD$108="Menor"),CONCATENATE("R34C",'Mapa final'!$R$108),"")</f>
        <v/>
      </c>
      <c r="P89" s="107" t="str">
        <f>IF(AND('Mapa final'!$AB$106="Alta",'Mapa final'!$AD$106="Moderado"),CONCATENATE("R34C",'Mapa final'!$R$106),"")</f>
        <v/>
      </c>
      <c r="Q89" s="44" t="str">
        <f>IF(AND('Mapa final'!$AB$107="Alta",'Mapa final'!$AD$107="Moderado"),CONCATENATE("R34C",'Mapa final'!$R$107),"")</f>
        <v/>
      </c>
      <c r="R89" s="108" t="str">
        <f>IF(AND('Mapa final'!$AB$108="Alta",'Mapa final'!$AD$108="Moderado"),CONCATENATE("R34C",'Mapa final'!$R$108),"")</f>
        <v/>
      </c>
      <c r="S89" s="107" t="str">
        <f>IF(AND('Mapa final'!$AB$106="Alta",'Mapa final'!$AD$106="Mayor"),CONCATENATE("R34C",'Mapa final'!$R$106),"")</f>
        <v/>
      </c>
      <c r="T89" s="44" t="str">
        <f>IF(AND('Mapa final'!$AB$107="Alta",'Mapa final'!$AD$107="Mayor"),CONCATENATE("R34C",'Mapa final'!$R$107),"")</f>
        <v/>
      </c>
      <c r="U89" s="108" t="str">
        <f>IF(AND('Mapa final'!$AB$108="Alta",'Mapa final'!$AD$108="Mayor"),CONCATENATE("R34C",'Mapa final'!$R$108),"")</f>
        <v/>
      </c>
      <c r="V89" s="45" t="str">
        <f>IF(AND('Mapa final'!$AB$106="Alta",'Mapa final'!$AD$106="Catastrófico"),CONCATENATE("R34C",'Mapa final'!$R$106),"")</f>
        <v/>
      </c>
      <c r="W89" s="46" t="str">
        <f>IF(AND('Mapa final'!$AB$107="Alta",'Mapa final'!$AD$107="Catastrófico"),CONCATENATE("R34C",'Mapa final'!$R$107),"")</f>
        <v/>
      </c>
      <c r="X89" s="102" t="str">
        <f>IF(AND('Mapa final'!$AB$108="Alta",'Mapa final'!$AD$108="Catastrófico"),CONCATENATE("R34C",'Mapa final'!$R$108),"")</f>
        <v/>
      </c>
      <c r="Y89" s="58"/>
      <c r="Z89" s="267"/>
      <c r="AA89" s="268"/>
      <c r="AB89" s="268"/>
      <c r="AC89" s="268"/>
      <c r="AD89" s="268"/>
      <c r="AE89" s="269"/>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282"/>
      <c r="C90" s="282"/>
      <c r="D90" s="283"/>
      <c r="E90" s="259"/>
      <c r="F90" s="272"/>
      <c r="G90" s="272"/>
      <c r="H90" s="272"/>
      <c r="I90" s="254"/>
      <c r="J90" s="51" t="str">
        <f>IF(AND('Mapa final'!$AB$109="Alta",'Mapa final'!$AD$109="Leve"),CONCATENATE("R35C",'Mapa final'!$R$109),"")</f>
        <v/>
      </c>
      <c r="K90" s="52" t="str">
        <f>IF(AND('Mapa final'!$AB$110="Alta",'Mapa final'!$AD$110="Leve"),CONCATENATE("R35C",'Mapa final'!$R$110),"")</f>
        <v/>
      </c>
      <c r="L90" s="113" t="str">
        <f>IF(AND('Mapa final'!$AB$111="Alta",'Mapa final'!$AD$111="Leve"),CONCATENATE("R35C",'Mapa final'!$R$111),"")</f>
        <v/>
      </c>
      <c r="M90" s="51" t="str">
        <f>IF(AND('Mapa final'!$AB$109="Alta",'Mapa final'!$AD$109="Menor"),CONCATENATE("R35C",'Mapa final'!$R$109),"")</f>
        <v/>
      </c>
      <c r="N90" s="52" t="str">
        <f>IF(AND('Mapa final'!$AB$110="Alta",'Mapa final'!$AD$110="Menor"),CONCATENATE("R35C",'Mapa final'!$R$110),"")</f>
        <v/>
      </c>
      <c r="O90" s="113" t="str">
        <f>IF(AND('Mapa final'!$AB$111="Alta",'Mapa final'!$AD$111="Menor"),CONCATENATE("R35C",'Mapa final'!$R$111),"")</f>
        <v/>
      </c>
      <c r="P90" s="107" t="str">
        <f>IF(AND('Mapa final'!$AB$109="Alta",'Mapa final'!$AD$109="Moderado"),CONCATENATE("R35C",'Mapa final'!$R$109),"")</f>
        <v/>
      </c>
      <c r="Q90" s="44" t="str">
        <f>IF(AND('Mapa final'!$AB$110="Alta",'Mapa final'!$AD$110="Moderado"),CONCATENATE("R35C",'Mapa final'!$R$110),"")</f>
        <v/>
      </c>
      <c r="R90" s="108" t="str">
        <f>IF(AND('Mapa final'!$AB$111="Alta",'Mapa final'!$AD$111="Moderado"),CONCATENATE("R35C",'Mapa final'!$R$111),"")</f>
        <v/>
      </c>
      <c r="S90" s="107" t="str">
        <f>IF(AND('Mapa final'!$AB$109="Alta",'Mapa final'!$AD$109="Mayor"),CONCATENATE("R35C",'Mapa final'!$R$109),"")</f>
        <v/>
      </c>
      <c r="T90" s="44" t="str">
        <f>IF(AND('Mapa final'!$AB$110="Alta",'Mapa final'!$AD$110="Mayor"),CONCATENATE("R35C",'Mapa final'!$R$110),"")</f>
        <v/>
      </c>
      <c r="U90" s="108" t="str">
        <f>IF(AND('Mapa final'!$AB$111="Alta",'Mapa final'!$AD$111="Mayor"),CONCATENATE("R35C",'Mapa final'!$R$111),"")</f>
        <v/>
      </c>
      <c r="V90" s="45" t="str">
        <f>IF(AND('Mapa final'!$AB$109="Alta",'Mapa final'!$AD$109="Catastrófico"),CONCATENATE("R35C",'Mapa final'!$R$109),"")</f>
        <v/>
      </c>
      <c r="W90" s="46" t="str">
        <f>IF(AND('Mapa final'!$AB$110="Alta",'Mapa final'!$AD$110="Catastrófico"),CONCATENATE("R35C",'Mapa final'!$R$110),"")</f>
        <v/>
      </c>
      <c r="X90" s="102" t="str">
        <f>IF(AND('Mapa final'!$AB$111="Alta",'Mapa final'!$AD$111="Catastrófico"),CONCATENATE("R35C",'Mapa final'!$R$111),"")</f>
        <v/>
      </c>
      <c r="Y90" s="58"/>
      <c r="Z90" s="267"/>
      <c r="AA90" s="268"/>
      <c r="AB90" s="268"/>
      <c r="AC90" s="268"/>
      <c r="AD90" s="268"/>
      <c r="AE90" s="269"/>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282"/>
      <c r="C91" s="282"/>
      <c r="D91" s="283"/>
      <c r="E91" s="259"/>
      <c r="F91" s="272"/>
      <c r="G91" s="272"/>
      <c r="H91" s="272"/>
      <c r="I91" s="254"/>
      <c r="J91" s="51" t="str">
        <f>IF(AND('Mapa final'!$AB$112="Alta",'Mapa final'!$AD$112="Leve"),CONCATENATE("R36C",'Mapa final'!$R$112),"")</f>
        <v/>
      </c>
      <c r="K91" s="52" t="str">
        <f>IF(AND('Mapa final'!$AB$113="Alta",'Mapa final'!$AD$113="Leve"),CONCATENATE("R36C",'Mapa final'!$R$113),"")</f>
        <v/>
      </c>
      <c r="L91" s="113" t="str">
        <f>IF(AND('Mapa final'!$AB$114="Alta",'Mapa final'!$AD$114="Leve"),CONCATENATE("R36C",'Mapa final'!$R$114),"")</f>
        <v/>
      </c>
      <c r="M91" s="51" t="str">
        <f>IF(AND('Mapa final'!$AB$112="Alta",'Mapa final'!$AD$112="Menor"),CONCATENATE("R36C",'Mapa final'!$R$112),"")</f>
        <v/>
      </c>
      <c r="N91" s="52" t="str">
        <f>IF(AND('Mapa final'!$AB$113="Alta",'Mapa final'!$AD$113="Menor"),CONCATENATE("R36C",'Mapa final'!$R$113),"")</f>
        <v/>
      </c>
      <c r="O91" s="113" t="str">
        <f>IF(AND('Mapa final'!$AB$114="Alta",'Mapa final'!$AD$114="Menor"),CONCATENATE("R36C",'Mapa final'!$R$114),"")</f>
        <v/>
      </c>
      <c r="P91" s="107" t="str">
        <f>IF(AND('Mapa final'!$AB$112="Alta",'Mapa final'!$AD$112="Moderado"),CONCATENATE("R36C",'Mapa final'!$R$112),"")</f>
        <v/>
      </c>
      <c r="Q91" s="44" t="str">
        <f>IF(AND('Mapa final'!$AB$113="Alta",'Mapa final'!$AD$113="Moderado"),CONCATENATE("R36C",'Mapa final'!$R$113),"")</f>
        <v/>
      </c>
      <c r="R91" s="108" t="str">
        <f>IF(AND('Mapa final'!$AB$114="Alta",'Mapa final'!$AD$114="Moderado"),CONCATENATE("R36C",'Mapa final'!$R$114),"")</f>
        <v/>
      </c>
      <c r="S91" s="107" t="str">
        <f>IF(AND('Mapa final'!$AB$112="Alta",'Mapa final'!$AD$112="Mayor"),CONCATENATE("R36C",'Mapa final'!$R$112),"")</f>
        <v/>
      </c>
      <c r="T91" s="44" t="str">
        <f>IF(AND('Mapa final'!$AB$113="Alta",'Mapa final'!$AD$113="Mayor"),CONCATENATE("R36C",'Mapa final'!$R$113),"")</f>
        <v/>
      </c>
      <c r="U91" s="108" t="str">
        <f>IF(AND('Mapa final'!$AB$114="Alta",'Mapa final'!$AD$114="Mayor"),CONCATENATE("R36C",'Mapa final'!$R$114),"")</f>
        <v/>
      </c>
      <c r="V91" s="45" t="str">
        <f>IF(AND('Mapa final'!$AB$112="Alta",'Mapa final'!$AD$112="Catastrófico"),CONCATENATE("R36C",'Mapa final'!$R$112),"")</f>
        <v/>
      </c>
      <c r="W91" s="46" t="str">
        <f>IF(AND('Mapa final'!$AB$113="Alta",'Mapa final'!$AD$113="Catastrófico"),CONCATENATE("R36C",'Mapa final'!$R$113),"")</f>
        <v/>
      </c>
      <c r="X91" s="102" t="str">
        <f>IF(AND('Mapa final'!$AB$114="Alta",'Mapa final'!$AD$114="Catastrófico"),CONCATENATE("R36C",'Mapa final'!$R$114),"")</f>
        <v/>
      </c>
      <c r="Y91" s="58"/>
      <c r="Z91" s="267"/>
      <c r="AA91" s="268"/>
      <c r="AB91" s="268"/>
      <c r="AC91" s="268"/>
      <c r="AD91" s="268"/>
      <c r="AE91" s="269"/>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282"/>
      <c r="C92" s="282"/>
      <c r="D92" s="283"/>
      <c r="E92" s="259"/>
      <c r="F92" s="272"/>
      <c r="G92" s="272"/>
      <c r="H92" s="272"/>
      <c r="I92" s="254"/>
      <c r="J92" s="51" t="str">
        <f>IF(AND('Mapa final'!$AB$115="Alta",'Mapa final'!$AD$115="Leve"),CONCATENATE("R37C",'Mapa final'!$R$115),"")</f>
        <v/>
      </c>
      <c r="K92" s="52" t="str">
        <f>IF(AND('Mapa final'!$AB$116="Alta",'Mapa final'!$AD$116="Leve"),CONCATENATE("R37C",'Mapa final'!$R$116),"")</f>
        <v/>
      </c>
      <c r="L92" s="113" t="str">
        <f>IF(AND('Mapa final'!$AB$117="Alta",'Mapa final'!$AD$117="Leve"),CONCATENATE("R37C",'Mapa final'!$R$117),"")</f>
        <v/>
      </c>
      <c r="M92" s="51" t="str">
        <f>IF(AND('Mapa final'!$AB$115="Alta",'Mapa final'!$AD$115="Menor"),CONCATENATE("R37C",'Mapa final'!$R$115),"")</f>
        <v/>
      </c>
      <c r="N92" s="52" t="str">
        <f>IF(AND('Mapa final'!$AB$116="Alta",'Mapa final'!$AD$116="Menor"),CONCATENATE("R37C",'Mapa final'!$R$116),"")</f>
        <v/>
      </c>
      <c r="O92" s="113" t="str">
        <f>IF(AND('Mapa final'!$AB$117="Alta",'Mapa final'!$AD$117="Menor"),CONCATENATE("R37C",'Mapa final'!$R$117),"")</f>
        <v/>
      </c>
      <c r="P92" s="107" t="str">
        <f>IF(AND('Mapa final'!$AB$115="Alta",'Mapa final'!$AD$115="Moderado"),CONCATENATE("R37C",'Mapa final'!$R$115),"")</f>
        <v/>
      </c>
      <c r="Q92" s="44" t="str">
        <f>IF(AND('Mapa final'!$AB$116="Alta",'Mapa final'!$AD$116="Moderado"),CONCATENATE("R37C",'Mapa final'!$R$116),"")</f>
        <v/>
      </c>
      <c r="R92" s="108" t="str">
        <f>IF(AND('Mapa final'!$AB$117="Alta",'Mapa final'!$AD$117="Moderado"),CONCATENATE("R37C",'Mapa final'!$R$117),"")</f>
        <v/>
      </c>
      <c r="S92" s="107" t="str">
        <f>IF(AND('Mapa final'!$AB$115="Alta",'Mapa final'!$AD$115="Mayor"),CONCATENATE("R37C",'Mapa final'!$R$115),"")</f>
        <v/>
      </c>
      <c r="T92" s="44" t="str">
        <f>IF(AND('Mapa final'!$AB$116="Alta",'Mapa final'!$AD$116="Mayor"),CONCATENATE("R37C",'Mapa final'!$R$116),"")</f>
        <v/>
      </c>
      <c r="U92" s="108" t="str">
        <f>IF(AND('Mapa final'!$AB$117="Alta",'Mapa final'!$AD$117="Mayor"),CONCATENATE("R37C",'Mapa final'!$R$117),"")</f>
        <v/>
      </c>
      <c r="V92" s="45" t="str">
        <f>IF(AND('Mapa final'!$AB$115="Alta",'Mapa final'!$AD$115="Catastrófico"),CONCATENATE("R37C",'Mapa final'!$R$115),"")</f>
        <v/>
      </c>
      <c r="W92" s="46" t="str">
        <f>IF(AND('Mapa final'!$AB$116="Alta",'Mapa final'!$AD$116="Catastrófico"),CONCATENATE("R37C",'Mapa final'!$R$116),"")</f>
        <v/>
      </c>
      <c r="X92" s="102" t="str">
        <f>IF(AND('Mapa final'!$AB$117="Alta",'Mapa final'!$AD$117="Catastrófico"),CONCATENATE("R37C",'Mapa final'!$R$117),"")</f>
        <v/>
      </c>
      <c r="Y92" s="58"/>
      <c r="Z92" s="267"/>
      <c r="AA92" s="268"/>
      <c r="AB92" s="268"/>
      <c r="AC92" s="268"/>
      <c r="AD92" s="268"/>
      <c r="AE92" s="269"/>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282"/>
      <c r="C93" s="282"/>
      <c r="D93" s="283"/>
      <c r="E93" s="259"/>
      <c r="F93" s="272"/>
      <c r="G93" s="272"/>
      <c r="H93" s="272"/>
      <c r="I93" s="254"/>
      <c r="J93" s="51" t="str">
        <f>IF(AND('Mapa final'!$AB$118="Alta",'Mapa final'!$AD$118="Leve"),CONCATENATE("R38C",'Mapa final'!$R$118),"")</f>
        <v/>
      </c>
      <c r="K93" s="52" t="str">
        <f>IF(AND('Mapa final'!$AB$119="Alta",'Mapa final'!$AD$119="Leve"),CONCATENATE("R38C",'Mapa final'!$R$119),"")</f>
        <v/>
      </c>
      <c r="L93" s="113" t="str">
        <f>IF(AND('Mapa final'!$AB$120="Alta",'Mapa final'!$AD$120="Leve"),CONCATENATE("R38C",'Mapa final'!$R$120),"")</f>
        <v/>
      </c>
      <c r="M93" s="51" t="str">
        <f>IF(AND('Mapa final'!$AB$118="Alta",'Mapa final'!$AD$118="Menor"),CONCATENATE("R38C",'Mapa final'!$R$118),"")</f>
        <v/>
      </c>
      <c r="N93" s="52" t="str">
        <f>IF(AND('Mapa final'!$AB$119="Alta",'Mapa final'!$AD$119="Menor"),CONCATENATE("R38C",'Mapa final'!$R$119),"")</f>
        <v/>
      </c>
      <c r="O93" s="113" t="str">
        <f>IF(AND('Mapa final'!$AB$120="Alta",'Mapa final'!$AD$120="Menor"),CONCATENATE("R38C",'Mapa final'!$R$120),"")</f>
        <v/>
      </c>
      <c r="P93" s="107" t="str">
        <f>IF(AND('Mapa final'!$AB$118="Alta",'Mapa final'!$AD$118="Moderado"),CONCATENATE("R38C",'Mapa final'!$R$118),"")</f>
        <v/>
      </c>
      <c r="Q93" s="44" t="str">
        <f>IF(AND('Mapa final'!$AB$119="Alta",'Mapa final'!$AD$119="Moderado"),CONCATENATE("R38C",'Mapa final'!$R$119),"")</f>
        <v/>
      </c>
      <c r="R93" s="108" t="str">
        <f>IF(AND('Mapa final'!$AB$120="Alta",'Mapa final'!$AD$120="Moderado"),CONCATENATE("R38C",'Mapa final'!$R$120),"")</f>
        <v/>
      </c>
      <c r="S93" s="107" t="str">
        <f>IF(AND('Mapa final'!$AB$118="Alta",'Mapa final'!$AD$118="Mayor"),CONCATENATE("R38C",'Mapa final'!$R$118),"")</f>
        <v/>
      </c>
      <c r="T93" s="44" t="str">
        <f>IF(AND('Mapa final'!$AB$119="Alta",'Mapa final'!$AD$119="Mayor"),CONCATENATE("R38C",'Mapa final'!$R$119),"")</f>
        <v/>
      </c>
      <c r="U93" s="108" t="str">
        <f>IF(AND('Mapa final'!$AB$120="Alta",'Mapa final'!$AD$120="Mayor"),CONCATENATE("R38C",'Mapa final'!$R$120),"")</f>
        <v/>
      </c>
      <c r="V93" s="45" t="str">
        <f>IF(AND('Mapa final'!$AB$118="Alta",'Mapa final'!$AD$118="Catastrófico"),CONCATENATE("R38C",'Mapa final'!$R$118),"")</f>
        <v/>
      </c>
      <c r="W93" s="46" t="str">
        <f>IF(AND('Mapa final'!$AB$119="Alta",'Mapa final'!$AD$119="Catastrófico"),CONCATENATE("R38C",'Mapa final'!$R$119),"")</f>
        <v/>
      </c>
      <c r="X93" s="102" t="str">
        <f>IF(AND('Mapa final'!$AB$120="Alta",'Mapa final'!$AD$120="Catastrófico"),CONCATENATE("R38C",'Mapa final'!$R$120),"")</f>
        <v/>
      </c>
      <c r="Y93" s="58"/>
      <c r="Z93" s="267"/>
      <c r="AA93" s="268"/>
      <c r="AB93" s="268"/>
      <c r="AC93" s="268"/>
      <c r="AD93" s="268"/>
      <c r="AE93" s="269"/>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282"/>
      <c r="C94" s="282"/>
      <c r="D94" s="283"/>
      <c r="E94" s="259"/>
      <c r="F94" s="272"/>
      <c r="G94" s="272"/>
      <c r="H94" s="272"/>
      <c r="I94" s="254"/>
      <c r="J94" s="51" t="str">
        <f>IF(AND('Mapa final'!$AB$121="Alta",'Mapa final'!$AD$121="Leve"),CONCATENATE("R39C",'Mapa final'!$R$121),"")</f>
        <v/>
      </c>
      <c r="K94" s="52" t="str">
        <f>IF(AND('Mapa final'!$AB$122="Alta",'Mapa final'!$AD$122="Leve"),CONCATENATE("R39C",'Mapa final'!$R$122),"")</f>
        <v/>
      </c>
      <c r="L94" s="113" t="str">
        <f>IF(AND('Mapa final'!$AB$123="Alta",'Mapa final'!$AD$123="Leve"),CONCATENATE("R39C",'Mapa final'!$R$123),"")</f>
        <v/>
      </c>
      <c r="M94" s="51" t="str">
        <f>IF(AND('Mapa final'!$AB$121="Alta",'Mapa final'!$AD$121="Menor"),CONCATENATE("R39C",'Mapa final'!$R$121),"")</f>
        <v/>
      </c>
      <c r="N94" s="52" t="str">
        <f>IF(AND('Mapa final'!$AB$122="Alta",'Mapa final'!$AD$122="Menor"),CONCATENATE("R39C",'Mapa final'!$R$122),"")</f>
        <v/>
      </c>
      <c r="O94" s="113" t="str">
        <f>IF(AND('Mapa final'!$AB$123="Alta",'Mapa final'!$AD$123="Menor"),CONCATENATE("R39C",'Mapa final'!$R$123),"")</f>
        <v/>
      </c>
      <c r="P94" s="107" t="str">
        <f>IF(AND('Mapa final'!$AB$121="Alta",'Mapa final'!$AD$121="Moderado"),CONCATENATE("R39C",'Mapa final'!$R$121),"")</f>
        <v/>
      </c>
      <c r="Q94" s="44" t="str">
        <f>IF(AND('Mapa final'!$AB$122="Alta",'Mapa final'!$AD$122="Moderado"),CONCATENATE("R39C",'Mapa final'!$R$122),"")</f>
        <v/>
      </c>
      <c r="R94" s="108" t="str">
        <f>IF(AND('Mapa final'!$AB$123="Alta",'Mapa final'!$AD$123="Moderado"),CONCATENATE("R39C",'Mapa final'!$R$123),"")</f>
        <v/>
      </c>
      <c r="S94" s="107" t="str">
        <f>IF(AND('Mapa final'!$AB$121="Alta",'Mapa final'!$AD$121="Mayor"),CONCATENATE("R39C",'Mapa final'!$R$121),"")</f>
        <v/>
      </c>
      <c r="T94" s="44" t="str">
        <f>IF(AND('Mapa final'!$AB$122="Alta",'Mapa final'!$AD$122="Mayor"),CONCATENATE("R39C",'Mapa final'!$R$122),"")</f>
        <v/>
      </c>
      <c r="U94" s="108" t="str">
        <f>IF(AND('Mapa final'!$AB$123="Alta",'Mapa final'!$AD$123="Mayor"),CONCATENATE("R39C",'Mapa final'!$R$123),"")</f>
        <v/>
      </c>
      <c r="V94" s="45" t="str">
        <f>IF(AND('Mapa final'!$AB$121="Alta",'Mapa final'!$AD$121="Catastrófico"),CONCATENATE("R39C",'Mapa final'!$R$121),"")</f>
        <v/>
      </c>
      <c r="W94" s="46" t="str">
        <f>IF(AND('Mapa final'!$AB$122="Alta",'Mapa final'!$AD$122="Catastrófico"),CONCATENATE("R39C",'Mapa final'!$R$122),"")</f>
        <v/>
      </c>
      <c r="X94" s="102" t="str">
        <f>IF(AND('Mapa final'!$AB$123="Alta",'Mapa final'!$AD$123="Catastrófico"),CONCATENATE("R39C",'Mapa final'!$R$123),"")</f>
        <v/>
      </c>
      <c r="Y94" s="58"/>
      <c r="Z94" s="267"/>
      <c r="AA94" s="268"/>
      <c r="AB94" s="268"/>
      <c r="AC94" s="268"/>
      <c r="AD94" s="268"/>
      <c r="AE94" s="269"/>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282"/>
      <c r="C95" s="282"/>
      <c r="D95" s="283"/>
      <c r="E95" s="259"/>
      <c r="F95" s="272"/>
      <c r="G95" s="272"/>
      <c r="H95" s="272"/>
      <c r="I95" s="254"/>
      <c r="J95" s="51" t="str">
        <f>IF(AND('Mapa final'!$AB$124="Alta",'Mapa final'!$AD$124="Leve"),CONCATENATE("R40C",'Mapa final'!$R$124),"")</f>
        <v/>
      </c>
      <c r="K95" s="52" t="str">
        <f>IF(AND('Mapa final'!$AB$125="Alta",'Mapa final'!$AD$125="Leve"),CONCATENATE("R40C",'Mapa final'!$R$125),"")</f>
        <v/>
      </c>
      <c r="L95" s="113" t="str">
        <f>IF(AND('Mapa final'!$AB$126="Alta",'Mapa final'!$AD$126="Leve"),CONCATENATE("R40C",'Mapa final'!$R$126),"")</f>
        <v/>
      </c>
      <c r="M95" s="51" t="str">
        <f>IF(AND('Mapa final'!$AB$124="Alta",'Mapa final'!$AD$124="Menor"),CONCATENATE("R40C",'Mapa final'!$R$124),"")</f>
        <v/>
      </c>
      <c r="N95" s="52" t="str">
        <f>IF(AND('Mapa final'!$AB$125="Alta",'Mapa final'!$AD$125="Menor"),CONCATENATE("R40C",'Mapa final'!$R$125),"")</f>
        <v/>
      </c>
      <c r="O95" s="113" t="str">
        <f>IF(AND('Mapa final'!$AB$126="Alta",'Mapa final'!$AD$126="Menor"),CONCATENATE("R40C",'Mapa final'!$R$126),"")</f>
        <v/>
      </c>
      <c r="P95" s="107" t="str">
        <f>IF(AND('Mapa final'!$AB$124="Alta",'Mapa final'!$AD$124="Moderado"),CONCATENATE("R40C",'Mapa final'!$R$124),"")</f>
        <v/>
      </c>
      <c r="Q95" s="44" t="str">
        <f>IF(AND('Mapa final'!$AB$125="Alta",'Mapa final'!$AD$125="Moderado"),CONCATENATE("R40C",'Mapa final'!$R$125),"")</f>
        <v/>
      </c>
      <c r="R95" s="108" t="str">
        <f>IF(AND('Mapa final'!$AB$126="Alta",'Mapa final'!$AD$126="Moderado"),CONCATENATE("R40C",'Mapa final'!$R$126),"")</f>
        <v/>
      </c>
      <c r="S95" s="107" t="str">
        <f>IF(AND('Mapa final'!$AB$124="Alta",'Mapa final'!$AD$124="Mayor"),CONCATENATE("R40C",'Mapa final'!$R$124),"")</f>
        <v/>
      </c>
      <c r="T95" s="44" t="str">
        <f>IF(AND('Mapa final'!$AB$125="Alta",'Mapa final'!$AD$125="Mayor"),CONCATENATE("R40C",'Mapa final'!$R$125),"")</f>
        <v/>
      </c>
      <c r="U95" s="108" t="str">
        <f>IF(AND('Mapa final'!$AB$126="Alta",'Mapa final'!$AD$126="Mayor"),CONCATENATE("R40C",'Mapa final'!$R$126),"")</f>
        <v/>
      </c>
      <c r="V95" s="45" t="str">
        <f>IF(AND('Mapa final'!$AB$124="Alta",'Mapa final'!$AD$124="Catastrófico"),CONCATENATE("R40C",'Mapa final'!$R$124),"")</f>
        <v/>
      </c>
      <c r="W95" s="46" t="str">
        <f>IF(AND('Mapa final'!$AB$125="Alta",'Mapa final'!$AD$125="Catastrófico"),CONCATENATE("R40C",'Mapa final'!$R$125),"")</f>
        <v/>
      </c>
      <c r="X95" s="102" t="str">
        <f>IF(AND('Mapa final'!$AB$126="Alta",'Mapa final'!$AD$126="Catastrófico"),CONCATENATE("R40C",'Mapa final'!$R$126),"")</f>
        <v/>
      </c>
      <c r="Y95" s="58"/>
      <c r="Z95" s="267"/>
      <c r="AA95" s="268"/>
      <c r="AB95" s="268"/>
      <c r="AC95" s="268"/>
      <c r="AD95" s="268"/>
      <c r="AE95" s="269"/>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282"/>
      <c r="C96" s="282"/>
      <c r="D96" s="283"/>
      <c r="E96" s="259"/>
      <c r="F96" s="272"/>
      <c r="G96" s="272"/>
      <c r="H96" s="272"/>
      <c r="I96" s="254"/>
      <c r="J96" s="51" t="str">
        <f>IF(AND('Mapa final'!$AB$127="Alta",'Mapa final'!$AD$127="Leve"),CONCATENATE("R41C",'Mapa final'!$R$127),"")</f>
        <v/>
      </c>
      <c r="K96" s="52" t="str">
        <f>IF(AND('Mapa final'!$AB$128="Alta",'Mapa final'!$AD$128="Leve"),CONCATENATE("R41C",'Mapa final'!$R$128),"")</f>
        <v/>
      </c>
      <c r="L96" s="113" t="str">
        <f>IF(AND('Mapa final'!$AB$129="Alta",'Mapa final'!$AD$129="Leve"),CONCATENATE("R41C",'Mapa final'!$R$129),"")</f>
        <v/>
      </c>
      <c r="M96" s="51" t="str">
        <f>IF(AND('Mapa final'!$AB$127="Alta",'Mapa final'!$AD$127="Menor"),CONCATENATE("R41C",'Mapa final'!$R$127),"")</f>
        <v/>
      </c>
      <c r="N96" s="52" t="str">
        <f>IF(AND('Mapa final'!$AB$128="Alta",'Mapa final'!$AD$128="Menor"),CONCATENATE("R41C",'Mapa final'!$R$128),"")</f>
        <v/>
      </c>
      <c r="O96" s="113" t="str">
        <f>IF(AND('Mapa final'!$AB$129="Alta",'Mapa final'!$AD$129="Menor"),CONCATENATE("R41C",'Mapa final'!$R$129),"")</f>
        <v/>
      </c>
      <c r="P96" s="107" t="str">
        <f>IF(AND('Mapa final'!$AB$127="Alta",'Mapa final'!$AD$127="Moderado"),CONCATENATE("R41C",'Mapa final'!$R$127),"")</f>
        <v/>
      </c>
      <c r="Q96" s="44" t="str">
        <f>IF(AND('Mapa final'!$AB$128="Alta",'Mapa final'!$AD$128="Moderado"),CONCATENATE("R41C",'Mapa final'!$R$128),"")</f>
        <v/>
      </c>
      <c r="R96" s="108" t="str">
        <f>IF(AND('Mapa final'!$AB$129="Alta",'Mapa final'!$AD$129="Moderado"),CONCATENATE("R41C",'Mapa final'!$R$129),"")</f>
        <v/>
      </c>
      <c r="S96" s="107" t="str">
        <f>IF(AND('Mapa final'!$AB$127="Alta",'Mapa final'!$AD$127="Mayor"),CONCATENATE("R41C",'Mapa final'!$R$127),"")</f>
        <v/>
      </c>
      <c r="T96" s="44" t="str">
        <f>IF(AND('Mapa final'!$AB$128="Alta",'Mapa final'!$AD$128="Mayor"),CONCATENATE("R41C",'Mapa final'!$R$128),"")</f>
        <v/>
      </c>
      <c r="U96" s="108" t="str">
        <f>IF(AND('Mapa final'!$AB$129="Alta",'Mapa final'!$AD$129="Mayor"),CONCATENATE("R41C",'Mapa final'!$R$129),"")</f>
        <v/>
      </c>
      <c r="V96" s="45" t="str">
        <f>IF(AND('Mapa final'!$AB$127="Alta",'Mapa final'!$AD$127="Catastrófico"),CONCATENATE("R41C",'Mapa final'!$R$127),"")</f>
        <v/>
      </c>
      <c r="W96" s="46" t="str">
        <f>IF(AND('Mapa final'!$AB$128="Alta",'Mapa final'!$AD$128="Catastrófico"),CONCATENATE("R41C",'Mapa final'!$R$128),"")</f>
        <v/>
      </c>
      <c r="X96" s="102" t="str">
        <f>IF(AND('Mapa final'!$AB$129="Alta",'Mapa final'!$AD$129="Catastrófico"),CONCATENATE("R41C",'Mapa final'!$R$129),"")</f>
        <v/>
      </c>
      <c r="Y96" s="58"/>
      <c r="Z96" s="267"/>
      <c r="AA96" s="268"/>
      <c r="AB96" s="268"/>
      <c r="AC96" s="268"/>
      <c r="AD96" s="268"/>
      <c r="AE96" s="269"/>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282"/>
      <c r="C97" s="282"/>
      <c r="D97" s="283"/>
      <c r="E97" s="259"/>
      <c r="F97" s="272"/>
      <c r="G97" s="272"/>
      <c r="H97" s="272"/>
      <c r="I97" s="254"/>
      <c r="J97" s="51" t="str">
        <f>IF(AND('Mapa final'!$AB$130="Alta",'Mapa final'!$AD$130="Leve"),CONCATENATE("R42C",'Mapa final'!$R$130),"")</f>
        <v/>
      </c>
      <c r="K97" s="52" t="str">
        <f>IF(AND('Mapa final'!$AB$131="Alta",'Mapa final'!$AD$131="Leve"),CONCATENATE("R42C",'Mapa final'!$R$131),"")</f>
        <v/>
      </c>
      <c r="L97" s="113" t="str">
        <f>IF(AND('Mapa final'!$AB$132="Alta",'Mapa final'!$AD$132="Leve"),CONCATENATE("R42C",'Mapa final'!$R$132),"")</f>
        <v/>
      </c>
      <c r="M97" s="51" t="str">
        <f>IF(AND('Mapa final'!$AB$130="Alta",'Mapa final'!$AD$130="Menor"),CONCATENATE("R42C",'Mapa final'!$R$130),"")</f>
        <v/>
      </c>
      <c r="N97" s="52" t="str">
        <f>IF(AND('Mapa final'!$AB$131="Alta",'Mapa final'!$AD$131="Menor"),CONCATENATE("R42C",'Mapa final'!$R$131),"")</f>
        <v/>
      </c>
      <c r="O97" s="113" t="str">
        <f>IF(AND('Mapa final'!$AB$132="Alta",'Mapa final'!$AD$132="Menor"),CONCATENATE("R42C",'Mapa final'!$R$132),"")</f>
        <v/>
      </c>
      <c r="P97" s="107" t="str">
        <f>IF(AND('Mapa final'!$AB$130="Alta",'Mapa final'!$AD$130="Moderado"),CONCATENATE("R42C",'Mapa final'!$R$130),"")</f>
        <v/>
      </c>
      <c r="Q97" s="44" t="str">
        <f>IF(AND('Mapa final'!$AB$131="Alta",'Mapa final'!$AD$131="Moderado"),CONCATENATE("R42C",'Mapa final'!$R$131),"")</f>
        <v/>
      </c>
      <c r="R97" s="108" t="str">
        <f>IF(AND('Mapa final'!$AB$132="Alta",'Mapa final'!$AD$132="Moderado"),CONCATENATE("R42C",'Mapa final'!$R$132),"")</f>
        <v/>
      </c>
      <c r="S97" s="107" t="str">
        <f>IF(AND('Mapa final'!$AB$130="Alta",'Mapa final'!$AD$130="Mayor"),CONCATENATE("R42C",'Mapa final'!$R$130),"")</f>
        <v/>
      </c>
      <c r="T97" s="44" t="str">
        <f>IF(AND('Mapa final'!$AB$131="Alta",'Mapa final'!$AD$131="Mayor"),CONCATENATE("R42C",'Mapa final'!$R$131),"")</f>
        <v/>
      </c>
      <c r="U97" s="108" t="str">
        <f>IF(AND('Mapa final'!$AB$132="Alta",'Mapa final'!$AD$132="Mayor"),CONCATENATE("R42C",'Mapa final'!$R$132),"")</f>
        <v/>
      </c>
      <c r="V97" s="45" t="str">
        <f>IF(AND('Mapa final'!$AB$130="Alta",'Mapa final'!$AD$130="Catastrófico"),CONCATENATE("R42C",'Mapa final'!$R$130),"")</f>
        <v/>
      </c>
      <c r="W97" s="46" t="str">
        <f>IF(AND('Mapa final'!$AB$131="Alta",'Mapa final'!$AD$131="Catastrófico"),CONCATENATE("R42C",'Mapa final'!$R$131),"")</f>
        <v/>
      </c>
      <c r="X97" s="102" t="str">
        <f>IF(AND('Mapa final'!$AB$132="Alta",'Mapa final'!$AD$132="Catastrófico"),CONCATENATE("R42C",'Mapa final'!$R$132),"")</f>
        <v/>
      </c>
      <c r="Y97" s="58"/>
      <c r="Z97" s="267"/>
      <c r="AA97" s="268"/>
      <c r="AB97" s="268"/>
      <c r="AC97" s="268"/>
      <c r="AD97" s="268"/>
      <c r="AE97" s="269"/>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282"/>
      <c r="C98" s="282"/>
      <c r="D98" s="283"/>
      <c r="E98" s="259"/>
      <c r="F98" s="272"/>
      <c r="G98" s="272"/>
      <c r="H98" s="272"/>
      <c r="I98" s="254"/>
      <c r="J98" s="51" t="str">
        <f>IF(AND('Mapa final'!$AB$133="Alta",'Mapa final'!$AD$133="Leve"),CONCATENATE("R43C",'Mapa final'!$R$133),"")</f>
        <v/>
      </c>
      <c r="K98" s="52" t="str">
        <f>IF(AND('Mapa final'!$AB$134="Alta",'Mapa final'!$AD$134="Leve"),CONCATENATE("R43C",'Mapa final'!$R$134),"")</f>
        <v/>
      </c>
      <c r="L98" s="113" t="str">
        <f>IF(AND('Mapa final'!$AB$135="Alta",'Mapa final'!$AD$135="Leve"),CONCATENATE("R43C",'Mapa final'!$R$135),"")</f>
        <v/>
      </c>
      <c r="M98" s="51" t="str">
        <f>IF(AND('Mapa final'!$AB$133="Alta",'Mapa final'!$AD$133="Menor"),CONCATENATE("R43C",'Mapa final'!$R$133),"")</f>
        <v/>
      </c>
      <c r="N98" s="52" t="str">
        <f>IF(AND('Mapa final'!$AB$134="Alta",'Mapa final'!$AD$134="Menor"),CONCATENATE("R43C",'Mapa final'!$R$134),"")</f>
        <v/>
      </c>
      <c r="O98" s="113" t="str">
        <f>IF(AND('Mapa final'!$AB$135="Alta",'Mapa final'!$AD$135="Menor"),CONCATENATE("R43C",'Mapa final'!$R$135),"")</f>
        <v/>
      </c>
      <c r="P98" s="107" t="str">
        <f>IF(AND('Mapa final'!$AB$133="Alta",'Mapa final'!$AD$133="Moderado"),CONCATENATE("R43C",'Mapa final'!$R$133),"")</f>
        <v/>
      </c>
      <c r="Q98" s="44" t="str">
        <f>IF(AND('Mapa final'!$AB$134="Alta",'Mapa final'!$AD$134="Moderado"),CONCATENATE("R43C",'Mapa final'!$R$134),"")</f>
        <v/>
      </c>
      <c r="R98" s="108" t="str">
        <f>IF(AND('Mapa final'!$AB$135="Alta",'Mapa final'!$AD$135="Moderado"),CONCATENATE("R43C",'Mapa final'!$R$135),"")</f>
        <v/>
      </c>
      <c r="S98" s="107" t="str">
        <f>IF(AND('Mapa final'!$AB$133="Alta",'Mapa final'!$AD$133="Mayor"),CONCATENATE("R43C",'Mapa final'!$R$133),"")</f>
        <v/>
      </c>
      <c r="T98" s="44" t="str">
        <f>IF(AND('Mapa final'!$AB$134="Alta",'Mapa final'!$AD$134="Mayor"),CONCATENATE("R43C",'Mapa final'!$R$134),"")</f>
        <v/>
      </c>
      <c r="U98" s="108" t="str">
        <f>IF(AND('Mapa final'!$AB$135="Alta",'Mapa final'!$AD$135="Mayor"),CONCATENATE("R43C",'Mapa final'!$R$135),"")</f>
        <v/>
      </c>
      <c r="V98" s="45" t="str">
        <f>IF(AND('Mapa final'!$AB$133="Alta",'Mapa final'!$AD$133="Catastrófico"),CONCATENATE("R43C",'Mapa final'!$R$133),"")</f>
        <v/>
      </c>
      <c r="W98" s="46" t="str">
        <f>IF(AND('Mapa final'!$AB$134="Alta",'Mapa final'!$AD$134="Catastrófico"),CONCATENATE("R43C",'Mapa final'!$R$134),"")</f>
        <v/>
      </c>
      <c r="X98" s="102" t="str">
        <f>IF(AND('Mapa final'!$AB$135="Alta",'Mapa final'!$AD$135="Catastrófico"),CONCATENATE("R43C",'Mapa final'!$R$135),"")</f>
        <v/>
      </c>
      <c r="Y98" s="58"/>
      <c r="Z98" s="267"/>
      <c r="AA98" s="268"/>
      <c r="AB98" s="268"/>
      <c r="AC98" s="268"/>
      <c r="AD98" s="268"/>
      <c r="AE98" s="269"/>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282"/>
      <c r="C99" s="282"/>
      <c r="D99" s="283"/>
      <c r="E99" s="259"/>
      <c r="F99" s="272"/>
      <c r="G99" s="272"/>
      <c r="H99" s="272"/>
      <c r="I99" s="254"/>
      <c r="J99" s="51" t="str">
        <f>IF(AND('Mapa final'!$AB$136="Alta",'Mapa final'!$AD$136="Leve"),CONCATENATE("R44C",'Mapa final'!$R$136),"")</f>
        <v/>
      </c>
      <c r="K99" s="52" t="str">
        <f>IF(AND('Mapa final'!$AB$137="Alta",'Mapa final'!$AD$137="Leve"),CONCATENATE("R44C",'Mapa final'!$R$137),"")</f>
        <v/>
      </c>
      <c r="L99" s="113" t="str">
        <f>IF(AND('Mapa final'!$AB$138="Alta",'Mapa final'!$AD$138="Leve"),CONCATENATE("R44C",'Mapa final'!$R$138),"")</f>
        <v/>
      </c>
      <c r="M99" s="51" t="str">
        <f>IF(AND('Mapa final'!$AB$136="Alta",'Mapa final'!$AD$136="Menor"),CONCATENATE("R44C",'Mapa final'!$R$136),"")</f>
        <v/>
      </c>
      <c r="N99" s="52" t="str">
        <f>IF(AND('Mapa final'!$AB$137="Alta",'Mapa final'!$AD$137="Menor"),CONCATENATE("R44C",'Mapa final'!$R$137),"")</f>
        <v/>
      </c>
      <c r="O99" s="113" t="str">
        <f>IF(AND('Mapa final'!$AB$138="Alta",'Mapa final'!$AD$138="Menor"),CONCATENATE("R44C",'Mapa final'!$R$138),"")</f>
        <v/>
      </c>
      <c r="P99" s="107" t="str">
        <f>IF(AND('Mapa final'!$AB$136="Alta",'Mapa final'!$AD$136="Moderado"),CONCATENATE("R44C",'Mapa final'!$R$136),"")</f>
        <v/>
      </c>
      <c r="Q99" s="44" t="str">
        <f>IF(AND('Mapa final'!$AB$137="Alta",'Mapa final'!$AD$137="Moderado"),CONCATENATE("R44C",'Mapa final'!$R$137),"")</f>
        <v/>
      </c>
      <c r="R99" s="108" t="str">
        <f>IF(AND('Mapa final'!$AB$138="Alta",'Mapa final'!$AD$138="Moderado"),CONCATENATE("R44C",'Mapa final'!$R$138),"")</f>
        <v/>
      </c>
      <c r="S99" s="107" t="str">
        <f>IF(AND('Mapa final'!$AB$136="Alta",'Mapa final'!$AD$136="Mayor"),CONCATENATE("R44C",'Mapa final'!$R$136),"")</f>
        <v/>
      </c>
      <c r="T99" s="44" t="str">
        <f>IF(AND('Mapa final'!$AB$137="Alta",'Mapa final'!$AD$137="Mayor"),CONCATENATE("R44C",'Mapa final'!$R$137),"")</f>
        <v/>
      </c>
      <c r="U99" s="108" t="str">
        <f>IF(AND('Mapa final'!$AB$138="Alta",'Mapa final'!$AD$138="Mayor"),CONCATENATE("R44C",'Mapa final'!$R$138),"")</f>
        <v/>
      </c>
      <c r="V99" s="45" t="str">
        <f>IF(AND('Mapa final'!$AB$136="Alta",'Mapa final'!$AD$136="Catastrófico"),CONCATENATE("R44C",'Mapa final'!$R$136),"")</f>
        <v/>
      </c>
      <c r="W99" s="46" t="str">
        <f>IF(AND('Mapa final'!$AB$137="Alta",'Mapa final'!$AD$137="Catastrófico"),CONCATENATE("R44C",'Mapa final'!$R$137),"")</f>
        <v/>
      </c>
      <c r="X99" s="102" t="str">
        <f>IF(AND('Mapa final'!$AB$138="Alta",'Mapa final'!$AD$138="Catastrófico"),CONCATENATE("R44C",'Mapa final'!$R$138),"")</f>
        <v/>
      </c>
      <c r="Y99" s="58"/>
      <c r="Z99" s="267"/>
      <c r="AA99" s="268"/>
      <c r="AB99" s="268"/>
      <c r="AC99" s="268"/>
      <c r="AD99" s="268"/>
      <c r="AE99" s="269"/>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282"/>
      <c r="C100" s="282"/>
      <c r="D100" s="283"/>
      <c r="E100" s="259"/>
      <c r="F100" s="272"/>
      <c r="G100" s="272"/>
      <c r="H100" s="272"/>
      <c r="I100" s="254"/>
      <c r="J100" s="51" t="str">
        <f>IF(AND('Mapa final'!$AB$139="Alta",'Mapa final'!$AD$139="Leve"),CONCATENATE("R45C",'Mapa final'!$R$139),"")</f>
        <v/>
      </c>
      <c r="K100" s="52" t="str">
        <f>IF(AND('Mapa final'!$AB$140="Alta",'Mapa final'!$AD$140="Leve"),CONCATENATE("R45C",'Mapa final'!$R$140),"")</f>
        <v/>
      </c>
      <c r="L100" s="113" t="str">
        <f>IF(AND('Mapa final'!$AB$141="Alta",'Mapa final'!$AD$141="Leve"),CONCATENATE("R45C",'Mapa final'!$R$141),"")</f>
        <v/>
      </c>
      <c r="M100" s="51" t="str">
        <f>IF(AND('Mapa final'!$AB$139="Alta",'Mapa final'!$AD$139="Menor"),CONCATENATE("R45C",'Mapa final'!$R$139),"")</f>
        <v/>
      </c>
      <c r="N100" s="52" t="str">
        <f>IF(AND('Mapa final'!$AB$140="Alta",'Mapa final'!$AD$140="Menor"),CONCATENATE("R45C",'Mapa final'!$R$140),"")</f>
        <v/>
      </c>
      <c r="O100" s="113" t="str">
        <f>IF(AND('Mapa final'!$AB$141="Alta",'Mapa final'!$AD$141="Menor"),CONCATENATE("R45C",'Mapa final'!$R$141),"")</f>
        <v/>
      </c>
      <c r="P100" s="107" t="str">
        <f>IF(AND('Mapa final'!$AB$139="Alta",'Mapa final'!$AD$139="Moderado"),CONCATENATE("R45C",'Mapa final'!$R$139),"")</f>
        <v/>
      </c>
      <c r="Q100" s="44" t="str">
        <f>IF(AND('Mapa final'!$AB$140="Alta",'Mapa final'!$AD$140="Moderado"),CONCATENATE("R45C",'Mapa final'!$R$140),"")</f>
        <v/>
      </c>
      <c r="R100" s="108" t="str">
        <f>IF(AND('Mapa final'!$AB$141="Alta",'Mapa final'!$AD$141="Moderado"),CONCATENATE("R45C",'Mapa final'!$R$141),"")</f>
        <v/>
      </c>
      <c r="S100" s="107" t="str">
        <f>IF(AND('Mapa final'!$AB$139="Alta",'Mapa final'!$AD$139="Mayor"),CONCATENATE("R45C",'Mapa final'!$R$139),"")</f>
        <v/>
      </c>
      <c r="T100" s="44" t="str">
        <f>IF(AND('Mapa final'!$AB$140="Alta",'Mapa final'!$AD$140="Mayor"),CONCATENATE("R45C",'Mapa final'!$R$140),"")</f>
        <v/>
      </c>
      <c r="U100" s="108" t="str">
        <f>IF(AND('Mapa final'!$AB$141="Alta",'Mapa final'!$AD$141="Mayor"),CONCATENATE("R45C",'Mapa final'!$R$141),"")</f>
        <v/>
      </c>
      <c r="V100" s="45" t="str">
        <f>IF(AND('Mapa final'!$AB$139="Alta",'Mapa final'!$AD$139="Catastrófico"),CONCATENATE("R45C",'Mapa final'!$R$139),"")</f>
        <v/>
      </c>
      <c r="W100" s="46" t="str">
        <f>IF(AND('Mapa final'!$AB$140="Alta",'Mapa final'!$AD$140="Catastrófico"),CONCATENATE("R45C",'Mapa final'!$R$140),"")</f>
        <v/>
      </c>
      <c r="X100" s="102" t="str">
        <f>IF(AND('Mapa final'!$AB$141="Alta",'Mapa final'!$AD$141="Catastrófico"),CONCATENATE("R45C",'Mapa final'!$R$141),"")</f>
        <v/>
      </c>
      <c r="Y100" s="58"/>
      <c r="Z100" s="267"/>
      <c r="AA100" s="268"/>
      <c r="AB100" s="268"/>
      <c r="AC100" s="268"/>
      <c r="AD100" s="268"/>
      <c r="AE100" s="269"/>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282"/>
      <c r="C101" s="282"/>
      <c r="D101" s="283"/>
      <c r="E101" s="259"/>
      <c r="F101" s="272"/>
      <c r="G101" s="272"/>
      <c r="H101" s="272"/>
      <c r="I101" s="254"/>
      <c r="J101" s="51" t="str">
        <f>IF(AND('Mapa final'!$AB$142="Alta",'Mapa final'!$AD$142="Leve"),CONCATENATE("R46C",'Mapa final'!$R$142),"")</f>
        <v/>
      </c>
      <c r="K101" s="52" t="str">
        <f>IF(AND('Mapa final'!$AB$143="Alta",'Mapa final'!$AD$143="Leve"),CONCATENATE("R46C",'Mapa final'!$R$143),"")</f>
        <v/>
      </c>
      <c r="L101" s="113" t="str">
        <f>IF(AND('Mapa final'!$AB$144="Alta",'Mapa final'!$AD$144="Leve"),CONCATENATE("R46C",'Mapa final'!$R$144),"")</f>
        <v/>
      </c>
      <c r="M101" s="51" t="str">
        <f>IF(AND('Mapa final'!$AB$142="Alta",'Mapa final'!$AD$142="Menor"),CONCATENATE("R46C",'Mapa final'!$R$142),"")</f>
        <v/>
      </c>
      <c r="N101" s="52" t="str">
        <f>IF(AND('Mapa final'!$AB$143="Alta",'Mapa final'!$AD$143="Menor"),CONCATENATE("R46C",'Mapa final'!$R$143),"")</f>
        <v/>
      </c>
      <c r="O101" s="113" t="str">
        <f>IF(AND('Mapa final'!$AB$144="Alta",'Mapa final'!$AD$144="Menor"),CONCATENATE("R46C",'Mapa final'!$R$144),"")</f>
        <v/>
      </c>
      <c r="P101" s="107" t="str">
        <f>IF(AND('Mapa final'!$AB$142="Alta",'Mapa final'!$AD$142="Moderado"),CONCATENATE("R46C",'Mapa final'!$R$142),"")</f>
        <v/>
      </c>
      <c r="Q101" s="44" t="str">
        <f>IF(AND('Mapa final'!$AB$143="Alta",'Mapa final'!$AD$143="Moderado"),CONCATENATE("R46C",'Mapa final'!$R$143),"")</f>
        <v/>
      </c>
      <c r="R101" s="108" t="str">
        <f>IF(AND('Mapa final'!$AB$144="Alta",'Mapa final'!$AD$144="Moderado"),CONCATENATE("R46C",'Mapa final'!$R$144),"")</f>
        <v/>
      </c>
      <c r="S101" s="107" t="str">
        <f>IF(AND('Mapa final'!$AB$142="Alta",'Mapa final'!$AD$142="Mayor"),CONCATENATE("R46C",'Mapa final'!$R$142),"")</f>
        <v/>
      </c>
      <c r="T101" s="44" t="str">
        <f>IF(AND('Mapa final'!$AB$143="Alta",'Mapa final'!$AD$143="Mayor"),CONCATENATE("R46C",'Mapa final'!$R$143),"")</f>
        <v/>
      </c>
      <c r="U101" s="108" t="str">
        <f>IF(AND('Mapa final'!$AB$144="Alta",'Mapa final'!$AD$144="Mayor"),CONCATENATE("R46C",'Mapa final'!$R$144),"")</f>
        <v/>
      </c>
      <c r="V101" s="45" t="str">
        <f>IF(AND('Mapa final'!$AB$142="Alta",'Mapa final'!$AD$142="Catastrófico"),CONCATENATE("R46C",'Mapa final'!$R$142),"")</f>
        <v/>
      </c>
      <c r="W101" s="46" t="str">
        <f>IF(AND('Mapa final'!$AB$143="Alta",'Mapa final'!$AD$143="Catastrófico"),CONCATENATE("R46C",'Mapa final'!$R$143),"")</f>
        <v/>
      </c>
      <c r="X101" s="102" t="str">
        <f>IF(AND('Mapa final'!$AB$144="Alta",'Mapa final'!$AD$144="Catastrófico"),CONCATENATE("R46C",'Mapa final'!$R$144),"")</f>
        <v/>
      </c>
      <c r="Y101" s="58"/>
      <c r="Z101" s="267"/>
      <c r="AA101" s="268"/>
      <c r="AB101" s="268"/>
      <c r="AC101" s="268"/>
      <c r="AD101" s="268"/>
      <c r="AE101" s="269"/>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282"/>
      <c r="C102" s="282"/>
      <c r="D102" s="283"/>
      <c r="E102" s="259"/>
      <c r="F102" s="272"/>
      <c r="G102" s="272"/>
      <c r="H102" s="272"/>
      <c r="I102" s="254"/>
      <c r="J102" s="51" t="str">
        <f>IF(AND('Mapa final'!$AB$145="Alta",'Mapa final'!$AD$145="Leve"),CONCATENATE("R47C",'Mapa final'!$R$145),"")</f>
        <v/>
      </c>
      <c r="K102" s="52" t="str">
        <f>IF(AND('Mapa final'!$AB$146="Alta",'Mapa final'!$AD$146="Leve"),CONCATENATE("R47C",'Mapa final'!$R$146),"")</f>
        <v/>
      </c>
      <c r="L102" s="113" t="str">
        <f>IF(AND('Mapa final'!$AB$147="Alta",'Mapa final'!$AD$147="Leve"),CONCATENATE("R47C",'Mapa final'!$R$147),"")</f>
        <v/>
      </c>
      <c r="M102" s="51" t="str">
        <f>IF(AND('Mapa final'!$AB$145="Alta",'Mapa final'!$AD$145="Menor"),CONCATENATE("R47C",'Mapa final'!$R$145),"")</f>
        <v/>
      </c>
      <c r="N102" s="52" t="str">
        <f>IF(AND('Mapa final'!$AB$146="Alta",'Mapa final'!$AD$146="Menor"),CONCATENATE("R47C",'Mapa final'!$R$146),"")</f>
        <v/>
      </c>
      <c r="O102" s="113" t="str">
        <f>IF(AND('Mapa final'!$AB$147="Alta",'Mapa final'!$AD$147="Menor"),CONCATENATE("R47C",'Mapa final'!$R$147),"")</f>
        <v/>
      </c>
      <c r="P102" s="107" t="str">
        <f>IF(AND('Mapa final'!$AB$145="Alta",'Mapa final'!$AD$145="Moderado"),CONCATENATE("R47C",'Mapa final'!$R$145),"")</f>
        <v/>
      </c>
      <c r="Q102" s="44" t="str">
        <f>IF(AND('Mapa final'!$AB$146="Alta",'Mapa final'!$AD$146="Moderado"),CONCATENATE("R47C",'Mapa final'!$R$146),"")</f>
        <v/>
      </c>
      <c r="R102" s="108" t="str">
        <f>IF(AND('Mapa final'!$AB$147="Alta",'Mapa final'!$AD$147="Moderado"),CONCATENATE("R47C",'Mapa final'!$R$147),"")</f>
        <v/>
      </c>
      <c r="S102" s="107" t="str">
        <f>IF(AND('Mapa final'!$AB$145="Alta",'Mapa final'!$AD$145="Mayor"),CONCATENATE("R47C",'Mapa final'!$R$145),"")</f>
        <v/>
      </c>
      <c r="T102" s="44" t="str">
        <f>IF(AND('Mapa final'!$AB$146="Alta",'Mapa final'!$AD$146="Mayor"),CONCATENATE("R47C",'Mapa final'!$R$146),"")</f>
        <v/>
      </c>
      <c r="U102" s="108" t="str">
        <f>IF(AND('Mapa final'!$AB$147="Alta",'Mapa final'!$AD$147="Mayor"),CONCATENATE("R47C",'Mapa final'!$R$147),"")</f>
        <v/>
      </c>
      <c r="V102" s="45" t="str">
        <f>IF(AND('Mapa final'!$AB$145="Alta",'Mapa final'!$AD$145="Catastrófico"),CONCATENATE("R47C",'Mapa final'!$R$145),"")</f>
        <v/>
      </c>
      <c r="W102" s="46" t="str">
        <f>IF(AND('Mapa final'!$AB$146="Alta",'Mapa final'!$AD$146="Catastrófico"),CONCATENATE("R47C",'Mapa final'!$R$146),"")</f>
        <v/>
      </c>
      <c r="X102" s="102" t="str">
        <f>IF(AND('Mapa final'!$AB$147="Alta",'Mapa final'!$AD$147="Catastrófico"),CONCATENATE("R47C",'Mapa final'!$R$147),"")</f>
        <v/>
      </c>
      <c r="Y102" s="58"/>
      <c r="Z102" s="267"/>
      <c r="AA102" s="268"/>
      <c r="AB102" s="268"/>
      <c r="AC102" s="268"/>
      <c r="AD102" s="268"/>
      <c r="AE102" s="269"/>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282"/>
      <c r="C103" s="282"/>
      <c r="D103" s="283"/>
      <c r="E103" s="259"/>
      <c r="F103" s="272"/>
      <c r="G103" s="272"/>
      <c r="H103" s="272"/>
      <c r="I103" s="254"/>
      <c r="J103" s="51" t="str">
        <f>IF(AND('Mapa final'!$AB$148="Alta",'Mapa final'!$AD$148="Leve"),CONCATENATE("R48C",'Mapa final'!$R$148),"")</f>
        <v/>
      </c>
      <c r="K103" s="52" t="str">
        <f>IF(AND('Mapa final'!$AB$149="Alta",'Mapa final'!$AD$149="Leve"),CONCATENATE("R48C",'Mapa final'!$R$149),"")</f>
        <v/>
      </c>
      <c r="L103" s="113" t="str">
        <f>IF(AND('Mapa final'!$AB$150="Alta",'Mapa final'!$AD$150="Leve"),CONCATENATE("R48C",'Mapa final'!$R$150),"")</f>
        <v/>
      </c>
      <c r="M103" s="51" t="str">
        <f>IF(AND('Mapa final'!$AB$148="Alta",'Mapa final'!$AD$148="Menor"),CONCATENATE("R48C",'Mapa final'!$R$148),"")</f>
        <v/>
      </c>
      <c r="N103" s="52" t="str">
        <f>IF(AND('Mapa final'!$AB$149="Alta",'Mapa final'!$AD$149="Menor"),CONCATENATE("R48C",'Mapa final'!$R$149),"")</f>
        <v/>
      </c>
      <c r="O103" s="113" t="str">
        <f>IF(AND('Mapa final'!$AB$150="Alta",'Mapa final'!$AD$150="Menor"),CONCATENATE("R48C",'Mapa final'!$R$150),"")</f>
        <v/>
      </c>
      <c r="P103" s="107" t="str">
        <f>IF(AND('Mapa final'!$AB$148="Alta",'Mapa final'!$AD$148="Moderado"),CONCATENATE("R48C",'Mapa final'!$R$148),"")</f>
        <v/>
      </c>
      <c r="Q103" s="44" t="str">
        <f>IF(AND('Mapa final'!$AB$149="Alta",'Mapa final'!$AD$149="Moderado"),CONCATENATE("R48C",'Mapa final'!$R$149),"")</f>
        <v/>
      </c>
      <c r="R103" s="108" t="str">
        <f>IF(AND('Mapa final'!$AB$150="Alta",'Mapa final'!$AD$150="Moderado"),CONCATENATE("R48C",'Mapa final'!$R$150),"")</f>
        <v/>
      </c>
      <c r="S103" s="107" t="str">
        <f>IF(AND('Mapa final'!$AB$148="Alta",'Mapa final'!$AD$148="Mayor"),CONCATENATE("R48C",'Mapa final'!$R$148),"")</f>
        <v/>
      </c>
      <c r="T103" s="44" t="str">
        <f>IF(AND('Mapa final'!$AB$149="Alta",'Mapa final'!$AD$149="Mayor"),CONCATENATE("R48C",'Mapa final'!$R$149),"")</f>
        <v/>
      </c>
      <c r="U103" s="108" t="str">
        <f>IF(AND('Mapa final'!$AB$150="Alta",'Mapa final'!$AD$150="Mayor"),CONCATENATE("R48C",'Mapa final'!$R$150),"")</f>
        <v/>
      </c>
      <c r="V103" s="45" t="str">
        <f>IF(AND('Mapa final'!$AB$148="Alta",'Mapa final'!$AD$148="Catastrófico"),CONCATENATE("R48C",'Mapa final'!$R$148),"")</f>
        <v/>
      </c>
      <c r="W103" s="46" t="str">
        <f>IF(AND('Mapa final'!$AB$149="Alta",'Mapa final'!$AD$149="Catastrófico"),CONCATENATE("R48C",'Mapa final'!$R$149),"")</f>
        <v/>
      </c>
      <c r="X103" s="102" t="str">
        <f>IF(AND('Mapa final'!$AB$150="Alta",'Mapa final'!$AD$150="Catastrófico"),CONCATENATE("R48C",'Mapa final'!$R$150),"")</f>
        <v/>
      </c>
      <c r="Y103" s="58"/>
      <c r="Z103" s="267"/>
      <c r="AA103" s="268"/>
      <c r="AB103" s="268"/>
      <c r="AC103" s="268"/>
      <c r="AD103" s="268"/>
      <c r="AE103" s="269"/>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282"/>
      <c r="C104" s="282"/>
      <c r="D104" s="283"/>
      <c r="E104" s="259"/>
      <c r="F104" s="272"/>
      <c r="G104" s="272"/>
      <c r="H104" s="272"/>
      <c r="I104" s="254"/>
      <c r="J104" s="51" t="str">
        <f>IF(AND('Mapa final'!$AB$151="Alta",'Mapa final'!$AD$151="Leve"),CONCATENATE("R49C",'Mapa final'!$R$151),"")</f>
        <v/>
      </c>
      <c r="K104" s="52" t="str">
        <f>IF(AND('Mapa final'!$AB$152="Alta",'Mapa final'!$AD$152="Leve"),CONCATENATE("R49C",'Mapa final'!$R$152),"")</f>
        <v/>
      </c>
      <c r="L104" s="113" t="str">
        <f>IF(AND('Mapa final'!$AB$153="Alta",'Mapa final'!$AD$153="Leve"),CONCATENATE("R49C",'Mapa final'!$R$153),"")</f>
        <v/>
      </c>
      <c r="M104" s="51" t="str">
        <f>IF(AND('Mapa final'!$AB$151="Alta",'Mapa final'!$AD$151="Menor"),CONCATENATE("R49C",'Mapa final'!$R$151),"")</f>
        <v/>
      </c>
      <c r="N104" s="52" t="str">
        <f>IF(AND('Mapa final'!$AB$152="Alta",'Mapa final'!$AD$152="Menor"),CONCATENATE("R49C",'Mapa final'!$R$152),"")</f>
        <v/>
      </c>
      <c r="O104" s="113" t="str">
        <f>IF(AND('Mapa final'!$AB$153="Alta",'Mapa final'!$AD$153="Menor"),CONCATENATE("R49C",'Mapa final'!$R$153),"")</f>
        <v/>
      </c>
      <c r="P104" s="107" t="str">
        <f>IF(AND('Mapa final'!$AB$151="Alta",'Mapa final'!$AD$151="Moderado"),CONCATENATE("R49C",'Mapa final'!$R$151),"")</f>
        <v/>
      </c>
      <c r="Q104" s="44" t="str">
        <f>IF(AND('Mapa final'!$AB$152="Alta",'Mapa final'!$AD$152="Moderado"),CONCATENATE("R49C",'Mapa final'!$R$152),"")</f>
        <v/>
      </c>
      <c r="R104" s="108" t="str">
        <f>IF(AND('Mapa final'!$AB$153="Alta",'Mapa final'!$AD$153="Moderado"),CONCATENATE("R49C",'Mapa final'!$R$153),"")</f>
        <v/>
      </c>
      <c r="S104" s="107" t="str">
        <f>IF(AND('Mapa final'!$AB$151="Alta",'Mapa final'!$AD$151="Mayor"),CONCATENATE("R49C",'Mapa final'!$R$151),"")</f>
        <v/>
      </c>
      <c r="T104" s="44" t="str">
        <f>IF(AND('Mapa final'!$AB$152="Alta",'Mapa final'!$AD$152="Mayor"),CONCATENATE("R49C",'Mapa final'!$R$152),"")</f>
        <v/>
      </c>
      <c r="U104" s="108" t="str">
        <f>IF(AND('Mapa final'!$AB$153="Alta",'Mapa final'!$AD$153="Mayor"),CONCATENATE("R49C",'Mapa final'!$R$153),"")</f>
        <v/>
      </c>
      <c r="V104" s="45" t="str">
        <f>IF(AND('Mapa final'!$AB$151="Alta",'Mapa final'!$AD$151="Catastrófico"),CONCATENATE("R49C",'Mapa final'!$R$151),"")</f>
        <v/>
      </c>
      <c r="W104" s="46" t="str">
        <f>IF(AND('Mapa final'!$AB$152="Alta",'Mapa final'!$AD$152="Catastrófico"),CONCATENATE("R49C",'Mapa final'!$R$152),"")</f>
        <v/>
      </c>
      <c r="X104" s="102" t="str">
        <f>IF(AND('Mapa final'!$AB$153="Alta",'Mapa final'!$AD$153="Catastrófico"),CONCATENATE("R49C",'Mapa final'!$R$153),"")</f>
        <v/>
      </c>
      <c r="Y104" s="58"/>
      <c r="Z104" s="267"/>
      <c r="AA104" s="268"/>
      <c r="AB104" s="268"/>
      <c r="AC104" s="268"/>
      <c r="AD104" s="268"/>
      <c r="AE104" s="269"/>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 customHeight="1" thickBot="1" x14ac:dyDescent="0.3">
      <c r="A105" s="58"/>
      <c r="B105" s="282"/>
      <c r="C105" s="282"/>
      <c r="D105" s="283"/>
      <c r="E105" s="259"/>
      <c r="F105" s="272"/>
      <c r="G105" s="272"/>
      <c r="H105" s="272"/>
      <c r="I105" s="254"/>
      <c r="J105" s="53" t="str">
        <f>IF(AND('Mapa final'!$AB$154="Alta",'Mapa final'!$AD$154="Leve"),CONCATENATE("R50C",'Mapa final'!$R$154),"")</f>
        <v/>
      </c>
      <c r="K105" s="54" t="str">
        <f>IF(AND('Mapa final'!$AB$155="Alta",'Mapa final'!$AD$155="Leve"),CONCATENATE("R50C",'Mapa final'!$R$155),"")</f>
        <v/>
      </c>
      <c r="L105" s="114" t="str">
        <f>IF(AND('Mapa final'!$AB$156="Alta",'Mapa final'!$AD$156="Leve"),CONCATENATE("R50C",'Mapa final'!$R$156),"")</f>
        <v/>
      </c>
      <c r="M105" s="53" t="str">
        <f>IF(AND('Mapa final'!$AB$154="Alta",'Mapa final'!$AD$154="Menor"),CONCATENATE("R50C",'Mapa final'!$R$154),"")</f>
        <v/>
      </c>
      <c r="N105" s="54" t="str">
        <f>IF(AND('Mapa final'!$AB$155="Alta",'Mapa final'!$AD$155="Menor"),CONCATENATE("R50C",'Mapa final'!$R$155),"")</f>
        <v/>
      </c>
      <c r="O105" s="114" t="str">
        <f>IF(AND('Mapa final'!$AB$156="Alta",'Mapa final'!$AD$156="Menor"),CONCATENATE("R50C",'Mapa final'!$R$156),"")</f>
        <v/>
      </c>
      <c r="P105" s="107" t="str">
        <f>IF(AND('Mapa final'!$AB$154="Alta",'Mapa final'!$AD$154="Moderado"),CONCATENATE("R50C",'Mapa final'!$R$154),"")</f>
        <v/>
      </c>
      <c r="Q105" s="44" t="str">
        <f>IF(AND('Mapa final'!$AB$155="Alta",'Mapa final'!$AD$155="Moderado"),CONCATENATE("R50C",'Mapa final'!$R$155),"")</f>
        <v/>
      </c>
      <c r="R105" s="108" t="str">
        <f>IF(AND('Mapa final'!$AB$156="Alta",'Mapa final'!$AD$156="Moderado"),CONCATENATE("R50C",'Mapa final'!$R$156),"")</f>
        <v/>
      </c>
      <c r="S105" s="109" t="str">
        <f>IF(AND('Mapa final'!$AB$154="Alta",'Mapa final'!$AD$154="Mayor"),CONCATENATE("R50C",'Mapa final'!$R$154),"")</f>
        <v/>
      </c>
      <c r="T105" s="110" t="str">
        <f>IF(AND('Mapa final'!$AB$155="Alta",'Mapa final'!$AD$155="Mayor"),CONCATENATE("R50C",'Mapa final'!$R$155),"")</f>
        <v/>
      </c>
      <c r="U105" s="111" t="str">
        <f>IF(AND('Mapa final'!$AB$156="Alta",'Mapa final'!$AD$156="Mayor"),CONCATENATE("R50C",'Mapa final'!$R$156),"")</f>
        <v/>
      </c>
      <c r="V105" s="47" t="str">
        <f>IF(AND('Mapa final'!$AB$154="Alta",'Mapa final'!$AD$154="Catastrófico"),CONCATENATE("R50C",'Mapa final'!$R$154),"")</f>
        <v/>
      </c>
      <c r="W105" s="48" t="str">
        <f>IF(AND('Mapa final'!$AB$155="Alta",'Mapa final'!$AD$155="Catastrófico"),CONCATENATE("R50C",'Mapa final'!$R$155),"")</f>
        <v/>
      </c>
      <c r="X105" s="103" t="str">
        <f>IF(AND('Mapa final'!$AB$156="Alta",'Mapa final'!$AD$156="Catastrófico"),CONCATENATE("R50C",'Mapa final'!$R$156),"")</f>
        <v/>
      </c>
      <c r="Y105" s="58"/>
      <c r="Z105" s="267"/>
      <c r="AA105" s="268"/>
      <c r="AB105" s="268"/>
      <c r="AC105" s="268"/>
      <c r="AD105" s="268"/>
      <c r="AE105" s="269"/>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282"/>
      <c r="C106" s="282"/>
      <c r="D106" s="283"/>
      <c r="E106" s="270" t="s">
        <v>108</v>
      </c>
      <c r="F106" s="271"/>
      <c r="G106" s="271"/>
      <c r="H106" s="271"/>
      <c r="I106" s="271"/>
      <c r="J106" s="49" t="str">
        <f>IF(AND('Mapa final'!$AB$7="Media",'Mapa final'!$AD$7="Leve"),CONCATENATE("R1C",'Mapa final'!$R$7),"")</f>
        <v/>
      </c>
      <c r="K106" s="50" t="str">
        <f>IF(AND('Mapa final'!$AB$8="Media",'Mapa final'!$AD$8="Leve"),CONCATENATE("R1C",'Mapa final'!$R$8),"")</f>
        <v/>
      </c>
      <c r="L106" s="112" t="str">
        <f>IF(AND('Mapa final'!$AB$9="Media",'Mapa final'!$AD$9="Leve"),CONCATENATE("R1C",'Mapa final'!$R$9),"")</f>
        <v/>
      </c>
      <c r="M106" s="49" t="str">
        <f>IF(AND('Mapa final'!$AB$7="Media",'Mapa final'!$AD$7="Menor"),CONCATENATE("R1C",'Mapa final'!$R$7),"")</f>
        <v/>
      </c>
      <c r="N106" s="50" t="str">
        <f>IF(AND('Mapa final'!$AB$8="Media",'Mapa final'!$AD$8="Menor"),CONCATENATE("R1C",'Mapa final'!$R$8),"")</f>
        <v/>
      </c>
      <c r="O106" s="112" t="str">
        <f>IF(AND('Mapa final'!$AB$9="Media",'Mapa final'!$AD$9="Menor"),CONCATENATE("R1C",'Mapa final'!$R$9),"")</f>
        <v/>
      </c>
      <c r="P106" s="49" t="str">
        <f>IF(AND('Mapa final'!$AB$7="Media",'Mapa final'!$AD$7="Moderado"),CONCATENATE("R1C",'Mapa final'!$R$7),"")</f>
        <v/>
      </c>
      <c r="Q106" s="50" t="str">
        <f>IF(AND('Mapa final'!$AB$8="Media",'Mapa final'!$AD$8="Moderado"),CONCATENATE("R1C",'Mapa final'!$R$8),"")</f>
        <v/>
      </c>
      <c r="R106" s="112" t="str">
        <f>IF(AND('Mapa final'!$AB$9="Media",'Mapa final'!$AD$9="Moderado"),CONCATENATE("R1C",'Mapa final'!$R$9),"")</f>
        <v/>
      </c>
      <c r="S106" s="104" t="str">
        <f>IF(AND('Mapa final'!$AB$7="Media",'Mapa final'!$AD$7="Mayor"),CONCATENATE("R1C",'Mapa final'!$R$7),"")</f>
        <v/>
      </c>
      <c r="T106" s="105" t="str">
        <f>IF(AND('Mapa final'!$AB$8="Media",'Mapa final'!$AD$8="Mayor"),CONCATENATE("R1C",'Mapa final'!$R$8),"")</f>
        <v/>
      </c>
      <c r="U106" s="106"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01" t="str">
        <f>IF(AND('Mapa final'!$AB$9="Media",'Mapa final'!$AD$9="Catastrófico"),CONCATENATE("R1C",'Mapa final'!$R$9),"")</f>
        <v/>
      </c>
      <c r="Y106" s="58"/>
      <c r="Z106" s="290" t="s">
        <v>75</v>
      </c>
      <c r="AA106" s="291"/>
      <c r="AB106" s="291"/>
      <c r="AC106" s="291"/>
      <c r="AD106" s="291"/>
      <c r="AE106" s="292"/>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282"/>
      <c r="C107" s="282"/>
      <c r="D107" s="283"/>
      <c r="E107" s="258"/>
      <c r="F107" s="254"/>
      <c r="G107" s="254"/>
      <c r="H107" s="254"/>
      <c r="I107" s="254"/>
      <c r="J107" s="51" t="str">
        <f>IF(AND('Mapa final'!$AB$10="Media",'Mapa final'!$AD$10="Leve"),CONCATENATE("R2C",'Mapa final'!$R$10),"")</f>
        <v/>
      </c>
      <c r="K107" s="52" t="str">
        <f>IF(AND('Mapa final'!$AB$11="Media",'Mapa final'!$AD$11="Leve"),CONCATENATE("R2C",'Mapa final'!$R$11),"")</f>
        <v/>
      </c>
      <c r="L107" s="113"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13" t="str">
        <f>IF(AND('Mapa final'!$AB$12="Media",'Mapa final'!$AD$12="Menor"),CONCATENATE("R2C",'Mapa final'!$R$12),"")</f>
        <v/>
      </c>
      <c r="P107" s="51" t="str">
        <f>IF(AND('Mapa final'!$AB$10="Media",'Mapa final'!$AD$10="Moderado"),CONCATENATE("R2C",'Mapa final'!$R$10),"")</f>
        <v/>
      </c>
      <c r="Q107" s="52" t="str">
        <f>IF(AND('Mapa final'!$AB$11="Media",'Mapa final'!$AD$11="Moderado"),CONCATENATE("R2C",'Mapa final'!$R$11),"")</f>
        <v/>
      </c>
      <c r="R107" s="113" t="str">
        <f>IF(AND('Mapa final'!$AB$12="Media",'Mapa final'!$AD$12="Moderado"),CONCATENATE("R2C",'Mapa final'!$R$12),"")</f>
        <v/>
      </c>
      <c r="S107" s="107" t="str">
        <f>IF(AND('Mapa final'!$AB$10="Media",'Mapa final'!$AD$10="Mayor"),CONCATENATE("R2C",'Mapa final'!$R$10),"")</f>
        <v/>
      </c>
      <c r="T107" s="44" t="str">
        <f>IF(AND('Mapa final'!$AB$11="Media",'Mapa final'!$AD$11="Mayor"),CONCATENATE("R2C",'Mapa final'!$R$11),"")</f>
        <v/>
      </c>
      <c r="U107" s="108"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02" t="str">
        <f>IF(AND('Mapa final'!$AB$12="Media",'Mapa final'!$AD$12="Catastrófico"),CONCATENATE("R2C",'Mapa final'!$R$12),"")</f>
        <v/>
      </c>
      <c r="Y107" s="58"/>
      <c r="Z107" s="293"/>
      <c r="AA107" s="294"/>
      <c r="AB107" s="294"/>
      <c r="AC107" s="294"/>
      <c r="AD107" s="294"/>
      <c r="AE107" s="295"/>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282"/>
      <c r="C108" s="282"/>
      <c r="D108" s="283"/>
      <c r="E108" s="259"/>
      <c r="F108" s="272"/>
      <c r="G108" s="272"/>
      <c r="H108" s="272"/>
      <c r="I108" s="254"/>
      <c r="J108" s="51" t="str">
        <f>IF(AND('Mapa final'!$AB$13="Media",'Mapa final'!$AD$13="Leve"),CONCATENATE("R3C",'Mapa final'!$R$13),"")</f>
        <v/>
      </c>
      <c r="K108" s="52" t="str">
        <f>IF(AND('Mapa final'!$AB$14="Media",'Mapa final'!$AD$14="Leve"),CONCATENATE("R3C",'Mapa final'!$R$14),"")</f>
        <v/>
      </c>
      <c r="L108" s="113"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13" t="str">
        <f>IF(AND('Mapa final'!$AB$15="Media",'Mapa final'!$AD$15="Menor"),CONCATENATE("R3C",'Mapa final'!$R$15),"")</f>
        <v/>
      </c>
      <c r="P108" s="51" t="str">
        <f>IF(AND('Mapa final'!$AB$13="Media",'Mapa final'!$AD$13="Moderado"),CONCATENATE("R3C",'Mapa final'!$R$13),"")</f>
        <v>R3C1</v>
      </c>
      <c r="Q108" s="52" t="str">
        <f>IF(AND('Mapa final'!$AB$14="Media",'Mapa final'!$AD$14="Moderado"),CONCATENATE("R3C",'Mapa final'!$R$14),"")</f>
        <v/>
      </c>
      <c r="R108" s="113" t="str">
        <f>IF(AND('Mapa final'!$AB$15="Media",'Mapa final'!$AD$15="Moderado"),CONCATENATE("R3C",'Mapa final'!$R$15),"")</f>
        <v/>
      </c>
      <c r="S108" s="107" t="str">
        <f>IF(AND('Mapa final'!$AB$13="Media",'Mapa final'!$AD$13="Mayor"),CONCATENATE("R3C",'Mapa final'!$R$13),"")</f>
        <v/>
      </c>
      <c r="T108" s="44" t="str">
        <f>IF(AND('Mapa final'!$AB$14="Media",'Mapa final'!$AD$14="Mayor"),CONCATENATE("R3C",'Mapa final'!$R$14),"")</f>
        <v/>
      </c>
      <c r="U108" s="108"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02" t="str">
        <f>IF(AND('Mapa final'!$AB$15="Media",'Mapa final'!$AD$15="Catastrófico"),CONCATENATE("R3C",'Mapa final'!$R$15),"")</f>
        <v/>
      </c>
      <c r="Y108" s="58"/>
      <c r="Z108" s="293"/>
      <c r="AA108" s="294"/>
      <c r="AB108" s="294"/>
      <c r="AC108" s="294"/>
      <c r="AD108" s="294"/>
      <c r="AE108" s="295"/>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282"/>
      <c r="C109" s="282"/>
      <c r="D109" s="283"/>
      <c r="E109" s="259"/>
      <c r="F109" s="272"/>
      <c r="G109" s="272"/>
      <c r="H109" s="272"/>
      <c r="I109" s="254"/>
      <c r="J109" s="51" t="str">
        <f>IF(AND('Mapa final'!$AB$16="Media",'Mapa final'!$AD$16="Leve"),CONCATENATE("R4C",'Mapa final'!$R$16),"")</f>
        <v>R4C1</v>
      </c>
      <c r="K109" s="52" t="str">
        <f>IF(AND('Mapa final'!$AB$17="Media",'Mapa final'!$AD$17="Leve"),CONCATENATE("R4C",'Mapa final'!$R$17),"")</f>
        <v/>
      </c>
      <c r="L109" s="113" t="str">
        <f>IF(AND('Mapa final'!$AB$18="Media",'Mapa final'!$AD$18="Leve"),CONCATENATE("R4C",'Mapa final'!$R$18),"")</f>
        <v/>
      </c>
      <c r="M109" s="51" t="str">
        <f>IF(AND('Mapa final'!$AB$16="Media",'Mapa final'!$AD$16="Menor"),CONCATENATE("R4C",'Mapa final'!$R$16),"")</f>
        <v/>
      </c>
      <c r="N109" s="52" t="str">
        <f>IF(AND('Mapa final'!$AB$17="Media",'Mapa final'!$AD$17="Menor"),CONCATENATE("R4C",'Mapa final'!$R$17),"")</f>
        <v/>
      </c>
      <c r="O109" s="113"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13" t="str">
        <f>IF(AND('Mapa final'!$AB$18="Media",'Mapa final'!$AD$18="Moderado"),CONCATENATE("R4C",'Mapa final'!$R$18),"")</f>
        <v/>
      </c>
      <c r="S109" s="107" t="str">
        <f>IF(AND('Mapa final'!$AB$16="Media",'Mapa final'!$AD$16="Mayor"),CONCATENATE("R4C",'Mapa final'!$R$16),"")</f>
        <v/>
      </c>
      <c r="T109" s="44" t="str">
        <f>IF(AND('Mapa final'!$AB$17="Media",'Mapa final'!$AD$17="Mayor"),CONCATENATE("R4C",'Mapa final'!$R$17),"")</f>
        <v/>
      </c>
      <c r="U109" s="108"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02" t="str">
        <f>IF(AND('Mapa final'!$AB$18="Media",'Mapa final'!$AD$18="Catastrófico"),CONCATENATE("R4C",'Mapa final'!$R$18),"")</f>
        <v/>
      </c>
      <c r="Y109" s="58"/>
      <c r="Z109" s="293"/>
      <c r="AA109" s="294"/>
      <c r="AB109" s="294"/>
      <c r="AC109" s="294"/>
      <c r="AD109" s="294"/>
      <c r="AE109" s="295"/>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282"/>
      <c r="C110" s="282"/>
      <c r="D110" s="283"/>
      <c r="E110" s="259"/>
      <c r="F110" s="272"/>
      <c r="G110" s="272"/>
      <c r="H110" s="272"/>
      <c r="I110" s="254"/>
      <c r="J110" s="51" t="str">
        <f>IF(AND('Mapa final'!$AB$19="Media",'Mapa final'!$AD$19="Leve"),CONCATENATE("R5C",'Mapa final'!$R$19),"")</f>
        <v>R5C1</v>
      </c>
      <c r="K110" s="52" t="str">
        <f>IF(AND('Mapa final'!$AB$20="Media",'Mapa final'!$AD$20="Leve"),CONCATENATE("R5C",'Mapa final'!$R$20),"")</f>
        <v/>
      </c>
      <c r="L110" s="113"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13"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13" t="str">
        <f>IF(AND('Mapa final'!$AB$21="Media",'Mapa final'!$AD$21="Moderado"),CONCATENATE("R5C",'Mapa final'!$R$21),"")</f>
        <v/>
      </c>
      <c r="S110" s="107" t="str">
        <f>IF(AND('Mapa final'!$AB$19="Media",'Mapa final'!$AD$19="Mayor"),CONCATENATE("R5C",'Mapa final'!$R$19),"")</f>
        <v/>
      </c>
      <c r="T110" s="44" t="str">
        <f>IF(AND('Mapa final'!$AB$20="Media",'Mapa final'!$AD$20="Mayor"),CONCATENATE("R5C",'Mapa final'!$R$20),"")</f>
        <v/>
      </c>
      <c r="U110" s="108"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02" t="str">
        <f>IF(AND('Mapa final'!$AB$21="Media",'Mapa final'!$AD$21="Catastrófico"),CONCATENATE("R5C",'Mapa final'!$R$21),"")</f>
        <v/>
      </c>
      <c r="Y110" s="58"/>
      <c r="Z110" s="293"/>
      <c r="AA110" s="294"/>
      <c r="AB110" s="294"/>
      <c r="AC110" s="294"/>
      <c r="AD110" s="294"/>
      <c r="AE110" s="295"/>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282"/>
      <c r="C111" s="282"/>
      <c r="D111" s="283"/>
      <c r="E111" s="259"/>
      <c r="F111" s="272"/>
      <c r="G111" s="272"/>
      <c r="H111" s="272"/>
      <c r="I111" s="254"/>
      <c r="J111" s="51" t="str">
        <f>IF(AND('Mapa final'!$AB$22="Media",'Mapa final'!$AD$22="Leve"),CONCATENATE("R6C",'Mapa final'!$R$22),"")</f>
        <v/>
      </c>
      <c r="K111" s="52" t="str">
        <f>IF(AND('Mapa final'!$AB$23="Media",'Mapa final'!$AD$23="Leve"),CONCATENATE("R6C",'Mapa final'!$R$23),"")</f>
        <v/>
      </c>
      <c r="L111" s="113"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13"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13" t="str">
        <f>IF(AND('Mapa final'!$AB$24="Media",'Mapa final'!$AD$24="Moderado"),CONCATENATE("R6C",'Mapa final'!$R$24),"")</f>
        <v/>
      </c>
      <c r="S111" s="107" t="str">
        <f>IF(AND('Mapa final'!$AB$22="Media",'Mapa final'!$AD$22="Mayor"),CONCATENATE("R6C",'Mapa final'!$R$22),"")</f>
        <v/>
      </c>
      <c r="T111" s="44" t="str">
        <f>IF(AND('Mapa final'!$AB$23="Media",'Mapa final'!$AD$23="Mayor"),CONCATENATE("R6C",'Mapa final'!$R$23),"")</f>
        <v/>
      </c>
      <c r="U111" s="108"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02" t="str">
        <f>IF(AND('Mapa final'!$AB$24="Media",'Mapa final'!$AD$24="Catastrófico"),CONCATENATE("R6C",'Mapa final'!$R$24),"")</f>
        <v/>
      </c>
      <c r="Y111" s="58"/>
      <c r="Z111" s="293"/>
      <c r="AA111" s="294"/>
      <c r="AB111" s="294"/>
      <c r="AC111" s="294"/>
      <c r="AD111" s="294"/>
      <c r="AE111" s="295"/>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282"/>
      <c r="C112" s="282"/>
      <c r="D112" s="283"/>
      <c r="E112" s="259"/>
      <c r="F112" s="272"/>
      <c r="G112" s="272"/>
      <c r="H112" s="272"/>
      <c r="I112" s="254"/>
      <c r="J112" s="51" t="str">
        <f>IF(AND('Mapa final'!$AB$25="Media",'Mapa final'!$AD$25="Leve"),CONCATENATE("R7C",'Mapa final'!$R$25),"")</f>
        <v/>
      </c>
      <c r="K112" s="52" t="str">
        <f>IF(AND('Mapa final'!$AB$26="Media",'Mapa final'!$AD$26="Leve"),CONCATENATE("R7C",'Mapa final'!$R$26),"")</f>
        <v/>
      </c>
      <c r="L112" s="113"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13"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13" t="str">
        <f>IF(AND('Mapa final'!$AB$27="Media",'Mapa final'!$AD$27="Moderado"),CONCATENATE("R7C",'Mapa final'!$R$27),"")</f>
        <v/>
      </c>
      <c r="S112" s="107" t="str">
        <f>IF(AND('Mapa final'!$AB$25="Media",'Mapa final'!$AD$25="Mayor"),CONCATENATE("R7C",'Mapa final'!$R$25),"")</f>
        <v/>
      </c>
      <c r="T112" s="44" t="str">
        <f>IF(AND('Mapa final'!$AB$26="Media",'Mapa final'!$AD$26="Mayor"),CONCATENATE("R7C",'Mapa final'!$R$26),"")</f>
        <v/>
      </c>
      <c r="U112" s="108"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02" t="str">
        <f>IF(AND('Mapa final'!$AB$27="Media",'Mapa final'!$AD$27="Catastrófico"),CONCATENATE("R7C",'Mapa final'!$R$27),"")</f>
        <v/>
      </c>
      <c r="Y112" s="58"/>
      <c r="Z112" s="293"/>
      <c r="AA112" s="294"/>
      <c r="AB112" s="294"/>
      <c r="AC112" s="294"/>
      <c r="AD112" s="294"/>
      <c r="AE112" s="295"/>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282"/>
      <c r="C113" s="282"/>
      <c r="D113" s="283"/>
      <c r="E113" s="259"/>
      <c r="F113" s="272"/>
      <c r="G113" s="272"/>
      <c r="H113" s="272"/>
      <c r="I113" s="254"/>
      <c r="J113" s="51" t="str">
        <f>IF(AND('Mapa final'!$AB$28="Media",'Mapa final'!$AD$28="Leve"),CONCATENATE("R8C",'Mapa final'!$R$28),"")</f>
        <v/>
      </c>
      <c r="K113" s="52" t="str">
        <f>IF(AND('Mapa final'!$AB$29="Media",'Mapa final'!$AD$29="Leve"),CONCATENATE("R8C",'Mapa final'!$R$29),"")</f>
        <v/>
      </c>
      <c r="L113" s="113"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13"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13" t="str">
        <f>IF(AND('Mapa final'!$AB$30="Media",'Mapa final'!$AD$30="Moderado"),CONCATENATE("R8C",'Mapa final'!$R$30),"")</f>
        <v/>
      </c>
      <c r="S113" s="107" t="str">
        <f>IF(AND('Mapa final'!$AB$28="Media",'Mapa final'!$AD$28="Mayor"),CONCATENATE("R8C",'Mapa final'!$R$28),"")</f>
        <v/>
      </c>
      <c r="T113" s="44" t="str">
        <f>IF(AND('Mapa final'!$AB$29="Media",'Mapa final'!$AD$29="Mayor"),CONCATENATE("R8C",'Mapa final'!$R$29),"")</f>
        <v/>
      </c>
      <c r="U113" s="108"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02" t="str">
        <f>IF(AND('Mapa final'!$AB$30="Media",'Mapa final'!$AD$30="Catastrófico"),CONCATENATE("R8C",'Mapa final'!$R$30),"")</f>
        <v/>
      </c>
      <c r="Y113" s="58"/>
      <c r="Z113" s="293"/>
      <c r="AA113" s="294"/>
      <c r="AB113" s="294"/>
      <c r="AC113" s="294"/>
      <c r="AD113" s="294"/>
      <c r="AE113" s="295"/>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282"/>
      <c r="C114" s="282"/>
      <c r="D114" s="283"/>
      <c r="E114" s="259"/>
      <c r="F114" s="272"/>
      <c r="G114" s="272"/>
      <c r="H114" s="272"/>
      <c r="I114" s="254"/>
      <c r="J114" s="51" t="str">
        <f>IF(AND('Mapa final'!$AB$31="Media",'Mapa final'!$AD$31="Leve"),CONCATENATE("R9C",'Mapa final'!$R$31),"")</f>
        <v/>
      </c>
      <c r="K114" s="52" t="str">
        <f>IF(AND('Mapa final'!$AB$32="Media",'Mapa final'!$AD$32="Leve"),CONCATENATE("R9C",'Mapa final'!$R$32),"")</f>
        <v/>
      </c>
      <c r="L114" s="113"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13"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13" t="str">
        <f>IF(AND('Mapa final'!$AB$33="Media",'Mapa final'!$AD$33="Moderado"),CONCATENATE("R9C",'Mapa final'!$R$33),"")</f>
        <v/>
      </c>
      <c r="S114" s="107" t="str">
        <f>IF(AND('Mapa final'!$AB$31="Media",'Mapa final'!$AD$31="Mayor"),CONCATENATE("R9C",'Mapa final'!$R$31),"")</f>
        <v>R9C1</v>
      </c>
      <c r="T114" s="44" t="str">
        <f>IF(AND('Mapa final'!$AB$32="Media",'Mapa final'!$AD$32="Mayor"),CONCATENATE("R9C",'Mapa final'!$R$32),"")</f>
        <v/>
      </c>
      <c r="U114" s="108"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02" t="str">
        <f>IF(AND('Mapa final'!$AB$33="Media",'Mapa final'!$AD$33="Catastrófico"),CONCATENATE("R9C",'Mapa final'!$R$33),"")</f>
        <v/>
      </c>
      <c r="Y114" s="58"/>
      <c r="Z114" s="293"/>
      <c r="AA114" s="294"/>
      <c r="AB114" s="294"/>
      <c r="AC114" s="294"/>
      <c r="AD114" s="294"/>
      <c r="AE114" s="295"/>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282"/>
      <c r="C115" s="282"/>
      <c r="D115" s="283"/>
      <c r="E115" s="259"/>
      <c r="F115" s="272"/>
      <c r="G115" s="272"/>
      <c r="H115" s="272"/>
      <c r="I115" s="254"/>
      <c r="J115" s="51" t="str">
        <f>IF(AND('Mapa final'!$AB$34="Media",'Mapa final'!$AD$34="Leve"),CONCATENATE("R10C",'Mapa final'!$R$34),"")</f>
        <v/>
      </c>
      <c r="K115" s="52" t="str">
        <f>IF(AND('Mapa final'!$AB$35="Media",'Mapa final'!$AD$35="Leve"),CONCATENATE("R10C",'Mapa final'!$R$35),"")</f>
        <v/>
      </c>
      <c r="L115" s="113"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13"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13" t="str">
        <f>IF(AND('Mapa final'!$AB$36="Media",'Mapa final'!$AD$36="Moderado"),CONCATENATE("R10C",'Mapa final'!$R$36),"")</f>
        <v/>
      </c>
      <c r="S115" s="107" t="str">
        <f>IF(AND('Mapa final'!$AB$34="Media",'Mapa final'!$AD$34="Mayor"),CONCATENATE("R10C",'Mapa final'!$R$34),"")</f>
        <v/>
      </c>
      <c r="T115" s="44" t="str">
        <f>IF(AND('Mapa final'!$AB$35="Media",'Mapa final'!$AD$35="Mayor"),CONCATENATE("R10C",'Mapa final'!$R$35),"")</f>
        <v/>
      </c>
      <c r="U115" s="108"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02" t="str">
        <f>IF(AND('Mapa final'!$AB$36="Media",'Mapa final'!$AD$36="Catastrófico"),CONCATENATE("R10C",'Mapa final'!$R$36),"")</f>
        <v/>
      </c>
      <c r="Y115" s="58"/>
      <c r="Z115" s="293"/>
      <c r="AA115" s="294"/>
      <c r="AB115" s="294"/>
      <c r="AC115" s="294"/>
      <c r="AD115" s="294"/>
      <c r="AE115" s="295"/>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282"/>
      <c r="C116" s="282"/>
      <c r="D116" s="283"/>
      <c r="E116" s="259"/>
      <c r="F116" s="272"/>
      <c r="G116" s="272"/>
      <c r="H116" s="272"/>
      <c r="I116" s="254"/>
      <c r="J116" s="51" t="str">
        <f>IF(AND('Mapa final'!$AB$37="Media",'Mapa final'!$AD$37="Leve"),CONCATENATE("R11C",'Mapa final'!$R$37),"")</f>
        <v/>
      </c>
      <c r="K116" s="52" t="str">
        <f>IF(AND('Mapa final'!$AB$38="Media",'Mapa final'!$AD$38="Leve"),CONCATENATE("R11C",'Mapa final'!$R$38),"")</f>
        <v/>
      </c>
      <c r="L116" s="113"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13"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13" t="str">
        <f>IF(AND('Mapa final'!$AB$39="Media",'Mapa final'!$AD$39="Moderado"),CONCATENATE("R11C",'Mapa final'!$R$39),"")</f>
        <v/>
      </c>
      <c r="S116" s="107" t="str">
        <f>IF(AND('Mapa final'!$AB$37="Media",'Mapa final'!$AD$37="Mayor"),CONCATENATE("R11C",'Mapa final'!$R$37),"")</f>
        <v/>
      </c>
      <c r="T116" s="44" t="str">
        <f>IF(AND('Mapa final'!$AB$38="Media",'Mapa final'!$AD$38="Mayor"),CONCATENATE("R11C",'Mapa final'!$R$38),"")</f>
        <v/>
      </c>
      <c r="U116" s="108"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02" t="str">
        <f>IF(AND('Mapa final'!$AB$39="Media",'Mapa final'!$AD$39="Catastrófico"),CONCATENATE("R11C",'Mapa final'!$R$39),"")</f>
        <v/>
      </c>
      <c r="Y116" s="58"/>
      <c r="Z116" s="293"/>
      <c r="AA116" s="294"/>
      <c r="AB116" s="294"/>
      <c r="AC116" s="294"/>
      <c r="AD116" s="294"/>
      <c r="AE116" s="295"/>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282"/>
      <c r="C117" s="282"/>
      <c r="D117" s="283"/>
      <c r="E117" s="259"/>
      <c r="F117" s="272"/>
      <c r="G117" s="272"/>
      <c r="H117" s="272"/>
      <c r="I117" s="254"/>
      <c r="J117" s="51" t="str">
        <f>IF(AND('Mapa final'!$AB$40="Media",'Mapa final'!$AD$40="Leve"),CONCATENATE("R12C",'Mapa final'!$R$40),"")</f>
        <v/>
      </c>
      <c r="K117" s="52" t="str">
        <f>IF(AND('Mapa final'!$AB$41="Media",'Mapa final'!$AD$41="Leve"),CONCATENATE("R12C",'Mapa final'!$R$41),"")</f>
        <v/>
      </c>
      <c r="L117" s="113"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13"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13" t="str">
        <f>IF(AND('Mapa final'!$AB$42="Media",'Mapa final'!$AD$42="Moderado"),CONCATENATE("R12C",'Mapa final'!$R$42),"")</f>
        <v/>
      </c>
      <c r="S117" s="107" t="str">
        <f>IF(AND('Mapa final'!$AB$40="Media",'Mapa final'!$AD$40="Mayor"),CONCATENATE("R12C",'Mapa final'!$R$40),"")</f>
        <v/>
      </c>
      <c r="T117" s="44" t="str">
        <f>IF(AND('Mapa final'!$AB$41="Media",'Mapa final'!$AD$41="Mayor"),CONCATENATE("R12C",'Mapa final'!$R$41),"")</f>
        <v/>
      </c>
      <c r="U117" s="108"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02" t="str">
        <f>IF(AND('Mapa final'!$AB$42="Media",'Mapa final'!$AD$42="Catastrófico"),CONCATENATE("R12C",'Mapa final'!$R$42),"")</f>
        <v/>
      </c>
      <c r="Y117" s="58"/>
      <c r="Z117" s="293"/>
      <c r="AA117" s="294"/>
      <c r="AB117" s="294"/>
      <c r="AC117" s="294"/>
      <c r="AD117" s="294"/>
      <c r="AE117" s="295"/>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282"/>
      <c r="C118" s="282"/>
      <c r="D118" s="283"/>
      <c r="E118" s="259"/>
      <c r="F118" s="272"/>
      <c r="G118" s="272"/>
      <c r="H118" s="272"/>
      <c r="I118" s="254"/>
      <c r="J118" s="51" t="str">
        <f>IF(AND('Mapa final'!$AB$43="Media",'Mapa final'!$AD$43="Leve"),CONCATENATE("R13C",'Mapa final'!$R$43),"")</f>
        <v/>
      </c>
      <c r="K118" s="52" t="str">
        <f>IF(AND('Mapa final'!$AB$44="Media",'Mapa final'!$AD$44="Leve"),CONCATENATE("R13C",'Mapa final'!$R$44),"")</f>
        <v/>
      </c>
      <c r="L118" s="113"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13"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13" t="str">
        <f>IF(AND('Mapa final'!$AB$45="Media",'Mapa final'!$AD$45="Moderado"),CONCATENATE("R13C",'Mapa final'!$R$45),"")</f>
        <v/>
      </c>
      <c r="S118" s="107" t="str">
        <f>IF(AND('Mapa final'!$AB$43="Media",'Mapa final'!$AD$43="Mayor"),CONCATENATE("R13C",'Mapa final'!$R$43),"")</f>
        <v/>
      </c>
      <c r="T118" s="44" t="str">
        <f>IF(AND('Mapa final'!$AB$44="Media",'Mapa final'!$AD$44="Mayor"),CONCATENATE("R13C",'Mapa final'!$R$44),"")</f>
        <v/>
      </c>
      <c r="U118" s="108"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02" t="str">
        <f>IF(AND('Mapa final'!$AB$45="Media",'Mapa final'!$AD$45="Catastrófico"),CONCATENATE("R13C",'Mapa final'!$R$45),"")</f>
        <v/>
      </c>
      <c r="Y118" s="58"/>
      <c r="Z118" s="293"/>
      <c r="AA118" s="294"/>
      <c r="AB118" s="294"/>
      <c r="AC118" s="294"/>
      <c r="AD118" s="294"/>
      <c r="AE118" s="295"/>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282"/>
      <c r="C119" s="282"/>
      <c r="D119" s="283"/>
      <c r="E119" s="259"/>
      <c r="F119" s="272"/>
      <c r="G119" s="272"/>
      <c r="H119" s="272"/>
      <c r="I119" s="254"/>
      <c r="J119" s="51" t="str">
        <f>IF(AND('Mapa final'!$AB$46="Media",'Mapa final'!$AD$46="Leve"),CONCATENATE("R14C",'Mapa final'!$R$46),"")</f>
        <v/>
      </c>
      <c r="K119" s="52" t="str">
        <f>IF(AND('Mapa final'!$AB$47="Media",'Mapa final'!$AD$47="Leve"),CONCATENATE("R14C",'Mapa final'!$R$47),"")</f>
        <v/>
      </c>
      <c r="L119" s="113" t="str">
        <f>IF(AND('Mapa final'!$AB$48="Media",'Mapa final'!$AD$48="Leve"),CONCATENATE("R14C",'Mapa final'!$R$48),"")</f>
        <v/>
      </c>
      <c r="M119" s="51" t="str">
        <f>IF(AND('Mapa final'!$AB$46="Media",'Mapa final'!$AD$46="Menor"),CONCATENATE("R14C",'Mapa final'!$R$46),"")</f>
        <v/>
      </c>
      <c r="N119" s="52" t="str">
        <f>IF(AND('Mapa final'!$AB$47="Media",'Mapa final'!$AD$47="Menor"),CONCATENATE("R14C",'Mapa final'!$R$47),"")</f>
        <v/>
      </c>
      <c r="O119" s="113" t="str">
        <f>IF(AND('Mapa final'!$AB$48="Media",'Mapa final'!$AD$48="Menor"),CONCATENATE("R14C",'Mapa final'!$R$48),"")</f>
        <v/>
      </c>
      <c r="P119" s="51" t="str">
        <f>IF(AND('Mapa final'!$AB$46="Media",'Mapa final'!$AD$46="Moderado"),CONCATENATE("R14C",'Mapa final'!$R$46),"")</f>
        <v/>
      </c>
      <c r="Q119" s="52" t="str">
        <f>IF(AND('Mapa final'!$AB$47="Media",'Mapa final'!$AD$47="Moderado"),CONCATENATE("R14C",'Mapa final'!$R$47),"")</f>
        <v/>
      </c>
      <c r="R119" s="113" t="str">
        <f>IF(AND('Mapa final'!$AB$48="Media",'Mapa final'!$AD$48="Moderado"),CONCATENATE("R14C",'Mapa final'!$R$48),"")</f>
        <v/>
      </c>
      <c r="S119" s="107" t="str">
        <f>IF(AND('Mapa final'!$AB$46="Media",'Mapa final'!$AD$46="Mayor"),CONCATENATE("R14C",'Mapa final'!$R$46),"")</f>
        <v/>
      </c>
      <c r="T119" s="44" t="str">
        <f>IF(AND('Mapa final'!$AB$47="Media",'Mapa final'!$AD$47="Mayor"),CONCATENATE("R14C",'Mapa final'!$R$47),"")</f>
        <v/>
      </c>
      <c r="U119" s="108" t="str">
        <f>IF(AND('Mapa final'!$AB$48="Media",'Mapa final'!$AD$48="Mayor"),CONCATENATE("R14C",'Mapa final'!$R$48),"")</f>
        <v/>
      </c>
      <c r="V119" s="45" t="str">
        <f>IF(AND('Mapa final'!$AB$46="Media",'Mapa final'!$AD$46="Catastrófico"),CONCATENATE("R14C",'Mapa final'!$R$46),"")</f>
        <v/>
      </c>
      <c r="W119" s="46" t="str">
        <f>IF(AND('Mapa final'!$AB$47="Media",'Mapa final'!$AD$47="Catastrófico"),CONCATENATE("R14C",'Mapa final'!$R$47),"")</f>
        <v/>
      </c>
      <c r="X119" s="102" t="str">
        <f>IF(AND('Mapa final'!$AB$48="Media",'Mapa final'!$AD$48="Catastrófico"),CONCATENATE("R14C",'Mapa final'!$R$48),"")</f>
        <v/>
      </c>
      <c r="Y119" s="58"/>
      <c r="Z119" s="293"/>
      <c r="AA119" s="294"/>
      <c r="AB119" s="294"/>
      <c r="AC119" s="294"/>
      <c r="AD119" s="294"/>
      <c r="AE119" s="295"/>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282"/>
      <c r="C120" s="282"/>
      <c r="D120" s="283"/>
      <c r="E120" s="259"/>
      <c r="F120" s="272"/>
      <c r="G120" s="272"/>
      <c r="H120" s="272"/>
      <c r="I120" s="254"/>
      <c r="J120" s="51" t="str">
        <f>IF(AND('Mapa final'!$AB$49="Media",'Mapa final'!$AD$49="Leve"),CONCATENATE("R15C",'Mapa final'!$R$49),"")</f>
        <v/>
      </c>
      <c r="K120" s="52" t="str">
        <f>IF(AND('Mapa final'!$AB$50="Media",'Mapa final'!$AD$50="Leve"),CONCATENATE("R15C",'Mapa final'!$R$50),"")</f>
        <v/>
      </c>
      <c r="L120" s="113" t="str">
        <f>IF(AND('Mapa final'!$AB$51="Media",'Mapa final'!$AD$51="Leve"),CONCATENATE("R15C",'Mapa final'!$R$51),"")</f>
        <v/>
      </c>
      <c r="M120" s="51" t="str">
        <f>IF(AND('Mapa final'!$AB$49="Media",'Mapa final'!$AD$49="Menor"),CONCATENATE("R15C",'Mapa final'!$R$49),"")</f>
        <v/>
      </c>
      <c r="N120" s="52" t="str">
        <f>IF(AND('Mapa final'!$AB$50="Media",'Mapa final'!$AD$50="Menor"),CONCATENATE("R15C",'Mapa final'!$R$50),"")</f>
        <v/>
      </c>
      <c r="O120" s="113" t="str">
        <f>IF(AND('Mapa final'!$AB$51="Media",'Mapa final'!$AD$51="Menor"),CONCATENATE("R15C",'Mapa final'!$R$51),"")</f>
        <v/>
      </c>
      <c r="P120" s="51" t="str">
        <f>IF(AND('Mapa final'!$AB$49="Media",'Mapa final'!$AD$49="Moderado"),CONCATENATE("R15C",'Mapa final'!$R$49),"")</f>
        <v>R15C1</v>
      </c>
      <c r="Q120" s="52" t="str">
        <f>IF(AND('Mapa final'!$AB$50="Media",'Mapa final'!$AD$50="Moderado"),CONCATENATE("R15C",'Mapa final'!$R$50),"")</f>
        <v/>
      </c>
      <c r="R120" s="113" t="str">
        <f>IF(AND('Mapa final'!$AB$51="Media",'Mapa final'!$AD$51="Moderado"),CONCATENATE("R15C",'Mapa final'!$R$51),"")</f>
        <v/>
      </c>
      <c r="S120" s="107" t="str">
        <f>IF(AND('Mapa final'!$AB$49="Media",'Mapa final'!$AD$49="Mayor"),CONCATENATE("R15C",'Mapa final'!$R$49),"")</f>
        <v/>
      </c>
      <c r="T120" s="44" t="str">
        <f>IF(AND('Mapa final'!$AB$50="Media",'Mapa final'!$AD$50="Mayor"),CONCATENATE("R15C",'Mapa final'!$R$50),"")</f>
        <v/>
      </c>
      <c r="U120" s="108" t="str">
        <f>IF(AND('Mapa final'!$AB$51="Media",'Mapa final'!$AD$51="Mayor"),CONCATENATE("R15C",'Mapa final'!$R$51),"")</f>
        <v/>
      </c>
      <c r="V120" s="45" t="str">
        <f>IF(AND('Mapa final'!$AB$49="Media",'Mapa final'!$AD$49="Catastrófico"),CONCATENATE("R15C",'Mapa final'!$R$49),"")</f>
        <v/>
      </c>
      <c r="W120" s="46" t="str">
        <f>IF(AND('Mapa final'!$AB$50="Media",'Mapa final'!$AD$50="Catastrófico"),CONCATENATE("R15C",'Mapa final'!$R$50),"")</f>
        <v/>
      </c>
      <c r="X120" s="102" t="str">
        <f>IF(AND('Mapa final'!$AB$51="Media",'Mapa final'!$AD$51="Catastrófico"),CONCATENATE("R15C",'Mapa final'!$R$51),"")</f>
        <v/>
      </c>
      <c r="Y120" s="58"/>
      <c r="Z120" s="293"/>
      <c r="AA120" s="294"/>
      <c r="AB120" s="294"/>
      <c r="AC120" s="294"/>
      <c r="AD120" s="294"/>
      <c r="AE120" s="295"/>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282"/>
      <c r="C121" s="282"/>
      <c r="D121" s="283"/>
      <c r="E121" s="259"/>
      <c r="F121" s="272"/>
      <c r="G121" s="272"/>
      <c r="H121" s="272"/>
      <c r="I121" s="254"/>
      <c r="J121" s="51" t="str">
        <f>IF(AND('Mapa final'!$AB$52="Media",'Mapa final'!$AD$52="Leve"),CONCATENATE("R16C",'Mapa final'!$R$52),"")</f>
        <v/>
      </c>
      <c r="K121" s="52" t="str">
        <f>IF(AND('Mapa final'!$AB$53="Media",'Mapa final'!$AD$53="Leve"),CONCATENATE("R16C",'Mapa final'!$R$53),"")</f>
        <v/>
      </c>
      <c r="L121" s="113" t="str">
        <f>IF(AND('Mapa final'!$AB$54="Media",'Mapa final'!$AD$54="Leve"),CONCATENATE("R16C",'Mapa final'!$R$54),"")</f>
        <v/>
      </c>
      <c r="M121" s="51" t="str">
        <f>IF(AND('Mapa final'!$AB$52="Media",'Mapa final'!$AD$52="Menor"),CONCATENATE("R16C",'Mapa final'!$R$52),"")</f>
        <v>R16C1</v>
      </c>
      <c r="N121" s="52" t="str">
        <f>IF(AND('Mapa final'!$AB$53="Media",'Mapa final'!$AD$53="Menor"),CONCATENATE("R16C",'Mapa final'!$R$53),"")</f>
        <v/>
      </c>
      <c r="O121" s="113" t="str">
        <f>IF(AND('Mapa final'!$AB$54="Media",'Mapa final'!$AD$54="Menor"),CONCATENATE("R16C",'Mapa final'!$R$54),"")</f>
        <v/>
      </c>
      <c r="P121" s="51" t="str">
        <f>IF(AND('Mapa final'!$AB$52="Media",'Mapa final'!$AD$52="Moderado"),CONCATENATE("R16C",'Mapa final'!$R$52),"")</f>
        <v/>
      </c>
      <c r="Q121" s="52" t="str">
        <f>IF(AND('Mapa final'!$AB$53="Media",'Mapa final'!$AD$53="Moderado"),CONCATENATE("R16C",'Mapa final'!$R$53),"")</f>
        <v/>
      </c>
      <c r="R121" s="113" t="str">
        <f>IF(AND('Mapa final'!$AB$54="Media",'Mapa final'!$AD$54="Moderado"),CONCATENATE("R16C",'Mapa final'!$R$54),"")</f>
        <v/>
      </c>
      <c r="S121" s="107" t="str">
        <f>IF(AND('Mapa final'!$AB$52="Media",'Mapa final'!$AD$52="Mayor"),CONCATENATE("R16C",'Mapa final'!$R$52),"")</f>
        <v/>
      </c>
      <c r="T121" s="44" t="str">
        <f>IF(AND('Mapa final'!$AB$53="Media",'Mapa final'!$AD$53="Mayor"),CONCATENATE("R16C",'Mapa final'!$R$53),"")</f>
        <v/>
      </c>
      <c r="U121" s="108" t="str">
        <f>IF(AND('Mapa final'!$AB$54="Media",'Mapa final'!$AD$54="Mayor"),CONCATENATE("R16C",'Mapa final'!$R$54),"")</f>
        <v/>
      </c>
      <c r="V121" s="45" t="str">
        <f>IF(AND('Mapa final'!$AB$52="Media",'Mapa final'!$AD$52="Catastrófico"),CONCATENATE("R16C",'Mapa final'!$R$52),"")</f>
        <v/>
      </c>
      <c r="W121" s="46" t="str">
        <f>IF(AND('Mapa final'!$AB$53="Media",'Mapa final'!$AD$53="Catastrófico"),CONCATENATE("R16C",'Mapa final'!$R$53),"")</f>
        <v/>
      </c>
      <c r="X121" s="102" t="str">
        <f>IF(AND('Mapa final'!$AB$54="Media",'Mapa final'!$AD$54="Catastrófico"),CONCATENATE("R16C",'Mapa final'!$R$54),"")</f>
        <v/>
      </c>
      <c r="Y121" s="58"/>
      <c r="Z121" s="293"/>
      <c r="AA121" s="294"/>
      <c r="AB121" s="294"/>
      <c r="AC121" s="294"/>
      <c r="AD121" s="294"/>
      <c r="AE121" s="295"/>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282"/>
      <c r="C122" s="282"/>
      <c r="D122" s="283"/>
      <c r="E122" s="259"/>
      <c r="F122" s="272"/>
      <c r="G122" s="272"/>
      <c r="H122" s="272"/>
      <c r="I122" s="254"/>
      <c r="J122" s="51" t="str">
        <f>IF(AND('Mapa final'!$AB$55="Media",'Mapa final'!$AD$55="Leve"),CONCATENATE("R17C",'Mapa final'!$R$55),"")</f>
        <v/>
      </c>
      <c r="K122" s="52" t="str">
        <f>IF(AND('Mapa final'!$AB$56="Media",'Mapa final'!$AD$56="Leve"),CONCATENATE("R17C",'Mapa final'!$R$56),"")</f>
        <v/>
      </c>
      <c r="L122" s="113" t="str">
        <f>IF(AND('Mapa final'!$AB$57="Media",'Mapa final'!$AD$57="Leve"),CONCATENATE("R17C",'Mapa final'!$R$57),"")</f>
        <v/>
      </c>
      <c r="M122" s="51" t="str">
        <f>IF(AND('Mapa final'!$AB$55="Media",'Mapa final'!$AD$55="Menor"),CONCATENATE("R17C",'Mapa final'!$R$55),"")</f>
        <v/>
      </c>
      <c r="N122" s="52" t="str">
        <f>IF(AND('Mapa final'!$AB$56="Media",'Mapa final'!$AD$56="Menor"),CONCATENATE("R17C",'Mapa final'!$R$56),"")</f>
        <v/>
      </c>
      <c r="O122" s="113" t="str">
        <f>IF(AND('Mapa final'!$AB$57="Media",'Mapa final'!$AD$57="Menor"),CONCATENATE("R17C",'Mapa final'!$R$57),"")</f>
        <v/>
      </c>
      <c r="P122" s="51" t="str">
        <f>IF(AND('Mapa final'!$AB$55="Media",'Mapa final'!$AD$55="Moderado"),CONCATENATE("R17C",'Mapa final'!$R$55),"")</f>
        <v/>
      </c>
      <c r="Q122" s="52" t="str">
        <f>IF(AND('Mapa final'!$AB$56="Media",'Mapa final'!$AD$56="Moderado"),CONCATENATE("R17C",'Mapa final'!$R$56),"")</f>
        <v/>
      </c>
      <c r="R122" s="113" t="str">
        <f>IF(AND('Mapa final'!$AB$57="Media",'Mapa final'!$AD$57="Moderado"),CONCATENATE("R17C",'Mapa final'!$R$57),"")</f>
        <v/>
      </c>
      <c r="S122" s="107" t="str">
        <f>IF(AND('Mapa final'!$AB$55="Media",'Mapa final'!$AD$55="Mayor"),CONCATENATE("R17C",'Mapa final'!$R$55),"")</f>
        <v>R17C1</v>
      </c>
      <c r="T122" s="44" t="str">
        <f>IF(AND('Mapa final'!$AB$56="Media",'Mapa final'!$AD$56="Mayor"),CONCATENATE("R17C",'Mapa final'!$R$56),"")</f>
        <v/>
      </c>
      <c r="U122" s="108" t="str">
        <f>IF(AND('Mapa final'!$AB$57="Media",'Mapa final'!$AD$57="Mayor"),CONCATENATE("R17C",'Mapa final'!$R$57),"")</f>
        <v/>
      </c>
      <c r="V122" s="45" t="str">
        <f>IF(AND('Mapa final'!$AB$55="Media",'Mapa final'!$AD$55="Catastrófico"),CONCATENATE("R17C",'Mapa final'!$R$55),"")</f>
        <v/>
      </c>
      <c r="W122" s="46" t="str">
        <f>IF(AND('Mapa final'!$AB$56="Media",'Mapa final'!$AD$56="Catastrófico"),CONCATENATE("R17C",'Mapa final'!$R$56),"")</f>
        <v/>
      </c>
      <c r="X122" s="102" t="str">
        <f>IF(AND('Mapa final'!$AB$57="Media",'Mapa final'!$AD$57="Catastrófico"),CONCATENATE("R17C",'Mapa final'!$R$57),"")</f>
        <v/>
      </c>
      <c r="Y122" s="58"/>
      <c r="Z122" s="293"/>
      <c r="AA122" s="294"/>
      <c r="AB122" s="294"/>
      <c r="AC122" s="294"/>
      <c r="AD122" s="294"/>
      <c r="AE122" s="295"/>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282"/>
      <c r="C123" s="282"/>
      <c r="D123" s="283"/>
      <c r="E123" s="259"/>
      <c r="F123" s="272"/>
      <c r="G123" s="272"/>
      <c r="H123" s="272"/>
      <c r="I123" s="254"/>
      <c r="J123" s="51" t="str">
        <f>IF(AND('Mapa final'!$AB$58="Media",'Mapa final'!$AD$58="Leve"),CONCATENATE("R18C",'Mapa final'!$R$58),"")</f>
        <v/>
      </c>
      <c r="K123" s="52" t="str">
        <f>IF(AND('Mapa final'!$AB$59="Media",'Mapa final'!$AD$59="Leve"),CONCATENATE("R18C",'Mapa final'!$R$59),"")</f>
        <v/>
      </c>
      <c r="L123" s="113" t="str">
        <f>IF(AND('Mapa final'!$AB$60="Media",'Mapa final'!$AD$60="Leve"),CONCATENATE("R18C",'Mapa final'!$R$60),"")</f>
        <v/>
      </c>
      <c r="M123" s="51" t="str">
        <f>IF(AND('Mapa final'!$AB$58="Media",'Mapa final'!$AD$58="Menor"),CONCATENATE("R18C",'Mapa final'!$R$58),"")</f>
        <v/>
      </c>
      <c r="N123" s="52" t="str">
        <f>IF(AND('Mapa final'!$AB$59="Media",'Mapa final'!$AD$59="Menor"),CONCATENATE("R18C",'Mapa final'!$R$59),"")</f>
        <v/>
      </c>
      <c r="O123" s="113" t="str">
        <f>IF(AND('Mapa final'!$AB$60="Media",'Mapa final'!$AD$60="Menor"),CONCATENATE("R18C",'Mapa final'!$R$60),"")</f>
        <v/>
      </c>
      <c r="P123" s="51" t="str">
        <f>IF(AND('Mapa final'!$AB$58="Media",'Mapa final'!$AD$58="Moderado"),CONCATENATE("R18C",'Mapa final'!$R$58),"")</f>
        <v>R18C1</v>
      </c>
      <c r="Q123" s="52" t="str">
        <f>IF(AND('Mapa final'!$AB$59="Media",'Mapa final'!$AD$59="Moderado"),CONCATENATE("R18C",'Mapa final'!$R$59),"")</f>
        <v/>
      </c>
      <c r="R123" s="113" t="str">
        <f>IF(AND('Mapa final'!$AB$60="Media",'Mapa final'!$AD$60="Moderado"),CONCATENATE("R18C",'Mapa final'!$R$60),"")</f>
        <v/>
      </c>
      <c r="S123" s="107" t="str">
        <f>IF(AND('Mapa final'!$AB$58="Media",'Mapa final'!$AD$58="Mayor"),CONCATENATE("R18C",'Mapa final'!$R$58),"")</f>
        <v/>
      </c>
      <c r="T123" s="44" t="str">
        <f>IF(AND('Mapa final'!$AB$59="Media",'Mapa final'!$AD$59="Mayor"),CONCATENATE("R18C",'Mapa final'!$R$59),"")</f>
        <v/>
      </c>
      <c r="U123" s="108" t="str">
        <f>IF(AND('Mapa final'!$AB$60="Media",'Mapa final'!$AD$60="Mayor"),CONCATENATE("R18C",'Mapa final'!$R$60),"")</f>
        <v/>
      </c>
      <c r="V123" s="45" t="str">
        <f>IF(AND('Mapa final'!$AB$58="Media",'Mapa final'!$AD$58="Catastrófico"),CONCATENATE("R18C",'Mapa final'!$R$58),"")</f>
        <v/>
      </c>
      <c r="W123" s="46" t="str">
        <f>IF(AND('Mapa final'!$AB$59="Media",'Mapa final'!$AD$59="Catastrófico"),CONCATENATE("R18C",'Mapa final'!$R$59),"")</f>
        <v/>
      </c>
      <c r="X123" s="102" t="str">
        <f>IF(AND('Mapa final'!$AB$60="Media",'Mapa final'!$AD$60="Catastrófico"),CONCATENATE("R18C",'Mapa final'!$R$60),"")</f>
        <v/>
      </c>
      <c r="Y123" s="58"/>
      <c r="Z123" s="293"/>
      <c r="AA123" s="294"/>
      <c r="AB123" s="294"/>
      <c r="AC123" s="294"/>
      <c r="AD123" s="294"/>
      <c r="AE123" s="295"/>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282"/>
      <c r="C124" s="282"/>
      <c r="D124" s="283"/>
      <c r="E124" s="259"/>
      <c r="F124" s="272"/>
      <c r="G124" s="272"/>
      <c r="H124" s="272"/>
      <c r="I124" s="254"/>
      <c r="J124" s="51" t="str">
        <f>IF(AND('Mapa final'!$AB$61="Media",'Mapa final'!$AD$61="Leve"),CONCATENATE("R19C",'Mapa final'!$R$61),"")</f>
        <v/>
      </c>
      <c r="K124" s="52" t="str">
        <f>IF(AND('Mapa final'!$AB$62="Media",'Mapa final'!$AD$62="Leve"),CONCATENATE("R19C",'Mapa final'!$R$62),"")</f>
        <v/>
      </c>
      <c r="L124" s="113" t="str">
        <f>IF(AND('Mapa final'!$AB$63="Media",'Mapa final'!$AD$63="Leve"),CONCATENATE("R19C",'Mapa final'!$R$63),"")</f>
        <v/>
      </c>
      <c r="M124" s="51" t="str">
        <f>IF(AND('Mapa final'!$AB$61="Media",'Mapa final'!$AD$61="Menor"),CONCATENATE("R19C",'Mapa final'!$R$61),"")</f>
        <v/>
      </c>
      <c r="N124" s="52" t="str">
        <f>IF(AND('Mapa final'!$AB$62="Media",'Mapa final'!$AD$62="Menor"),CONCATENATE("R19C",'Mapa final'!$R$62),"")</f>
        <v/>
      </c>
      <c r="O124" s="113" t="str">
        <f>IF(AND('Mapa final'!$AB$63="Media",'Mapa final'!$AD$63="Menor"),CONCATENATE("R19C",'Mapa final'!$R$63),"")</f>
        <v/>
      </c>
      <c r="P124" s="51" t="str">
        <f>IF(AND('Mapa final'!$AB$61="Media",'Mapa final'!$AD$61="Moderado"),CONCATENATE("R19C",'Mapa final'!$R$61),"")</f>
        <v>R19C1</v>
      </c>
      <c r="Q124" s="52" t="str">
        <f>IF(AND('Mapa final'!$AB$62="Media",'Mapa final'!$AD$62="Moderado"),CONCATENATE("R19C",'Mapa final'!$R$62),"")</f>
        <v/>
      </c>
      <c r="R124" s="113" t="str">
        <f>IF(AND('Mapa final'!$AB$63="Media",'Mapa final'!$AD$63="Moderado"),CONCATENATE("R19C",'Mapa final'!$R$63),"")</f>
        <v/>
      </c>
      <c r="S124" s="107" t="str">
        <f>IF(AND('Mapa final'!$AB$61="Media",'Mapa final'!$AD$61="Mayor"),CONCATENATE("R19C",'Mapa final'!$R$61),"")</f>
        <v/>
      </c>
      <c r="T124" s="44" t="str">
        <f>IF(AND('Mapa final'!$AB$62="Media",'Mapa final'!$AD$62="Mayor"),CONCATENATE("R19C",'Mapa final'!$R$62),"")</f>
        <v/>
      </c>
      <c r="U124" s="108" t="str">
        <f>IF(AND('Mapa final'!$AB$63="Media",'Mapa final'!$AD$63="Mayor"),CONCATENATE("R19C",'Mapa final'!$R$63),"")</f>
        <v/>
      </c>
      <c r="V124" s="45" t="str">
        <f>IF(AND('Mapa final'!$AB$61="Media",'Mapa final'!$AD$61="Catastrófico"),CONCATENATE("R19C",'Mapa final'!$R$61),"")</f>
        <v/>
      </c>
      <c r="W124" s="46" t="str">
        <f>IF(AND('Mapa final'!$AB$62="Media",'Mapa final'!$AD$62="Catastrófico"),CONCATENATE("R19C",'Mapa final'!$R$62),"")</f>
        <v/>
      </c>
      <c r="X124" s="102" t="str">
        <f>IF(AND('Mapa final'!$AB$63="Media",'Mapa final'!$AD$63="Catastrófico"),CONCATENATE("R19C",'Mapa final'!$R$63),"")</f>
        <v/>
      </c>
      <c r="Y124" s="58"/>
      <c r="Z124" s="293"/>
      <c r="AA124" s="294"/>
      <c r="AB124" s="294"/>
      <c r="AC124" s="294"/>
      <c r="AD124" s="294"/>
      <c r="AE124" s="295"/>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282"/>
      <c r="C125" s="282"/>
      <c r="D125" s="283"/>
      <c r="E125" s="259"/>
      <c r="F125" s="272"/>
      <c r="G125" s="272"/>
      <c r="H125" s="272"/>
      <c r="I125" s="254"/>
      <c r="J125" s="51" t="str">
        <f>IF(AND('Mapa final'!$AB$64="Media",'Mapa final'!$AD$64="Leve"),CONCATENATE("R20C",'Mapa final'!$R$64),"")</f>
        <v/>
      </c>
      <c r="K125" s="52" t="str">
        <f>IF(AND('Mapa final'!$AB$65="Media",'Mapa final'!$AD$65="Leve"),CONCATENATE("R20C",'Mapa final'!$R$65),"")</f>
        <v/>
      </c>
      <c r="L125" s="113" t="str">
        <f>IF(AND('Mapa final'!$AB$66="Media",'Mapa final'!$AD$66="Leve"),CONCATENATE("R20C",'Mapa final'!$R$66),"")</f>
        <v/>
      </c>
      <c r="M125" s="51" t="str">
        <f>IF(AND('Mapa final'!$AB$64="Media",'Mapa final'!$AD$64="Menor"),CONCATENATE("R20C",'Mapa final'!$R$64),"")</f>
        <v/>
      </c>
      <c r="N125" s="52" t="str">
        <f>IF(AND('Mapa final'!$AB$65="Media",'Mapa final'!$AD$65="Menor"),CONCATENATE("R20C",'Mapa final'!$R$65),"")</f>
        <v/>
      </c>
      <c r="O125" s="113" t="str">
        <f>IF(AND('Mapa final'!$AB$66="Media",'Mapa final'!$AD$66="Menor"),CONCATENATE("R20C",'Mapa final'!$R$66),"")</f>
        <v/>
      </c>
      <c r="P125" s="51" t="str">
        <f>IF(AND('Mapa final'!$AB$64="Media",'Mapa final'!$AD$64="Moderado"),CONCATENATE("R20C",'Mapa final'!$R$64),"")</f>
        <v/>
      </c>
      <c r="Q125" s="52" t="str">
        <f>IF(AND('Mapa final'!$AB$65="Media",'Mapa final'!$AD$65="Moderado"),CONCATENATE("R20C",'Mapa final'!$R$65),"")</f>
        <v/>
      </c>
      <c r="R125" s="113" t="str">
        <f>IF(AND('Mapa final'!$AB$66="Media",'Mapa final'!$AD$66="Moderado"),CONCATENATE("R20C",'Mapa final'!$R$66),"")</f>
        <v/>
      </c>
      <c r="S125" s="107" t="str">
        <f>IF(AND('Mapa final'!$AB$64="Media",'Mapa final'!$AD$64="Mayor"),CONCATENATE("R20C",'Mapa final'!$R$64),"")</f>
        <v/>
      </c>
      <c r="T125" s="44" t="str">
        <f>IF(AND('Mapa final'!$AB$65="Media",'Mapa final'!$AD$65="Mayor"),CONCATENATE("R20C",'Mapa final'!$R$65),"")</f>
        <v/>
      </c>
      <c r="U125" s="108" t="str">
        <f>IF(AND('Mapa final'!$AB$66="Media",'Mapa final'!$AD$66="Mayor"),CONCATENATE("R20C",'Mapa final'!$R$66),"")</f>
        <v/>
      </c>
      <c r="V125" s="45" t="str">
        <f>IF(AND('Mapa final'!$AB$64="Media",'Mapa final'!$AD$64="Catastrófico"),CONCATENATE("R20C",'Mapa final'!$R$64),"")</f>
        <v/>
      </c>
      <c r="W125" s="46" t="str">
        <f>IF(AND('Mapa final'!$AB$65="Media",'Mapa final'!$AD$65="Catastrófico"),CONCATENATE("R20C",'Mapa final'!$R$65),"")</f>
        <v/>
      </c>
      <c r="X125" s="102" t="str">
        <f>IF(AND('Mapa final'!$AB$66="Media",'Mapa final'!$AD$66="Catastrófico"),CONCATENATE("R20C",'Mapa final'!$R$66),"")</f>
        <v/>
      </c>
      <c r="Y125" s="58"/>
      <c r="Z125" s="293"/>
      <c r="AA125" s="294"/>
      <c r="AB125" s="294"/>
      <c r="AC125" s="294"/>
      <c r="AD125" s="294"/>
      <c r="AE125" s="295"/>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282"/>
      <c r="C126" s="282"/>
      <c r="D126" s="283"/>
      <c r="E126" s="259"/>
      <c r="F126" s="272"/>
      <c r="G126" s="272"/>
      <c r="H126" s="272"/>
      <c r="I126" s="254"/>
      <c r="J126" s="51" t="str">
        <f>IF(AND('Mapa final'!$AB$67="Media",'Mapa final'!$AD$67="Leve"),CONCATENATE("R21C",'Mapa final'!$R$67),"")</f>
        <v/>
      </c>
      <c r="K126" s="52" t="str">
        <f>IF(AND('Mapa final'!$AB$68="Media",'Mapa final'!$AD$68="Leve"),CONCATENATE("R21C",'Mapa final'!$R$68),"")</f>
        <v/>
      </c>
      <c r="L126" s="113" t="str">
        <f>IF(AND('Mapa final'!$AB$69="Media",'Mapa final'!$AD$69="Leve"),CONCATENATE("R21C",'Mapa final'!$R$69),"")</f>
        <v/>
      </c>
      <c r="M126" s="51" t="str">
        <f>IF(AND('Mapa final'!$AB$67="Media",'Mapa final'!$AD$67="Menor"),CONCATENATE("R21C",'Mapa final'!$R$67),"")</f>
        <v/>
      </c>
      <c r="N126" s="52" t="str">
        <f>IF(AND('Mapa final'!$AB$68="Media",'Mapa final'!$AD$68="Menor"),CONCATENATE("R21C",'Mapa final'!$R$68),"")</f>
        <v/>
      </c>
      <c r="O126" s="113" t="str">
        <f>IF(AND('Mapa final'!$AB$69="Media",'Mapa final'!$AD$69="Menor"),CONCATENATE("R21C",'Mapa final'!$R$69),"")</f>
        <v/>
      </c>
      <c r="P126" s="51" t="str">
        <f>IF(AND('Mapa final'!$AB$67="Media",'Mapa final'!$AD$67="Moderado"),CONCATENATE("R21C",'Mapa final'!$R$67),"")</f>
        <v/>
      </c>
      <c r="Q126" s="52" t="str">
        <f>IF(AND('Mapa final'!$AB$68="Media",'Mapa final'!$AD$68="Moderado"),CONCATENATE("R21C",'Mapa final'!$R$68),"")</f>
        <v/>
      </c>
      <c r="R126" s="113" t="str">
        <f>IF(AND('Mapa final'!$AB$69="Media",'Mapa final'!$AD$69="Moderado"),CONCATENATE("R21C",'Mapa final'!$R$69),"")</f>
        <v/>
      </c>
      <c r="S126" s="107" t="str">
        <f>IF(AND('Mapa final'!$AB$67="Media",'Mapa final'!$AD$67="Mayor"),CONCATENATE("R21C",'Mapa final'!$R$67),"")</f>
        <v/>
      </c>
      <c r="T126" s="44" t="str">
        <f>IF(AND('Mapa final'!$AB$68="Media",'Mapa final'!$AD$68="Mayor"),CONCATENATE("R21C",'Mapa final'!$R$68),"")</f>
        <v/>
      </c>
      <c r="U126" s="108" t="str">
        <f>IF(AND('Mapa final'!$AB$69="Media",'Mapa final'!$AD$69="Mayor"),CONCATENATE("R21C",'Mapa final'!$R$69),"")</f>
        <v/>
      </c>
      <c r="V126" s="45" t="str">
        <f>IF(AND('Mapa final'!$AB$67="Media",'Mapa final'!$AD$67="Catastrófico"),CONCATENATE("R21C",'Mapa final'!$R$67),"")</f>
        <v/>
      </c>
      <c r="W126" s="46" t="str">
        <f>IF(AND('Mapa final'!$AB$68="Media",'Mapa final'!$AD$68="Catastrófico"),CONCATENATE("R21C",'Mapa final'!$R$68),"")</f>
        <v/>
      </c>
      <c r="X126" s="102" t="str">
        <f>IF(AND('Mapa final'!$AB$69="Media",'Mapa final'!$AD$69="Catastrófico"),CONCATENATE("R21C",'Mapa final'!$R$69),"")</f>
        <v/>
      </c>
      <c r="Y126" s="58"/>
      <c r="Z126" s="293"/>
      <c r="AA126" s="294"/>
      <c r="AB126" s="294"/>
      <c r="AC126" s="294"/>
      <c r="AD126" s="294"/>
      <c r="AE126" s="295"/>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282"/>
      <c r="C127" s="282"/>
      <c r="D127" s="283"/>
      <c r="E127" s="259"/>
      <c r="F127" s="272"/>
      <c r="G127" s="272"/>
      <c r="H127" s="272"/>
      <c r="I127" s="254"/>
      <c r="J127" s="51" t="str">
        <f>IF(AND('Mapa final'!$AB$70="Media",'Mapa final'!$AD$70="Leve"),CONCATENATE("R22C",'Mapa final'!$R$70),"")</f>
        <v/>
      </c>
      <c r="K127" s="52" t="str">
        <f>IF(AND('Mapa final'!$AB$71="Media",'Mapa final'!$AD$71="Leve"),CONCATENATE("R22C",'Mapa final'!$R$71),"")</f>
        <v/>
      </c>
      <c r="L127" s="113" t="str">
        <f>IF(AND('Mapa final'!$AB$72="Media",'Mapa final'!$AD$72="Leve"),CONCATENATE("R22C",'Mapa final'!$R$72),"")</f>
        <v/>
      </c>
      <c r="M127" s="51" t="str">
        <f>IF(AND('Mapa final'!$AB$70="Media",'Mapa final'!$AD$70="Menor"),CONCATENATE("R22C",'Mapa final'!$R$70),"")</f>
        <v/>
      </c>
      <c r="N127" s="52" t="str">
        <f>IF(AND('Mapa final'!$AB$71="Media",'Mapa final'!$AD$71="Menor"),CONCATENATE("R22C",'Mapa final'!$R$71),"")</f>
        <v/>
      </c>
      <c r="O127" s="113" t="str">
        <f>IF(AND('Mapa final'!$AB$72="Media",'Mapa final'!$AD$72="Menor"),CONCATENATE("R22C",'Mapa final'!$R$72),"")</f>
        <v/>
      </c>
      <c r="P127" s="51" t="str">
        <f>IF(AND('Mapa final'!$AB$70="Media",'Mapa final'!$AD$70="Moderado"),CONCATENATE("R22C",'Mapa final'!$R$70),"")</f>
        <v/>
      </c>
      <c r="Q127" s="52" t="str">
        <f>IF(AND('Mapa final'!$AB$71="Media",'Mapa final'!$AD$71="Moderado"),CONCATENATE("R22C",'Mapa final'!$R$71),"")</f>
        <v/>
      </c>
      <c r="R127" s="113" t="str">
        <f>IF(AND('Mapa final'!$AB$72="Media",'Mapa final'!$AD$72="Moderado"),CONCATENATE("R22C",'Mapa final'!$R$72),"")</f>
        <v/>
      </c>
      <c r="S127" s="107" t="str">
        <f>IF(AND('Mapa final'!$AB$70="Media",'Mapa final'!$AD$70="Mayor"),CONCATENATE("R22C",'Mapa final'!$R$70),"")</f>
        <v/>
      </c>
      <c r="T127" s="44" t="str">
        <f>IF(AND('Mapa final'!$AB$71="Media",'Mapa final'!$AD$71="Mayor"),CONCATENATE("R22C",'Mapa final'!$R$71),"")</f>
        <v/>
      </c>
      <c r="U127" s="108" t="str">
        <f>IF(AND('Mapa final'!$AB$72="Media",'Mapa final'!$AD$72="Mayor"),CONCATENATE("R22C",'Mapa final'!$R$72),"")</f>
        <v/>
      </c>
      <c r="V127" s="45" t="str">
        <f>IF(AND('Mapa final'!$AB$70="Media",'Mapa final'!$AD$70="Catastrófico"),CONCATENATE("R22C",'Mapa final'!$R$70),"")</f>
        <v/>
      </c>
      <c r="W127" s="46" t="str">
        <f>IF(AND('Mapa final'!$AB$71="Media",'Mapa final'!$AD$71="Catastrófico"),CONCATENATE("R22C",'Mapa final'!$R$71),"")</f>
        <v/>
      </c>
      <c r="X127" s="102" t="str">
        <f>IF(AND('Mapa final'!$AB$72="Media",'Mapa final'!$AD$72="Catastrófico"),CONCATENATE("R22C",'Mapa final'!$R$72),"")</f>
        <v/>
      </c>
      <c r="Y127" s="58"/>
      <c r="Z127" s="293"/>
      <c r="AA127" s="294"/>
      <c r="AB127" s="294"/>
      <c r="AC127" s="294"/>
      <c r="AD127" s="294"/>
      <c r="AE127" s="295"/>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282"/>
      <c r="C128" s="282"/>
      <c r="D128" s="283"/>
      <c r="E128" s="259"/>
      <c r="F128" s="272"/>
      <c r="G128" s="272"/>
      <c r="H128" s="272"/>
      <c r="I128" s="254"/>
      <c r="J128" s="51" t="str">
        <f>IF(AND('Mapa final'!$AB$73="Media",'Mapa final'!$AD$73="Leve"),CONCATENATE("R23C",'Mapa final'!$R$73),"")</f>
        <v/>
      </c>
      <c r="K128" s="52" t="str">
        <f>IF(AND('Mapa final'!$AB$74="Media",'Mapa final'!$AD$74="Leve"),CONCATENATE("R23C",'Mapa final'!$R$74),"")</f>
        <v/>
      </c>
      <c r="L128" s="113" t="str">
        <f>IF(AND('Mapa final'!$AB$75="Media",'Mapa final'!$AD$75="Leve"),CONCATENATE("R23C",'Mapa final'!$R$75),"")</f>
        <v/>
      </c>
      <c r="M128" s="51" t="str">
        <f>IF(AND('Mapa final'!$AB$73="Media",'Mapa final'!$AD$73="Menor"),CONCATENATE("R23C",'Mapa final'!$R$73),"")</f>
        <v/>
      </c>
      <c r="N128" s="52" t="str">
        <f>IF(AND('Mapa final'!$AB$74="Media",'Mapa final'!$AD$74="Menor"),CONCATENATE("R23C",'Mapa final'!$R$74),"")</f>
        <v/>
      </c>
      <c r="O128" s="113" t="str">
        <f>IF(AND('Mapa final'!$AB$75="Media",'Mapa final'!$AD$75="Menor"),CONCATENATE("R23C",'Mapa final'!$R$75),"")</f>
        <v/>
      </c>
      <c r="P128" s="51" t="str">
        <f>IF(AND('Mapa final'!$AB$73="Media",'Mapa final'!$AD$73="Moderado"),CONCATENATE("R23C",'Mapa final'!$R$73),"")</f>
        <v/>
      </c>
      <c r="Q128" s="52" t="str">
        <f>IF(AND('Mapa final'!$AB$74="Media",'Mapa final'!$AD$74="Moderado"),CONCATENATE("R23C",'Mapa final'!$R$74),"")</f>
        <v/>
      </c>
      <c r="R128" s="113" t="str">
        <f>IF(AND('Mapa final'!$AB$75="Media",'Mapa final'!$AD$75="Moderado"),CONCATENATE("R23C",'Mapa final'!$R$75),"")</f>
        <v/>
      </c>
      <c r="S128" s="107" t="str">
        <f>IF(AND('Mapa final'!$AB$73="Media",'Mapa final'!$AD$73="Mayor"),CONCATENATE("R23C",'Mapa final'!$R$73),"")</f>
        <v/>
      </c>
      <c r="T128" s="44" t="str">
        <f>IF(AND('Mapa final'!$AB$74="Media",'Mapa final'!$AD$74="Mayor"),CONCATENATE("R23C",'Mapa final'!$R$74),"")</f>
        <v/>
      </c>
      <c r="U128" s="108" t="str">
        <f>IF(AND('Mapa final'!$AB$75="Media",'Mapa final'!$AD$75="Mayor"),CONCATENATE("R23C",'Mapa final'!$R$75),"")</f>
        <v/>
      </c>
      <c r="V128" s="45" t="str">
        <f>IF(AND('Mapa final'!$AB$73="Media",'Mapa final'!$AD$73="Catastrófico"),CONCATENATE("R23C",'Mapa final'!$R$73),"")</f>
        <v/>
      </c>
      <c r="W128" s="46" t="str">
        <f>IF(AND('Mapa final'!$AB$74="Media",'Mapa final'!$AD$74="Catastrófico"),CONCATENATE("R23C",'Mapa final'!$R$74),"")</f>
        <v/>
      </c>
      <c r="X128" s="102" t="str">
        <f>IF(AND('Mapa final'!$AB$75="Media",'Mapa final'!$AD$75="Catastrófico"),CONCATENATE("R23C",'Mapa final'!$R$75),"")</f>
        <v/>
      </c>
      <c r="Y128" s="58"/>
      <c r="Z128" s="293"/>
      <c r="AA128" s="294"/>
      <c r="AB128" s="294"/>
      <c r="AC128" s="294"/>
      <c r="AD128" s="294"/>
      <c r="AE128" s="295"/>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282"/>
      <c r="C129" s="282"/>
      <c r="D129" s="283"/>
      <c r="E129" s="259"/>
      <c r="F129" s="272"/>
      <c r="G129" s="272"/>
      <c r="H129" s="272"/>
      <c r="I129" s="254"/>
      <c r="J129" s="51" t="str">
        <f>IF(AND('Mapa final'!$AB$76="Media",'Mapa final'!$AD$76="Leve"),CONCATENATE("R24C",'Mapa final'!$R$76),"")</f>
        <v/>
      </c>
      <c r="K129" s="52" t="str">
        <f>IF(AND('Mapa final'!$AB$77="Media",'Mapa final'!$AD$77="Leve"),CONCATENATE("R24C",'Mapa final'!$R$77),"")</f>
        <v/>
      </c>
      <c r="L129" s="113" t="str">
        <f>IF(AND('Mapa final'!$AB$78="Media",'Mapa final'!$AD$78="Leve"),CONCATENATE("R24C",'Mapa final'!$R$78),"")</f>
        <v/>
      </c>
      <c r="M129" s="51" t="str">
        <f>IF(AND('Mapa final'!$AB$76="Media",'Mapa final'!$AD$76="Menor"),CONCATENATE("R24C",'Mapa final'!$R$76),"")</f>
        <v/>
      </c>
      <c r="N129" s="52" t="str">
        <f>IF(AND('Mapa final'!$AB$77="Media",'Mapa final'!$AD$77="Menor"),CONCATENATE("R24C",'Mapa final'!$R$77),"")</f>
        <v/>
      </c>
      <c r="O129" s="113" t="str">
        <f>IF(AND('Mapa final'!$AB$78="Media",'Mapa final'!$AD$78="Menor"),CONCATENATE("R24C",'Mapa final'!$R$78),"")</f>
        <v/>
      </c>
      <c r="P129" s="51" t="str">
        <f>IF(AND('Mapa final'!$AB$76="Media",'Mapa final'!$AD$76="Moderado"),CONCATENATE("R24C",'Mapa final'!$R$76),"")</f>
        <v/>
      </c>
      <c r="Q129" s="52" t="str">
        <f>IF(AND('Mapa final'!$AB$77="Media",'Mapa final'!$AD$77="Moderado"),CONCATENATE("R24C",'Mapa final'!$R$77),"")</f>
        <v/>
      </c>
      <c r="R129" s="113" t="str">
        <f>IF(AND('Mapa final'!$AB$78="Media",'Mapa final'!$AD$78="Moderado"),CONCATENATE("R24C",'Mapa final'!$R$78),"")</f>
        <v/>
      </c>
      <c r="S129" s="107" t="str">
        <f>IF(AND('Mapa final'!$AB$76="Media",'Mapa final'!$AD$76="Mayor"),CONCATENATE("R24C",'Mapa final'!$R$76),"")</f>
        <v/>
      </c>
      <c r="T129" s="44" t="str">
        <f>IF(AND('Mapa final'!$AB$77="Media",'Mapa final'!$AD$77="Mayor"),CONCATENATE("R24C",'Mapa final'!$R$77),"")</f>
        <v/>
      </c>
      <c r="U129" s="108" t="str">
        <f>IF(AND('Mapa final'!$AB$78="Media",'Mapa final'!$AD$78="Mayor"),CONCATENATE("R24C",'Mapa final'!$R$78),"")</f>
        <v/>
      </c>
      <c r="V129" s="45" t="str">
        <f>IF(AND('Mapa final'!$AB$76="Media",'Mapa final'!$AD$76="Catastrófico"),CONCATENATE("R24C",'Mapa final'!$R$76),"")</f>
        <v/>
      </c>
      <c r="W129" s="46" t="str">
        <f>IF(AND('Mapa final'!$AB$77="Media",'Mapa final'!$AD$77="Catastrófico"),CONCATENATE("R24C",'Mapa final'!$R$77),"")</f>
        <v/>
      </c>
      <c r="X129" s="102" t="str">
        <f>IF(AND('Mapa final'!$AB$78="Media",'Mapa final'!$AD$78="Catastrófico"),CONCATENATE("R24C",'Mapa final'!$R$78),"")</f>
        <v/>
      </c>
      <c r="Y129" s="58"/>
      <c r="Z129" s="293"/>
      <c r="AA129" s="294"/>
      <c r="AB129" s="294"/>
      <c r="AC129" s="294"/>
      <c r="AD129" s="294"/>
      <c r="AE129" s="295"/>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282"/>
      <c r="C130" s="282"/>
      <c r="D130" s="283"/>
      <c r="E130" s="259"/>
      <c r="F130" s="272"/>
      <c r="G130" s="272"/>
      <c r="H130" s="272"/>
      <c r="I130" s="254"/>
      <c r="J130" s="51" t="str">
        <f>IF(AND('Mapa final'!$AB$79="Media",'Mapa final'!$AD$79="Leve"),CONCATENATE("R25C",'Mapa final'!$R$79),"")</f>
        <v/>
      </c>
      <c r="K130" s="52" t="str">
        <f>IF(AND('Mapa final'!$AB$80="Media",'Mapa final'!$AD$80="Leve"),CONCATENATE("R25C",'Mapa final'!$R$80),"")</f>
        <v/>
      </c>
      <c r="L130" s="113" t="str">
        <f>IF(AND('Mapa final'!$AB$81="Media",'Mapa final'!$AD$81="Leve"),CONCATENATE("R25C",'Mapa final'!$R$81),"")</f>
        <v/>
      </c>
      <c r="M130" s="51" t="str">
        <f>IF(AND('Mapa final'!$AB$79="Media",'Mapa final'!$AD$79="Menor"),CONCATENATE("R25C",'Mapa final'!$R$79),"")</f>
        <v/>
      </c>
      <c r="N130" s="52" t="str">
        <f>IF(AND('Mapa final'!$AB$80="Media",'Mapa final'!$AD$80="Menor"),CONCATENATE("R25C",'Mapa final'!$R$80),"")</f>
        <v/>
      </c>
      <c r="O130" s="113" t="str">
        <f>IF(AND('Mapa final'!$AB$81="Media",'Mapa final'!$AD$81="Menor"),CONCATENATE("R25C",'Mapa final'!$R$81),"")</f>
        <v/>
      </c>
      <c r="P130" s="51" t="str">
        <f>IF(AND('Mapa final'!$AB$79="Media",'Mapa final'!$AD$79="Moderado"),CONCATENATE("R25C",'Mapa final'!$R$79),"")</f>
        <v/>
      </c>
      <c r="Q130" s="52" t="str">
        <f>IF(AND('Mapa final'!$AB$80="Media",'Mapa final'!$AD$80="Moderado"),CONCATENATE("R25C",'Mapa final'!$R$80),"")</f>
        <v/>
      </c>
      <c r="R130" s="113" t="str">
        <f>IF(AND('Mapa final'!$AB$81="Media",'Mapa final'!$AD$81="Moderado"),CONCATENATE("R25C",'Mapa final'!$R$81),"")</f>
        <v/>
      </c>
      <c r="S130" s="107" t="str">
        <f>IF(AND('Mapa final'!$AB$79="Media",'Mapa final'!$AD$79="Mayor"),CONCATENATE("R25C",'Mapa final'!$R$79),"")</f>
        <v/>
      </c>
      <c r="T130" s="44" t="str">
        <f>IF(AND('Mapa final'!$AB$80="Media",'Mapa final'!$AD$80="Mayor"),CONCATENATE("R25C",'Mapa final'!$R$80),"")</f>
        <v/>
      </c>
      <c r="U130" s="108" t="str">
        <f>IF(AND('Mapa final'!$AB$81="Media",'Mapa final'!$AD$81="Mayor"),CONCATENATE("R25C",'Mapa final'!$R$81),"")</f>
        <v/>
      </c>
      <c r="V130" s="45" t="str">
        <f>IF(AND('Mapa final'!$AB$79="Media",'Mapa final'!$AD$79="Catastrófico"),CONCATENATE("R25C",'Mapa final'!$R$79),"")</f>
        <v/>
      </c>
      <c r="W130" s="46" t="str">
        <f>IF(AND('Mapa final'!$AB$80="Media",'Mapa final'!$AD$80="Catastrófico"),CONCATENATE("R25C",'Mapa final'!$R$80),"")</f>
        <v/>
      </c>
      <c r="X130" s="102" t="str">
        <f>IF(AND('Mapa final'!$AB$81="Media",'Mapa final'!$AD$81="Catastrófico"),CONCATENATE("R25C",'Mapa final'!$R$81),"")</f>
        <v/>
      </c>
      <c r="Y130" s="58"/>
      <c r="Z130" s="293"/>
      <c r="AA130" s="294"/>
      <c r="AB130" s="294"/>
      <c r="AC130" s="294"/>
      <c r="AD130" s="294"/>
      <c r="AE130" s="295"/>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282"/>
      <c r="C131" s="282"/>
      <c r="D131" s="283"/>
      <c r="E131" s="259"/>
      <c r="F131" s="272"/>
      <c r="G131" s="272"/>
      <c r="H131" s="272"/>
      <c r="I131" s="254"/>
      <c r="J131" s="51" t="str">
        <f>IF(AND('Mapa final'!$AB$82="Media",'Mapa final'!$AD$82="Leve"),CONCATENATE("R26C",'Mapa final'!$R$82),"")</f>
        <v/>
      </c>
      <c r="K131" s="52" t="str">
        <f>IF(AND('Mapa final'!$AB$83="Media",'Mapa final'!$AD$83="Leve"),CONCATENATE("R26C",'Mapa final'!$R$83),"")</f>
        <v/>
      </c>
      <c r="L131" s="113" t="str">
        <f>IF(AND('Mapa final'!$AB$84="Media",'Mapa final'!$AD$84="Leve"),CONCATENATE("R26C",'Mapa final'!$R$84),"")</f>
        <v/>
      </c>
      <c r="M131" s="51" t="str">
        <f>IF(AND('Mapa final'!$AB$82="Media",'Mapa final'!$AD$82="Menor"),CONCATENATE("R26C",'Mapa final'!$R$82),"")</f>
        <v/>
      </c>
      <c r="N131" s="52" t="str">
        <f>IF(AND('Mapa final'!$AB$83="Media",'Mapa final'!$AD$83="Menor"),CONCATENATE("R26C",'Mapa final'!$R$83),"")</f>
        <v/>
      </c>
      <c r="O131" s="113" t="str">
        <f>IF(AND('Mapa final'!$AB$84="Media",'Mapa final'!$AD$84="Menor"),CONCATENATE("R26C",'Mapa final'!$R$84),"")</f>
        <v/>
      </c>
      <c r="P131" s="51" t="str">
        <f>IF(AND('Mapa final'!$AB$82="Media",'Mapa final'!$AD$82="Moderado"),CONCATENATE("R26C",'Mapa final'!$R$82),"")</f>
        <v/>
      </c>
      <c r="Q131" s="52" t="str">
        <f>IF(AND('Mapa final'!$AB$83="Media",'Mapa final'!$AD$83="Moderado"),CONCATENATE("R26C",'Mapa final'!$R$83),"")</f>
        <v/>
      </c>
      <c r="R131" s="113" t="str">
        <f>IF(AND('Mapa final'!$AB$84="Media",'Mapa final'!$AD$84="Moderado"),CONCATENATE("R26C",'Mapa final'!$R$84),"")</f>
        <v/>
      </c>
      <c r="S131" s="107" t="str">
        <f>IF(AND('Mapa final'!$AB$82="Media",'Mapa final'!$AD$82="Mayor"),CONCATENATE("R26C",'Mapa final'!$R$82),"")</f>
        <v/>
      </c>
      <c r="T131" s="44" t="str">
        <f>IF(AND('Mapa final'!$AB$83="Media",'Mapa final'!$AD$83="Mayor"),CONCATENATE("R26C",'Mapa final'!$R$83),"")</f>
        <v/>
      </c>
      <c r="U131" s="108" t="str">
        <f>IF(AND('Mapa final'!$AB$84="Media",'Mapa final'!$AD$84="Mayor"),CONCATENATE("R26C",'Mapa final'!$R$84),"")</f>
        <v/>
      </c>
      <c r="V131" s="45" t="str">
        <f>IF(AND('Mapa final'!$AB$82="Media",'Mapa final'!$AD$82="Catastrófico"),CONCATENATE("R26C",'Mapa final'!$R$82),"")</f>
        <v/>
      </c>
      <c r="W131" s="46" t="str">
        <f>IF(AND('Mapa final'!$AB$83="Media",'Mapa final'!$AD$83="Catastrófico"),CONCATENATE("R26C",'Mapa final'!$R$83),"")</f>
        <v/>
      </c>
      <c r="X131" s="102" t="str">
        <f>IF(AND('Mapa final'!$AB$84="Media",'Mapa final'!$AD$84="Catastrófico"),CONCATENATE("R26C",'Mapa final'!$R$84),"")</f>
        <v/>
      </c>
      <c r="Y131" s="58"/>
      <c r="Z131" s="293"/>
      <c r="AA131" s="294"/>
      <c r="AB131" s="294"/>
      <c r="AC131" s="294"/>
      <c r="AD131" s="294"/>
      <c r="AE131" s="295"/>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282"/>
      <c r="C132" s="282"/>
      <c r="D132" s="283"/>
      <c r="E132" s="259"/>
      <c r="F132" s="272"/>
      <c r="G132" s="272"/>
      <c r="H132" s="272"/>
      <c r="I132" s="254"/>
      <c r="J132" s="51" t="str">
        <f>IF(AND('Mapa final'!$AB$85="Media",'Mapa final'!$AD$85="Leve"),CONCATENATE("R27C",'Mapa final'!$R$85),"")</f>
        <v/>
      </c>
      <c r="K132" s="52" t="str">
        <f>IF(AND('Mapa final'!$AB$86="Media",'Mapa final'!$AD$86="Leve"),CONCATENATE("R27C",'Mapa final'!$R$86),"")</f>
        <v/>
      </c>
      <c r="L132" s="113" t="str">
        <f>IF(AND('Mapa final'!$AB$87="Media",'Mapa final'!$AD$87="Leve"),CONCATENATE("R27C",'Mapa final'!$R$87),"")</f>
        <v/>
      </c>
      <c r="M132" s="51" t="str">
        <f>IF(AND('Mapa final'!$AB$85="Media",'Mapa final'!$AD$85="Menor"),CONCATENATE("R27C",'Mapa final'!$R$85),"")</f>
        <v/>
      </c>
      <c r="N132" s="52" t="str">
        <f>IF(AND('Mapa final'!$AB$86="Media",'Mapa final'!$AD$86="Menor"),CONCATENATE("R27C",'Mapa final'!$R$86),"")</f>
        <v/>
      </c>
      <c r="O132" s="113" t="str">
        <f>IF(AND('Mapa final'!$AB$87="Media",'Mapa final'!$AD$87="Menor"),CONCATENATE("R27C",'Mapa final'!$R$87),"")</f>
        <v/>
      </c>
      <c r="P132" s="51" t="str">
        <f>IF(AND('Mapa final'!$AB$85="Media",'Mapa final'!$AD$85="Moderado"),CONCATENATE("R27C",'Mapa final'!$R$85),"")</f>
        <v/>
      </c>
      <c r="Q132" s="52" t="str">
        <f>IF(AND('Mapa final'!$AB$86="Media",'Mapa final'!$AD$86="Moderado"),CONCATENATE("R27C",'Mapa final'!$R$86),"")</f>
        <v/>
      </c>
      <c r="R132" s="113" t="str">
        <f>IF(AND('Mapa final'!$AB$87="Media",'Mapa final'!$AD$87="Moderado"),CONCATENATE("R27C",'Mapa final'!$R$87),"")</f>
        <v/>
      </c>
      <c r="S132" s="107" t="str">
        <f>IF(AND('Mapa final'!$AB$85="Media",'Mapa final'!$AD$85="Mayor"),CONCATENATE("R27C",'Mapa final'!$R$85),"")</f>
        <v/>
      </c>
      <c r="T132" s="44" t="str">
        <f>IF(AND('Mapa final'!$AB$86="Media",'Mapa final'!$AD$86="Mayor"),CONCATENATE("R27C",'Mapa final'!$R$86),"")</f>
        <v/>
      </c>
      <c r="U132" s="108" t="str">
        <f>IF(AND('Mapa final'!$AB$87="Media",'Mapa final'!$AD$87="Mayor"),CONCATENATE("R27C",'Mapa final'!$R$87),"")</f>
        <v/>
      </c>
      <c r="V132" s="45" t="str">
        <f>IF(AND('Mapa final'!$AB$85="Media",'Mapa final'!$AD$85="Catastrófico"),CONCATENATE("R27C",'Mapa final'!$R$85),"")</f>
        <v/>
      </c>
      <c r="W132" s="46" t="str">
        <f>IF(AND('Mapa final'!$AB$86="Media",'Mapa final'!$AD$86="Catastrófico"),CONCATENATE("R27C",'Mapa final'!$R$86),"")</f>
        <v/>
      </c>
      <c r="X132" s="102" t="str">
        <f>IF(AND('Mapa final'!$AB$87="Media",'Mapa final'!$AD$87="Catastrófico"),CONCATENATE("R27C",'Mapa final'!$R$87),"")</f>
        <v/>
      </c>
      <c r="Y132" s="58"/>
      <c r="Z132" s="293"/>
      <c r="AA132" s="294"/>
      <c r="AB132" s="294"/>
      <c r="AC132" s="294"/>
      <c r="AD132" s="294"/>
      <c r="AE132" s="295"/>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282"/>
      <c r="C133" s="282"/>
      <c r="D133" s="283"/>
      <c r="E133" s="259"/>
      <c r="F133" s="272"/>
      <c r="G133" s="272"/>
      <c r="H133" s="272"/>
      <c r="I133" s="254"/>
      <c r="J133" s="51" t="str">
        <f>IF(AND('Mapa final'!$AB$88="Media",'Mapa final'!$AD$88="Leve"),CONCATENATE("R28C",'Mapa final'!$R$88),"")</f>
        <v/>
      </c>
      <c r="K133" s="52" t="str">
        <f>IF(AND('Mapa final'!$AB$89="Media",'Mapa final'!$AD$89="Leve"),CONCATENATE("R28C",'Mapa final'!$R$89),"")</f>
        <v/>
      </c>
      <c r="L133" s="113" t="str">
        <f>IF(AND('Mapa final'!$AB$90="Media",'Mapa final'!$AD$90="Leve"),CONCATENATE("R28C",'Mapa final'!$R$90),"")</f>
        <v/>
      </c>
      <c r="M133" s="51" t="str">
        <f>IF(AND('Mapa final'!$AB$88="Media",'Mapa final'!$AD$88="Menor"),CONCATENATE("R28C",'Mapa final'!$R$88),"")</f>
        <v/>
      </c>
      <c r="N133" s="52" t="str">
        <f>IF(AND('Mapa final'!$AB$89="Media",'Mapa final'!$AD$89="Menor"),CONCATENATE("R28C",'Mapa final'!$R$89),"")</f>
        <v/>
      </c>
      <c r="O133" s="113" t="str">
        <f>IF(AND('Mapa final'!$AB$90="Media",'Mapa final'!$AD$90="Menor"),CONCATENATE("R28C",'Mapa final'!$R$90),"")</f>
        <v/>
      </c>
      <c r="P133" s="51" t="str">
        <f>IF(AND('Mapa final'!$AB$88="Media",'Mapa final'!$AD$88="Moderado"),CONCATENATE("R28C",'Mapa final'!$R$88),"")</f>
        <v/>
      </c>
      <c r="Q133" s="52" t="str">
        <f>IF(AND('Mapa final'!$AB$89="Media",'Mapa final'!$AD$89="Moderado"),CONCATENATE("R28C",'Mapa final'!$R$89),"")</f>
        <v/>
      </c>
      <c r="R133" s="113" t="str">
        <f>IF(AND('Mapa final'!$AB$90="Media",'Mapa final'!$AD$90="Moderado"),CONCATENATE("R28C",'Mapa final'!$R$90),"")</f>
        <v/>
      </c>
      <c r="S133" s="107" t="str">
        <f>IF(AND('Mapa final'!$AB$88="Media",'Mapa final'!$AD$88="Mayor"),CONCATENATE("R28C",'Mapa final'!$R$88),"")</f>
        <v/>
      </c>
      <c r="T133" s="44" t="str">
        <f>IF(AND('Mapa final'!$AB$89="Media",'Mapa final'!$AD$89="Mayor"),CONCATENATE("R28C",'Mapa final'!$R$89),"")</f>
        <v/>
      </c>
      <c r="U133" s="108" t="str">
        <f>IF(AND('Mapa final'!$AB$90="Media",'Mapa final'!$AD$90="Mayor"),CONCATENATE("R28C",'Mapa final'!$R$90),"")</f>
        <v/>
      </c>
      <c r="V133" s="45" t="str">
        <f>IF(AND('Mapa final'!$AB$88="Media",'Mapa final'!$AD$88="Catastrófico"),CONCATENATE("R28C",'Mapa final'!$R$88),"")</f>
        <v/>
      </c>
      <c r="W133" s="46" t="str">
        <f>IF(AND('Mapa final'!$AB$89="Media",'Mapa final'!$AD$89="Catastrófico"),CONCATENATE("R28C",'Mapa final'!$R$89),"")</f>
        <v/>
      </c>
      <c r="X133" s="102" t="str">
        <f>IF(AND('Mapa final'!$AB$90="Media",'Mapa final'!$AD$90="Catastrófico"),CONCATENATE("R28C",'Mapa final'!$R$90),"")</f>
        <v/>
      </c>
      <c r="Y133" s="58"/>
      <c r="Z133" s="293"/>
      <c r="AA133" s="294"/>
      <c r="AB133" s="294"/>
      <c r="AC133" s="294"/>
      <c r="AD133" s="294"/>
      <c r="AE133" s="295"/>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282"/>
      <c r="C134" s="282"/>
      <c r="D134" s="283"/>
      <c r="E134" s="259"/>
      <c r="F134" s="272"/>
      <c r="G134" s="272"/>
      <c r="H134" s="272"/>
      <c r="I134" s="254"/>
      <c r="J134" s="51" t="str">
        <f>IF(AND('Mapa final'!$AB$91="Media",'Mapa final'!$AD$91="Leve"),CONCATENATE("R29C",'Mapa final'!$R$91),"")</f>
        <v/>
      </c>
      <c r="K134" s="52" t="str">
        <f>IF(AND('Mapa final'!$AB$92="Media",'Mapa final'!$AD$92="Leve"),CONCATENATE("R29C",'Mapa final'!$R$92),"")</f>
        <v/>
      </c>
      <c r="L134" s="113" t="str">
        <f>IF(AND('Mapa final'!$AB$93="Media",'Mapa final'!$AD$93="Leve"),CONCATENATE("R29C",'Mapa final'!$R$93),"")</f>
        <v/>
      </c>
      <c r="M134" s="51" t="str">
        <f>IF(AND('Mapa final'!$AB$91="Media",'Mapa final'!$AD$91="Menor"),CONCATENATE("R29C",'Mapa final'!$R$91),"")</f>
        <v/>
      </c>
      <c r="N134" s="52" t="str">
        <f>IF(AND('Mapa final'!$AB$92="Media",'Mapa final'!$AD$92="Menor"),CONCATENATE("R29C",'Mapa final'!$R$92),"")</f>
        <v/>
      </c>
      <c r="O134" s="113" t="str">
        <f>IF(AND('Mapa final'!$AB$93="Media",'Mapa final'!$AD$93="Menor"),CONCATENATE("R29C",'Mapa final'!$R$93),"")</f>
        <v/>
      </c>
      <c r="P134" s="51" t="str">
        <f>IF(AND('Mapa final'!$AB$91="Media",'Mapa final'!$AD$91="Moderado"),CONCATENATE("R29C",'Mapa final'!$R$91),"")</f>
        <v/>
      </c>
      <c r="Q134" s="52" t="str">
        <f>IF(AND('Mapa final'!$AB$92="Media",'Mapa final'!$AD$92="Moderado"),CONCATENATE("R29C",'Mapa final'!$R$92),"")</f>
        <v/>
      </c>
      <c r="R134" s="113" t="str">
        <f>IF(AND('Mapa final'!$AB$93="Media",'Mapa final'!$AD$93="Moderado"),CONCATENATE("R29C",'Mapa final'!$R$93),"")</f>
        <v/>
      </c>
      <c r="S134" s="107" t="str">
        <f>IF(AND('Mapa final'!$AB$91="Media",'Mapa final'!$AD$91="Mayor"),CONCATENATE("R29C",'Mapa final'!$R$91),"")</f>
        <v/>
      </c>
      <c r="T134" s="44" t="str">
        <f>IF(AND('Mapa final'!$AB$92="Media",'Mapa final'!$AD$92="Mayor"),CONCATENATE("R29C",'Mapa final'!$R$92),"")</f>
        <v/>
      </c>
      <c r="U134" s="108" t="str">
        <f>IF(AND('Mapa final'!$AB$93="Media",'Mapa final'!$AD$93="Mayor"),CONCATENATE("R29C",'Mapa final'!$R$93),"")</f>
        <v/>
      </c>
      <c r="V134" s="45" t="str">
        <f>IF(AND('Mapa final'!$AB$91="Media",'Mapa final'!$AD$91="Catastrófico"),CONCATENATE("R29C",'Mapa final'!$R$91),"")</f>
        <v/>
      </c>
      <c r="W134" s="46" t="str">
        <f>IF(AND('Mapa final'!$AB$92="Media",'Mapa final'!$AD$92="Catastrófico"),CONCATENATE("R29C",'Mapa final'!$R$92),"")</f>
        <v/>
      </c>
      <c r="X134" s="102" t="str">
        <f>IF(AND('Mapa final'!$AB$93="Media",'Mapa final'!$AD$93="Catastrófico"),CONCATENATE("R29C",'Mapa final'!$R$93),"")</f>
        <v/>
      </c>
      <c r="Y134" s="58"/>
      <c r="Z134" s="293"/>
      <c r="AA134" s="294"/>
      <c r="AB134" s="294"/>
      <c r="AC134" s="294"/>
      <c r="AD134" s="294"/>
      <c r="AE134" s="295"/>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282"/>
      <c r="C135" s="282"/>
      <c r="D135" s="283"/>
      <c r="E135" s="259"/>
      <c r="F135" s="272"/>
      <c r="G135" s="272"/>
      <c r="H135" s="272"/>
      <c r="I135" s="254"/>
      <c r="J135" s="51" t="str">
        <f>IF(AND('Mapa final'!$AB$94="Media",'Mapa final'!$AD$94="Leve"),CONCATENATE("R30C",'Mapa final'!$R$94),"")</f>
        <v/>
      </c>
      <c r="K135" s="52" t="str">
        <f>IF(AND('Mapa final'!$AB$95="Media",'Mapa final'!$AD$95="Leve"),CONCATENATE("R30C",'Mapa final'!$R$95),"")</f>
        <v/>
      </c>
      <c r="L135" s="113" t="str">
        <f>IF(AND('Mapa final'!$AB$96="Media",'Mapa final'!$AD$96="Leve"),CONCATENATE("R30C",'Mapa final'!$R$96),"")</f>
        <v/>
      </c>
      <c r="M135" s="51" t="str">
        <f>IF(AND('Mapa final'!$AB$94="Media",'Mapa final'!$AD$94="Menor"),CONCATENATE("R30C",'Mapa final'!$R$94),"")</f>
        <v/>
      </c>
      <c r="N135" s="52" t="str">
        <f>IF(AND('Mapa final'!$AB$95="Media",'Mapa final'!$AD$95="Menor"),CONCATENATE("R30C",'Mapa final'!$R$95),"")</f>
        <v/>
      </c>
      <c r="O135" s="113" t="str">
        <f>IF(AND('Mapa final'!$AB$96="Media",'Mapa final'!$AD$96="Menor"),CONCATENATE("R30C",'Mapa final'!$R$96),"")</f>
        <v/>
      </c>
      <c r="P135" s="51" t="str">
        <f>IF(AND('Mapa final'!$AB$94="Media",'Mapa final'!$AD$94="Moderado"),CONCATENATE("R30C",'Mapa final'!$R$94),"")</f>
        <v/>
      </c>
      <c r="Q135" s="52" t="str">
        <f>IF(AND('Mapa final'!$AB$95="Media",'Mapa final'!$AD$95="Moderado"),CONCATENATE("R30C",'Mapa final'!$R$95),"")</f>
        <v/>
      </c>
      <c r="R135" s="113" t="str">
        <f>IF(AND('Mapa final'!$AB$96="Media",'Mapa final'!$AD$96="Moderado"),CONCATENATE("R30C",'Mapa final'!$R$96),"")</f>
        <v/>
      </c>
      <c r="S135" s="107" t="str">
        <f>IF(AND('Mapa final'!$AB$94="Media",'Mapa final'!$AD$94="Mayor"),CONCATENATE("R30C",'Mapa final'!$R$94),"")</f>
        <v>R30C1</v>
      </c>
      <c r="T135" s="44" t="str">
        <f>IF(AND('Mapa final'!$AB$95="Media",'Mapa final'!$AD$95="Mayor"),CONCATENATE("R30C",'Mapa final'!$R$95),"")</f>
        <v/>
      </c>
      <c r="U135" s="108" t="str">
        <f>IF(AND('Mapa final'!$AB$96="Media",'Mapa final'!$AD$96="Mayor"),CONCATENATE("R30C",'Mapa final'!$R$96),"")</f>
        <v/>
      </c>
      <c r="V135" s="45" t="str">
        <f>IF(AND('Mapa final'!$AB$94="Media",'Mapa final'!$AD$94="Catastrófico"),CONCATENATE("R30C",'Mapa final'!$R$94),"")</f>
        <v/>
      </c>
      <c r="W135" s="46" t="str">
        <f>IF(AND('Mapa final'!$AB$95="Media",'Mapa final'!$AD$95="Catastrófico"),CONCATENATE("R30C",'Mapa final'!$R$95),"")</f>
        <v/>
      </c>
      <c r="X135" s="102" t="str">
        <f>IF(AND('Mapa final'!$AB$96="Media",'Mapa final'!$AD$96="Catastrófico"),CONCATENATE("R30C",'Mapa final'!$R$96),"")</f>
        <v/>
      </c>
      <c r="Y135" s="58"/>
      <c r="Z135" s="293"/>
      <c r="AA135" s="294"/>
      <c r="AB135" s="294"/>
      <c r="AC135" s="294"/>
      <c r="AD135" s="294"/>
      <c r="AE135" s="295"/>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282"/>
      <c r="C136" s="282"/>
      <c r="D136" s="283"/>
      <c r="E136" s="259"/>
      <c r="F136" s="272"/>
      <c r="G136" s="272"/>
      <c r="H136" s="272"/>
      <c r="I136" s="254"/>
      <c r="J136" s="51" t="str">
        <f>IF(AND('Mapa final'!$AB$97="Media",'Mapa final'!$AD$97="Leve"),CONCATENATE("R31C",'Mapa final'!$R$97),"")</f>
        <v/>
      </c>
      <c r="K136" s="52" t="str">
        <f>IF(AND('Mapa final'!$AB$98="Media",'Mapa final'!$AD$98="Leve"),CONCATENATE("R31C",'Mapa final'!$R$98),"")</f>
        <v/>
      </c>
      <c r="L136" s="113" t="str">
        <f>IF(AND('Mapa final'!$AB$99="Media",'Mapa final'!$AD$99="Leve"),CONCATENATE("R31C",'Mapa final'!$R$99),"")</f>
        <v/>
      </c>
      <c r="M136" s="51" t="str">
        <f>IF(AND('Mapa final'!$AB$97="Media",'Mapa final'!$AD$97="Menor"),CONCATENATE("R31C",'Mapa final'!$R$97),"")</f>
        <v/>
      </c>
      <c r="N136" s="52" t="str">
        <f>IF(AND('Mapa final'!$AB$98="Media",'Mapa final'!$AD$98="Menor"),CONCATENATE("R31C",'Mapa final'!$R$98),"")</f>
        <v/>
      </c>
      <c r="O136" s="113" t="str">
        <f>IF(AND('Mapa final'!$AB$99="Media",'Mapa final'!$AD$99="Menor"),CONCATENATE("R31C",'Mapa final'!$R$99),"")</f>
        <v/>
      </c>
      <c r="P136" s="51" t="str">
        <f>IF(AND('Mapa final'!$AB$97="Media",'Mapa final'!$AD$97="Moderado"),CONCATENATE("R31C",'Mapa final'!$R$97),"")</f>
        <v/>
      </c>
      <c r="Q136" s="52" t="str">
        <f>IF(AND('Mapa final'!$AB$98="Media",'Mapa final'!$AD$98="Moderado"),CONCATENATE("R31C",'Mapa final'!$R$98),"")</f>
        <v/>
      </c>
      <c r="R136" s="113" t="str">
        <f>IF(AND('Mapa final'!$AB$99="Media",'Mapa final'!$AD$99="Moderado"),CONCATENATE("R31C",'Mapa final'!$R$99),"")</f>
        <v/>
      </c>
      <c r="S136" s="107" t="str">
        <f>IF(AND('Mapa final'!$AB$97="Media",'Mapa final'!$AD$97="Mayor"),CONCATENATE("R31C",'Mapa final'!$R$97),"")</f>
        <v/>
      </c>
      <c r="T136" s="44" t="str">
        <f>IF(AND('Mapa final'!$AB$98="Media",'Mapa final'!$AD$98="Mayor"),CONCATENATE("R31C",'Mapa final'!$R$98),"")</f>
        <v/>
      </c>
      <c r="U136" s="108" t="str">
        <f>IF(AND('Mapa final'!$AB$99="Media",'Mapa final'!$AD$99="Mayor"),CONCATENATE("R31C",'Mapa final'!$R$99),"")</f>
        <v/>
      </c>
      <c r="V136" s="45" t="str">
        <f>IF(AND('Mapa final'!$AB$97="Media",'Mapa final'!$AD$97="Catastrófico"),CONCATENATE("R31C",'Mapa final'!$R$97),"")</f>
        <v/>
      </c>
      <c r="W136" s="46" t="str">
        <f>IF(AND('Mapa final'!$AB$98="Media",'Mapa final'!$AD$98="Catastrófico"),CONCATENATE("R31C",'Mapa final'!$R$98),"")</f>
        <v/>
      </c>
      <c r="X136" s="102" t="str">
        <f>IF(AND('Mapa final'!$AB$99="Media",'Mapa final'!$AD$99="Catastrófico"),CONCATENATE("R31C",'Mapa final'!$R$99),"")</f>
        <v/>
      </c>
      <c r="Y136" s="58"/>
      <c r="Z136" s="293"/>
      <c r="AA136" s="294"/>
      <c r="AB136" s="294"/>
      <c r="AC136" s="294"/>
      <c r="AD136" s="294"/>
      <c r="AE136" s="295"/>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282"/>
      <c r="C137" s="282"/>
      <c r="D137" s="283"/>
      <c r="E137" s="259"/>
      <c r="F137" s="272"/>
      <c r="G137" s="272"/>
      <c r="H137" s="272"/>
      <c r="I137" s="254"/>
      <c r="J137" s="51" t="str">
        <f>IF(AND('Mapa final'!$AB$100="Media",'Mapa final'!$AD$100="Leve"),CONCATENATE("R32C",'Mapa final'!$R$100),"")</f>
        <v/>
      </c>
      <c r="K137" s="52" t="str">
        <f>IF(AND('Mapa final'!$AB$101="Media",'Mapa final'!$AD$101="Leve"),CONCATENATE("R32C",'Mapa final'!$R$101),"")</f>
        <v/>
      </c>
      <c r="L137" s="113" t="str">
        <f>IF(AND('Mapa final'!$AB$102="Media",'Mapa final'!$AD$102="Leve"),CONCATENATE("R32C",'Mapa final'!$R$102),"")</f>
        <v/>
      </c>
      <c r="M137" s="51" t="str">
        <f>IF(AND('Mapa final'!$AB$100="Media",'Mapa final'!$AD$100="Menor"),CONCATENATE("R32C",'Mapa final'!$R$100),"")</f>
        <v/>
      </c>
      <c r="N137" s="52" t="str">
        <f>IF(AND('Mapa final'!$AB$101="Media",'Mapa final'!$AD$101="Menor"),CONCATENATE("R32C",'Mapa final'!$R$101),"")</f>
        <v/>
      </c>
      <c r="O137" s="113" t="str">
        <f>IF(AND('Mapa final'!$AB$102="Media",'Mapa final'!$AD$102="Menor"),CONCATENATE("R32C",'Mapa final'!$R$102),"")</f>
        <v/>
      </c>
      <c r="P137" s="51" t="str">
        <f>IF(AND('Mapa final'!$AB$100="Media",'Mapa final'!$AD$100="Moderado"),CONCATENATE("R32C",'Mapa final'!$R$100),"")</f>
        <v>R32C1</v>
      </c>
      <c r="Q137" s="52" t="str">
        <f>IF(AND('Mapa final'!$AB$101="Media",'Mapa final'!$AD$101="Moderado"),CONCATENATE("R32C",'Mapa final'!$R$101),"")</f>
        <v/>
      </c>
      <c r="R137" s="113" t="str">
        <f>IF(AND('Mapa final'!$AB$102="Media",'Mapa final'!$AD$102="Moderado"),CONCATENATE("R32C",'Mapa final'!$R$102),"")</f>
        <v/>
      </c>
      <c r="S137" s="107" t="str">
        <f>IF(AND('Mapa final'!$AB$100="Media",'Mapa final'!$AD$100="Mayor"),CONCATENATE("R32C",'Mapa final'!$R$100),"")</f>
        <v/>
      </c>
      <c r="T137" s="44" t="str">
        <f>IF(AND('Mapa final'!$AB$101="Media",'Mapa final'!$AD$101="Mayor"),CONCATENATE("R32C",'Mapa final'!$R$101),"")</f>
        <v/>
      </c>
      <c r="U137" s="108" t="str">
        <f>IF(AND('Mapa final'!$AB$102="Media",'Mapa final'!$AD$102="Mayor"),CONCATENATE("R32C",'Mapa final'!$R$102),"")</f>
        <v/>
      </c>
      <c r="V137" s="45" t="str">
        <f>IF(AND('Mapa final'!$AB$100="Media",'Mapa final'!$AD$100="Catastrófico"),CONCATENATE("R32C",'Mapa final'!$R$100),"")</f>
        <v/>
      </c>
      <c r="W137" s="46" t="str">
        <f>IF(AND('Mapa final'!$AB$101="Media",'Mapa final'!$AD$101="Catastrófico"),CONCATENATE("R32C",'Mapa final'!$R$101),"")</f>
        <v/>
      </c>
      <c r="X137" s="102" t="str">
        <f>IF(AND('Mapa final'!$AB$102="Media",'Mapa final'!$AD$102="Catastrófico"),CONCATENATE("R32C",'Mapa final'!$R$102),"")</f>
        <v/>
      </c>
      <c r="Y137" s="58"/>
      <c r="Z137" s="293"/>
      <c r="AA137" s="294"/>
      <c r="AB137" s="294"/>
      <c r="AC137" s="294"/>
      <c r="AD137" s="294"/>
      <c r="AE137" s="295"/>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282"/>
      <c r="C138" s="282"/>
      <c r="D138" s="283"/>
      <c r="E138" s="259"/>
      <c r="F138" s="272"/>
      <c r="G138" s="272"/>
      <c r="H138" s="272"/>
      <c r="I138" s="254"/>
      <c r="J138" s="51" t="str">
        <f>IF(AND('Mapa final'!$AB$103="Media",'Mapa final'!$AD$103="Leve"),CONCATENATE("R33C",'Mapa final'!$R$103),"")</f>
        <v/>
      </c>
      <c r="K138" s="52" t="str">
        <f>IF(AND('Mapa final'!$AB$104="Media",'Mapa final'!$AD$104="Leve"),CONCATENATE("R33C",'Mapa final'!$R$104),"")</f>
        <v/>
      </c>
      <c r="L138" s="113" t="str">
        <f>IF(AND('Mapa final'!$AB$105="Media",'Mapa final'!$AD$105="Leve"),CONCATENATE("R33C",'Mapa final'!$R$105),"")</f>
        <v/>
      </c>
      <c r="M138" s="51" t="str">
        <f>IF(AND('Mapa final'!$AB$103="Media",'Mapa final'!$AD$103="Menor"),CONCATENATE("R33C",'Mapa final'!$R$103),"")</f>
        <v/>
      </c>
      <c r="N138" s="52" t="str">
        <f>IF(AND('Mapa final'!$AB$104="Media",'Mapa final'!$AD$104="Menor"),CONCATENATE("R33C",'Mapa final'!$R$104),"")</f>
        <v/>
      </c>
      <c r="O138" s="113" t="str">
        <f>IF(AND('Mapa final'!$AB$105="Media",'Mapa final'!$AD$105="Menor"),CONCATENATE("R33C",'Mapa final'!$R$105),"")</f>
        <v/>
      </c>
      <c r="P138" s="51" t="str">
        <f>IF(AND('Mapa final'!$AB$103="Media",'Mapa final'!$AD$103="Moderado"),CONCATENATE("R33C",'Mapa final'!$R$103),"")</f>
        <v>R33C1</v>
      </c>
      <c r="Q138" s="52" t="str">
        <f>IF(AND('Mapa final'!$AB$104="Media",'Mapa final'!$AD$104="Moderado"),CONCATENATE("R33C",'Mapa final'!$R$104),"")</f>
        <v/>
      </c>
      <c r="R138" s="113" t="str">
        <f>IF(AND('Mapa final'!$AB$105="Media",'Mapa final'!$AD$105="Moderado"),CONCATENATE("R33C",'Mapa final'!$R$105),"")</f>
        <v/>
      </c>
      <c r="S138" s="107" t="str">
        <f>IF(AND('Mapa final'!$AB$103="Media",'Mapa final'!$AD$103="Mayor"),CONCATENATE("R33C",'Mapa final'!$R$103),"")</f>
        <v/>
      </c>
      <c r="T138" s="44" t="str">
        <f>IF(AND('Mapa final'!$AB$104="Media",'Mapa final'!$AD$104="Mayor"),CONCATENATE("R33C",'Mapa final'!$R$104),"")</f>
        <v/>
      </c>
      <c r="U138" s="108" t="str">
        <f>IF(AND('Mapa final'!$AB$105="Media",'Mapa final'!$AD$105="Mayor"),CONCATENATE("R33C",'Mapa final'!$R$105),"")</f>
        <v/>
      </c>
      <c r="V138" s="45" t="str">
        <f>IF(AND('Mapa final'!$AB$103="Media",'Mapa final'!$AD$103="Catastrófico"),CONCATENATE("R33C",'Mapa final'!$R$103),"")</f>
        <v/>
      </c>
      <c r="W138" s="46" t="str">
        <f>IF(AND('Mapa final'!$AB$104="Media",'Mapa final'!$AD$104="Catastrófico"),CONCATENATE("R33C",'Mapa final'!$R$104),"")</f>
        <v/>
      </c>
      <c r="X138" s="102" t="str">
        <f>IF(AND('Mapa final'!$AB$105="Media",'Mapa final'!$AD$105="Catastrófico"),CONCATENATE("R33C",'Mapa final'!$R$105),"")</f>
        <v/>
      </c>
      <c r="Y138" s="58"/>
      <c r="Z138" s="293"/>
      <c r="AA138" s="294"/>
      <c r="AB138" s="294"/>
      <c r="AC138" s="294"/>
      <c r="AD138" s="294"/>
      <c r="AE138" s="295"/>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282"/>
      <c r="C139" s="282"/>
      <c r="D139" s="283"/>
      <c r="E139" s="259"/>
      <c r="F139" s="272"/>
      <c r="G139" s="272"/>
      <c r="H139" s="272"/>
      <c r="I139" s="254"/>
      <c r="J139" s="51" t="str">
        <f>IF(AND('Mapa final'!$AB$106="Media",'Mapa final'!$AD$106="Leve"),CONCATENATE("R34C",'Mapa final'!$R$106),"")</f>
        <v/>
      </c>
      <c r="K139" s="52" t="str">
        <f>IF(AND('Mapa final'!$AB$107="Media",'Mapa final'!$AD$107="Leve"),CONCATENATE("R34C",'Mapa final'!$R$107),"")</f>
        <v/>
      </c>
      <c r="L139" s="113" t="str">
        <f>IF(AND('Mapa final'!$AB$108="Media",'Mapa final'!$AD$108="Leve"),CONCATENATE("R34C",'Mapa final'!$R$108),"")</f>
        <v/>
      </c>
      <c r="M139" s="51" t="str">
        <f>IF(AND('Mapa final'!$AB$106="Media",'Mapa final'!$AD$106="Menor"),CONCATENATE("R34C",'Mapa final'!$R$106),"")</f>
        <v/>
      </c>
      <c r="N139" s="52" t="str">
        <f>IF(AND('Mapa final'!$AB$107="Media",'Mapa final'!$AD$107="Menor"),CONCATENATE("R34C",'Mapa final'!$R$107),"")</f>
        <v/>
      </c>
      <c r="O139" s="113" t="str">
        <f>IF(AND('Mapa final'!$AB$108="Media",'Mapa final'!$AD$108="Menor"),CONCATENATE("R34C",'Mapa final'!$R$108),"")</f>
        <v/>
      </c>
      <c r="P139" s="51" t="str">
        <f>IF(AND('Mapa final'!$AB$106="Media",'Mapa final'!$AD$106="Moderado"),CONCATENATE("R34C",'Mapa final'!$R$106),"")</f>
        <v>R34C1</v>
      </c>
      <c r="Q139" s="52" t="str">
        <f>IF(AND('Mapa final'!$AB$107="Media",'Mapa final'!$AD$107="Moderado"),CONCATENATE("R34C",'Mapa final'!$R$107),"")</f>
        <v/>
      </c>
      <c r="R139" s="113" t="str">
        <f>IF(AND('Mapa final'!$AB$108="Media",'Mapa final'!$AD$108="Moderado"),CONCATENATE("R34C",'Mapa final'!$R$108),"")</f>
        <v/>
      </c>
      <c r="S139" s="107" t="str">
        <f>IF(AND('Mapa final'!$AB$106="Media",'Mapa final'!$AD$106="Mayor"),CONCATENATE("R34C",'Mapa final'!$R$106),"")</f>
        <v/>
      </c>
      <c r="T139" s="44" t="str">
        <f>IF(AND('Mapa final'!$AB$107="Media",'Mapa final'!$AD$107="Mayor"),CONCATENATE("R34C",'Mapa final'!$R$107),"")</f>
        <v/>
      </c>
      <c r="U139" s="108" t="str">
        <f>IF(AND('Mapa final'!$AB$108="Media",'Mapa final'!$AD$108="Mayor"),CONCATENATE("R34C",'Mapa final'!$R$108),"")</f>
        <v/>
      </c>
      <c r="V139" s="45" t="str">
        <f>IF(AND('Mapa final'!$AB$106="Media",'Mapa final'!$AD$106="Catastrófico"),CONCATENATE("R34C",'Mapa final'!$R$106),"")</f>
        <v/>
      </c>
      <c r="W139" s="46" t="str">
        <f>IF(AND('Mapa final'!$AB$107="Media",'Mapa final'!$AD$107="Catastrófico"),CONCATENATE("R34C",'Mapa final'!$R$107),"")</f>
        <v/>
      </c>
      <c r="X139" s="102" t="str">
        <f>IF(AND('Mapa final'!$AB$108="Media",'Mapa final'!$AD$108="Catastrófico"),CONCATENATE("R34C",'Mapa final'!$R$108),"")</f>
        <v/>
      </c>
      <c r="Y139" s="58"/>
      <c r="Z139" s="293"/>
      <c r="AA139" s="294"/>
      <c r="AB139" s="294"/>
      <c r="AC139" s="294"/>
      <c r="AD139" s="294"/>
      <c r="AE139" s="295"/>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282"/>
      <c r="C140" s="282"/>
      <c r="D140" s="283"/>
      <c r="E140" s="259"/>
      <c r="F140" s="272"/>
      <c r="G140" s="272"/>
      <c r="H140" s="272"/>
      <c r="I140" s="254"/>
      <c r="J140" s="51" t="str">
        <f>IF(AND('Mapa final'!$AB$109="Media",'Mapa final'!$AD$109="Leve"),CONCATENATE("R35C",'Mapa final'!$R$109),"")</f>
        <v/>
      </c>
      <c r="K140" s="52" t="str">
        <f>IF(AND('Mapa final'!$AB$110="Media",'Mapa final'!$AD$110="Leve"),CONCATENATE("R35C",'Mapa final'!$R$110),"")</f>
        <v/>
      </c>
      <c r="L140" s="113" t="str">
        <f>IF(AND('Mapa final'!$AB$111="Media",'Mapa final'!$AD$111="Leve"),CONCATENATE("R35C",'Mapa final'!$R$111),"")</f>
        <v/>
      </c>
      <c r="M140" s="51" t="str">
        <f>IF(AND('Mapa final'!$AB$109="Media",'Mapa final'!$AD$109="Menor"),CONCATENATE("R35C",'Mapa final'!$R$109),"")</f>
        <v/>
      </c>
      <c r="N140" s="52" t="str">
        <f>IF(AND('Mapa final'!$AB$110="Media",'Mapa final'!$AD$110="Menor"),CONCATENATE("R35C",'Mapa final'!$R$110),"")</f>
        <v/>
      </c>
      <c r="O140" s="113" t="str">
        <f>IF(AND('Mapa final'!$AB$111="Media",'Mapa final'!$AD$111="Menor"),CONCATENATE("R35C",'Mapa final'!$R$111),"")</f>
        <v/>
      </c>
      <c r="P140" s="51" t="str">
        <f>IF(AND('Mapa final'!$AB$109="Media",'Mapa final'!$AD$109="Moderado"),CONCATENATE("R35C",'Mapa final'!$R$109),"")</f>
        <v/>
      </c>
      <c r="Q140" s="52" t="str">
        <f>IF(AND('Mapa final'!$AB$110="Media",'Mapa final'!$AD$110="Moderado"),CONCATENATE("R35C",'Mapa final'!$R$110),"")</f>
        <v/>
      </c>
      <c r="R140" s="113" t="str">
        <f>IF(AND('Mapa final'!$AB$111="Media",'Mapa final'!$AD$111="Moderado"),CONCATENATE("R35C",'Mapa final'!$R$111),"")</f>
        <v/>
      </c>
      <c r="S140" s="107" t="str">
        <f>IF(AND('Mapa final'!$AB$109="Media",'Mapa final'!$AD$109="Mayor"),CONCATENATE("R35C",'Mapa final'!$R$109),"")</f>
        <v/>
      </c>
      <c r="T140" s="44" t="str">
        <f>IF(AND('Mapa final'!$AB$110="Media",'Mapa final'!$AD$110="Mayor"),CONCATENATE("R35C",'Mapa final'!$R$110),"")</f>
        <v/>
      </c>
      <c r="U140" s="108" t="str">
        <f>IF(AND('Mapa final'!$AB$111="Media",'Mapa final'!$AD$111="Mayor"),CONCATENATE("R35C",'Mapa final'!$R$111),"")</f>
        <v/>
      </c>
      <c r="V140" s="45" t="str">
        <f>IF(AND('Mapa final'!$AB$109="Media",'Mapa final'!$AD$109="Catastrófico"),CONCATENATE("R35C",'Mapa final'!$R$109),"")</f>
        <v/>
      </c>
      <c r="W140" s="46" t="str">
        <f>IF(AND('Mapa final'!$AB$110="Media",'Mapa final'!$AD$110="Catastrófico"),CONCATENATE("R35C",'Mapa final'!$R$110),"")</f>
        <v/>
      </c>
      <c r="X140" s="102" t="str">
        <f>IF(AND('Mapa final'!$AB$111="Media",'Mapa final'!$AD$111="Catastrófico"),CONCATENATE("R35C",'Mapa final'!$R$111),"")</f>
        <v/>
      </c>
      <c r="Y140" s="58"/>
      <c r="Z140" s="293"/>
      <c r="AA140" s="294"/>
      <c r="AB140" s="294"/>
      <c r="AC140" s="294"/>
      <c r="AD140" s="294"/>
      <c r="AE140" s="295"/>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282"/>
      <c r="C141" s="282"/>
      <c r="D141" s="283"/>
      <c r="E141" s="259"/>
      <c r="F141" s="272"/>
      <c r="G141" s="272"/>
      <c r="H141" s="272"/>
      <c r="I141" s="254"/>
      <c r="J141" s="51" t="str">
        <f>IF(AND('Mapa final'!$AB$112="Media",'Mapa final'!$AD$112="Leve"),CONCATENATE("R36C",'Mapa final'!$R$112),"")</f>
        <v/>
      </c>
      <c r="K141" s="52" t="str">
        <f>IF(AND('Mapa final'!$AB$113="Media",'Mapa final'!$AD$113="Leve"),CONCATENATE("R36C",'Mapa final'!$R$113),"")</f>
        <v/>
      </c>
      <c r="L141" s="113" t="str">
        <f>IF(AND('Mapa final'!$AB$114="Media",'Mapa final'!$AD$114="Leve"),CONCATENATE("R36C",'Mapa final'!$R$114),"")</f>
        <v/>
      </c>
      <c r="M141" s="51" t="str">
        <f>IF(AND('Mapa final'!$AB$112="Media",'Mapa final'!$AD$112="Menor"),CONCATENATE("R36C",'Mapa final'!$R$112),"")</f>
        <v/>
      </c>
      <c r="N141" s="52" t="str">
        <f>IF(AND('Mapa final'!$AB$113="Media",'Mapa final'!$AD$113="Menor"),CONCATENATE("R36C",'Mapa final'!$R$113),"")</f>
        <v/>
      </c>
      <c r="O141" s="113" t="str">
        <f>IF(AND('Mapa final'!$AB$114="Media",'Mapa final'!$AD$114="Menor"),CONCATENATE("R36C",'Mapa final'!$R$114),"")</f>
        <v/>
      </c>
      <c r="P141" s="51" t="str">
        <f>IF(AND('Mapa final'!$AB$112="Media",'Mapa final'!$AD$112="Moderado"),CONCATENATE("R36C",'Mapa final'!$R$112),"")</f>
        <v/>
      </c>
      <c r="Q141" s="52" t="str">
        <f>IF(AND('Mapa final'!$AB$113="Media",'Mapa final'!$AD$113="Moderado"),CONCATENATE("R36C",'Mapa final'!$R$113),"")</f>
        <v/>
      </c>
      <c r="R141" s="113" t="str">
        <f>IF(AND('Mapa final'!$AB$114="Media",'Mapa final'!$AD$114="Moderado"),CONCATENATE("R36C",'Mapa final'!$R$114),"")</f>
        <v/>
      </c>
      <c r="S141" s="107" t="str">
        <f>IF(AND('Mapa final'!$AB$112="Media",'Mapa final'!$AD$112="Mayor"),CONCATENATE("R36C",'Mapa final'!$R$112),"")</f>
        <v/>
      </c>
      <c r="T141" s="44" t="str">
        <f>IF(AND('Mapa final'!$AB$113="Media",'Mapa final'!$AD$113="Mayor"),CONCATENATE("R36C",'Mapa final'!$R$113),"")</f>
        <v/>
      </c>
      <c r="U141" s="108" t="str">
        <f>IF(AND('Mapa final'!$AB$114="Media",'Mapa final'!$AD$114="Mayor"),CONCATENATE("R36C",'Mapa final'!$R$114),"")</f>
        <v/>
      </c>
      <c r="V141" s="45" t="str">
        <f>IF(AND('Mapa final'!$AB$112="Media",'Mapa final'!$AD$112="Catastrófico"),CONCATENATE("R36C",'Mapa final'!$R$112),"")</f>
        <v/>
      </c>
      <c r="W141" s="46" t="str">
        <f>IF(AND('Mapa final'!$AB$113="Media",'Mapa final'!$AD$113="Catastrófico"),CONCATENATE("R36C",'Mapa final'!$R$113),"")</f>
        <v/>
      </c>
      <c r="X141" s="102" t="str">
        <f>IF(AND('Mapa final'!$AB$114="Media",'Mapa final'!$AD$114="Catastrófico"),CONCATENATE("R36C",'Mapa final'!$R$114),"")</f>
        <v/>
      </c>
      <c r="Y141" s="58"/>
      <c r="Z141" s="293"/>
      <c r="AA141" s="294"/>
      <c r="AB141" s="294"/>
      <c r="AC141" s="294"/>
      <c r="AD141" s="294"/>
      <c r="AE141" s="295"/>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282"/>
      <c r="C142" s="282"/>
      <c r="D142" s="283"/>
      <c r="E142" s="259"/>
      <c r="F142" s="272"/>
      <c r="G142" s="272"/>
      <c r="H142" s="272"/>
      <c r="I142" s="254"/>
      <c r="J142" s="51" t="str">
        <f>IF(AND('Mapa final'!$AB$115="Media",'Mapa final'!$AD$115="Leve"),CONCATENATE("R37C",'Mapa final'!$R$115),"")</f>
        <v/>
      </c>
      <c r="K142" s="52" t="str">
        <f>IF(AND('Mapa final'!$AB$116="Media",'Mapa final'!$AD$116="Leve"),CONCATENATE("R37C",'Mapa final'!$R$116),"")</f>
        <v/>
      </c>
      <c r="L142" s="113" t="str">
        <f>IF(AND('Mapa final'!$AB$117="Media",'Mapa final'!$AD$117="Leve"),CONCATENATE("R37C",'Mapa final'!$R$117),"")</f>
        <v/>
      </c>
      <c r="M142" s="51" t="str">
        <f>IF(AND('Mapa final'!$AB$115="Media",'Mapa final'!$AD$115="Menor"),CONCATENATE("R37C",'Mapa final'!$R$115),"")</f>
        <v/>
      </c>
      <c r="N142" s="52" t="str">
        <f>IF(AND('Mapa final'!$AB$116="Media",'Mapa final'!$AD$116="Menor"),CONCATENATE("R37C",'Mapa final'!$R$116),"")</f>
        <v/>
      </c>
      <c r="O142" s="113" t="str">
        <f>IF(AND('Mapa final'!$AB$117="Media",'Mapa final'!$AD$117="Menor"),CONCATENATE("R37C",'Mapa final'!$R$117),"")</f>
        <v/>
      </c>
      <c r="P142" s="51" t="str">
        <f>IF(AND('Mapa final'!$AB$115="Media",'Mapa final'!$AD$115="Moderado"),CONCATENATE("R37C",'Mapa final'!$R$115),"")</f>
        <v/>
      </c>
      <c r="Q142" s="52" t="str">
        <f>IF(AND('Mapa final'!$AB$116="Media",'Mapa final'!$AD$116="Moderado"),CONCATENATE("R37C",'Mapa final'!$R$116),"")</f>
        <v/>
      </c>
      <c r="R142" s="113" t="str">
        <f>IF(AND('Mapa final'!$AB$117="Media",'Mapa final'!$AD$117="Moderado"),CONCATENATE("R37C",'Mapa final'!$R$117),"")</f>
        <v/>
      </c>
      <c r="S142" s="107" t="str">
        <f>IF(AND('Mapa final'!$AB$115="Media",'Mapa final'!$AD$115="Mayor"),CONCATENATE("R37C",'Mapa final'!$R$115),"")</f>
        <v/>
      </c>
      <c r="T142" s="44" t="str">
        <f>IF(AND('Mapa final'!$AB$116="Media",'Mapa final'!$AD$116="Mayor"),CONCATENATE("R37C",'Mapa final'!$R$116),"")</f>
        <v/>
      </c>
      <c r="U142" s="108" t="str">
        <f>IF(AND('Mapa final'!$AB$117="Media",'Mapa final'!$AD$117="Mayor"),CONCATENATE("R37C",'Mapa final'!$R$117),"")</f>
        <v/>
      </c>
      <c r="V142" s="45" t="str">
        <f>IF(AND('Mapa final'!$AB$115="Media",'Mapa final'!$AD$115="Catastrófico"),CONCATENATE("R37C",'Mapa final'!$R$115),"")</f>
        <v/>
      </c>
      <c r="W142" s="46" t="str">
        <f>IF(AND('Mapa final'!$AB$116="Media",'Mapa final'!$AD$116="Catastrófico"),CONCATENATE("R37C",'Mapa final'!$R$116),"")</f>
        <v/>
      </c>
      <c r="X142" s="102" t="str">
        <f>IF(AND('Mapa final'!$AB$117="Media",'Mapa final'!$AD$117="Catastrófico"),CONCATENATE("R37C",'Mapa final'!$R$117),"")</f>
        <v/>
      </c>
      <c r="Y142" s="58"/>
      <c r="Z142" s="293"/>
      <c r="AA142" s="294"/>
      <c r="AB142" s="294"/>
      <c r="AC142" s="294"/>
      <c r="AD142" s="294"/>
      <c r="AE142" s="295"/>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282"/>
      <c r="C143" s="282"/>
      <c r="D143" s="283"/>
      <c r="E143" s="259"/>
      <c r="F143" s="272"/>
      <c r="G143" s="272"/>
      <c r="H143" s="272"/>
      <c r="I143" s="254"/>
      <c r="J143" s="51" t="str">
        <f>IF(AND('Mapa final'!$AB$118="Media",'Mapa final'!$AD$118="Leve"),CONCATENATE("R38C",'Mapa final'!$R$118),"")</f>
        <v/>
      </c>
      <c r="K143" s="52" t="str">
        <f>IF(AND('Mapa final'!$AB$119="Media",'Mapa final'!$AD$119="Leve"),CONCATENATE("R38C",'Mapa final'!$R$119),"")</f>
        <v/>
      </c>
      <c r="L143" s="113" t="str">
        <f>IF(AND('Mapa final'!$AB$120="Media",'Mapa final'!$AD$120="Leve"),CONCATENATE("R38C",'Mapa final'!$R$120),"")</f>
        <v/>
      </c>
      <c r="M143" s="51" t="str">
        <f>IF(AND('Mapa final'!$AB$118="Media",'Mapa final'!$AD$118="Menor"),CONCATENATE("R38C",'Mapa final'!$R$118),"")</f>
        <v/>
      </c>
      <c r="N143" s="52" t="str">
        <f>IF(AND('Mapa final'!$AB$119="Media",'Mapa final'!$AD$119="Menor"),CONCATENATE("R38C",'Mapa final'!$R$119),"")</f>
        <v/>
      </c>
      <c r="O143" s="113" t="str">
        <f>IF(AND('Mapa final'!$AB$120="Media",'Mapa final'!$AD$120="Menor"),CONCATENATE("R38C",'Mapa final'!$R$120),"")</f>
        <v/>
      </c>
      <c r="P143" s="51" t="str">
        <f>IF(AND('Mapa final'!$AB$118="Media",'Mapa final'!$AD$118="Moderado"),CONCATENATE("R38C",'Mapa final'!$R$118),"")</f>
        <v/>
      </c>
      <c r="Q143" s="52" t="str">
        <f>IF(AND('Mapa final'!$AB$119="Media",'Mapa final'!$AD$119="Moderado"),CONCATENATE("R38C",'Mapa final'!$R$119),"")</f>
        <v/>
      </c>
      <c r="R143" s="113" t="str">
        <f>IF(AND('Mapa final'!$AB$120="Media",'Mapa final'!$AD$120="Moderado"),CONCATENATE("R38C",'Mapa final'!$R$120),"")</f>
        <v/>
      </c>
      <c r="S143" s="107" t="str">
        <f>IF(AND('Mapa final'!$AB$118="Media",'Mapa final'!$AD$118="Mayor"),CONCATENATE("R38C",'Mapa final'!$R$118),"")</f>
        <v/>
      </c>
      <c r="T143" s="44" t="str">
        <f>IF(AND('Mapa final'!$AB$119="Media",'Mapa final'!$AD$119="Mayor"),CONCATENATE("R38C",'Mapa final'!$R$119),"")</f>
        <v/>
      </c>
      <c r="U143" s="108" t="str">
        <f>IF(AND('Mapa final'!$AB$120="Media",'Mapa final'!$AD$120="Mayor"),CONCATENATE("R38C",'Mapa final'!$R$120),"")</f>
        <v/>
      </c>
      <c r="V143" s="45" t="str">
        <f>IF(AND('Mapa final'!$AB$118="Media",'Mapa final'!$AD$118="Catastrófico"),CONCATENATE("R38C",'Mapa final'!$R$118),"")</f>
        <v/>
      </c>
      <c r="W143" s="46" t="str">
        <f>IF(AND('Mapa final'!$AB$119="Media",'Mapa final'!$AD$119="Catastrófico"),CONCATENATE("R38C",'Mapa final'!$R$119),"")</f>
        <v/>
      </c>
      <c r="X143" s="102" t="str">
        <f>IF(AND('Mapa final'!$AB$120="Media",'Mapa final'!$AD$120="Catastrófico"),CONCATENATE("R38C",'Mapa final'!$R$120),"")</f>
        <v/>
      </c>
      <c r="Y143" s="58"/>
      <c r="Z143" s="293"/>
      <c r="AA143" s="294"/>
      <c r="AB143" s="294"/>
      <c r="AC143" s="294"/>
      <c r="AD143" s="294"/>
      <c r="AE143" s="295"/>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282"/>
      <c r="C144" s="282"/>
      <c r="D144" s="283"/>
      <c r="E144" s="259"/>
      <c r="F144" s="272"/>
      <c r="G144" s="272"/>
      <c r="H144" s="272"/>
      <c r="I144" s="254"/>
      <c r="J144" s="51" t="str">
        <f>IF(AND('Mapa final'!$AB$121="Media",'Mapa final'!$AD$121="Leve"),CONCATENATE("R39C",'Mapa final'!$R$121),"")</f>
        <v/>
      </c>
      <c r="K144" s="52" t="str">
        <f>IF(AND('Mapa final'!$AB$122="Media",'Mapa final'!$AD$122="Leve"),CONCATENATE("R39C",'Mapa final'!$R$122),"")</f>
        <v/>
      </c>
      <c r="L144" s="113" t="str">
        <f>IF(AND('Mapa final'!$AB$123="Media",'Mapa final'!$AD$123="Leve"),CONCATENATE("R39C",'Mapa final'!$R$123),"")</f>
        <v/>
      </c>
      <c r="M144" s="51" t="str">
        <f>IF(AND('Mapa final'!$AB$121="Media",'Mapa final'!$AD$121="Menor"),CONCATENATE("R39C",'Mapa final'!$R$121),"")</f>
        <v>R39C1</v>
      </c>
      <c r="N144" s="52" t="str">
        <f>IF(AND('Mapa final'!$AB$122="Media",'Mapa final'!$AD$122="Menor"),CONCATENATE("R39C",'Mapa final'!$R$122),"")</f>
        <v/>
      </c>
      <c r="O144" s="113" t="str">
        <f>IF(AND('Mapa final'!$AB$123="Media",'Mapa final'!$AD$123="Menor"),CONCATENATE("R39C",'Mapa final'!$R$123),"")</f>
        <v/>
      </c>
      <c r="P144" s="51" t="str">
        <f>IF(AND('Mapa final'!$AB$121="Media",'Mapa final'!$AD$121="Moderado"),CONCATENATE("R39C",'Mapa final'!$R$121),"")</f>
        <v/>
      </c>
      <c r="Q144" s="52" t="str">
        <f>IF(AND('Mapa final'!$AB$122="Media",'Mapa final'!$AD$122="Moderado"),CONCATENATE("R39C",'Mapa final'!$R$122),"")</f>
        <v/>
      </c>
      <c r="R144" s="113" t="str">
        <f>IF(AND('Mapa final'!$AB$123="Media",'Mapa final'!$AD$123="Moderado"),CONCATENATE("R39C",'Mapa final'!$R$123),"")</f>
        <v/>
      </c>
      <c r="S144" s="107" t="str">
        <f>IF(AND('Mapa final'!$AB$121="Media",'Mapa final'!$AD$121="Mayor"),CONCATENATE("R39C",'Mapa final'!$R$121),"")</f>
        <v/>
      </c>
      <c r="T144" s="44" t="str">
        <f>IF(AND('Mapa final'!$AB$122="Media",'Mapa final'!$AD$122="Mayor"),CONCATENATE("R39C",'Mapa final'!$R$122),"")</f>
        <v/>
      </c>
      <c r="U144" s="108" t="str">
        <f>IF(AND('Mapa final'!$AB$123="Media",'Mapa final'!$AD$123="Mayor"),CONCATENATE("R39C",'Mapa final'!$R$123),"")</f>
        <v/>
      </c>
      <c r="V144" s="45" t="str">
        <f>IF(AND('Mapa final'!$AB$121="Media",'Mapa final'!$AD$121="Catastrófico"),CONCATENATE("R39C",'Mapa final'!$R$121),"")</f>
        <v/>
      </c>
      <c r="W144" s="46" t="str">
        <f>IF(AND('Mapa final'!$AB$122="Media",'Mapa final'!$AD$122="Catastrófico"),CONCATENATE("R39C",'Mapa final'!$R$122),"")</f>
        <v/>
      </c>
      <c r="X144" s="102" t="str">
        <f>IF(AND('Mapa final'!$AB$123="Media",'Mapa final'!$AD$123="Catastrófico"),CONCATENATE("R39C",'Mapa final'!$R$123),"")</f>
        <v/>
      </c>
      <c r="Y144" s="58"/>
      <c r="Z144" s="293"/>
      <c r="AA144" s="294"/>
      <c r="AB144" s="294"/>
      <c r="AC144" s="294"/>
      <c r="AD144" s="294"/>
      <c r="AE144" s="295"/>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282"/>
      <c r="C145" s="282"/>
      <c r="D145" s="283"/>
      <c r="E145" s="259"/>
      <c r="F145" s="272"/>
      <c r="G145" s="272"/>
      <c r="H145" s="272"/>
      <c r="I145" s="254"/>
      <c r="J145" s="51" t="str">
        <f>IF(AND('Mapa final'!$AB$124="Media",'Mapa final'!$AD$124="Leve"),CONCATENATE("R40C",'Mapa final'!$R$124),"")</f>
        <v/>
      </c>
      <c r="K145" s="52" t="str">
        <f>IF(AND('Mapa final'!$AB$125="Media",'Mapa final'!$AD$125="Leve"),CONCATENATE("R40C",'Mapa final'!$R$125),"")</f>
        <v/>
      </c>
      <c r="L145" s="113" t="str">
        <f>IF(AND('Mapa final'!$AB$126="Media",'Mapa final'!$AD$126="Leve"),CONCATENATE("R40C",'Mapa final'!$R$126),"")</f>
        <v/>
      </c>
      <c r="M145" s="51" t="str">
        <f>IF(AND('Mapa final'!$AB$124="Media",'Mapa final'!$AD$124="Menor"),CONCATENATE("R40C",'Mapa final'!$R$124),"")</f>
        <v/>
      </c>
      <c r="N145" s="52" t="str">
        <f>IF(AND('Mapa final'!$AB$125="Media",'Mapa final'!$AD$125="Menor"),CONCATENATE("R40C",'Mapa final'!$R$125),"")</f>
        <v/>
      </c>
      <c r="O145" s="113" t="str">
        <f>IF(AND('Mapa final'!$AB$126="Media",'Mapa final'!$AD$126="Menor"),CONCATENATE("R40C",'Mapa final'!$R$126),"")</f>
        <v/>
      </c>
      <c r="P145" s="51" t="str">
        <f>IF(AND('Mapa final'!$AB$124="Media",'Mapa final'!$AD$124="Moderado"),CONCATENATE("R40C",'Mapa final'!$R$124),"")</f>
        <v/>
      </c>
      <c r="Q145" s="52" t="str">
        <f>IF(AND('Mapa final'!$AB$125="Media",'Mapa final'!$AD$125="Moderado"),CONCATENATE("R40C",'Mapa final'!$R$125),"")</f>
        <v/>
      </c>
      <c r="R145" s="113" t="str">
        <f>IF(AND('Mapa final'!$AB$126="Media",'Mapa final'!$AD$126="Moderado"),CONCATENATE("R40C",'Mapa final'!$R$126),"")</f>
        <v/>
      </c>
      <c r="S145" s="107" t="str">
        <f>IF(AND('Mapa final'!$AB$124="Media",'Mapa final'!$AD$124="Mayor"),CONCATENATE("R40C",'Mapa final'!$R$124),"")</f>
        <v/>
      </c>
      <c r="T145" s="44" t="str">
        <f>IF(AND('Mapa final'!$AB$125="Media",'Mapa final'!$AD$125="Mayor"),CONCATENATE("R40C",'Mapa final'!$R$125),"")</f>
        <v/>
      </c>
      <c r="U145" s="108" t="str">
        <f>IF(AND('Mapa final'!$AB$126="Media",'Mapa final'!$AD$126="Mayor"),CONCATENATE("R40C",'Mapa final'!$R$126),"")</f>
        <v/>
      </c>
      <c r="V145" s="45" t="str">
        <f>IF(AND('Mapa final'!$AB$124="Media",'Mapa final'!$AD$124="Catastrófico"),CONCATENATE("R40C",'Mapa final'!$R$124),"")</f>
        <v/>
      </c>
      <c r="W145" s="46" t="str">
        <f>IF(AND('Mapa final'!$AB$125="Media",'Mapa final'!$AD$125="Catastrófico"),CONCATENATE("R40C",'Mapa final'!$R$125),"")</f>
        <v/>
      </c>
      <c r="X145" s="102" t="str">
        <f>IF(AND('Mapa final'!$AB$126="Media",'Mapa final'!$AD$126="Catastrófico"),CONCATENATE("R40C",'Mapa final'!$R$126),"")</f>
        <v/>
      </c>
      <c r="Y145" s="58"/>
      <c r="Z145" s="293"/>
      <c r="AA145" s="294"/>
      <c r="AB145" s="294"/>
      <c r="AC145" s="294"/>
      <c r="AD145" s="294"/>
      <c r="AE145" s="295"/>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282"/>
      <c r="C146" s="282"/>
      <c r="D146" s="283"/>
      <c r="E146" s="259"/>
      <c r="F146" s="272"/>
      <c r="G146" s="272"/>
      <c r="H146" s="272"/>
      <c r="I146" s="254"/>
      <c r="J146" s="51" t="str">
        <f>IF(AND('Mapa final'!$AB$127="Media",'Mapa final'!$AD$127="Leve"),CONCATENATE("R41C",'Mapa final'!$R$127),"")</f>
        <v/>
      </c>
      <c r="K146" s="52" t="str">
        <f>IF(AND('Mapa final'!$AB$128="Media",'Mapa final'!$AD$128="Leve"),CONCATENATE("R41C",'Mapa final'!$R$128),"")</f>
        <v/>
      </c>
      <c r="L146" s="113" t="str">
        <f>IF(AND('Mapa final'!$AB$129="Media",'Mapa final'!$AD$129="Leve"),CONCATENATE("R41C",'Mapa final'!$R$129),"")</f>
        <v/>
      </c>
      <c r="M146" s="51" t="str">
        <f>IF(AND('Mapa final'!$AB$127="Media",'Mapa final'!$AD$127="Menor"),CONCATENATE("R41C",'Mapa final'!$R$127),"")</f>
        <v/>
      </c>
      <c r="N146" s="52" t="str">
        <f>IF(AND('Mapa final'!$AB$128="Media",'Mapa final'!$AD$128="Menor"),CONCATENATE("R41C",'Mapa final'!$R$128),"")</f>
        <v/>
      </c>
      <c r="O146" s="113" t="str">
        <f>IF(AND('Mapa final'!$AB$129="Media",'Mapa final'!$AD$129="Menor"),CONCATENATE("R41C",'Mapa final'!$R$129),"")</f>
        <v/>
      </c>
      <c r="P146" s="51" t="str">
        <f>IF(AND('Mapa final'!$AB$127="Media",'Mapa final'!$AD$127="Moderado"),CONCATENATE("R41C",'Mapa final'!$R$127),"")</f>
        <v>R41C1</v>
      </c>
      <c r="Q146" s="52" t="str">
        <f>IF(AND('Mapa final'!$AB$128="Media",'Mapa final'!$AD$128="Moderado"),CONCATENATE("R41C",'Mapa final'!$R$128),"")</f>
        <v/>
      </c>
      <c r="R146" s="113" t="str">
        <f>IF(AND('Mapa final'!$AB$129="Media",'Mapa final'!$AD$129="Moderado"),CONCATENATE("R41C",'Mapa final'!$R$129),"")</f>
        <v/>
      </c>
      <c r="S146" s="107" t="str">
        <f>IF(AND('Mapa final'!$AB$127="Media",'Mapa final'!$AD$127="Mayor"),CONCATENATE("R41C",'Mapa final'!$R$127),"")</f>
        <v/>
      </c>
      <c r="T146" s="44" t="str">
        <f>IF(AND('Mapa final'!$AB$128="Media",'Mapa final'!$AD$128="Mayor"),CONCATENATE("R41C",'Mapa final'!$R$128),"")</f>
        <v/>
      </c>
      <c r="U146" s="108" t="str">
        <f>IF(AND('Mapa final'!$AB$129="Media",'Mapa final'!$AD$129="Mayor"),CONCATENATE("R41C",'Mapa final'!$R$129),"")</f>
        <v/>
      </c>
      <c r="V146" s="45" t="str">
        <f>IF(AND('Mapa final'!$AB$127="Media",'Mapa final'!$AD$127="Catastrófico"),CONCATENATE("R41C",'Mapa final'!$R$127),"")</f>
        <v/>
      </c>
      <c r="W146" s="46" t="str">
        <f>IF(AND('Mapa final'!$AB$128="Media",'Mapa final'!$AD$128="Catastrófico"),CONCATENATE("R41C",'Mapa final'!$R$128),"")</f>
        <v/>
      </c>
      <c r="X146" s="102" t="str">
        <f>IF(AND('Mapa final'!$AB$129="Media",'Mapa final'!$AD$129="Catastrófico"),CONCATENATE("R41C",'Mapa final'!$R$129),"")</f>
        <v/>
      </c>
      <c r="Y146" s="58"/>
      <c r="Z146" s="293"/>
      <c r="AA146" s="294"/>
      <c r="AB146" s="294"/>
      <c r="AC146" s="294"/>
      <c r="AD146" s="294"/>
      <c r="AE146" s="295"/>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282"/>
      <c r="C147" s="282"/>
      <c r="D147" s="283"/>
      <c r="E147" s="259"/>
      <c r="F147" s="272"/>
      <c r="G147" s="272"/>
      <c r="H147" s="272"/>
      <c r="I147" s="254"/>
      <c r="J147" s="51" t="str">
        <f>IF(AND('Mapa final'!$AB$130="Media",'Mapa final'!$AD$130="Leve"),CONCATENATE("R42C",'Mapa final'!$R$130),"")</f>
        <v/>
      </c>
      <c r="K147" s="52" t="str">
        <f>IF(AND('Mapa final'!$AB$131="Media",'Mapa final'!$AD$131="Leve"),CONCATENATE("R42C",'Mapa final'!$R$131),"")</f>
        <v/>
      </c>
      <c r="L147" s="113" t="str">
        <f>IF(AND('Mapa final'!$AB$132="Media",'Mapa final'!$AD$132="Leve"),CONCATENATE("R42C",'Mapa final'!$R$132),"")</f>
        <v/>
      </c>
      <c r="M147" s="51" t="str">
        <f>IF(AND('Mapa final'!$AB$130="Media",'Mapa final'!$AD$130="Menor"),CONCATENATE("R42C",'Mapa final'!$R$130),"")</f>
        <v/>
      </c>
      <c r="N147" s="52" t="str">
        <f>IF(AND('Mapa final'!$AB$131="Media",'Mapa final'!$AD$131="Menor"),CONCATENATE("R42C",'Mapa final'!$R$131),"")</f>
        <v/>
      </c>
      <c r="O147" s="113" t="str">
        <f>IF(AND('Mapa final'!$AB$132="Media",'Mapa final'!$AD$132="Menor"),CONCATENATE("R42C",'Mapa final'!$R$132),"")</f>
        <v/>
      </c>
      <c r="P147" s="51" t="str">
        <f>IF(AND('Mapa final'!$AB$130="Media",'Mapa final'!$AD$130="Moderado"),CONCATENATE("R42C",'Mapa final'!$R$130),"")</f>
        <v/>
      </c>
      <c r="Q147" s="52" t="str">
        <f>IF(AND('Mapa final'!$AB$131="Media",'Mapa final'!$AD$131="Moderado"),CONCATENATE("R42C",'Mapa final'!$R$131),"")</f>
        <v/>
      </c>
      <c r="R147" s="113" t="str">
        <f>IF(AND('Mapa final'!$AB$132="Media",'Mapa final'!$AD$132="Moderado"),CONCATENATE("R42C",'Mapa final'!$R$132),"")</f>
        <v/>
      </c>
      <c r="S147" s="107" t="str">
        <f>IF(AND('Mapa final'!$AB$130="Media",'Mapa final'!$AD$130="Mayor"),CONCATENATE("R42C",'Mapa final'!$R$130),"")</f>
        <v/>
      </c>
      <c r="T147" s="44" t="str">
        <f>IF(AND('Mapa final'!$AB$131="Media",'Mapa final'!$AD$131="Mayor"),CONCATENATE("R42C",'Mapa final'!$R$131),"")</f>
        <v/>
      </c>
      <c r="U147" s="108" t="str">
        <f>IF(AND('Mapa final'!$AB$132="Media",'Mapa final'!$AD$132="Mayor"),CONCATENATE("R42C",'Mapa final'!$R$132),"")</f>
        <v/>
      </c>
      <c r="V147" s="45" t="str">
        <f>IF(AND('Mapa final'!$AB$130="Media",'Mapa final'!$AD$130="Catastrófico"),CONCATENATE("R42C",'Mapa final'!$R$130),"")</f>
        <v/>
      </c>
      <c r="W147" s="46" t="str">
        <f>IF(AND('Mapa final'!$AB$131="Media",'Mapa final'!$AD$131="Catastrófico"),CONCATENATE("R42C",'Mapa final'!$R$131),"")</f>
        <v/>
      </c>
      <c r="X147" s="102" t="str">
        <f>IF(AND('Mapa final'!$AB$132="Media",'Mapa final'!$AD$132="Catastrófico"),CONCATENATE("R42C",'Mapa final'!$R$132),"")</f>
        <v/>
      </c>
      <c r="Y147" s="58"/>
      <c r="Z147" s="293"/>
      <c r="AA147" s="294"/>
      <c r="AB147" s="294"/>
      <c r="AC147" s="294"/>
      <c r="AD147" s="294"/>
      <c r="AE147" s="295"/>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282"/>
      <c r="C148" s="282"/>
      <c r="D148" s="283"/>
      <c r="E148" s="259"/>
      <c r="F148" s="272"/>
      <c r="G148" s="272"/>
      <c r="H148" s="272"/>
      <c r="I148" s="254"/>
      <c r="J148" s="51" t="str">
        <f>IF(AND('Mapa final'!$AB$133="Media",'Mapa final'!$AD$133="Leve"),CONCATENATE("R43C",'Mapa final'!$R$133),"")</f>
        <v/>
      </c>
      <c r="K148" s="52" t="str">
        <f>IF(AND('Mapa final'!$AB$134="Media",'Mapa final'!$AD$134="Leve"),CONCATENATE("R43C",'Mapa final'!$R$134),"")</f>
        <v/>
      </c>
      <c r="L148" s="113" t="str">
        <f>IF(AND('Mapa final'!$AB$135="Media",'Mapa final'!$AD$135="Leve"),CONCATENATE("R43C",'Mapa final'!$R$135),"")</f>
        <v/>
      </c>
      <c r="M148" s="51" t="str">
        <f>IF(AND('Mapa final'!$AB$133="Media",'Mapa final'!$AD$133="Menor"),CONCATENATE("R43C",'Mapa final'!$R$133),"")</f>
        <v/>
      </c>
      <c r="N148" s="52" t="str">
        <f>IF(AND('Mapa final'!$AB$134="Media",'Mapa final'!$AD$134="Menor"),CONCATENATE("R43C",'Mapa final'!$R$134),"")</f>
        <v/>
      </c>
      <c r="O148" s="113" t="str">
        <f>IF(AND('Mapa final'!$AB$135="Media",'Mapa final'!$AD$135="Menor"),CONCATENATE("R43C",'Mapa final'!$R$135),"")</f>
        <v/>
      </c>
      <c r="P148" s="51" t="str">
        <f>IF(AND('Mapa final'!$AB$133="Media",'Mapa final'!$AD$133="Moderado"),CONCATENATE("R43C",'Mapa final'!$R$133),"")</f>
        <v/>
      </c>
      <c r="Q148" s="52" t="str">
        <f>IF(AND('Mapa final'!$AB$134="Media",'Mapa final'!$AD$134="Moderado"),CONCATENATE("R43C",'Mapa final'!$R$134),"")</f>
        <v/>
      </c>
      <c r="R148" s="113" t="str">
        <f>IF(AND('Mapa final'!$AB$135="Media",'Mapa final'!$AD$135="Moderado"),CONCATENATE("R43C",'Mapa final'!$R$135),"")</f>
        <v/>
      </c>
      <c r="S148" s="107" t="str">
        <f>IF(AND('Mapa final'!$AB$133="Media",'Mapa final'!$AD$133="Mayor"),CONCATENATE("R43C",'Mapa final'!$R$133),"")</f>
        <v>R43C1</v>
      </c>
      <c r="T148" s="44" t="str">
        <f>IF(AND('Mapa final'!$AB$134="Media",'Mapa final'!$AD$134="Mayor"),CONCATENATE("R43C",'Mapa final'!$R$134),"")</f>
        <v/>
      </c>
      <c r="U148" s="108" t="str">
        <f>IF(AND('Mapa final'!$AB$135="Media",'Mapa final'!$AD$135="Mayor"),CONCATENATE("R43C",'Mapa final'!$R$135),"")</f>
        <v/>
      </c>
      <c r="V148" s="45" t="str">
        <f>IF(AND('Mapa final'!$AB$133="Media",'Mapa final'!$AD$133="Catastrófico"),CONCATENATE("R43C",'Mapa final'!$R$133),"")</f>
        <v/>
      </c>
      <c r="W148" s="46" t="str">
        <f>IF(AND('Mapa final'!$AB$134="Media",'Mapa final'!$AD$134="Catastrófico"),CONCATENATE("R43C",'Mapa final'!$R$134),"")</f>
        <v/>
      </c>
      <c r="X148" s="102" t="str">
        <f>IF(AND('Mapa final'!$AB$135="Media",'Mapa final'!$AD$135="Catastrófico"),CONCATENATE("R43C",'Mapa final'!$R$135),"")</f>
        <v/>
      </c>
      <c r="Y148" s="58"/>
      <c r="Z148" s="293"/>
      <c r="AA148" s="294"/>
      <c r="AB148" s="294"/>
      <c r="AC148" s="294"/>
      <c r="AD148" s="294"/>
      <c r="AE148" s="295"/>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282"/>
      <c r="C149" s="282"/>
      <c r="D149" s="283"/>
      <c r="E149" s="259"/>
      <c r="F149" s="272"/>
      <c r="G149" s="272"/>
      <c r="H149" s="272"/>
      <c r="I149" s="254"/>
      <c r="J149" s="51" t="str">
        <f>IF(AND('Mapa final'!$AB$136="Media",'Mapa final'!$AD$136="Leve"),CONCATENATE("R44C",'Mapa final'!$R$136),"")</f>
        <v/>
      </c>
      <c r="K149" s="52" t="str">
        <f>IF(AND('Mapa final'!$AB$137="Media",'Mapa final'!$AD$137="Leve"),CONCATENATE("R44C",'Mapa final'!$R$137),"")</f>
        <v/>
      </c>
      <c r="L149" s="113" t="str">
        <f>IF(AND('Mapa final'!$AB$138="Media",'Mapa final'!$AD$138="Leve"),CONCATENATE("R44C",'Mapa final'!$R$138),"")</f>
        <v/>
      </c>
      <c r="M149" s="51" t="str">
        <f>IF(AND('Mapa final'!$AB$136="Media",'Mapa final'!$AD$136="Menor"),CONCATENATE("R44C",'Mapa final'!$R$136),"")</f>
        <v/>
      </c>
      <c r="N149" s="52" t="str">
        <f>IF(AND('Mapa final'!$AB$137="Media",'Mapa final'!$AD$137="Menor"),CONCATENATE("R44C",'Mapa final'!$R$137),"")</f>
        <v/>
      </c>
      <c r="O149" s="113" t="str">
        <f>IF(AND('Mapa final'!$AB$138="Media",'Mapa final'!$AD$138="Menor"),CONCATENATE("R44C",'Mapa final'!$R$138),"")</f>
        <v/>
      </c>
      <c r="P149" s="51" t="str">
        <f>IF(AND('Mapa final'!$AB$136="Media",'Mapa final'!$AD$136="Moderado"),CONCATENATE("R44C",'Mapa final'!$R$136),"")</f>
        <v>R44C1</v>
      </c>
      <c r="Q149" s="52" t="str">
        <f>IF(AND('Mapa final'!$AB$137="Media",'Mapa final'!$AD$137="Moderado"),CONCATENATE("R44C",'Mapa final'!$R$137),"")</f>
        <v/>
      </c>
      <c r="R149" s="113" t="str">
        <f>IF(AND('Mapa final'!$AB$138="Media",'Mapa final'!$AD$138="Moderado"),CONCATENATE("R44C",'Mapa final'!$R$138),"")</f>
        <v/>
      </c>
      <c r="S149" s="107" t="str">
        <f>IF(AND('Mapa final'!$AB$136="Media",'Mapa final'!$AD$136="Mayor"),CONCATENATE("R44C",'Mapa final'!$R$136),"")</f>
        <v/>
      </c>
      <c r="T149" s="44" t="str">
        <f>IF(AND('Mapa final'!$AB$137="Media",'Mapa final'!$AD$137="Mayor"),CONCATENATE("R44C",'Mapa final'!$R$137),"")</f>
        <v/>
      </c>
      <c r="U149" s="108" t="str">
        <f>IF(AND('Mapa final'!$AB$138="Media",'Mapa final'!$AD$138="Mayor"),CONCATENATE("R44C",'Mapa final'!$R$138),"")</f>
        <v/>
      </c>
      <c r="V149" s="45" t="str">
        <f>IF(AND('Mapa final'!$AB$136="Media",'Mapa final'!$AD$136="Catastrófico"),CONCATENATE("R44C",'Mapa final'!$R$136),"")</f>
        <v/>
      </c>
      <c r="W149" s="46" t="str">
        <f>IF(AND('Mapa final'!$AB$137="Media",'Mapa final'!$AD$137="Catastrófico"),CONCATENATE("R44C",'Mapa final'!$R$137),"")</f>
        <v/>
      </c>
      <c r="X149" s="102" t="str">
        <f>IF(AND('Mapa final'!$AB$138="Media",'Mapa final'!$AD$138="Catastrófico"),CONCATENATE("R44C",'Mapa final'!$R$138),"")</f>
        <v/>
      </c>
      <c r="Y149" s="58"/>
      <c r="Z149" s="293"/>
      <c r="AA149" s="294"/>
      <c r="AB149" s="294"/>
      <c r="AC149" s="294"/>
      <c r="AD149" s="294"/>
      <c r="AE149" s="295"/>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282"/>
      <c r="C150" s="282"/>
      <c r="D150" s="283"/>
      <c r="E150" s="259"/>
      <c r="F150" s="272"/>
      <c r="G150" s="272"/>
      <c r="H150" s="272"/>
      <c r="I150" s="254"/>
      <c r="J150" s="51" t="str">
        <f>IF(AND('Mapa final'!$AB$139="Media",'Mapa final'!$AD$139="Leve"),CONCATENATE("R45C",'Mapa final'!$R$139),"")</f>
        <v>R45C1</v>
      </c>
      <c r="K150" s="52" t="str">
        <f>IF(AND('Mapa final'!$AB$140="Media",'Mapa final'!$AD$140="Leve"),CONCATENATE("R45C",'Mapa final'!$R$140),"")</f>
        <v/>
      </c>
      <c r="L150" s="113" t="str">
        <f>IF(AND('Mapa final'!$AB$141="Media",'Mapa final'!$AD$141="Leve"),CONCATENATE("R45C",'Mapa final'!$R$141),"")</f>
        <v/>
      </c>
      <c r="M150" s="51" t="str">
        <f>IF(AND('Mapa final'!$AB$139="Media",'Mapa final'!$AD$139="Menor"),CONCATENATE("R45C",'Mapa final'!$R$139),"")</f>
        <v/>
      </c>
      <c r="N150" s="52" t="str">
        <f>IF(AND('Mapa final'!$AB$140="Media",'Mapa final'!$AD$140="Menor"),CONCATENATE("R45C",'Mapa final'!$R$140),"")</f>
        <v/>
      </c>
      <c r="O150" s="113" t="str">
        <f>IF(AND('Mapa final'!$AB$141="Media",'Mapa final'!$AD$141="Menor"),CONCATENATE("R45C",'Mapa final'!$R$141),"")</f>
        <v/>
      </c>
      <c r="P150" s="51" t="str">
        <f>IF(AND('Mapa final'!$AB$139="Media",'Mapa final'!$AD$139="Moderado"),CONCATENATE("R45C",'Mapa final'!$R$139),"")</f>
        <v/>
      </c>
      <c r="Q150" s="52" t="str">
        <f>IF(AND('Mapa final'!$AB$140="Media",'Mapa final'!$AD$140="Moderado"),CONCATENATE("R45C",'Mapa final'!$R$140),"")</f>
        <v/>
      </c>
      <c r="R150" s="113" t="str">
        <f>IF(AND('Mapa final'!$AB$141="Media",'Mapa final'!$AD$141="Moderado"),CONCATENATE("R45C",'Mapa final'!$R$141),"")</f>
        <v/>
      </c>
      <c r="S150" s="107" t="str">
        <f>IF(AND('Mapa final'!$AB$139="Media",'Mapa final'!$AD$139="Mayor"),CONCATENATE("R45C",'Mapa final'!$R$139),"")</f>
        <v/>
      </c>
      <c r="T150" s="44" t="str">
        <f>IF(AND('Mapa final'!$AB$140="Media",'Mapa final'!$AD$140="Mayor"),CONCATENATE("R45C",'Mapa final'!$R$140),"")</f>
        <v/>
      </c>
      <c r="U150" s="108" t="str">
        <f>IF(AND('Mapa final'!$AB$141="Media",'Mapa final'!$AD$141="Mayor"),CONCATENATE("R45C",'Mapa final'!$R$141),"")</f>
        <v/>
      </c>
      <c r="V150" s="45" t="str">
        <f>IF(AND('Mapa final'!$AB$139="Media",'Mapa final'!$AD$139="Catastrófico"),CONCATENATE("R45C",'Mapa final'!$R$139),"")</f>
        <v/>
      </c>
      <c r="W150" s="46" t="str">
        <f>IF(AND('Mapa final'!$AB$140="Media",'Mapa final'!$AD$140="Catastrófico"),CONCATENATE("R45C",'Mapa final'!$R$140),"")</f>
        <v/>
      </c>
      <c r="X150" s="102" t="str">
        <f>IF(AND('Mapa final'!$AB$141="Media",'Mapa final'!$AD$141="Catastrófico"),CONCATENATE("R45C",'Mapa final'!$R$141),"")</f>
        <v/>
      </c>
      <c r="Y150" s="58"/>
      <c r="Z150" s="293"/>
      <c r="AA150" s="294"/>
      <c r="AB150" s="294"/>
      <c r="AC150" s="294"/>
      <c r="AD150" s="294"/>
      <c r="AE150" s="295"/>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282"/>
      <c r="C151" s="282"/>
      <c r="D151" s="283"/>
      <c r="E151" s="259"/>
      <c r="F151" s="272"/>
      <c r="G151" s="272"/>
      <c r="H151" s="272"/>
      <c r="I151" s="254"/>
      <c r="J151" s="51" t="str">
        <f>IF(AND('Mapa final'!$AB$142="Media",'Mapa final'!$AD$142="Leve"),CONCATENATE("R46C",'Mapa final'!$R$142),"")</f>
        <v/>
      </c>
      <c r="K151" s="52" t="str">
        <f>IF(AND('Mapa final'!$AB$143="Media",'Mapa final'!$AD$143="Leve"),CONCATENATE("R46C",'Mapa final'!$R$143),"")</f>
        <v/>
      </c>
      <c r="L151" s="113" t="str">
        <f>IF(AND('Mapa final'!$AB$144="Media",'Mapa final'!$AD$144="Leve"),CONCATENATE("R46C",'Mapa final'!$R$144),"")</f>
        <v/>
      </c>
      <c r="M151" s="51" t="str">
        <f>IF(AND('Mapa final'!$AB$142="Media",'Mapa final'!$AD$142="Menor"),CONCATENATE("R46C",'Mapa final'!$R$142),"")</f>
        <v/>
      </c>
      <c r="N151" s="52" t="str">
        <f>IF(AND('Mapa final'!$AB$143="Media",'Mapa final'!$AD$143="Menor"),CONCATENATE("R46C",'Mapa final'!$R$143),"")</f>
        <v/>
      </c>
      <c r="O151" s="113" t="str">
        <f>IF(AND('Mapa final'!$AB$144="Media",'Mapa final'!$AD$144="Menor"),CONCATENATE("R46C",'Mapa final'!$R$144),"")</f>
        <v/>
      </c>
      <c r="P151" s="51" t="str">
        <f>IF(AND('Mapa final'!$AB$142="Media",'Mapa final'!$AD$142="Moderado"),CONCATENATE("R46C",'Mapa final'!$R$142),"")</f>
        <v/>
      </c>
      <c r="Q151" s="52" t="str">
        <f>IF(AND('Mapa final'!$AB$143="Media",'Mapa final'!$AD$143="Moderado"),CONCATENATE("R46C",'Mapa final'!$R$143),"")</f>
        <v/>
      </c>
      <c r="R151" s="113" t="str">
        <f>IF(AND('Mapa final'!$AB$144="Media",'Mapa final'!$AD$144="Moderado"),CONCATENATE("R46C",'Mapa final'!$R$144),"")</f>
        <v/>
      </c>
      <c r="S151" s="107" t="str">
        <f>IF(AND('Mapa final'!$AB$142="Media",'Mapa final'!$AD$142="Mayor"),CONCATENATE("R46C",'Mapa final'!$R$142),"")</f>
        <v/>
      </c>
      <c r="T151" s="44" t="str">
        <f>IF(AND('Mapa final'!$AB$143="Media",'Mapa final'!$AD$143="Mayor"),CONCATENATE("R46C",'Mapa final'!$R$143),"")</f>
        <v/>
      </c>
      <c r="U151" s="108" t="str">
        <f>IF(AND('Mapa final'!$AB$144="Media",'Mapa final'!$AD$144="Mayor"),CONCATENATE("R46C",'Mapa final'!$R$144),"")</f>
        <v/>
      </c>
      <c r="V151" s="45" t="str">
        <f>IF(AND('Mapa final'!$AB$142="Media",'Mapa final'!$AD$142="Catastrófico"),CONCATENATE("R46C",'Mapa final'!$R$142),"")</f>
        <v/>
      </c>
      <c r="W151" s="46" t="str">
        <f>IF(AND('Mapa final'!$AB$143="Media",'Mapa final'!$AD$143="Catastrófico"),CONCATENATE("R46C",'Mapa final'!$R$143),"")</f>
        <v/>
      </c>
      <c r="X151" s="102" t="str">
        <f>IF(AND('Mapa final'!$AB$144="Media",'Mapa final'!$AD$144="Catastrófico"),CONCATENATE("R46C",'Mapa final'!$R$144),"")</f>
        <v/>
      </c>
      <c r="Y151" s="58"/>
      <c r="Z151" s="293"/>
      <c r="AA151" s="294"/>
      <c r="AB151" s="294"/>
      <c r="AC151" s="294"/>
      <c r="AD151" s="294"/>
      <c r="AE151" s="295"/>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282"/>
      <c r="C152" s="282"/>
      <c r="D152" s="283"/>
      <c r="E152" s="259"/>
      <c r="F152" s="272"/>
      <c r="G152" s="272"/>
      <c r="H152" s="272"/>
      <c r="I152" s="254"/>
      <c r="J152" s="51" t="str">
        <f>IF(AND('Mapa final'!$AB$145="Media",'Mapa final'!$AD$145="Leve"),CONCATENATE("R47C",'Mapa final'!$R$145),"")</f>
        <v/>
      </c>
      <c r="K152" s="52" t="str">
        <f>IF(AND('Mapa final'!$AB$146="Media",'Mapa final'!$AD$146="Leve"),CONCATENATE("R47C",'Mapa final'!$R$146),"")</f>
        <v/>
      </c>
      <c r="L152" s="113" t="str">
        <f>IF(AND('Mapa final'!$AB$147="Media",'Mapa final'!$AD$147="Leve"),CONCATENATE("R47C",'Mapa final'!$R$147),"")</f>
        <v/>
      </c>
      <c r="M152" s="51" t="str">
        <f>IF(AND('Mapa final'!$AB$145="Media",'Mapa final'!$AD$145="Menor"),CONCATENATE("R47C",'Mapa final'!$R$145),"")</f>
        <v/>
      </c>
      <c r="N152" s="52" t="str">
        <f>IF(AND('Mapa final'!$AB$146="Media",'Mapa final'!$AD$146="Menor"),CONCATENATE("R47C",'Mapa final'!$R$146),"")</f>
        <v/>
      </c>
      <c r="O152" s="113" t="str">
        <f>IF(AND('Mapa final'!$AB$147="Media",'Mapa final'!$AD$147="Menor"),CONCATENATE("R47C",'Mapa final'!$R$147),"")</f>
        <v/>
      </c>
      <c r="P152" s="51" t="str">
        <f>IF(AND('Mapa final'!$AB$145="Media",'Mapa final'!$AD$145="Moderado"),CONCATENATE("R47C",'Mapa final'!$R$145),"")</f>
        <v/>
      </c>
      <c r="Q152" s="52" t="str">
        <f>IF(AND('Mapa final'!$AB$146="Media",'Mapa final'!$AD$146="Moderado"),CONCATENATE("R47C",'Mapa final'!$R$146),"")</f>
        <v/>
      </c>
      <c r="R152" s="113" t="str">
        <f>IF(AND('Mapa final'!$AB$147="Media",'Mapa final'!$AD$147="Moderado"),CONCATENATE("R47C",'Mapa final'!$R$147),"")</f>
        <v/>
      </c>
      <c r="S152" s="107" t="str">
        <f>IF(AND('Mapa final'!$AB$145="Media",'Mapa final'!$AD$145="Mayor"),CONCATENATE("R47C",'Mapa final'!$R$145),"")</f>
        <v/>
      </c>
      <c r="T152" s="44" t="str">
        <f>IF(AND('Mapa final'!$AB$146="Media",'Mapa final'!$AD$146="Mayor"),CONCATENATE("R47C",'Mapa final'!$R$146),"")</f>
        <v/>
      </c>
      <c r="U152" s="108" t="str">
        <f>IF(AND('Mapa final'!$AB$147="Media",'Mapa final'!$AD$147="Mayor"),CONCATENATE("R47C",'Mapa final'!$R$147),"")</f>
        <v/>
      </c>
      <c r="V152" s="45" t="str">
        <f>IF(AND('Mapa final'!$AB$145="Media",'Mapa final'!$AD$145="Catastrófico"),CONCATENATE("R47C",'Mapa final'!$R$145),"")</f>
        <v/>
      </c>
      <c r="W152" s="46" t="str">
        <f>IF(AND('Mapa final'!$AB$146="Media",'Mapa final'!$AD$146="Catastrófico"),CONCATENATE("R47C",'Mapa final'!$R$146),"")</f>
        <v/>
      </c>
      <c r="X152" s="102" t="str">
        <f>IF(AND('Mapa final'!$AB$147="Media",'Mapa final'!$AD$147="Catastrófico"),CONCATENATE("R47C",'Mapa final'!$R$147),"")</f>
        <v/>
      </c>
      <c r="Y152" s="58"/>
      <c r="Z152" s="293"/>
      <c r="AA152" s="294"/>
      <c r="AB152" s="294"/>
      <c r="AC152" s="294"/>
      <c r="AD152" s="294"/>
      <c r="AE152" s="295"/>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282"/>
      <c r="C153" s="282"/>
      <c r="D153" s="283"/>
      <c r="E153" s="259"/>
      <c r="F153" s="272"/>
      <c r="G153" s="272"/>
      <c r="H153" s="272"/>
      <c r="I153" s="254"/>
      <c r="J153" s="51" t="str">
        <f>IF(AND('Mapa final'!$AB$148="Media",'Mapa final'!$AD$148="Leve"),CONCATENATE("R48C",'Mapa final'!$R$148),"")</f>
        <v/>
      </c>
      <c r="K153" s="52" t="str">
        <f>IF(AND('Mapa final'!$AB$149="Media",'Mapa final'!$AD$149="Leve"),CONCATENATE("R48C",'Mapa final'!$R$149),"")</f>
        <v/>
      </c>
      <c r="L153" s="113" t="str">
        <f>IF(AND('Mapa final'!$AB$150="Media",'Mapa final'!$AD$150="Leve"),CONCATENATE("R48C",'Mapa final'!$R$150),"")</f>
        <v/>
      </c>
      <c r="M153" s="51" t="str">
        <f>IF(AND('Mapa final'!$AB$148="Media",'Mapa final'!$AD$148="Menor"),CONCATENATE("R48C",'Mapa final'!$R$148),"")</f>
        <v/>
      </c>
      <c r="N153" s="52" t="str">
        <f>IF(AND('Mapa final'!$AB$149="Media",'Mapa final'!$AD$149="Menor"),CONCATENATE("R48C",'Mapa final'!$R$149),"")</f>
        <v/>
      </c>
      <c r="O153" s="113" t="str">
        <f>IF(AND('Mapa final'!$AB$150="Media",'Mapa final'!$AD$150="Menor"),CONCATENATE("R48C",'Mapa final'!$R$150),"")</f>
        <v/>
      </c>
      <c r="P153" s="51" t="str">
        <f>IF(AND('Mapa final'!$AB$148="Media",'Mapa final'!$AD$148="Moderado"),CONCATENATE("R48C",'Mapa final'!$R$148),"")</f>
        <v/>
      </c>
      <c r="Q153" s="52" t="str">
        <f>IF(AND('Mapa final'!$AB$149="Media",'Mapa final'!$AD$149="Moderado"),CONCATENATE("R48C",'Mapa final'!$R$149),"")</f>
        <v/>
      </c>
      <c r="R153" s="113" t="str">
        <f>IF(AND('Mapa final'!$AB$150="Media",'Mapa final'!$AD$150="Moderado"),CONCATENATE("R48C",'Mapa final'!$R$150),"")</f>
        <v/>
      </c>
      <c r="S153" s="107" t="str">
        <f>IF(AND('Mapa final'!$AB$148="Media",'Mapa final'!$AD$148="Mayor"),CONCATENATE("R48C",'Mapa final'!$R$148),"")</f>
        <v/>
      </c>
      <c r="T153" s="44" t="str">
        <f>IF(AND('Mapa final'!$AB$149="Media",'Mapa final'!$AD$149="Mayor"),CONCATENATE("R48C",'Mapa final'!$R$149),"")</f>
        <v/>
      </c>
      <c r="U153" s="108" t="str">
        <f>IF(AND('Mapa final'!$AB$150="Media",'Mapa final'!$AD$150="Mayor"),CONCATENATE("R48C",'Mapa final'!$R$150),"")</f>
        <v/>
      </c>
      <c r="V153" s="45" t="str">
        <f>IF(AND('Mapa final'!$AB$148="Media",'Mapa final'!$AD$148="Catastrófico"),CONCATENATE("R48C",'Mapa final'!$R$148),"")</f>
        <v/>
      </c>
      <c r="W153" s="46" t="str">
        <f>IF(AND('Mapa final'!$AB$149="Media",'Mapa final'!$AD$149="Catastrófico"),CONCATENATE("R48C",'Mapa final'!$R$149),"")</f>
        <v/>
      </c>
      <c r="X153" s="102" t="str">
        <f>IF(AND('Mapa final'!$AB$150="Media",'Mapa final'!$AD$150="Catastrófico"),CONCATENATE("R48C",'Mapa final'!$R$150),"")</f>
        <v/>
      </c>
      <c r="Y153" s="58"/>
      <c r="Z153" s="293"/>
      <c r="AA153" s="294"/>
      <c r="AB153" s="294"/>
      <c r="AC153" s="294"/>
      <c r="AD153" s="294"/>
      <c r="AE153" s="295"/>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282"/>
      <c r="C154" s="282"/>
      <c r="D154" s="283"/>
      <c r="E154" s="259"/>
      <c r="F154" s="272"/>
      <c r="G154" s="272"/>
      <c r="H154" s="272"/>
      <c r="I154" s="254"/>
      <c r="J154" s="51" t="str">
        <f>IF(AND('Mapa final'!$AB$151="Media",'Mapa final'!$AD$151="Leve"),CONCATENATE("R49C",'Mapa final'!$R$151),"")</f>
        <v/>
      </c>
      <c r="K154" s="52" t="str">
        <f>IF(AND('Mapa final'!$AB$152="Media",'Mapa final'!$AD$152="Leve"),CONCATENATE("R49C",'Mapa final'!$R$152),"")</f>
        <v/>
      </c>
      <c r="L154" s="113" t="str">
        <f>IF(AND('Mapa final'!$AB$153="Media",'Mapa final'!$AD$153="Leve"),CONCATENATE("R49C",'Mapa final'!$R$153),"")</f>
        <v/>
      </c>
      <c r="M154" s="51" t="str">
        <f>IF(AND('Mapa final'!$AB$151="Media",'Mapa final'!$AD$151="Menor"),CONCATENATE("R49C",'Mapa final'!$R$151),"")</f>
        <v/>
      </c>
      <c r="N154" s="52" t="str">
        <f>IF(AND('Mapa final'!$AB$152="Media",'Mapa final'!$AD$152="Menor"),CONCATENATE("R49C",'Mapa final'!$R$152),"")</f>
        <v/>
      </c>
      <c r="O154" s="113" t="str">
        <f>IF(AND('Mapa final'!$AB$153="Media",'Mapa final'!$AD$153="Menor"),CONCATENATE("R49C",'Mapa final'!$R$153),"")</f>
        <v/>
      </c>
      <c r="P154" s="51" t="str">
        <f>IF(AND('Mapa final'!$AB$151="Media",'Mapa final'!$AD$151="Moderado"),CONCATENATE("R49C",'Mapa final'!$R$151),"")</f>
        <v/>
      </c>
      <c r="Q154" s="52" t="str">
        <f>IF(AND('Mapa final'!$AB$152="Media",'Mapa final'!$AD$152="Moderado"),CONCATENATE("R49C",'Mapa final'!$R$152),"")</f>
        <v/>
      </c>
      <c r="R154" s="113" t="str">
        <f>IF(AND('Mapa final'!$AB$153="Media",'Mapa final'!$AD$153="Moderado"),CONCATENATE("R49C",'Mapa final'!$R$153),"")</f>
        <v/>
      </c>
      <c r="S154" s="107" t="str">
        <f>IF(AND('Mapa final'!$AB$151="Media",'Mapa final'!$AD$151="Mayor"),CONCATENATE("R49C",'Mapa final'!$R$151),"")</f>
        <v/>
      </c>
      <c r="T154" s="44" t="str">
        <f>IF(AND('Mapa final'!$AB$152="Media",'Mapa final'!$AD$152="Mayor"),CONCATENATE("R49C",'Mapa final'!$R$152),"")</f>
        <v/>
      </c>
      <c r="U154" s="108" t="str">
        <f>IF(AND('Mapa final'!$AB$153="Media",'Mapa final'!$AD$153="Mayor"),CONCATENATE("R49C",'Mapa final'!$R$153),"")</f>
        <v/>
      </c>
      <c r="V154" s="45" t="str">
        <f>IF(AND('Mapa final'!$AB$151="Media",'Mapa final'!$AD$151="Catastrófico"),CONCATENATE("R49C",'Mapa final'!$R$151),"")</f>
        <v/>
      </c>
      <c r="W154" s="46" t="str">
        <f>IF(AND('Mapa final'!$AB$152="Media",'Mapa final'!$AD$152="Catastrófico"),CONCATENATE("R49C",'Mapa final'!$R$152),"")</f>
        <v/>
      </c>
      <c r="X154" s="102" t="str">
        <f>IF(AND('Mapa final'!$AB$153="Media",'Mapa final'!$AD$153="Catastrófico"),CONCATENATE("R49C",'Mapa final'!$R$153),"")</f>
        <v/>
      </c>
      <c r="Y154" s="58"/>
      <c r="Z154" s="293"/>
      <c r="AA154" s="294"/>
      <c r="AB154" s="294"/>
      <c r="AC154" s="294"/>
      <c r="AD154" s="294"/>
      <c r="AE154" s="295"/>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 customHeight="1" thickBot="1" x14ac:dyDescent="0.3">
      <c r="A155" s="58"/>
      <c r="B155" s="282"/>
      <c r="C155" s="282"/>
      <c r="D155" s="283"/>
      <c r="E155" s="259"/>
      <c r="F155" s="272"/>
      <c r="G155" s="272"/>
      <c r="H155" s="272"/>
      <c r="I155" s="254"/>
      <c r="J155" s="53" t="str">
        <f>IF(AND('Mapa final'!$AB$154="Media",'Mapa final'!$AD$154="Leve"),CONCATENATE("R50C",'Mapa final'!$R$154),"")</f>
        <v/>
      </c>
      <c r="K155" s="54" t="str">
        <f>IF(AND('Mapa final'!$AB$155="Media",'Mapa final'!$AD$155="Leve"),CONCATENATE("R50C",'Mapa final'!$R$155),"")</f>
        <v/>
      </c>
      <c r="L155" s="114" t="str">
        <f>IF(AND('Mapa final'!$AB$156="Media",'Mapa final'!$AD$156="Leve"),CONCATENATE("R50C",'Mapa final'!$R$156),"")</f>
        <v/>
      </c>
      <c r="M155" s="53" t="str">
        <f>IF(AND('Mapa final'!$AB$154="Media",'Mapa final'!$AD$154="Menor"),CONCATENATE("R50C",'Mapa final'!$R$154),"")</f>
        <v/>
      </c>
      <c r="N155" s="54" t="str">
        <f>IF(AND('Mapa final'!$AB$155="Media",'Mapa final'!$AD$155="Menor"),CONCATENATE("R50C",'Mapa final'!$R$155),"")</f>
        <v/>
      </c>
      <c r="O155" s="114" t="str">
        <f>IF(AND('Mapa final'!$AB$156="Media",'Mapa final'!$AD$156="Menor"),CONCATENATE("R50C",'Mapa final'!$R$156),"")</f>
        <v/>
      </c>
      <c r="P155" s="53" t="str">
        <f>IF(AND('Mapa final'!$AB$154="Media",'Mapa final'!$AD$154="Moderado"),CONCATENATE("R50C",'Mapa final'!$R$154),"")</f>
        <v/>
      </c>
      <c r="Q155" s="54" t="str">
        <f>IF(AND('Mapa final'!$AB$155="Media",'Mapa final'!$AD$155="Moderado"),CONCATENATE("R50C",'Mapa final'!$R$155),"")</f>
        <v/>
      </c>
      <c r="R155" s="114" t="str">
        <f>IF(AND('Mapa final'!$AB$156="Media",'Mapa final'!$AD$156="Moderado"),CONCATENATE("R50C",'Mapa final'!$R$156),"")</f>
        <v/>
      </c>
      <c r="S155" s="109" t="str">
        <f>IF(AND('Mapa final'!$AB$154="Media",'Mapa final'!$AD$154="Mayor"),CONCATENATE("R50C",'Mapa final'!$R$154),"")</f>
        <v/>
      </c>
      <c r="T155" s="110" t="str">
        <f>IF(AND('Mapa final'!$AB$155="Media",'Mapa final'!$AD$155="Mayor"),CONCATENATE("R50C",'Mapa final'!$R$155),"")</f>
        <v/>
      </c>
      <c r="U155" s="111" t="str">
        <f>IF(AND('Mapa final'!$AB$156="Media",'Mapa final'!$AD$156="Mayor"),CONCATENATE("R50C",'Mapa final'!$R$156),"")</f>
        <v/>
      </c>
      <c r="V155" s="47" t="str">
        <f>IF(AND('Mapa final'!$AB$154="Media",'Mapa final'!$AD$154="Catastrófico"),CONCATENATE("R50C",'Mapa final'!$R$154),"")</f>
        <v/>
      </c>
      <c r="W155" s="48" t="str">
        <f>IF(AND('Mapa final'!$AB$155="Media",'Mapa final'!$AD$155="Catastrófico"),CONCATENATE("R50C",'Mapa final'!$R$155),"")</f>
        <v/>
      </c>
      <c r="X155" s="103" t="str">
        <f>IF(AND('Mapa final'!$AB$156="Media",'Mapa final'!$AD$156="Catastrófico"),CONCATENATE("R50C",'Mapa final'!$R$156),"")</f>
        <v/>
      </c>
      <c r="Y155" s="58"/>
      <c r="Z155" s="293"/>
      <c r="AA155" s="294"/>
      <c r="AB155" s="294"/>
      <c r="AC155" s="294"/>
      <c r="AD155" s="294"/>
      <c r="AE155" s="295"/>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282"/>
      <c r="C156" s="282"/>
      <c r="D156" s="283"/>
      <c r="E156" s="270" t="s">
        <v>105</v>
      </c>
      <c r="F156" s="271"/>
      <c r="G156" s="271"/>
      <c r="H156" s="271"/>
      <c r="I156" s="271"/>
      <c r="J156" s="115" t="str">
        <f>IF(AND('Mapa final'!$AB$7="Baja",'Mapa final'!$AD$7="Leve"),CONCATENATE("R1C",'Mapa final'!$R$7),"")</f>
        <v/>
      </c>
      <c r="K156" s="55" t="str">
        <f>IF(AND('Mapa final'!$AB$8="Baja",'Mapa final'!$AD$8="Leve"),CONCATENATE("R1C",'Mapa final'!$R$8),"")</f>
        <v/>
      </c>
      <c r="L156" s="116" t="str">
        <f>IF(AND('Mapa final'!$AB$9="Baja",'Mapa final'!$AD$9="Leve"),CONCATENATE("R1C",'Mapa final'!$R$9),"")</f>
        <v/>
      </c>
      <c r="M156" s="49" t="str">
        <f>IF(AND('Mapa final'!$AB$7="Baja",'Mapa final'!$AD$7="Menor"),CONCATENATE("R1C",'Mapa final'!$R$7),"")</f>
        <v/>
      </c>
      <c r="N156" s="50" t="str">
        <f>IF(AND('Mapa final'!$AB$8="Baja",'Mapa final'!$AD$8="Menor"),CONCATENATE("R1C",'Mapa final'!$R$8),"")</f>
        <v/>
      </c>
      <c r="O156" s="112" t="str">
        <f>IF(AND('Mapa final'!$AB$9="Baja",'Mapa final'!$AD$9="Menor"),CONCATENATE("R1C",'Mapa final'!$R$9),"")</f>
        <v/>
      </c>
      <c r="P156" s="49" t="str">
        <f>IF(AND('Mapa final'!$AB$7="Baja",'Mapa final'!$AD$7="Moderado"),CONCATENATE("R1C",'Mapa final'!$R$7),"")</f>
        <v>R1C1</v>
      </c>
      <c r="Q156" s="50" t="str">
        <f>IF(AND('Mapa final'!$AB$8="Baja",'Mapa final'!$AD$8="Moderado"),CONCATENATE("R1C",'Mapa final'!$R$8),"")</f>
        <v/>
      </c>
      <c r="R156" s="112" t="str">
        <f>IF(AND('Mapa final'!$AB$9="Baja",'Mapa final'!$AD$9="Moderado"),CONCATENATE("R1C",'Mapa final'!$R$9),"")</f>
        <v/>
      </c>
      <c r="S156" s="104" t="str">
        <f>IF(AND('Mapa final'!$AB$7="Baja",'Mapa final'!$AD$7="Mayor"),CONCATENATE("R1C",'Mapa final'!$R$7),"")</f>
        <v/>
      </c>
      <c r="T156" s="105" t="str">
        <f>IF(AND('Mapa final'!$AB$8="Baja",'Mapa final'!$AD$8="Mayor"),CONCATENATE("R1C",'Mapa final'!$R$8),"")</f>
        <v/>
      </c>
      <c r="U156" s="106"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01" t="str">
        <f>IF(AND('Mapa final'!$AB$9="Baja",'Mapa final'!$AD$9="Catastrófico"),CONCATENATE("R1C",'Mapa final'!$R$9),"")</f>
        <v/>
      </c>
      <c r="Y156" s="58"/>
      <c r="Z156" s="284" t="s">
        <v>76</v>
      </c>
      <c r="AA156" s="285"/>
      <c r="AB156" s="285"/>
      <c r="AC156" s="285"/>
      <c r="AD156" s="285"/>
      <c r="AE156" s="286"/>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282"/>
      <c r="C157" s="282"/>
      <c r="D157" s="283"/>
      <c r="E157" s="258"/>
      <c r="F157" s="254"/>
      <c r="G157" s="254"/>
      <c r="H157" s="254"/>
      <c r="I157" s="254"/>
      <c r="J157" s="117" t="str">
        <f>IF(AND('Mapa final'!$AB$10="Baja",'Mapa final'!$AD$10="Leve"),CONCATENATE("R2C",'Mapa final'!$R$10),"")</f>
        <v/>
      </c>
      <c r="K157" s="56" t="str">
        <f>IF(AND('Mapa final'!$AB$11="Baja",'Mapa final'!$AD$11="Leve"),CONCATENATE("R2C",'Mapa final'!$R$11),"")</f>
        <v/>
      </c>
      <c r="L157" s="118" t="str">
        <f>IF(AND('Mapa final'!$AB$12="Baja",'Mapa final'!$AD$12="Leve"),CONCATENATE("R2C",'Mapa final'!$R$12),"")</f>
        <v/>
      </c>
      <c r="M157" s="51" t="str">
        <f>IF(AND('Mapa final'!$AB$10="Baja",'Mapa final'!$AD$10="Menor"),CONCATENATE("R2C",'Mapa final'!$R$10),"")</f>
        <v/>
      </c>
      <c r="N157" s="52" t="str">
        <f>IF(AND('Mapa final'!$AB$11="Baja",'Mapa final'!$AD$11="Menor"),CONCATENATE("R2C",'Mapa final'!$R$11),"")</f>
        <v/>
      </c>
      <c r="O157" s="113" t="str">
        <f>IF(AND('Mapa final'!$AB$12="Baja",'Mapa final'!$AD$12="Menor"),CONCATENATE("R2C",'Mapa final'!$R$12),"")</f>
        <v/>
      </c>
      <c r="P157" s="51" t="str">
        <f>IF(AND('Mapa final'!$AB$10="Baja",'Mapa final'!$AD$10="Moderado"),CONCATENATE("R2C",'Mapa final'!$R$10),"")</f>
        <v>R2C1</v>
      </c>
      <c r="Q157" s="52" t="str">
        <f>IF(AND('Mapa final'!$AB$11="Baja",'Mapa final'!$AD$11="Moderado"),CONCATENATE("R2C",'Mapa final'!$R$11),"")</f>
        <v/>
      </c>
      <c r="R157" s="113" t="str">
        <f>IF(AND('Mapa final'!$AB$12="Baja",'Mapa final'!$AD$12="Moderado"),CONCATENATE("R2C",'Mapa final'!$R$12),"")</f>
        <v/>
      </c>
      <c r="S157" s="107" t="str">
        <f>IF(AND('Mapa final'!$AB$10="Baja",'Mapa final'!$AD$10="Mayor"),CONCATENATE("R2C",'Mapa final'!$R$10),"")</f>
        <v/>
      </c>
      <c r="T157" s="44" t="str">
        <f>IF(AND('Mapa final'!$AB$11="Baja",'Mapa final'!$AD$11="Mayor"),CONCATENATE("R2C",'Mapa final'!$R$11),"")</f>
        <v/>
      </c>
      <c r="U157" s="108"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02" t="str">
        <f>IF(AND('Mapa final'!$AB$12="Baja",'Mapa final'!$AD$12="Catastrófico"),CONCATENATE("R2C",'Mapa final'!$R$12),"")</f>
        <v/>
      </c>
      <c r="Y157" s="58"/>
      <c r="Z157" s="287"/>
      <c r="AA157" s="288"/>
      <c r="AB157" s="288"/>
      <c r="AC157" s="288"/>
      <c r="AD157" s="288"/>
      <c r="AE157" s="289"/>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282"/>
      <c r="C158" s="282"/>
      <c r="D158" s="283"/>
      <c r="E158" s="258"/>
      <c r="F158" s="254"/>
      <c r="G158" s="254"/>
      <c r="H158" s="254"/>
      <c r="I158" s="254"/>
      <c r="J158" s="117" t="str">
        <f>IF(AND('Mapa final'!$AB$13="Baja",'Mapa final'!$AD$13="Leve"),CONCATENATE("R3C",'Mapa final'!$R$13),"")</f>
        <v/>
      </c>
      <c r="K158" s="56" t="str">
        <f>IF(AND('Mapa final'!$AB$14="Baja",'Mapa final'!$AD$14="Leve"),CONCATENATE("R3C",'Mapa final'!$R$14),"")</f>
        <v/>
      </c>
      <c r="L158" s="118" t="str">
        <f>IF(AND('Mapa final'!$AB$15="Baja",'Mapa final'!$AD$15="Leve"),CONCATENATE("R3C",'Mapa final'!$R$15),"")</f>
        <v/>
      </c>
      <c r="M158" s="51" t="str">
        <f>IF(AND('Mapa final'!$AB$13="Baja",'Mapa final'!$AD$13="Menor"),CONCATENATE("R3C",'Mapa final'!$R$13),"")</f>
        <v/>
      </c>
      <c r="N158" s="52" t="str">
        <f>IF(AND('Mapa final'!$AB$14="Baja",'Mapa final'!$AD$14="Menor"),CONCATENATE("R3C",'Mapa final'!$R$14),"")</f>
        <v/>
      </c>
      <c r="O158" s="113" t="str">
        <f>IF(AND('Mapa final'!$AB$15="Baja",'Mapa final'!$AD$15="Menor"),CONCATENATE("R3C",'Mapa final'!$R$15),"")</f>
        <v/>
      </c>
      <c r="P158" s="51" t="str">
        <f>IF(AND('Mapa final'!$AB$13="Baja",'Mapa final'!$AD$13="Moderado"),CONCATENATE("R3C",'Mapa final'!$R$13),"")</f>
        <v/>
      </c>
      <c r="Q158" s="52" t="str">
        <f>IF(AND('Mapa final'!$AB$14="Baja",'Mapa final'!$AD$14="Moderado"),CONCATENATE("R3C",'Mapa final'!$R$14),"")</f>
        <v/>
      </c>
      <c r="R158" s="113" t="str">
        <f>IF(AND('Mapa final'!$AB$15="Baja",'Mapa final'!$AD$15="Moderado"),CONCATENATE("R3C",'Mapa final'!$R$15),"")</f>
        <v/>
      </c>
      <c r="S158" s="107" t="str">
        <f>IF(AND('Mapa final'!$AB$13="Baja",'Mapa final'!$AD$13="Mayor"),CONCATENATE("R3C",'Mapa final'!$R$13),"")</f>
        <v/>
      </c>
      <c r="T158" s="44" t="str">
        <f>IF(AND('Mapa final'!$AB$14="Baja",'Mapa final'!$AD$14="Mayor"),CONCATENATE("R3C",'Mapa final'!$R$14),"")</f>
        <v/>
      </c>
      <c r="U158" s="108"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02" t="str">
        <f>IF(AND('Mapa final'!$AB$15="Baja",'Mapa final'!$AD$15="Catastrófico"),CONCATENATE("R3C",'Mapa final'!$R$15),"")</f>
        <v/>
      </c>
      <c r="Y158" s="58"/>
      <c r="Z158" s="287"/>
      <c r="AA158" s="288"/>
      <c r="AB158" s="288"/>
      <c r="AC158" s="288"/>
      <c r="AD158" s="288"/>
      <c r="AE158" s="289"/>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282"/>
      <c r="C159" s="282"/>
      <c r="D159" s="283"/>
      <c r="E159" s="258"/>
      <c r="F159" s="254"/>
      <c r="G159" s="254"/>
      <c r="H159" s="254"/>
      <c r="I159" s="254"/>
      <c r="J159" s="117" t="str">
        <f>IF(AND('Mapa final'!$AB$16="Baja",'Mapa final'!$AD$16="Leve"),CONCATENATE("R4C",'Mapa final'!$R$16),"")</f>
        <v/>
      </c>
      <c r="K159" s="56" t="str">
        <f>IF(AND('Mapa final'!$AB$17="Baja",'Mapa final'!$AD$17="Leve"),CONCATENATE("R4C",'Mapa final'!$R$17),"")</f>
        <v/>
      </c>
      <c r="L159" s="118" t="str">
        <f>IF(AND('Mapa final'!$AB$18="Baja",'Mapa final'!$AD$18="Leve"),CONCATENATE("R4C",'Mapa final'!$R$18),"")</f>
        <v/>
      </c>
      <c r="M159" s="51" t="str">
        <f>IF(AND('Mapa final'!$AB$16="Baja",'Mapa final'!$AD$16="Menor"),CONCATENATE("R4C",'Mapa final'!$R$16),"")</f>
        <v/>
      </c>
      <c r="N159" s="52" t="str">
        <f>IF(AND('Mapa final'!$AB$17="Baja",'Mapa final'!$AD$17="Menor"),CONCATENATE("R4C",'Mapa final'!$R$17),"")</f>
        <v/>
      </c>
      <c r="O159" s="113"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13" t="str">
        <f>IF(AND('Mapa final'!$AB$18="Baja",'Mapa final'!$AD$18="Moderado"),CONCATENATE("R4C",'Mapa final'!$R$18),"")</f>
        <v/>
      </c>
      <c r="S159" s="107" t="str">
        <f>IF(AND('Mapa final'!$AB$16="Baja",'Mapa final'!$AD$16="Mayor"),CONCATENATE("R4C",'Mapa final'!$R$16),"")</f>
        <v/>
      </c>
      <c r="T159" s="44" t="str">
        <f>IF(AND('Mapa final'!$AB$17="Baja",'Mapa final'!$AD$17="Mayor"),CONCATENATE("R4C",'Mapa final'!$R$17),"")</f>
        <v/>
      </c>
      <c r="U159" s="108"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02" t="str">
        <f>IF(AND('Mapa final'!$AB$18="Baja",'Mapa final'!$AD$18="Catastrófico"),CONCATENATE("R4C",'Mapa final'!$R$18),"")</f>
        <v/>
      </c>
      <c r="Y159" s="58"/>
      <c r="Z159" s="287"/>
      <c r="AA159" s="288"/>
      <c r="AB159" s="288"/>
      <c r="AC159" s="288"/>
      <c r="AD159" s="288"/>
      <c r="AE159" s="289"/>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282"/>
      <c r="C160" s="282"/>
      <c r="D160" s="283"/>
      <c r="E160" s="258"/>
      <c r="F160" s="254"/>
      <c r="G160" s="254"/>
      <c r="H160" s="254"/>
      <c r="I160" s="254"/>
      <c r="J160" s="117" t="str">
        <f>IF(AND('Mapa final'!$AB$19="Baja",'Mapa final'!$AD$19="Leve"),CONCATENATE("R5C",'Mapa final'!$R$19),"")</f>
        <v/>
      </c>
      <c r="K160" s="56" t="str">
        <f>IF(AND('Mapa final'!$AB$20="Baja",'Mapa final'!$AD$20="Leve"),CONCATENATE("R5C",'Mapa final'!$R$20),"")</f>
        <v/>
      </c>
      <c r="L160" s="118" t="str">
        <f>IF(AND('Mapa final'!$AB$21="Baja",'Mapa final'!$AD$21="Leve"),CONCATENATE("R5C",'Mapa final'!$R$21),"")</f>
        <v/>
      </c>
      <c r="M160" s="51" t="str">
        <f>IF(AND('Mapa final'!$AB$19="Baja",'Mapa final'!$AD$19="Menor"),CONCATENATE("R5C",'Mapa final'!$R$19),"")</f>
        <v/>
      </c>
      <c r="N160" s="52" t="str">
        <f>IF(AND('Mapa final'!$AB$20="Baja",'Mapa final'!$AD$20="Menor"),CONCATENATE("R5C",'Mapa final'!$R$20),"")</f>
        <v/>
      </c>
      <c r="O160" s="113"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13" t="str">
        <f>IF(AND('Mapa final'!$AB$21="Baja",'Mapa final'!$AD$21="Moderado"),CONCATENATE("R5C",'Mapa final'!$R$21),"")</f>
        <v/>
      </c>
      <c r="S160" s="107" t="str">
        <f>IF(AND('Mapa final'!$AB$19="Baja",'Mapa final'!$AD$19="Mayor"),CONCATENATE("R5C",'Mapa final'!$R$19),"")</f>
        <v/>
      </c>
      <c r="T160" s="44" t="str">
        <f>IF(AND('Mapa final'!$AB$20="Baja",'Mapa final'!$AD$20="Mayor"),CONCATENATE("R5C",'Mapa final'!$R$20),"")</f>
        <v/>
      </c>
      <c r="U160" s="108"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02" t="str">
        <f>IF(AND('Mapa final'!$AB$21="Baja",'Mapa final'!$AD$21="Catastrófico"),CONCATENATE("R5C",'Mapa final'!$R$21),"")</f>
        <v/>
      </c>
      <c r="Y160" s="58"/>
      <c r="Z160" s="287"/>
      <c r="AA160" s="288"/>
      <c r="AB160" s="288"/>
      <c r="AC160" s="288"/>
      <c r="AD160" s="288"/>
      <c r="AE160" s="289"/>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282"/>
      <c r="C161" s="282"/>
      <c r="D161" s="283"/>
      <c r="E161" s="258"/>
      <c r="F161" s="254"/>
      <c r="G161" s="254"/>
      <c r="H161" s="254"/>
      <c r="I161" s="254"/>
      <c r="J161" s="117" t="str">
        <f>IF(AND('Mapa final'!$AB$22="Baja",'Mapa final'!$AD$22="Leve"),CONCATENATE("R6C",'Mapa final'!$R$22),"")</f>
        <v/>
      </c>
      <c r="K161" s="56" t="str">
        <f>IF(AND('Mapa final'!$AB$23="Baja",'Mapa final'!$AD$23="Leve"),CONCATENATE("R6C",'Mapa final'!$R$23),"")</f>
        <v/>
      </c>
      <c r="L161" s="118" t="str">
        <f>IF(AND('Mapa final'!$AB$24="Baja",'Mapa final'!$AD$24="Leve"),CONCATENATE("R6C",'Mapa final'!$R$24),"")</f>
        <v/>
      </c>
      <c r="M161" s="51" t="str">
        <f>IF(AND('Mapa final'!$AB$22="Baja",'Mapa final'!$AD$22="Menor"),CONCATENATE("R6C",'Mapa final'!$R$22),"")</f>
        <v/>
      </c>
      <c r="N161" s="52" t="str">
        <f>IF(AND('Mapa final'!$AB$23="Baja",'Mapa final'!$AD$23="Menor"),CONCATENATE("R6C",'Mapa final'!$R$23),"")</f>
        <v/>
      </c>
      <c r="O161" s="113"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13" t="str">
        <f>IF(AND('Mapa final'!$AB$24="Baja",'Mapa final'!$AD$24="Moderado"),CONCATENATE("R6C",'Mapa final'!$R$24),"")</f>
        <v/>
      </c>
      <c r="S161" s="107" t="str">
        <f>IF(AND('Mapa final'!$AB$22="Baja",'Mapa final'!$AD$22="Mayor"),CONCATENATE("R6C",'Mapa final'!$R$22),"")</f>
        <v/>
      </c>
      <c r="T161" s="44" t="str">
        <f>IF(AND('Mapa final'!$AB$23="Baja",'Mapa final'!$AD$23="Mayor"),CONCATENATE("R6C",'Mapa final'!$R$23),"")</f>
        <v/>
      </c>
      <c r="U161" s="108"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02" t="str">
        <f>IF(AND('Mapa final'!$AB$24="Baja",'Mapa final'!$AD$24="Catastrófico"),CONCATENATE("R6C",'Mapa final'!$R$24),"")</f>
        <v/>
      </c>
      <c r="Y161" s="58"/>
      <c r="Z161" s="287"/>
      <c r="AA161" s="288"/>
      <c r="AB161" s="288"/>
      <c r="AC161" s="288"/>
      <c r="AD161" s="288"/>
      <c r="AE161" s="289"/>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282"/>
      <c r="C162" s="282"/>
      <c r="D162" s="283"/>
      <c r="E162" s="258"/>
      <c r="F162" s="254"/>
      <c r="G162" s="254"/>
      <c r="H162" s="254"/>
      <c r="I162" s="254"/>
      <c r="J162" s="117" t="str">
        <f>IF(AND('Mapa final'!$AB$25="Baja",'Mapa final'!$AD$25="Leve"),CONCATENATE("R7C",'Mapa final'!$R$25),"")</f>
        <v/>
      </c>
      <c r="K162" s="56" t="str">
        <f>IF(AND('Mapa final'!$AB$26="Baja",'Mapa final'!$AD$26="Leve"),CONCATENATE("R7C",'Mapa final'!$R$26),"")</f>
        <v/>
      </c>
      <c r="L162" s="118" t="str">
        <f>IF(AND('Mapa final'!$AB$27="Baja",'Mapa final'!$AD$27="Leve"),CONCATENATE("R7C",'Mapa final'!$R$27),"")</f>
        <v/>
      </c>
      <c r="M162" s="51" t="str">
        <f>IF(AND('Mapa final'!$AB$25="Baja",'Mapa final'!$AD$25="Menor"),CONCATENATE("R7C",'Mapa final'!$R$25),"")</f>
        <v/>
      </c>
      <c r="N162" s="52" t="str">
        <f>IF(AND('Mapa final'!$AB$26="Baja",'Mapa final'!$AD$26="Menor"),CONCATENATE("R7C",'Mapa final'!$R$26),"")</f>
        <v/>
      </c>
      <c r="O162" s="113"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13" t="str">
        <f>IF(AND('Mapa final'!$AB$27="Baja",'Mapa final'!$AD$27="Moderado"),CONCATENATE("R7C",'Mapa final'!$R$27),"")</f>
        <v/>
      </c>
      <c r="S162" s="107" t="str">
        <f>IF(AND('Mapa final'!$AB$25="Baja",'Mapa final'!$AD$25="Mayor"),CONCATENATE("R7C",'Mapa final'!$R$25),"")</f>
        <v/>
      </c>
      <c r="T162" s="44" t="str">
        <f>IF(AND('Mapa final'!$AB$26="Baja",'Mapa final'!$AD$26="Mayor"),CONCATENATE("R7C",'Mapa final'!$R$26),"")</f>
        <v/>
      </c>
      <c r="U162" s="108"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02" t="str">
        <f>IF(AND('Mapa final'!$AB$27="Baja",'Mapa final'!$AD$27="Catastrófico"),CONCATENATE("R7C",'Mapa final'!$R$27),"")</f>
        <v/>
      </c>
      <c r="Y162" s="58"/>
      <c r="Z162" s="287"/>
      <c r="AA162" s="288"/>
      <c r="AB162" s="288"/>
      <c r="AC162" s="288"/>
      <c r="AD162" s="288"/>
      <c r="AE162" s="289"/>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282"/>
      <c r="C163" s="282"/>
      <c r="D163" s="283"/>
      <c r="E163" s="258"/>
      <c r="F163" s="254"/>
      <c r="G163" s="254"/>
      <c r="H163" s="254"/>
      <c r="I163" s="254"/>
      <c r="J163" s="117" t="str">
        <f>IF(AND('Mapa final'!$AB$28="Baja",'Mapa final'!$AD$28="Leve"),CONCATENATE("R8C",'Mapa final'!$R$28),"")</f>
        <v/>
      </c>
      <c r="K163" s="56" t="str">
        <f>IF(AND('Mapa final'!$AB$29="Baja",'Mapa final'!$AD$29="Leve"),CONCATENATE("R8C",'Mapa final'!$R$29),"")</f>
        <v/>
      </c>
      <c r="L163" s="118" t="str">
        <f>IF(AND('Mapa final'!$AB$30="Baja",'Mapa final'!$AD$30="Leve"),CONCATENATE("R8C",'Mapa final'!$R$30),"")</f>
        <v/>
      </c>
      <c r="M163" s="51" t="str">
        <f>IF(AND('Mapa final'!$AB$28="Baja",'Mapa final'!$AD$28="Menor"),CONCATENATE("R8C",'Mapa final'!$R$28),"")</f>
        <v/>
      </c>
      <c r="N163" s="52" t="str">
        <f>IF(AND('Mapa final'!$AB$29="Baja",'Mapa final'!$AD$29="Menor"),CONCATENATE("R8C",'Mapa final'!$R$29),"")</f>
        <v/>
      </c>
      <c r="O163" s="113"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13" t="str">
        <f>IF(AND('Mapa final'!$AB$30="Baja",'Mapa final'!$AD$30="Moderado"),CONCATENATE("R8C",'Mapa final'!$R$30),"")</f>
        <v/>
      </c>
      <c r="S163" s="107" t="str">
        <f>IF(AND('Mapa final'!$AB$28="Baja",'Mapa final'!$AD$28="Mayor"),CONCATENATE("R8C",'Mapa final'!$R$28),"")</f>
        <v/>
      </c>
      <c r="T163" s="44" t="str">
        <f>IF(AND('Mapa final'!$AB$29="Baja",'Mapa final'!$AD$29="Mayor"),CONCATENATE("R8C",'Mapa final'!$R$29),"")</f>
        <v/>
      </c>
      <c r="U163" s="108"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02" t="str">
        <f>IF(AND('Mapa final'!$AB$30="Baja",'Mapa final'!$AD$30="Catastrófico"),CONCATENATE("R8C",'Mapa final'!$R$30),"")</f>
        <v/>
      </c>
      <c r="Y163" s="58"/>
      <c r="Z163" s="287"/>
      <c r="AA163" s="288"/>
      <c r="AB163" s="288"/>
      <c r="AC163" s="288"/>
      <c r="AD163" s="288"/>
      <c r="AE163" s="289"/>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282"/>
      <c r="C164" s="282"/>
      <c r="D164" s="283"/>
      <c r="E164" s="258"/>
      <c r="F164" s="254"/>
      <c r="G164" s="254"/>
      <c r="H164" s="254"/>
      <c r="I164" s="254"/>
      <c r="J164" s="117" t="str">
        <f>IF(AND('Mapa final'!$AB$31="Baja",'Mapa final'!$AD$31="Leve"),CONCATENATE("R9C",'Mapa final'!$R$31),"")</f>
        <v/>
      </c>
      <c r="K164" s="56" t="str">
        <f>IF(AND('Mapa final'!$AB$32="Baja",'Mapa final'!$AD$32="Leve"),CONCATENATE("R9C",'Mapa final'!$R$32),"")</f>
        <v/>
      </c>
      <c r="L164" s="118" t="str">
        <f>IF(AND('Mapa final'!$AB$33="Baja",'Mapa final'!$AD$33="Leve"),CONCATENATE("R9C",'Mapa final'!$R$33),"")</f>
        <v/>
      </c>
      <c r="M164" s="51" t="str">
        <f>IF(AND('Mapa final'!$AB$31="Baja",'Mapa final'!$AD$31="Menor"),CONCATENATE("R9C",'Mapa final'!$R$31),"")</f>
        <v/>
      </c>
      <c r="N164" s="52" t="str">
        <f>IF(AND('Mapa final'!$AB$32="Baja",'Mapa final'!$AD$32="Menor"),CONCATENATE("R9C",'Mapa final'!$R$32),"")</f>
        <v/>
      </c>
      <c r="O164" s="113"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13" t="str">
        <f>IF(AND('Mapa final'!$AB$33="Baja",'Mapa final'!$AD$33="Moderado"),CONCATENATE("R9C",'Mapa final'!$R$33),"")</f>
        <v/>
      </c>
      <c r="S164" s="107" t="str">
        <f>IF(AND('Mapa final'!$AB$31="Baja",'Mapa final'!$AD$31="Mayor"),CONCATENATE("R9C",'Mapa final'!$R$31),"")</f>
        <v/>
      </c>
      <c r="T164" s="44" t="str">
        <f>IF(AND('Mapa final'!$AB$32="Baja",'Mapa final'!$AD$32="Mayor"),CONCATENATE("R9C",'Mapa final'!$R$32),"")</f>
        <v>R9C2</v>
      </c>
      <c r="U164" s="108"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02" t="str">
        <f>IF(AND('Mapa final'!$AB$33="Baja",'Mapa final'!$AD$33="Catastrófico"),CONCATENATE("R9C",'Mapa final'!$R$33),"")</f>
        <v/>
      </c>
      <c r="Y164" s="58"/>
      <c r="Z164" s="287"/>
      <c r="AA164" s="288"/>
      <c r="AB164" s="288"/>
      <c r="AC164" s="288"/>
      <c r="AD164" s="288"/>
      <c r="AE164" s="289"/>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282"/>
      <c r="C165" s="282"/>
      <c r="D165" s="283"/>
      <c r="E165" s="258"/>
      <c r="F165" s="254"/>
      <c r="G165" s="254"/>
      <c r="H165" s="254"/>
      <c r="I165" s="254"/>
      <c r="J165" s="117" t="str">
        <f>IF(AND('Mapa final'!$AB$34="Baja",'Mapa final'!$AD$34="Leve"),CONCATENATE("R10C",'Mapa final'!$R$34),"")</f>
        <v/>
      </c>
      <c r="K165" s="56" t="str">
        <f>IF(AND('Mapa final'!$AB$35="Baja",'Mapa final'!$AD$35="Leve"),CONCATENATE("R10C",'Mapa final'!$R$35),"")</f>
        <v/>
      </c>
      <c r="L165" s="118"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13" t="str">
        <f>IF(AND('Mapa final'!$AB$36="Baja",'Mapa final'!$AD$36="Menor"),CONCATENATE("R10C",'Mapa final'!$R$36),"")</f>
        <v/>
      </c>
      <c r="P165" s="51" t="str">
        <f>IF(AND('Mapa final'!$AB$34="Baja",'Mapa final'!$AD$34="Moderado"),CONCATENATE("R10C",'Mapa final'!$R$34),"")</f>
        <v/>
      </c>
      <c r="Q165" s="52" t="str">
        <f>IF(AND('Mapa final'!$AB$35="Baja",'Mapa final'!$AD$35="Moderado"),CONCATENATE("R10C",'Mapa final'!$R$35),"")</f>
        <v>R10C2</v>
      </c>
      <c r="R165" s="113" t="str">
        <f>IF(AND('Mapa final'!$AB$36="Baja",'Mapa final'!$AD$36="Moderado"),CONCATENATE("R10C",'Mapa final'!$R$36),"")</f>
        <v>R10C3</v>
      </c>
      <c r="S165" s="107" t="str">
        <f>IF(AND('Mapa final'!$AB$34="Baja",'Mapa final'!$AD$34="Mayor"),CONCATENATE("R10C",'Mapa final'!$R$34),"")</f>
        <v/>
      </c>
      <c r="T165" s="44" t="str">
        <f>IF(AND('Mapa final'!$AB$35="Baja",'Mapa final'!$AD$35="Mayor"),CONCATENATE("R10C",'Mapa final'!$R$35),"")</f>
        <v/>
      </c>
      <c r="U165" s="108"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02" t="str">
        <f>IF(AND('Mapa final'!$AB$36="Baja",'Mapa final'!$AD$36="Catastrófico"),CONCATENATE("R10C",'Mapa final'!$R$36),"")</f>
        <v/>
      </c>
      <c r="Y165" s="58"/>
      <c r="Z165" s="287"/>
      <c r="AA165" s="288"/>
      <c r="AB165" s="288"/>
      <c r="AC165" s="288"/>
      <c r="AD165" s="288"/>
      <c r="AE165" s="289"/>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282"/>
      <c r="C166" s="282"/>
      <c r="D166" s="283"/>
      <c r="E166" s="258"/>
      <c r="F166" s="254"/>
      <c r="G166" s="254"/>
      <c r="H166" s="254"/>
      <c r="I166" s="254"/>
      <c r="J166" s="117" t="str">
        <f>IF(AND('Mapa final'!$AB$37="Baja",'Mapa final'!$AD$37="Leve"),CONCATENATE("R11C",'Mapa final'!$R$37),"")</f>
        <v/>
      </c>
      <c r="K166" s="56" t="str">
        <f>IF(AND('Mapa final'!$AB$38="Baja",'Mapa final'!$AD$38="Leve"),CONCATENATE("R11C",'Mapa final'!$R$38),"")</f>
        <v/>
      </c>
      <c r="L166" s="118"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13"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13" t="str">
        <f>IF(AND('Mapa final'!$AB$39="Baja",'Mapa final'!$AD$39="Moderado"),CONCATENATE("R11C",'Mapa final'!$R$39),"")</f>
        <v/>
      </c>
      <c r="S166" s="107" t="str">
        <f>IF(AND('Mapa final'!$AB$37="Baja",'Mapa final'!$AD$37="Mayor"),CONCATENATE("R11C",'Mapa final'!$R$37),"")</f>
        <v>R11C1</v>
      </c>
      <c r="T166" s="44" t="str">
        <f>IF(AND('Mapa final'!$AB$38="Baja",'Mapa final'!$AD$38="Mayor"),CONCATENATE("R11C",'Mapa final'!$R$38),"")</f>
        <v/>
      </c>
      <c r="U166" s="108"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02" t="str">
        <f>IF(AND('Mapa final'!$AB$39="Baja",'Mapa final'!$AD$39="Catastrófico"),CONCATENATE("R11C",'Mapa final'!$R$39),"")</f>
        <v/>
      </c>
      <c r="Y166" s="58"/>
      <c r="Z166" s="287"/>
      <c r="AA166" s="288"/>
      <c r="AB166" s="288"/>
      <c r="AC166" s="288"/>
      <c r="AD166" s="288"/>
      <c r="AE166" s="289"/>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282"/>
      <c r="C167" s="282"/>
      <c r="D167" s="283"/>
      <c r="E167" s="258"/>
      <c r="F167" s="254"/>
      <c r="G167" s="254"/>
      <c r="H167" s="254"/>
      <c r="I167" s="254"/>
      <c r="J167" s="117" t="str">
        <f>IF(AND('Mapa final'!$AB$40="Baja",'Mapa final'!$AD$40="Leve"),CONCATENATE("R12C",'Mapa final'!$R$40),"")</f>
        <v/>
      </c>
      <c r="K167" s="56" t="str">
        <f>IF(AND('Mapa final'!$AB$41="Baja",'Mapa final'!$AD$41="Leve"),CONCATENATE("R12C",'Mapa final'!$R$41),"")</f>
        <v/>
      </c>
      <c r="L167" s="118"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13"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13" t="str">
        <f>IF(AND('Mapa final'!$AB$42="Baja",'Mapa final'!$AD$42="Moderado"),CONCATENATE("R12C",'Mapa final'!$R$42),"")</f>
        <v/>
      </c>
      <c r="S167" s="107" t="str">
        <f>IF(AND('Mapa final'!$AB$40="Baja",'Mapa final'!$AD$40="Mayor"),CONCATENATE("R12C",'Mapa final'!$R$40),"")</f>
        <v/>
      </c>
      <c r="T167" s="44" t="str">
        <f>IF(AND('Mapa final'!$AB$41="Baja",'Mapa final'!$AD$41="Mayor"),CONCATENATE("R12C",'Mapa final'!$R$41),"")</f>
        <v/>
      </c>
      <c r="U167" s="108"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02" t="str">
        <f>IF(AND('Mapa final'!$AB$42="Baja",'Mapa final'!$AD$42="Catastrófico"),CONCATENATE("R12C",'Mapa final'!$R$42),"")</f>
        <v/>
      </c>
      <c r="Y167" s="58"/>
      <c r="Z167" s="287"/>
      <c r="AA167" s="288"/>
      <c r="AB167" s="288"/>
      <c r="AC167" s="288"/>
      <c r="AD167" s="288"/>
      <c r="AE167" s="289"/>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282"/>
      <c r="C168" s="282"/>
      <c r="D168" s="283"/>
      <c r="E168" s="258"/>
      <c r="F168" s="254"/>
      <c r="G168" s="254"/>
      <c r="H168" s="254"/>
      <c r="I168" s="254"/>
      <c r="J168" s="117" t="str">
        <f>IF(AND('Mapa final'!$AB$43="Baja",'Mapa final'!$AD$43="Leve"),CONCATENATE("R13C",'Mapa final'!$R$43),"")</f>
        <v/>
      </c>
      <c r="K168" s="56" t="str">
        <f>IF(AND('Mapa final'!$AB$44="Baja",'Mapa final'!$AD$44="Leve"),CONCATENATE("R13C",'Mapa final'!$R$44),"")</f>
        <v/>
      </c>
      <c r="L168" s="118"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13"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13" t="str">
        <f>IF(AND('Mapa final'!$AB$45="Baja",'Mapa final'!$AD$45="Moderado"),CONCATENATE("R13C",'Mapa final'!$R$45),"")</f>
        <v/>
      </c>
      <c r="S168" s="107" t="str">
        <f>IF(AND('Mapa final'!$AB$43="Baja",'Mapa final'!$AD$43="Mayor"),CONCATENATE("R13C",'Mapa final'!$R$43),"")</f>
        <v/>
      </c>
      <c r="T168" s="44" t="str">
        <f>IF(AND('Mapa final'!$AB$44="Baja",'Mapa final'!$AD$44="Mayor"),CONCATENATE("R13C",'Mapa final'!$R$44),"")</f>
        <v/>
      </c>
      <c r="U168" s="108"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02" t="str">
        <f>IF(AND('Mapa final'!$AB$45="Baja",'Mapa final'!$AD$45="Catastrófico"),CONCATENATE("R13C",'Mapa final'!$R$45),"")</f>
        <v/>
      </c>
      <c r="Y168" s="58"/>
      <c r="Z168" s="287"/>
      <c r="AA168" s="288"/>
      <c r="AB168" s="288"/>
      <c r="AC168" s="288"/>
      <c r="AD168" s="288"/>
      <c r="AE168" s="289"/>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282"/>
      <c r="C169" s="282"/>
      <c r="D169" s="283"/>
      <c r="E169" s="258"/>
      <c r="F169" s="254"/>
      <c r="G169" s="254"/>
      <c r="H169" s="254"/>
      <c r="I169" s="254"/>
      <c r="J169" s="117" t="str">
        <f>IF(AND('Mapa final'!$AB$46="Baja",'Mapa final'!$AD$46="Leve"),CONCATENATE("R14C",'Mapa final'!$R$46),"")</f>
        <v/>
      </c>
      <c r="K169" s="56" t="str">
        <f>IF(AND('Mapa final'!$AB$47="Baja",'Mapa final'!$AD$47="Leve"),CONCATENATE("R14C",'Mapa final'!$R$47),"")</f>
        <v/>
      </c>
      <c r="L169" s="118" t="str">
        <f>IF(AND('Mapa final'!$AB$48="Baja",'Mapa final'!$AD$48="Leve"),CONCATENATE("R14C",'Mapa final'!$R$48),"")</f>
        <v/>
      </c>
      <c r="M169" s="51" t="str">
        <f>IF(AND('Mapa final'!$AB$46="Baja",'Mapa final'!$AD$46="Menor"),CONCATENATE("R14C",'Mapa final'!$R$46),"")</f>
        <v/>
      </c>
      <c r="N169" s="52" t="str">
        <f>IF(AND('Mapa final'!$AB$47="Baja",'Mapa final'!$AD$47="Menor"),CONCATENATE("R14C",'Mapa final'!$R$47),"")</f>
        <v/>
      </c>
      <c r="O169" s="113" t="str">
        <f>IF(AND('Mapa final'!$AB$48="Baja",'Mapa final'!$AD$48="Menor"),CONCATENATE("R14C",'Mapa final'!$R$48),"")</f>
        <v/>
      </c>
      <c r="P169" s="51" t="str">
        <f>IF(AND('Mapa final'!$AB$46="Baja",'Mapa final'!$AD$46="Moderado"),CONCATENATE("R14C",'Mapa final'!$R$46),"")</f>
        <v>R14C1</v>
      </c>
      <c r="Q169" s="52" t="str">
        <f>IF(AND('Mapa final'!$AB$47="Baja",'Mapa final'!$AD$47="Moderado"),CONCATENATE("R14C",'Mapa final'!$R$47),"")</f>
        <v/>
      </c>
      <c r="R169" s="113" t="str">
        <f>IF(AND('Mapa final'!$AB$48="Baja",'Mapa final'!$AD$48="Moderado"),CONCATENATE("R14C",'Mapa final'!$R$48),"")</f>
        <v/>
      </c>
      <c r="S169" s="107" t="str">
        <f>IF(AND('Mapa final'!$AB$46="Baja",'Mapa final'!$AD$46="Mayor"),CONCATENATE("R14C",'Mapa final'!$R$46),"")</f>
        <v/>
      </c>
      <c r="T169" s="44" t="str">
        <f>IF(AND('Mapa final'!$AB$47="Baja",'Mapa final'!$AD$47="Mayor"),CONCATENATE("R14C",'Mapa final'!$R$47),"")</f>
        <v/>
      </c>
      <c r="U169" s="108" t="str">
        <f>IF(AND('Mapa final'!$AB$48="Baja",'Mapa final'!$AD$48="Mayor"),CONCATENATE("R14C",'Mapa final'!$R$48),"")</f>
        <v/>
      </c>
      <c r="V169" s="45" t="str">
        <f>IF(AND('Mapa final'!$AB$46="Baja",'Mapa final'!$AD$46="Catastrófico"),CONCATENATE("R14C",'Mapa final'!$R$46),"")</f>
        <v/>
      </c>
      <c r="W169" s="46" t="str">
        <f>IF(AND('Mapa final'!$AB$47="Baja",'Mapa final'!$AD$47="Catastrófico"),CONCATENATE("R14C",'Mapa final'!$R$47),"")</f>
        <v/>
      </c>
      <c r="X169" s="102" t="str">
        <f>IF(AND('Mapa final'!$AB$48="Baja",'Mapa final'!$AD$48="Catastrófico"),CONCATENATE("R14C",'Mapa final'!$R$48),"")</f>
        <v/>
      </c>
      <c r="Y169" s="58"/>
      <c r="Z169" s="287"/>
      <c r="AA169" s="288"/>
      <c r="AB169" s="288"/>
      <c r="AC169" s="288"/>
      <c r="AD169" s="288"/>
      <c r="AE169" s="289"/>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282"/>
      <c r="C170" s="282"/>
      <c r="D170" s="283"/>
      <c r="E170" s="258"/>
      <c r="F170" s="254"/>
      <c r="G170" s="254"/>
      <c r="H170" s="254"/>
      <c r="I170" s="254"/>
      <c r="J170" s="117" t="str">
        <f>IF(AND('Mapa final'!$AB$49="Baja",'Mapa final'!$AD$49="Leve"),CONCATENATE("R15C",'Mapa final'!$R$49),"")</f>
        <v/>
      </c>
      <c r="K170" s="56" t="str">
        <f>IF(AND('Mapa final'!$AB$50="Baja",'Mapa final'!$AD$50="Leve"),CONCATENATE("R15C",'Mapa final'!$R$50),"")</f>
        <v/>
      </c>
      <c r="L170" s="118" t="str">
        <f>IF(AND('Mapa final'!$AB$51="Baja",'Mapa final'!$AD$51="Leve"),CONCATENATE("R15C",'Mapa final'!$R$51),"")</f>
        <v/>
      </c>
      <c r="M170" s="51" t="str">
        <f>IF(AND('Mapa final'!$AB$49="Baja",'Mapa final'!$AD$49="Menor"),CONCATENATE("R15C",'Mapa final'!$R$49),"")</f>
        <v/>
      </c>
      <c r="N170" s="52" t="str">
        <f>IF(AND('Mapa final'!$AB$50="Baja",'Mapa final'!$AD$50="Menor"),CONCATENATE("R15C",'Mapa final'!$R$50),"")</f>
        <v/>
      </c>
      <c r="O170" s="113" t="str">
        <f>IF(AND('Mapa final'!$AB$51="Baja",'Mapa final'!$AD$51="Menor"),CONCATENATE("R15C",'Mapa final'!$R$51),"")</f>
        <v/>
      </c>
      <c r="P170" s="51" t="str">
        <f>IF(AND('Mapa final'!$AB$49="Baja",'Mapa final'!$AD$49="Moderado"),CONCATENATE("R15C",'Mapa final'!$R$49),"")</f>
        <v/>
      </c>
      <c r="Q170" s="52" t="str">
        <f>IF(AND('Mapa final'!$AB$50="Baja",'Mapa final'!$AD$50="Moderado"),CONCATENATE("R15C",'Mapa final'!$R$50),"")</f>
        <v/>
      </c>
      <c r="R170" s="113" t="str">
        <f>IF(AND('Mapa final'!$AB$51="Baja",'Mapa final'!$AD$51="Moderado"),CONCATENATE("R15C",'Mapa final'!$R$51),"")</f>
        <v/>
      </c>
      <c r="S170" s="107" t="str">
        <f>IF(AND('Mapa final'!$AB$49="Baja",'Mapa final'!$AD$49="Mayor"),CONCATENATE("R15C",'Mapa final'!$R$49),"")</f>
        <v/>
      </c>
      <c r="T170" s="44" t="str">
        <f>IF(AND('Mapa final'!$AB$50="Baja",'Mapa final'!$AD$50="Mayor"),CONCATENATE("R15C",'Mapa final'!$R$50),"")</f>
        <v/>
      </c>
      <c r="U170" s="108" t="str">
        <f>IF(AND('Mapa final'!$AB$51="Baja",'Mapa final'!$AD$51="Mayor"),CONCATENATE("R15C",'Mapa final'!$R$51),"")</f>
        <v/>
      </c>
      <c r="V170" s="45" t="str">
        <f>IF(AND('Mapa final'!$AB$49="Baja",'Mapa final'!$AD$49="Catastrófico"),CONCATENATE("R15C",'Mapa final'!$R$49),"")</f>
        <v/>
      </c>
      <c r="W170" s="46" t="str">
        <f>IF(AND('Mapa final'!$AB$50="Baja",'Mapa final'!$AD$50="Catastrófico"),CONCATENATE("R15C",'Mapa final'!$R$50),"")</f>
        <v/>
      </c>
      <c r="X170" s="102" t="str">
        <f>IF(AND('Mapa final'!$AB$51="Baja",'Mapa final'!$AD$51="Catastrófico"),CONCATENATE("R15C",'Mapa final'!$R$51),"")</f>
        <v/>
      </c>
      <c r="Y170" s="58"/>
      <c r="Z170" s="287"/>
      <c r="AA170" s="288"/>
      <c r="AB170" s="288"/>
      <c r="AC170" s="288"/>
      <c r="AD170" s="288"/>
      <c r="AE170" s="289"/>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282"/>
      <c r="C171" s="282"/>
      <c r="D171" s="283"/>
      <c r="E171" s="258"/>
      <c r="F171" s="254"/>
      <c r="G171" s="254"/>
      <c r="H171" s="254"/>
      <c r="I171" s="254"/>
      <c r="J171" s="117" t="str">
        <f>IF(AND('Mapa final'!$AB$52="Baja",'Mapa final'!$AD$52="Leve"),CONCATENATE("R16C",'Mapa final'!$R$52),"")</f>
        <v/>
      </c>
      <c r="K171" s="56" t="str">
        <f>IF(AND('Mapa final'!$AB$53="Baja",'Mapa final'!$AD$53="Leve"),CONCATENATE("R16C",'Mapa final'!$R$53),"")</f>
        <v/>
      </c>
      <c r="L171" s="118" t="str">
        <f>IF(AND('Mapa final'!$AB$54="Baja",'Mapa final'!$AD$54="Leve"),CONCATENATE("R16C",'Mapa final'!$R$54),"")</f>
        <v/>
      </c>
      <c r="M171" s="51" t="str">
        <f>IF(AND('Mapa final'!$AB$52="Baja",'Mapa final'!$AD$52="Menor"),CONCATENATE("R16C",'Mapa final'!$R$52),"")</f>
        <v/>
      </c>
      <c r="N171" s="52" t="str">
        <f>IF(AND('Mapa final'!$AB$53="Baja",'Mapa final'!$AD$53="Menor"),CONCATENATE("R16C",'Mapa final'!$R$53),"")</f>
        <v/>
      </c>
      <c r="O171" s="113" t="str">
        <f>IF(AND('Mapa final'!$AB$54="Baja",'Mapa final'!$AD$54="Menor"),CONCATENATE("R16C",'Mapa final'!$R$54),"")</f>
        <v/>
      </c>
      <c r="P171" s="51" t="str">
        <f>IF(AND('Mapa final'!$AB$52="Baja",'Mapa final'!$AD$52="Moderado"),CONCATENATE("R16C",'Mapa final'!$R$52),"")</f>
        <v/>
      </c>
      <c r="Q171" s="52" t="str">
        <f>IF(AND('Mapa final'!$AB$53="Baja",'Mapa final'!$AD$53="Moderado"),CONCATENATE("R16C",'Mapa final'!$R$53),"")</f>
        <v/>
      </c>
      <c r="R171" s="113" t="str">
        <f>IF(AND('Mapa final'!$AB$54="Baja",'Mapa final'!$AD$54="Moderado"),CONCATENATE("R16C",'Mapa final'!$R$54),"")</f>
        <v/>
      </c>
      <c r="S171" s="107" t="str">
        <f>IF(AND('Mapa final'!$AB$52="Baja",'Mapa final'!$AD$52="Mayor"),CONCATENATE("R16C",'Mapa final'!$R$52),"")</f>
        <v/>
      </c>
      <c r="T171" s="44" t="str">
        <f>IF(AND('Mapa final'!$AB$53="Baja",'Mapa final'!$AD$53="Mayor"),CONCATENATE("R16C",'Mapa final'!$R$53),"")</f>
        <v/>
      </c>
      <c r="U171" s="108" t="str">
        <f>IF(AND('Mapa final'!$AB$54="Baja",'Mapa final'!$AD$54="Mayor"),CONCATENATE("R16C",'Mapa final'!$R$54),"")</f>
        <v/>
      </c>
      <c r="V171" s="45" t="str">
        <f>IF(AND('Mapa final'!$AB$52="Baja",'Mapa final'!$AD$52="Catastrófico"),CONCATENATE("R16C",'Mapa final'!$R$52),"")</f>
        <v/>
      </c>
      <c r="W171" s="46" t="str">
        <f>IF(AND('Mapa final'!$AB$53="Baja",'Mapa final'!$AD$53="Catastrófico"),CONCATENATE("R16C",'Mapa final'!$R$53),"")</f>
        <v/>
      </c>
      <c r="X171" s="102" t="str">
        <f>IF(AND('Mapa final'!$AB$54="Baja",'Mapa final'!$AD$54="Catastrófico"),CONCATENATE("R16C",'Mapa final'!$R$54),"")</f>
        <v/>
      </c>
      <c r="Y171" s="58"/>
      <c r="Z171" s="287"/>
      <c r="AA171" s="288"/>
      <c r="AB171" s="288"/>
      <c r="AC171" s="288"/>
      <c r="AD171" s="288"/>
      <c r="AE171" s="289"/>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282"/>
      <c r="C172" s="282"/>
      <c r="D172" s="283"/>
      <c r="E172" s="258"/>
      <c r="F172" s="254"/>
      <c r="G172" s="254"/>
      <c r="H172" s="254"/>
      <c r="I172" s="254"/>
      <c r="J172" s="117" t="str">
        <f>IF(AND('Mapa final'!$AB$55="Baja",'Mapa final'!$AD$55="Leve"),CONCATENATE("R17C",'Mapa final'!$R$55),"")</f>
        <v/>
      </c>
      <c r="K172" s="56" t="str">
        <f>IF(AND('Mapa final'!$AB$56="Baja",'Mapa final'!$AD$56="Leve"),CONCATENATE("R17C",'Mapa final'!$R$56),"")</f>
        <v/>
      </c>
      <c r="L172" s="118" t="str">
        <f>IF(AND('Mapa final'!$AB$57="Baja",'Mapa final'!$AD$57="Leve"),CONCATENATE("R17C",'Mapa final'!$R$57),"")</f>
        <v/>
      </c>
      <c r="M172" s="51" t="str">
        <f>IF(AND('Mapa final'!$AB$55="Baja",'Mapa final'!$AD$55="Menor"),CONCATENATE("R17C",'Mapa final'!$R$55),"")</f>
        <v/>
      </c>
      <c r="N172" s="52" t="str">
        <f>IF(AND('Mapa final'!$AB$56="Baja",'Mapa final'!$AD$56="Menor"),CONCATENATE("R17C",'Mapa final'!$R$56),"")</f>
        <v/>
      </c>
      <c r="O172" s="113" t="str">
        <f>IF(AND('Mapa final'!$AB$57="Baja",'Mapa final'!$AD$57="Menor"),CONCATENATE("R17C",'Mapa final'!$R$57),"")</f>
        <v/>
      </c>
      <c r="P172" s="51" t="str">
        <f>IF(AND('Mapa final'!$AB$55="Baja",'Mapa final'!$AD$55="Moderado"),CONCATENATE("R17C",'Mapa final'!$R$55),"")</f>
        <v/>
      </c>
      <c r="Q172" s="52" t="str">
        <f>IF(AND('Mapa final'!$AB$56="Baja",'Mapa final'!$AD$56="Moderado"),CONCATENATE("R17C",'Mapa final'!$R$56),"")</f>
        <v/>
      </c>
      <c r="R172" s="113" t="str">
        <f>IF(AND('Mapa final'!$AB$57="Baja",'Mapa final'!$AD$57="Moderado"),CONCATENATE("R17C",'Mapa final'!$R$57),"")</f>
        <v/>
      </c>
      <c r="S172" s="107" t="str">
        <f>IF(AND('Mapa final'!$AB$55="Baja",'Mapa final'!$AD$55="Mayor"),CONCATENATE("R17C",'Mapa final'!$R$55),"")</f>
        <v/>
      </c>
      <c r="T172" s="44" t="str">
        <f>IF(AND('Mapa final'!$AB$56="Baja",'Mapa final'!$AD$56="Mayor"),CONCATENATE("R17C",'Mapa final'!$R$56),"")</f>
        <v/>
      </c>
      <c r="U172" s="108" t="str">
        <f>IF(AND('Mapa final'!$AB$57="Baja",'Mapa final'!$AD$57="Mayor"),CONCATENATE("R17C",'Mapa final'!$R$57),"")</f>
        <v/>
      </c>
      <c r="V172" s="45" t="str">
        <f>IF(AND('Mapa final'!$AB$55="Baja",'Mapa final'!$AD$55="Catastrófico"),CONCATENATE("R17C",'Mapa final'!$R$55),"")</f>
        <v/>
      </c>
      <c r="W172" s="46" t="str">
        <f>IF(AND('Mapa final'!$AB$56="Baja",'Mapa final'!$AD$56="Catastrófico"),CONCATENATE("R17C",'Mapa final'!$R$56),"")</f>
        <v/>
      </c>
      <c r="X172" s="102" t="str">
        <f>IF(AND('Mapa final'!$AB$57="Baja",'Mapa final'!$AD$57="Catastrófico"),CONCATENATE("R17C",'Mapa final'!$R$57),"")</f>
        <v/>
      </c>
      <c r="Y172" s="58"/>
      <c r="Z172" s="287"/>
      <c r="AA172" s="288"/>
      <c r="AB172" s="288"/>
      <c r="AC172" s="288"/>
      <c r="AD172" s="288"/>
      <c r="AE172" s="289"/>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282"/>
      <c r="C173" s="282"/>
      <c r="D173" s="283"/>
      <c r="E173" s="258"/>
      <c r="F173" s="254"/>
      <c r="G173" s="254"/>
      <c r="H173" s="254"/>
      <c r="I173" s="254"/>
      <c r="J173" s="117" t="str">
        <f>IF(AND('Mapa final'!$AB$58="Baja",'Mapa final'!$AD$58="Leve"),CONCATENATE("R18C",'Mapa final'!$R$58),"")</f>
        <v/>
      </c>
      <c r="K173" s="56" t="str">
        <f>IF(AND('Mapa final'!$AB$59="Baja",'Mapa final'!$AD$59="Leve"),CONCATENATE("R18C",'Mapa final'!$R$59),"")</f>
        <v/>
      </c>
      <c r="L173" s="118" t="str">
        <f>IF(AND('Mapa final'!$AB$60="Baja",'Mapa final'!$AD$60="Leve"),CONCATENATE("R18C",'Mapa final'!$R$60),"")</f>
        <v/>
      </c>
      <c r="M173" s="51" t="str">
        <f>IF(AND('Mapa final'!$AB$58="Baja",'Mapa final'!$AD$58="Menor"),CONCATENATE("R18C",'Mapa final'!$R$58),"")</f>
        <v/>
      </c>
      <c r="N173" s="52" t="str">
        <f>IF(AND('Mapa final'!$AB$59="Baja",'Mapa final'!$AD$59="Menor"),CONCATENATE("R18C",'Mapa final'!$R$59),"")</f>
        <v/>
      </c>
      <c r="O173" s="113" t="str">
        <f>IF(AND('Mapa final'!$AB$60="Baja",'Mapa final'!$AD$60="Menor"),CONCATENATE("R18C",'Mapa final'!$R$60),"")</f>
        <v/>
      </c>
      <c r="P173" s="51" t="str">
        <f>IF(AND('Mapa final'!$AB$58="Baja",'Mapa final'!$AD$58="Moderado"),CONCATENATE("R18C",'Mapa final'!$R$58),"")</f>
        <v/>
      </c>
      <c r="Q173" s="52" t="str">
        <f>IF(AND('Mapa final'!$AB$59="Baja",'Mapa final'!$AD$59="Moderado"),CONCATENATE("R18C",'Mapa final'!$R$59),"")</f>
        <v>R18C2</v>
      </c>
      <c r="R173" s="113" t="str">
        <f>IF(AND('Mapa final'!$AB$60="Baja",'Mapa final'!$AD$60="Moderado"),CONCATENATE("R18C",'Mapa final'!$R$60),"")</f>
        <v/>
      </c>
      <c r="S173" s="107" t="str">
        <f>IF(AND('Mapa final'!$AB$58="Baja",'Mapa final'!$AD$58="Mayor"),CONCATENATE("R18C",'Mapa final'!$R$58),"")</f>
        <v/>
      </c>
      <c r="T173" s="44" t="str">
        <f>IF(AND('Mapa final'!$AB$59="Baja",'Mapa final'!$AD$59="Mayor"),CONCATENATE("R18C",'Mapa final'!$R$59),"")</f>
        <v/>
      </c>
      <c r="U173" s="108" t="str">
        <f>IF(AND('Mapa final'!$AB$60="Baja",'Mapa final'!$AD$60="Mayor"),CONCATENATE("R18C",'Mapa final'!$R$60),"")</f>
        <v/>
      </c>
      <c r="V173" s="45" t="str">
        <f>IF(AND('Mapa final'!$AB$58="Baja",'Mapa final'!$AD$58="Catastrófico"),CONCATENATE("R18C",'Mapa final'!$R$58),"")</f>
        <v/>
      </c>
      <c r="W173" s="46" t="str">
        <f>IF(AND('Mapa final'!$AB$59="Baja",'Mapa final'!$AD$59="Catastrófico"),CONCATENATE("R18C",'Mapa final'!$R$59),"")</f>
        <v/>
      </c>
      <c r="X173" s="102" t="str">
        <f>IF(AND('Mapa final'!$AB$60="Baja",'Mapa final'!$AD$60="Catastrófico"),CONCATENATE("R18C",'Mapa final'!$R$60),"")</f>
        <v/>
      </c>
      <c r="Y173" s="58"/>
      <c r="Z173" s="287"/>
      <c r="AA173" s="288"/>
      <c r="AB173" s="288"/>
      <c r="AC173" s="288"/>
      <c r="AD173" s="288"/>
      <c r="AE173" s="289"/>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282"/>
      <c r="C174" s="282"/>
      <c r="D174" s="283"/>
      <c r="E174" s="258"/>
      <c r="F174" s="254"/>
      <c r="G174" s="254"/>
      <c r="H174" s="254"/>
      <c r="I174" s="254"/>
      <c r="J174" s="117" t="str">
        <f>IF(AND('Mapa final'!$AB$61="Baja",'Mapa final'!$AD$61="Leve"),CONCATENATE("R19C",'Mapa final'!$R$61),"")</f>
        <v/>
      </c>
      <c r="K174" s="56" t="str">
        <f>IF(AND('Mapa final'!$AB$62="Baja",'Mapa final'!$AD$62="Leve"),CONCATENATE("R19C",'Mapa final'!$R$62),"")</f>
        <v/>
      </c>
      <c r="L174" s="118" t="str">
        <f>IF(AND('Mapa final'!$AB$63="Baja",'Mapa final'!$AD$63="Leve"),CONCATENATE("R19C",'Mapa final'!$R$63),"")</f>
        <v/>
      </c>
      <c r="M174" s="51" t="str">
        <f>IF(AND('Mapa final'!$AB$61="Baja",'Mapa final'!$AD$61="Menor"),CONCATENATE("R19C",'Mapa final'!$R$61),"")</f>
        <v/>
      </c>
      <c r="N174" s="52" t="str">
        <f>IF(AND('Mapa final'!$AB$62="Baja",'Mapa final'!$AD$62="Menor"),CONCATENATE("R19C",'Mapa final'!$R$62),"")</f>
        <v/>
      </c>
      <c r="O174" s="113" t="str">
        <f>IF(AND('Mapa final'!$AB$63="Baja",'Mapa final'!$AD$63="Menor"),CONCATENATE("R19C",'Mapa final'!$R$63),"")</f>
        <v/>
      </c>
      <c r="P174" s="51" t="str">
        <f>IF(AND('Mapa final'!$AB$61="Baja",'Mapa final'!$AD$61="Moderado"),CONCATENATE("R19C",'Mapa final'!$R$61),"")</f>
        <v/>
      </c>
      <c r="Q174" s="52" t="str">
        <f>IF(AND('Mapa final'!$AB$62="Baja",'Mapa final'!$AD$62="Moderado"),CONCATENATE("R19C",'Mapa final'!$R$62),"")</f>
        <v/>
      </c>
      <c r="R174" s="113" t="str">
        <f>IF(AND('Mapa final'!$AB$63="Baja",'Mapa final'!$AD$63="Moderado"),CONCATENATE("R19C",'Mapa final'!$R$63),"")</f>
        <v/>
      </c>
      <c r="S174" s="107" t="str">
        <f>IF(AND('Mapa final'!$AB$61="Baja",'Mapa final'!$AD$61="Mayor"),CONCATENATE("R19C",'Mapa final'!$R$61),"")</f>
        <v/>
      </c>
      <c r="T174" s="44" t="str">
        <f>IF(AND('Mapa final'!$AB$62="Baja",'Mapa final'!$AD$62="Mayor"),CONCATENATE("R19C",'Mapa final'!$R$62),"")</f>
        <v/>
      </c>
      <c r="U174" s="108" t="str">
        <f>IF(AND('Mapa final'!$AB$63="Baja",'Mapa final'!$AD$63="Mayor"),CONCATENATE("R19C",'Mapa final'!$R$63),"")</f>
        <v/>
      </c>
      <c r="V174" s="45" t="str">
        <f>IF(AND('Mapa final'!$AB$61="Baja",'Mapa final'!$AD$61="Catastrófico"),CONCATENATE("R19C",'Mapa final'!$R$61),"")</f>
        <v/>
      </c>
      <c r="W174" s="46" t="str">
        <f>IF(AND('Mapa final'!$AB$62="Baja",'Mapa final'!$AD$62="Catastrófico"),CONCATENATE("R19C",'Mapa final'!$R$62),"")</f>
        <v/>
      </c>
      <c r="X174" s="102" t="str">
        <f>IF(AND('Mapa final'!$AB$63="Baja",'Mapa final'!$AD$63="Catastrófico"),CONCATENATE("R19C",'Mapa final'!$R$63),"")</f>
        <v/>
      </c>
      <c r="Y174" s="58"/>
      <c r="Z174" s="287"/>
      <c r="AA174" s="288"/>
      <c r="AB174" s="288"/>
      <c r="AC174" s="288"/>
      <c r="AD174" s="288"/>
      <c r="AE174" s="289"/>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282"/>
      <c r="C175" s="282"/>
      <c r="D175" s="283"/>
      <c r="E175" s="258"/>
      <c r="F175" s="254"/>
      <c r="G175" s="254"/>
      <c r="H175" s="254"/>
      <c r="I175" s="254"/>
      <c r="J175" s="117" t="str">
        <f>IF(AND('Mapa final'!$AB$64="Baja",'Mapa final'!$AD$64="Leve"),CONCATENATE("R20C",'Mapa final'!$R$64),"")</f>
        <v/>
      </c>
      <c r="K175" s="56" t="str">
        <f>IF(AND('Mapa final'!$AB$65="Baja",'Mapa final'!$AD$65="Leve"),CONCATENATE("R20C",'Mapa final'!$R$65),"")</f>
        <v/>
      </c>
      <c r="L175" s="118" t="str">
        <f>IF(AND('Mapa final'!$AB$66="Baja",'Mapa final'!$AD$66="Leve"),CONCATENATE("R20C",'Mapa final'!$R$66),"")</f>
        <v/>
      </c>
      <c r="M175" s="51" t="str">
        <f>IF(AND('Mapa final'!$AB$64="Baja",'Mapa final'!$AD$64="Menor"),CONCATENATE("R20C",'Mapa final'!$R$64),"")</f>
        <v/>
      </c>
      <c r="N175" s="52" t="str">
        <f>IF(AND('Mapa final'!$AB$65="Baja",'Mapa final'!$AD$65="Menor"),CONCATENATE("R20C",'Mapa final'!$R$65),"")</f>
        <v/>
      </c>
      <c r="O175" s="113" t="str">
        <f>IF(AND('Mapa final'!$AB$66="Baja",'Mapa final'!$AD$66="Menor"),CONCATENATE("R20C",'Mapa final'!$R$66),"")</f>
        <v/>
      </c>
      <c r="P175" s="51" t="str">
        <f>IF(AND('Mapa final'!$AB$64="Baja",'Mapa final'!$AD$64="Moderado"),CONCATENATE("R20C",'Mapa final'!$R$64),"")</f>
        <v/>
      </c>
      <c r="Q175" s="52" t="str">
        <f>IF(AND('Mapa final'!$AB$65="Baja",'Mapa final'!$AD$65="Moderado"),CONCATENATE("R20C",'Mapa final'!$R$65),"")</f>
        <v/>
      </c>
      <c r="R175" s="113" t="str">
        <f>IF(AND('Mapa final'!$AB$66="Baja",'Mapa final'!$AD$66="Moderado"),CONCATENATE("R20C",'Mapa final'!$R$66),"")</f>
        <v/>
      </c>
      <c r="S175" s="107" t="str">
        <f>IF(AND('Mapa final'!$AB$64="Baja",'Mapa final'!$AD$64="Mayor"),CONCATENATE("R20C",'Mapa final'!$R$64),"")</f>
        <v>R20C1</v>
      </c>
      <c r="T175" s="44" t="str">
        <f>IF(AND('Mapa final'!$AB$65="Baja",'Mapa final'!$AD$65="Mayor"),CONCATENATE("R20C",'Mapa final'!$R$65),"")</f>
        <v/>
      </c>
      <c r="U175" s="108" t="str">
        <f>IF(AND('Mapa final'!$AB$66="Baja",'Mapa final'!$AD$66="Mayor"),CONCATENATE("R20C",'Mapa final'!$R$66),"")</f>
        <v/>
      </c>
      <c r="V175" s="45" t="str">
        <f>IF(AND('Mapa final'!$AB$64="Baja",'Mapa final'!$AD$64="Catastrófico"),CONCATENATE("R20C",'Mapa final'!$R$64),"")</f>
        <v/>
      </c>
      <c r="W175" s="46" t="str">
        <f>IF(AND('Mapa final'!$AB$65="Baja",'Mapa final'!$AD$65="Catastrófico"),CONCATENATE("R20C",'Mapa final'!$R$65),"")</f>
        <v/>
      </c>
      <c r="X175" s="102" t="str">
        <f>IF(AND('Mapa final'!$AB$66="Baja",'Mapa final'!$AD$66="Catastrófico"),CONCATENATE("R20C",'Mapa final'!$R$66),"")</f>
        <v/>
      </c>
      <c r="Y175" s="58"/>
      <c r="Z175" s="287"/>
      <c r="AA175" s="288"/>
      <c r="AB175" s="288"/>
      <c r="AC175" s="288"/>
      <c r="AD175" s="288"/>
      <c r="AE175" s="289"/>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282"/>
      <c r="C176" s="282"/>
      <c r="D176" s="283"/>
      <c r="E176" s="258"/>
      <c r="F176" s="254"/>
      <c r="G176" s="254"/>
      <c r="H176" s="254"/>
      <c r="I176" s="254"/>
      <c r="J176" s="117" t="str">
        <f>IF(AND('Mapa final'!$AB$67="Baja",'Mapa final'!$AD$67="Leve"),CONCATENATE("R21C",'Mapa final'!$R$67),"")</f>
        <v>R21C1</v>
      </c>
      <c r="K176" s="56" t="str">
        <f>IF(AND('Mapa final'!$AB$68="Baja",'Mapa final'!$AD$68="Leve"),CONCATENATE("R21C",'Mapa final'!$R$68),"")</f>
        <v/>
      </c>
      <c r="L176" s="118" t="str">
        <f>IF(AND('Mapa final'!$AB$69="Baja",'Mapa final'!$AD$69="Leve"),CONCATENATE("R21C",'Mapa final'!$R$69),"")</f>
        <v/>
      </c>
      <c r="M176" s="51" t="str">
        <f>IF(AND('Mapa final'!$AB$67="Baja",'Mapa final'!$AD$67="Menor"),CONCATENATE("R21C",'Mapa final'!$R$67),"")</f>
        <v/>
      </c>
      <c r="N176" s="52" t="str">
        <f>IF(AND('Mapa final'!$AB$68="Baja",'Mapa final'!$AD$68="Menor"),CONCATENATE("R21C",'Mapa final'!$R$68),"")</f>
        <v/>
      </c>
      <c r="O176" s="113" t="str">
        <f>IF(AND('Mapa final'!$AB$69="Baja",'Mapa final'!$AD$69="Menor"),CONCATENATE("R21C",'Mapa final'!$R$69),"")</f>
        <v/>
      </c>
      <c r="P176" s="51" t="str">
        <f>IF(AND('Mapa final'!$AB$67="Baja",'Mapa final'!$AD$67="Moderado"),CONCATENATE("R21C",'Mapa final'!$R$67),"")</f>
        <v/>
      </c>
      <c r="Q176" s="52" t="str">
        <f>IF(AND('Mapa final'!$AB$68="Baja",'Mapa final'!$AD$68="Moderado"),CONCATENATE("R21C",'Mapa final'!$R$68),"")</f>
        <v/>
      </c>
      <c r="R176" s="113" t="str">
        <f>IF(AND('Mapa final'!$AB$69="Baja",'Mapa final'!$AD$69="Moderado"),CONCATENATE("R21C",'Mapa final'!$R$69),"")</f>
        <v/>
      </c>
      <c r="S176" s="107" t="str">
        <f>IF(AND('Mapa final'!$AB$67="Baja",'Mapa final'!$AD$67="Mayor"),CONCATENATE("R21C",'Mapa final'!$R$67),"")</f>
        <v/>
      </c>
      <c r="T176" s="44" t="str">
        <f>IF(AND('Mapa final'!$AB$68="Baja",'Mapa final'!$AD$68="Mayor"),CONCATENATE("R21C",'Mapa final'!$R$68),"")</f>
        <v/>
      </c>
      <c r="U176" s="108" t="str">
        <f>IF(AND('Mapa final'!$AB$69="Baja",'Mapa final'!$AD$69="Mayor"),CONCATENATE("R21C",'Mapa final'!$R$69),"")</f>
        <v/>
      </c>
      <c r="V176" s="45" t="str">
        <f>IF(AND('Mapa final'!$AB$67="Baja",'Mapa final'!$AD$67="Catastrófico"),CONCATENATE("R21C",'Mapa final'!$R$67),"")</f>
        <v/>
      </c>
      <c r="W176" s="46" t="str">
        <f>IF(AND('Mapa final'!$AB$68="Baja",'Mapa final'!$AD$68="Catastrófico"),CONCATENATE("R21C",'Mapa final'!$R$68),"")</f>
        <v/>
      </c>
      <c r="X176" s="102" t="str">
        <f>IF(AND('Mapa final'!$AB$69="Baja",'Mapa final'!$AD$69="Catastrófico"),CONCATENATE("R21C",'Mapa final'!$R$69),"")</f>
        <v/>
      </c>
      <c r="Y176" s="58"/>
      <c r="Z176" s="287"/>
      <c r="AA176" s="288"/>
      <c r="AB176" s="288"/>
      <c r="AC176" s="288"/>
      <c r="AD176" s="288"/>
      <c r="AE176" s="289"/>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282"/>
      <c r="C177" s="282"/>
      <c r="D177" s="283"/>
      <c r="E177" s="258"/>
      <c r="F177" s="254"/>
      <c r="G177" s="254"/>
      <c r="H177" s="254"/>
      <c r="I177" s="254"/>
      <c r="J177" s="117" t="str">
        <f>IF(AND('Mapa final'!$AB$70="Baja",'Mapa final'!$AD$70="Leve"),CONCATENATE("R22C",'Mapa final'!$R$70),"")</f>
        <v/>
      </c>
      <c r="K177" s="56" t="str">
        <f>IF(AND('Mapa final'!$AB$71="Baja",'Mapa final'!$AD$71="Leve"),CONCATENATE("R22C",'Mapa final'!$R$71),"")</f>
        <v/>
      </c>
      <c r="L177" s="118" t="str">
        <f>IF(AND('Mapa final'!$AB$72="Baja",'Mapa final'!$AD$72="Leve"),CONCATENATE("R22C",'Mapa final'!$R$72),"")</f>
        <v/>
      </c>
      <c r="M177" s="51" t="str">
        <f>IF(AND('Mapa final'!$AB$70="Baja",'Mapa final'!$AD$70="Menor"),CONCATENATE("R22C",'Mapa final'!$R$70),"")</f>
        <v>R22C1</v>
      </c>
      <c r="N177" s="52" t="str">
        <f>IF(AND('Mapa final'!$AB$71="Baja",'Mapa final'!$AD$71="Menor"),CONCATENATE("R22C",'Mapa final'!$R$71),"")</f>
        <v/>
      </c>
      <c r="O177" s="113" t="str">
        <f>IF(AND('Mapa final'!$AB$72="Baja",'Mapa final'!$AD$72="Menor"),CONCATENATE("R22C",'Mapa final'!$R$72),"")</f>
        <v/>
      </c>
      <c r="P177" s="51" t="str">
        <f>IF(AND('Mapa final'!$AB$70="Baja",'Mapa final'!$AD$70="Moderado"),CONCATENATE("R22C",'Mapa final'!$R$70),"")</f>
        <v/>
      </c>
      <c r="Q177" s="52" t="str">
        <f>IF(AND('Mapa final'!$AB$71="Baja",'Mapa final'!$AD$71="Moderado"),CONCATENATE("R22C",'Mapa final'!$R$71),"")</f>
        <v/>
      </c>
      <c r="R177" s="113" t="str">
        <f>IF(AND('Mapa final'!$AB$72="Baja",'Mapa final'!$AD$72="Moderado"),CONCATENATE("R22C",'Mapa final'!$R$72),"")</f>
        <v/>
      </c>
      <c r="S177" s="107" t="str">
        <f>IF(AND('Mapa final'!$AB$70="Baja",'Mapa final'!$AD$70="Mayor"),CONCATENATE("R22C",'Mapa final'!$R$70),"")</f>
        <v/>
      </c>
      <c r="T177" s="44" t="str">
        <f>IF(AND('Mapa final'!$AB$71="Baja",'Mapa final'!$AD$71="Mayor"),CONCATENATE("R22C",'Mapa final'!$R$71),"")</f>
        <v/>
      </c>
      <c r="U177" s="108" t="str">
        <f>IF(AND('Mapa final'!$AB$72="Baja",'Mapa final'!$AD$72="Mayor"),CONCATENATE("R22C",'Mapa final'!$R$72),"")</f>
        <v/>
      </c>
      <c r="V177" s="45" t="str">
        <f>IF(AND('Mapa final'!$AB$70="Baja",'Mapa final'!$AD$70="Catastrófico"),CONCATENATE("R22C",'Mapa final'!$R$70),"")</f>
        <v/>
      </c>
      <c r="W177" s="46" t="str">
        <f>IF(AND('Mapa final'!$AB$71="Baja",'Mapa final'!$AD$71="Catastrófico"),CONCATENATE("R22C",'Mapa final'!$R$71),"")</f>
        <v/>
      </c>
      <c r="X177" s="102" t="str">
        <f>IF(AND('Mapa final'!$AB$72="Baja",'Mapa final'!$AD$72="Catastrófico"),CONCATENATE("R22C",'Mapa final'!$R$72),"")</f>
        <v/>
      </c>
      <c r="Y177" s="58"/>
      <c r="Z177" s="287"/>
      <c r="AA177" s="288"/>
      <c r="AB177" s="288"/>
      <c r="AC177" s="288"/>
      <c r="AD177" s="288"/>
      <c r="AE177" s="289"/>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282"/>
      <c r="C178" s="282"/>
      <c r="D178" s="283"/>
      <c r="E178" s="258"/>
      <c r="F178" s="254"/>
      <c r="G178" s="254"/>
      <c r="H178" s="254"/>
      <c r="I178" s="254"/>
      <c r="J178" s="117" t="str">
        <f>IF(AND('Mapa final'!$AB$73="Baja",'Mapa final'!$AD$73="Leve"),CONCATENATE("R23C",'Mapa final'!$R$73),"")</f>
        <v/>
      </c>
      <c r="K178" s="56" t="str">
        <f>IF(AND('Mapa final'!$AB$74="Baja",'Mapa final'!$AD$74="Leve"),CONCATENATE("R23C",'Mapa final'!$R$74),"")</f>
        <v/>
      </c>
      <c r="L178" s="118" t="str">
        <f>IF(AND('Mapa final'!$AB$75="Baja",'Mapa final'!$AD$75="Leve"),CONCATENATE("R23C",'Mapa final'!$R$75),"")</f>
        <v/>
      </c>
      <c r="M178" s="51" t="str">
        <f>IF(AND('Mapa final'!$AB$73="Baja",'Mapa final'!$AD$73="Menor"),CONCATENATE("R23C",'Mapa final'!$R$73),"")</f>
        <v/>
      </c>
      <c r="N178" s="52" t="str">
        <f>IF(AND('Mapa final'!$AB$74="Baja",'Mapa final'!$AD$74="Menor"),CONCATENATE("R23C",'Mapa final'!$R$74),"")</f>
        <v/>
      </c>
      <c r="O178" s="113" t="str">
        <f>IF(AND('Mapa final'!$AB$75="Baja",'Mapa final'!$AD$75="Menor"),CONCATENATE("R23C",'Mapa final'!$R$75),"")</f>
        <v/>
      </c>
      <c r="P178" s="51" t="str">
        <f>IF(AND('Mapa final'!$AB$73="Baja",'Mapa final'!$AD$73="Moderado"),CONCATENATE("R23C",'Mapa final'!$R$73),"")</f>
        <v/>
      </c>
      <c r="Q178" s="52" t="str">
        <f>IF(AND('Mapa final'!$AB$74="Baja",'Mapa final'!$AD$74="Moderado"),CONCATENATE("R23C",'Mapa final'!$R$74),"")</f>
        <v/>
      </c>
      <c r="R178" s="113" t="str">
        <f>IF(AND('Mapa final'!$AB$75="Baja",'Mapa final'!$AD$75="Moderado"),CONCATENATE("R23C",'Mapa final'!$R$75),"")</f>
        <v/>
      </c>
      <c r="S178" s="107" t="str">
        <f>IF(AND('Mapa final'!$AB$73="Baja",'Mapa final'!$AD$73="Mayor"),CONCATENATE("R23C",'Mapa final'!$R$73),"")</f>
        <v>R23C1</v>
      </c>
      <c r="T178" s="44" t="str">
        <f>IF(AND('Mapa final'!$AB$74="Baja",'Mapa final'!$AD$74="Mayor"),CONCATENATE("R23C",'Mapa final'!$R$74),"")</f>
        <v>R23C2</v>
      </c>
      <c r="U178" s="108" t="str">
        <f>IF(AND('Mapa final'!$AB$75="Baja",'Mapa final'!$AD$75="Mayor"),CONCATENATE("R23C",'Mapa final'!$R$75),"")</f>
        <v/>
      </c>
      <c r="V178" s="45" t="str">
        <f>IF(AND('Mapa final'!$AB$73="Baja",'Mapa final'!$AD$73="Catastrófico"),CONCATENATE("R23C",'Mapa final'!$R$73),"")</f>
        <v/>
      </c>
      <c r="W178" s="46" t="str">
        <f>IF(AND('Mapa final'!$AB$74="Baja",'Mapa final'!$AD$74="Catastrófico"),CONCATENATE("R23C",'Mapa final'!$R$74),"")</f>
        <v/>
      </c>
      <c r="X178" s="102" t="str">
        <f>IF(AND('Mapa final'!$AB$75="Baja",'Mapa final'!$AD$75="Catastrófico"),CONCATENATE("R23C",'Mapa final'!$R$75),"")</f>
        <v/>
      </c>
      <c r="Y178" s="58"/>
      <c r="Z178" s="287"/>
      <c r="AA178" s="288"/>
      <c r="AB178" s="288"/>
      <c r="AC178" s="288"/>
      <c r="AD178" s="288"/>
      <c r="AE178" s="289"/>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282"/>
      <c r="C179" s="282"/>
      <c r="D179" s="283"/>
      <c r="E179" s="258"/>
      <c r="F179" s="254"/>
      <c r="G179" s="254"/>
      <c r="H179" s="254"/>
      <c r="I179" s="254"/>
      <c r="J179" s="117" t="str">
        <f>IF(AND('Mapa final'!$AB$76="Baja",'Mapa final'!$AD$76="Leve"),CONCATENATE("R24C",'Mapa final'!$R$76),"")</f>
        <v/>
      </c>
      <c r="K179" s="56" t="str">
        <f>IF(AND('Mapa final'!$AB$77="Baja",'Mapa final'!$AD$77="Leve"),CONCATENATE("R24C",'Mapa final'!$R$77),"")</f>
        <v/>
      </c>
      <c r="L179" s="118" t="str">
        <f>IF(AND('Mapa final'!$AB$78="Baja",'Mapa final'!$AD$78="Leve"),CONCATENATE("R24C",'Mapa final'!$R$78),"")</f>
        <v/>
      </c>
      <c r="M179" s="51" t="str">
        <f>IF(AND('Mapa final'!$AB$76="Baja",'Mapa final'!$AD$76="Menor"),CONCATENATE("R24C",'Mapa final'!$R$76),"")</f>
        <v/>
      </c>
      <c r="N179" s="52" t="str">
        <f>IF(AND('Mapa final'!$AB$77="Baja",'Mapa final'!$AD$77="Menor"),CONCATENATE("R24C",'Mapa final'!$R$77),"")</f>
        <v/>
      </c>
      <c r="O179" s="113" t="str">
        <f>IF(AND('Mapa final'!$AB$78="Baja",'Mapa final'!$AD$78="Menor"),CONCATENATE("R24C",'Mapa final'!$R$78),"")</f>
        <v/>
      </c>
      <c r="P179" s="51" t="str">
        <f>IF(AND('Mapa final'!$AB$76="Baja",'Mapa final'!$AD$76="Moderado"),CONCATENATE("R24C",'Mapa final'!$R$76),"")</f>
        <v>R24C1</v>
      </c>
      <c r="Q179" s="52" t="str">
        <f>IF(AND('Mapa final'!$AB$77="Baja",'Mapa final'!$AD$77="Moderado"),CONCATENATE("R24C",'Mapa final'!$R$77),"")</f>
        <v/>
      </c>
      <c r="R179" s="113" t="str">
        <f>IF(AND('Mapa final'!$AB$78="Baja",'Mapa final'!$AD$78="Moderado"),CONCATENATE("R24C",'Mapa final'!$R$78),"")</f>
        <v/>
      </c>
      <c r="S179" s="107" t="str">
        <f>IF(AND('Mapa final'!$AB$76="Baja",'Mapa final'!$AD$76="Mayor"),CONCATENATE("R24C",'Mapa final'!$R$76),"")</f>
        <v/>
      </c>
      <c r="T179" s="44" t="str">
        <f>IF(AND('Mapa final'!$AB$77="Baja",'Mapa final'!$AD$77="Mayor"),CONCATENATE("R24C",'Mapa final'!$R$77),"")</f>
        <v/>
      </c>
      <c r="U179" s="108" t="str">
        <f>IF(AND('Mapa final'!$AB$78="Baja",'Mapa final'!$AD$78="Mayor"),CONCATENATE("R24C",'Mapa final'!$R$78),"")</f>
        <v/>
      </c>
      <c r="V179" s="45" t="str">
        <f>IF(AND('Mapa final'!$AB$76="Baja",'Mapa final'!$AD$76="Catastrófico"),CONCATENATE("R24C",'Mapa final'!$R$76),"")</f>
        <v/>
      </c>
      <c r="W179" s="46" t="str">
        <f>IF(AND('Mapa final'!$AB$77="Baja",'Mapa final'!$AD$77="Catastrófico"),CONCATENATE("R24C",'Mapa final'!$R$77),"")</f>
        <v/>
      </c>
      <c r="X179" s="102" t="str">
        <f>IF(AND('Mapa final'!$AB$78="Baja",'Mapa final'!$AD$78="Catastrófico"),CONCATENATE("R24C",'Mapa final'!$R$78),"")</f>
        <v/>
      </c>
      <c r="Y179" s="58"/>
      <c r="Z179" s="287"/>
      <c r="AA179" s="288"/>
      <c r="AB179" s="288"/>
      <c r="AC179" s="288"/>
      <c r="AD179" s="288"/>
      <c r="AE179" s="289"/>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282"/>
      <c r="C180" s="282"/>
      <c r="D180" s="283"/>
      <c r="E180" s="258"/>
      <c r="F180" s="254"/>
      <c r="G180" s="254"/>
      <c r="H180" s="254"/>
      <c r="I180" s="254"/>
      <c r="J180" s="117" t="str">
        <f>IF(AND('Mapa final'!$AB$79="Baja",'Mapa final'!$AD$79="Leve"),CONCATENATE("R25C",'Mapa final'!$R$79),"")</f>
        <v/>
      </c>
      <c r="K180" s="56" t="str">
        <f>IF(AND('Mapa final'!$AB$80="Baja",'Mapa final'!$AD$80="Leve"),CONCATENATE("R25C",'Mapa final'!$R$80),"")</f>
        <v/>
      </c>
      <c r="L180" s="118" t="str">
        <f>IF(AND('Mapa final'!$AB$81="Baja",'Mapa final'!$AD$81="Leve"),CONCATENATE("R25C",'Mapa final'!$R$81),"")</f>
        <v/>
      </c>
      <c r="M180" s="51" t="str">
        <f>IF(AND('Mapa final'!$AB$79="Baja",'Mapa final'!$AD$79="Menor"),CONCATENATE("R25C",'Mapa final'!$R$79),"")</f>
        <v/>
      </c>
      <c r="N180" s="52" t="str">
        <f>IF(AND('Mapa final'!$AB$80="Baja",'Mapa final'!$AD$80="Menor"),CONCATENATE("R25C",'Mapa final'!$R$80),"")</f>
        <v/>
      </c>
      <c r="O180" s="113" t="str">
        <f>IF(AND('Mapa final'!$AB$81="Baja",'Mapa final'!$AD$81="Menor"),CONCATENATE("R25C",'Mapa final'!$R$81),"")</f>
        <v/>
      </c>
      <c r="P180" s="51" t="str">
        <f>IF(AND('Mapa final'!$AB$79="Baja",'Mapa final'!$AD$79="Moderado"),CONCATENATE("R25C",'Mapa final'!$R$79),"")</f>
        <v>R25C1</v>
      </c>
      <c r="Q180" s="52" t="str">
        <f>IF(AND('Mapa final'!$AB$80="Baja",'Mapa final'!$AD$80="Moderado"),CONCATENATE("R25C",'Mapa final'!$R$80),"")</f>
        <v/>
      </c>
      <c r="R180" s="113" t="str">
        <f>IF(AND('Mapa final'!$AB$81="Baja",'Mapa final'!$AD$81="Moderado"),CONCATENATE("R25C",'Mapa final'!$R$81),"")</f>
        <v/>
      </c>
      <c r="S180" s="107" t="str">
        <f>IF(AND('Mapa final'!$AB$79="Baja",'Mapa final'!$AD$79="Mayor"),CONCATENATE("R25C",'Mapa final'!$R$79),"")</f>
        <v/>
      </c>
      <c r="T180" s="44" t="str">
        <f>IF(AND('Mapa final'!$AB$80="Baja",'Mapa final'!$AD$80="Mayor"),CONCATENATE("R25C",'Mapa final'!$R$80),"")</f>
        <v/>
      </c>
      <c r="U180" s="108" t="str">
        <f>IF(AND('Mapa final'!$AB$81="Baja",'Mapa final'!$AD$81="Mayor"),CONCATENATE("R25C",'Mapa final'!$R$81),"")</f>
        <v/>
      </c>
      <c r="V180" s="45" t="str">
        <f>IF(AND('Mapa final'!$AB$79="Baja",'Mapa final'!$AD$79="Catastrófico"),CONCATENATE("R25C",'Mapa final'!$R$79),"")</f>
        <v/>
      </c>
      <c r="W180" s="46" t="str">
        <f>IF(AND('Mapa final'!$AB$80="Baja",'Mapa final'!$AD$80="Catastrófico"),CONCATENATE("R25C",'Mapa final'!$R$80),"")</f>
        <v/>
      </c>
      <c r="X180" s="102" t="str">
        <f>IF(AND('Mapa final'!$AB$81="Baja",'Mapa final'!$AD$81="Catastrófico"),CONCATENATE("R25C",'Mapa final'!$R$81),"")</f>
        <v/>
      </c>
      <c r="Y180" s="58"/>
      <c r="Z180" s="287"/>
      <c r="AA180" s="288"/>
      <c r="AB180" s="288"/>
      <c r="AC180" s="288"/>
      <c r="AD180" s="288"/>
      <c r="AE180" s="289"/>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282"/>
      <c r="C181" s="282"/>
      <c r="D181" s="283"/>
      <c r="E181" s="258"/>
      <c r="F181" s="254"/>
      <c r="G181" s="254"/>
      <c r="H181" s="254"/>
      <c r="I181" s="254"/>
      <c r="J181" s="117" t="str">
        <f>IF(AND('Mapa final'!$AB$82="Baja",'Mapa final'!$AD$82="Leve"),CONCATENATE("R26C",'Mapa final'!$R$82),"")</f>
        <v/>
      </c>
      <c r="K181" s="56" t="str">
        <f>IF(AND('Mapa final'!$AB$83="Baja",'Mapa final'!$AD$83="Leve"),CONCATENATE("R26C",'Mapa final'!$R$83),"")</f>
        <v/>
      </c>
      <c r="L181" s="118" t="str">
        <f>IF(AND('Mapa final'!$AB$84="Baja",'Mapa final'!$AD$84="Leve"),CONCATENATE("R26C",'Mapa final'!$R$84),"")</f>
        <v/>
      </c>
      <c r="M181" s="51" t="str">
        <f>IF(AND('Mapa final'!$AB$82="Baja",'Mapa final'!$AD$82="Menor"),CONCATENATE("R26C",'Mapa final'!$R$82),"")</f>
        <v/>
      </c>
      <c r="N181" s="52" t="str">
        <f>IF(AND('Mapa final'!$AB$83="Baja",'Mapa final'!$AD$83="Menor"),CONCATENATE("R26C",'Mapa final'!$R$83),"")</f>
        <v/>
      </c>
      <c r="O181" s="113" t="str">
        <f>IF(AND('Mapa final'!$AB$84="Baja",'Mapa final'!$AD$84="Menor"),CONCATENATE("R26C",'Mapa final'!$R$84),"")</f>
        <v/>
      </c>
      <c r="P181" s="51" t="str">
        <f>IF(AND('Mapa final'!$AB$82="Baja",'Mapa final'!$AD$82="Moderado"),CONCATENATE("R26C",'Mapa final'!$R$82),"")</f>
        <v/>
      </c>
      <c r="Q181" s="52" t="str">
        <f>IF(AND('Mapa final'!$AB$83="Baja",'Mapa final'!$AD$83="Moderado"),CONCATENATE("R26C",'Mapa final'!$R$83),"")</f>
        <v/>
      </c>
      <c r="R181" s="113" t="str">
        <f>IF(AND('Mapa final'!$AB$84="Baja",'Mapa final'!$AD$84="Moderado"),CONCATENATE("R26C",'Mapa final'!$R$84),"")</f>
        <v/>
      </c>
      <c r="S181" s="107" t="str">
        <f>IF(AND('Mapa final'!$AB$82="Baja",'Mapa final'!$AD$82="Mayor"),CONCATENATE("R26C",'Mapa final'!$R$82),"")</f>
        <v/>
      </c>
      <c r="T181" s="44" t="str">
        <f>IF(AND('Mapa final'!$AB$83="Baja",'Mapa final'!$AD$83="Mayor"),CONCATENATE("R26C",'Mapa final'!$R$83),"")</f>
        <v/>
      </c>
      <c r="U181" s="108" t="str">
        <f>IF(AND('Mapa final'!$AB$84="Baja",'Mapa final'!$AD$84="Mayor"),CONCATENATE("R26C",'Mapa final'!$R$84),"")</f>
        <v/>
      </c>
      <c r="V181" s="45" t="str">
        <f>IF(AND('Mapa final'!$AB$82="Baja",'Mapa final'!$AD$82="Catastrófico"),CONCATENATE("R26C",'Mapa final'!$R$82),"")</f>
        <v/>
      </c>
      <c r="W181" s="46" t="str">
        <f>IF(AND('Mapa final'!$AB$83="Baja",'Mapa final'!$AD$83="Catastrófico"),CONCATENATE("R26C",'Mapa final'!$R$83),"")</f>
        <v/>
      </c>
      <c r="X181" s="102" t="str">
        <f>IF(AND('Mapa final'!$AB$84="Baja",'Mapa final'!$AD$84="Catastrófico"),CONCATENATE("R26C",'Mapa final'!$R$84),"")</f>
        <v/>
      </c>
      <c r="Y181" s="58"/>
      <c r="Z181" s="287"/>
      <c r="AA181" s="288"/>
      <c r="AB181" s="288"/>
      <c r="AC181" s="288"/>
      <c r="AD181" s="288"/>
      <c r="AE181" s="289"/>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282"/>
      <c r="C182" s="282"/>
      <c r="D182" s="283"/>
      <c r="E182" s="258"/>
      <c r="F182" s="254"/>
      <c r="G182" s="254"/>
      <c r="H182" s="254"/>
      <c r="I182" s="254"/>
      <c r="J182" s="117" t="str">
        <f>IF(AND('Mapa final'!$AB$85="Baja",'Mapa final'!$AD$85="Leve"),CONCATENATE("R27C",'Mapa final'!$R$85),"")</f>
        <v/>
      </c>
      <c r="K182" s="56" t="str">
        <f>IF(AND('Mapa final'!$AB$86="Baja",'Mapa final'!$AD$86="Leve"),CONCATENATE("R27C",'Mapa final'!$R$86),"")</f>
        <v/>
      </c>
      <c r="L182" s="118" t="str">
        <f>IF(AND('Mapa final'!$AB$87="Baja",'Mapa final'!$AD$87="Leve"),CONCATENATE("R27C",'Mapa final'!$R$87),"")</f>
        <v/>
      </c>
      <c r="M182" s="51" t="str">
        <f>IF(AND('Mapa final'!$AB$85="Baja",'Mapa final'!$AD$85="Menor"),CONCATENATE("R27C",'Mapa final'!$R$85),"")</f>
        <v/>
      </c>
      <c r="N182" s="52" t="str">
        <f>IF(AND('Mapa final'!$AB$86="Baja",'Mapa final'!$AD$86="Menor"),CONCATENATE("R27C",'Mapa final'!$R$86),"")</f>
        <v/>
      </c>
      <c r="O182" s="113" t="str">
        <f>IF(AND('Mapa final'!$AB$87="Baja",'Mapa final'!$AD$87="Menor"),CONCATENATE("R27C",'Mapa final'!$R$87),"")</f>
        <v/>
      </c>
      <c r="P182" s="51" t="str">
        <f>IF(AND('Mapa final'!$AB$85="Baja",'Mapa final'!$AD$85="Moderado"),CONCATENATE("R27C",'Mapa final'!$R$85),"")</f>
        <v>R27C1</v>
      </c>
      <c r="Q182" s="52" t="str">
        <f>IF(AND('Mapa final'!$AB$86="Baja",'Mapa final'!$AD$86="Moderado"),CONCATENATE("R27C",'Mapa final'!$R$86),"")</f>
        <v/>
      </c>
      <c r="R182" s="113" t="str">
        <f>IF(AND('Mapa final'!$AB$87="Baja",'Mapa final'!$AD$87="Moderado"),CONCATENATE("R27C",'Mapa final'!$R$87),"")</f>
        <v/>
      </c>
      <c r="S182" s="107" t="str">
        <f>IF(AND('Mapa final'!$AB$85="Baja",'Mapa final'!$AD$85="Mayor"),CONCATENATE("R27C",'Mapa final'!$R$85),"")</f>
        <v/>
      </c>
      <c r="T182" s="44" t="str">
        <f>IF(AND('Mapa final'!$AB$86="Baja",'Mapa final'!$AD$86="Mayor"),CONCATENATE("R27C",'Mapa final'!$R$86),"")</f>
        <v/>
      </c>
      <c r="U182" s="108" t="str">
        <f>IF(AND('Mapa final'!$AB$87="Baja",'Mapa final'!$AD$87="Mayor"),CONCATENATE("R27C",'Mapa final'!$R$87),"")</f>
        <v/>
      </c>
      <c r="V182" s="45" t="str">
        <f>IF(AND('Mapa final'!$AB$85="Baja",'Mapa final'!$AD$85="Catastrófico"),CONCATENATE("R27C",'Mapa final'!$R$85),"")</f>
        <v/>
      </c>
      <c r="W182" s="46" t="str">
        <f>IF(AND('Mapa final'!$AB$86="Baja",'Mapa final'!$AD$86="Catastrófico"),CONCATENATE("R27C",'Mapa final'!$R$86),"")</f>
        <v/>
      </c>
      <c r="X182" s="102" t="str">
        <f>IF(AND('Mapa final'!$AB$87="Baja",'Mapa final'!$AD$87="Catastrófico"),CONCATENATE("R27C",'Mapa final'!$R$87),"")</f>
        <v/>
      </c>
      <c r="Y182" s="58"/>
      <c r="Z182" s="287"/>
      <c r="AA182" s="288"/>
      <c r="AB182" s="288"/>
      <c r="AC182" s="288"/>
      <c r="AD182" s="288"/>
      <c r="AE182" s="289"/>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282"/>
      <c r="C183" s="282"/>
      <c r="D183" s="283"/>
      <c r="E183" s="258"/>
      <c r="F183" s="254"/>
      <c r="G183" s="254"/>
      <c r="H183" s="254"/>
      <c r="I183" s="254"/>
      <c r="J183" s="117" t="str">
        <f>IF(AND('Mapa final'!$AB$88="Baja",'Mapa final'!$AD$88="Leve"),CONCATENATE("R28C",'Mapa final'!$R$88),"")</f>
        <v/>
      </c>
      <c r="K183" s="56" t="str">
        <f>IF(AND('Mapa final'!$AB$89="Baja",'Mapa final'!$AD$89="Leve"),CONCATENATE("R28C",'Mapa final'!$R$89),"")</f>
        <v/>
      </c>
      <c r="L183" s="118" t="str">
        <f>IF(AND('Mapa final'!$AB$90="Baja",'Mapa final'!$AD$90="Leve"),CONCATENATE("R28C",'Mapa final'!$R$90),"")</f>
        <v/>
      </c>
      <c r="M183" s="51" t="str">
        <f>IF(AND('Mapa final'!$AB$88="Baja",'Mapa final'!$AD$88="Menor"),CONCATENATE("R28C",'Mapa final'!$R$88),"")</f>
        <v/>
      </c>
      <c r="N183" s="52" t="str">
        <f>IF(AND('Mapa final'!$AB$89="Baja",'Mapa final'!$AD$89="Menor"),CONCATENATE("R28C",'Mapa final'!$R$89),"")</f>
        <v/>
      </c>
      <c r="O183" s="113" t="str">
        <f>IF(AND('Mapa final'!$AB$90="Baja",'Mapa final'!$AD$90="Menor"),CONCATENATE("R28C",'Mapa final'!$R$90),"")</f>
        <v/>
      </c>
      <c r="P183" s="51" t="str">
        <f>IF(AND('Mapa final'!$AB$88="Baja",'Mapa final'!$AD$88="Moderado"),CONCATENATE("R28C",'Mapa final'!$R$88),"")</f>
        <v/>
      </c>
      <c r="Q183" s="52" t="str">
        <f>IF(AND('Mapa final'!$AB$89="Baja",'Mapa final'!$AD$89="Moderado"),CONCATENATE("R28C",'Mapa final'!$R$89),"")</f>
        <v/>
      </c>
      <c r="R183" s="113" t="str">
        <f>IF(AND('Mapa final'!$AB$90="Baja",'Mapa final'!$AD$90="Moderado"),CONCATENATE("R28C",'Mapa final'!$R$90),"")</f>
        <v/>
      </c>
      <c r="S183" s="107" t="str">
        <f>IF(AND('Mapa final'!$AB$88="Baja",'Mapa final'!$AD$88="Mayor"),CONCATENATE("R28C",'Mapa final'!$R$88),"")</f>
        <v>R28C1</v>
      </c>
      <c r="T183" s="44" t="str">
        <f>IF(AND('Mapa final'!$AB$89="Baja",'Mapa final'!$AD$89="Mayor"),CONCATENATE("R28C",'Mapa final'!$R$89),"")</f>
        <v/>
      </c>
      <c r="U183" s="108" t="str">
        <f>IF(AND('Mapa final'!$AB$90="Baja",'Mapa final'!$AD$90="Mayor"),CONCATENATE("R28C",'Mapa final'!$R$90),"")</f>
        <v/>
      </c>
      <c r="V183" s="45" t="str">
        <f>IF(AND('Mapa final'!$AB$88="Baja",'Mapa final'!$AD$88="Catastrófico"),CONCATENATE("R28C",'Mapa final'!$R$88),"")</f>
        <v/>
      </c>
      <c r="W183" s="46" t="str">
        <f>IF(AND('Mapa final'!$AB$89="Baja",'Mapa final'!$AD$89="Catastrófico"),CONCATENATE("R28C",'Mapa final'!$R$89),"")</f>
        <v/>
      </c>
      <c r="X183" s="102" t="str">
        <f>IF(AND('Mapa final'!$AB$90="Baja",'Mapa final'!$AD$90="Catastrófico"),CONCATENATE("R28C",'Mapa final'!$R$90),"")</f>
        <v/>
      </c>
      <c r="Y183" s="58"/>
      <c r="Z183" s="287"/>
      <c r="AA183" s="288"/>
      <c r="AB183" s="288"/>
      <c r="AC183" s="288"/>
      <c r="AD183" s="288"/>
      <c r="AE183" s="289"/>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282"/>
      <c r="C184" s="282"/>
      <c r="D184" s="283"/>
      <c r="E184" s="259"/>
      <c r="F184" s="272"/>
      <c r="G184" s="272"/>
      <c r="H184" s="272"/>
      <c r="I184" s="254"/>
      <c r="J184" s="117" t="str">
        <f>IF(AND('Mapa final'!$AB$91="Baja",'Mapa final'!$AD$91="Leve"),CONCATENATE("R29C",'Mapa final'!$R$91),"")</f>
        <v/>
      </c>
      <c r="K184" s="56" t="str">
        <f>IF(AND('Mapa final'!$AB$92="Baja",'Mapa final'!$AD$92="Leve"),CONCATENATE("R29C",'Mapa final'!$R$92),"")</f>
        <v/>
      </c>
      <c r="L184" s="118" t="str">
        <f>IF(AND('Mapa final'!$AB$93="Baja",'Mapa final'!$AD$93="Leve"),CONCATENATE("R29C",'Mapa final'!$R$93),"")</f>
        <v/>
      </c>
      <c r="M184" s="51" t="str">
        <f>IF(AND('Mapa final'!$AB$91="Baja",'Mapa final'!$AD$91="Menor"),CONCATENATE("R29C",'Mapa final'!$R$91),"")</f>
        <v/>
      </c>
      <c r="N184" s="52" t="str">
        <f>IF(AND('Mapa final'!$AB$92="Baja",'Mapa final'!$AD$92="Menor"),CONCATENATE("R29C",'Mapa final'!$R$92),"")</f>
        <v/>
      </c>
      <c r="O184" s="113" t="str">
        <f>IF(AND('Mapa final'!$AB$93="Baja",'Mapa final'!$AD$93="Menor"),CONCATENATE("R29C",'Mapa final'!$R$93),"")</f>
        <v/>
      </c>
      <c r="P184" s="51" t="str">
        <f>IF(AND('Mapa final'!$AB$91="Baja",'Mapa final'!$AD$91="Moderado"),CONCATENATE("R29C",'Mapa final'!$R$91),"")</f>
        <v/>
      </c>
      <c r="Q184" s="52" t="str">
        <f>IF(AND('Mapa final'!$AB$92="Baja",'Mapa final'!$AD$92="Moderado"),CONCATENATE("R29C",'Mapa final'!$R$92),"")</f>
        <v/>
      </c>
      <c r="R184" s="113" t="str">
        <f>IF(AND('Mapa final'!$AB$93="Baja",'Mapa final'!$AD$93="Moderado"),CONCATENATE("R29C",'Mapa final'!$R$93),"")</f>
        <v/>
      </c>
      <c r="S184" s="107" t="str">
        <f>IF(AND('Mapa final'!$AB$91="Baja",'Mapa final'!$AD$91="Mayor"),CONCATENATE("R29C",'Mapa final'!$R$91),"")</f>
        <v>R29C1</v>
      </c>
      <c r="T184" s="44" t="str">
        <f>IF(AND('Mapa final'!$AB$92="Baja",'Mapa final'!$AD$92="Mayor"),CONCATENATE("R29C",'Mapa final'!$R$92),"")</f>
        <v/>
      </c>
      <c r="U184" s="108" t="str">
        <f>IF(AND('Mapa final'!$AB$93="Baja",'Mapa final'!$AD$93="Mayor"),CONCATENATE("R29C",'Mapa final'!$R$93),"")</f>
        <v/>
      </c>
      <c r="V184" s="45" t="str">
        <f>IF(AND('Mapa final'!$AB$91="Baja",'Mapa final'!$AD$91="Catastrófico"),CONCATENATE("R29C",'Mapa final'!$R$91),"")</f>
        <v/>
      </c>
      <c r="W184" s="46" t="str">
        <f>IF(AND('Mapa final'!$AB$92="Baja",'Mapa final'!$AD$92="Catastrófico"),CONCATENATE("R29C",'Mapa final'!$R$92),"")</f>
        <v/>
      </c>
      <c r="X184" s="102" t="str">
        <f>IF(AND('Mapa final'!$AB$93="Baja",'Mapa final'!$AD$93="Catastrófico"),CONCATENATE("R29C",'Mapa final'!$R$93),"")</f>
        <v/>
      </c>
      <c r="Y184" s="58"/>
      <c r="Z184" s="287"/>
      <c r="AA184" s="288"/>
      <c r="AB184" s="288"/>
      <c r="AC184" s="288"/>
      <c r="AD184" s="288"/>
      <c r="AE184" s="289"/>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282"/>
      <c r="C185" s="282"/>
      <c r="D185" s="283"/>
      <c r="E185" s="259"/>
      <c r="F185" s="272"/>
      <c r="G185" s="272"/>
      <c r="H185" s="272"/>
      <c r="I185" s="254"/>
      <c r="J185" s="117" t="str">
        <f>IF(AND('Mapa final'!$AB$94="Baja",'Mapa final'!$AD$94="Leve"),CONCATENATE("R30C",'Mapa final'!$R$94),"")</f>
        <v/>
      </c>
      <c r="K185" s="56" t="str">
        <f>IF(AND('Mapa final'!$AB$95="Baja",'Mapa final'!$AD$95="Leve"),CONCATENATE("R30C",'Mapa final'!$R$95),"")</f>
        <v/>
      </c>
      <c r="L185" s="118" t="str">
        <f>IF(AND('Mapa final'!$AB$96="Baja",'Mapa final'!$AD$96="Leve"),CONCATENATE("R30C",'Mapa final'!$R$96),"")</f>
        <v/>
      </c>
      <c r="M185" s="51" t="str">
        <f>IF(AND('Mapa final'!$AB$94="Baja",'Mapa final'!$AD$94="Menor"),CONCATENATE("R30C",'Mapa final'!$R$94),"")</f>
        <v/>
      </c>
      <c r="N185" s="52" t="str">
        <f>IF(AND('Mapa final'!$AB$95="Baja",'Mapa final'!$AD$95="Menor"),CONCATENATE("R30C",'Mapa final'!$R$95),"")</f>
        <v/>
      </c>
      <c r="O185" s="113" t="str">
        <f>IF(AND('Mapa final'!$AB$96="Baja",'Mapa final'!$AD$96="Menor"),CONCATENATE("R30C",'Mapa final'!$R$96),"")</f>
        <v/>
      </c>
      <c r="P185" s="51" t="str">
        <f>IF(AND('Mapa final'!$AB$94="Baja",'Mapa final'!$AD$94="Moderado"),CONCATENATE("R30C",'Mapa final'!$R$94),"")</f>
        <v/>
      </c>
      <c r="Q185" s="52" t="str">
        <f>IF(AND('Mapa final'!$AB$95="Baja",'Mapa final'!$AD$95="Moderado"),CONCATENATE("R30C",'Mapa final'!$R$95),"")</f>
        <v/>
      </c>
      <c r="R185" s="113" t="str">
        <f>IF(AND('Mapa final'!$AB$96="Baja",'Mapa final'!$AD$96="Moderado"),CONCATENATE("R30C",'Mapa final'!$R$96),"")</f>
        <v/>
      </c>
      <c r="S185" s="107" t="str">
        <f>IF(AND('Mapa final'!$AB$94="Baja",'Mapa final'!$AD$94="Mayor"),CONCATENATE("R30C",'Mapa final'!$R$94),"")</f>
        <v/>
      </c>
      <c r="T185" s="44" t="str">
        <f>IF(AND('Mapa final'!$AB$95="Baja",'Mapa final'!$AD$95="Mayor"),CONCATENATE("R30C",'Mapa final'!$R$95),"")</f>
        <v>R30C2</v>
      </c>
      <c r="U185" s="108" t="str">
        <f>IF(AND('Mapa final'!$AB$96="Baja",'Mapa final'!$AD$96="Mayor"),CONCATENATE("R30C",'Mapa final'!$R$96),"")</f>
        <v/>
      </c>
      <c r="V185" s="45" t="str">
        <f>IF(AND('Mapa final'!$AB$94="Baja",'Mapa final'!$AD$94="Catastrófico"),CONCATENATE("R30C",'Mapa final'!$R$94),"")</f>
        <v/>
      </c>
      <c r="W185" s="46" t="str">
        <f>IF(AND('Mapa final'!$AB$95="Baja",'Mapa final'!$AD$95="Catastrófico"),CONCATENATE("R30C",'Mapa final'!$R$95),"")</f>
        <v/>
      </c>
      <c r="X185" s="102" t="str">
        <f>IF(AND('Mapa final'!$AB$96="Baja",'Mapa final'!$AD$96="Catastrófico"),CONCATENATE("R30C",'Mapa final'!$R$96),"")</f>
        <v/>
      </c>
      <c r="Y185" s="58"/>
      <c r="Z185" s="287"/>
      <c r="AA185" s="288"/>
      <c r="AB185" s="288"/>
      <c r="AC185" s="288"/>
      <c r="AD185" s="288"/>
      <c r="AE185" s="289"/>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282"/>
      <c r="C186" s="282"/>
      <c r="D186" s="283"/>
      <c r="E186" s="259"/>
      <c r="F186" s="272"/>
      <c r="G186" s="272"/>
      <c r="H186" s="272"/>
      <c r="I186" s="254"/>
      <c r="J186" s="117" t="str">
        <f>IF(AND('Mapa final'!$AB$97="Baja",'Mapa final'!$AD$97="Leve"),CONCATENATE("R31C",'Mapa final'!$R$97),"")</f>
        <v/>
      </c>
      <c r="K186" s="56" t="str">
        <f>IF(AND('Mapa final'!$AB$98="Baja",'Mapa final'!$AD$98="Leve"),CONCATENATE("R31C",'Mapa final'!$R$98),"")</f>
        <v/>
      </c>
      <c r="L186" s="118" t="str">
        <f>IF(AND('Mapa final'!$AB$99="Baja",'Mapa final'!$AD$99="Leve"),CONCATENATE("R31C",'Mapa final'!$R$99),"")</f>
        <v/>
      </c>
      <c r="M186" s="51" t="str">
        <f>IF(AND('Mapa final'!$AB$97="Baja",'Mapa final'!$AD$97="Menor"),CONCATENATE("R31C",'Mapa final'!$R$97),"")</f>
        <v/>
      </c>
      <c r="N186" s="52" t="str">
        <f>IF(AND('Mapa final'!$AB$98="Baja",'Mapa final'!$AD$98="Menor"),CONCATENATE("R31C",'Mapa final'!$R$98),"")</f>
        <v/>
      </c>
      <c r="O186" s="113" t="str">
        <f>IF(AND('Mapa final'!$AB$99="Baja",'Mapa final'!$AD$99="Menor"),CONCATENATE("R31C",'Mapa final'!$R$99),"")</f>
        <v/>
      </c>
      <c r="P186" s="51" t="str">
        <f>IF(AND('Mapa final'!$AB$97="Baja",'Mapa final'!$AD$97="Moderado"),CONCATENATE("R31C",'Mapa final'!$R$97),"")</f>
        <v>R31C1</v>
      </c>
      <c r="Q186" s="52" t="str">
        <f>IF(AND('Mapa final'!$AB$98="Baja",'Mapa final'!$AD$98="Moderado"),CONCATENATE("R31C",'Mapa final'!$R$98),"")</f>
        <v/>
      </c>
      <c r="R186" s="113" t="str">
        <f>IF(AND('Mapa final'!$AB$99="Baja",'Mapa final'!$AD$99="Moderado"),CONCATENATE("R31C",'Mapa final'!$R$99),"")</f>
        <v/>
      </c>
      <c r="S186" s="107" t="str">
        <f>IF(AND('Mapa final'!$AB$97="Baja",'Mapa final'!$AD$97="Mayor"),CONCATENATE("R31C",'Mapa final'!$R$97),"")</f>
        <v/>
      </c>
      <c r="T186" s="44" t="str">
        <f>IF(AND('Mapa final'!$AB$98="Baja",'Mapa final'!$AD$98="Mayor"),CONCATENATE("R31C",'Mapa final'!$R$98),"")</f>
        <v/>
      </c>
      <c r="U186" s="108" t="str">
        <f>IF(AND('Mapa final'!$AB$99="Baja",'Mapa final'!$AD$99="Mayor"),CONCATENATE("R31C",'Mapa final'!$R$99),"")</f>
        <v/>
      </c>
      <c r="V186" s="45" t="str">
        <f>IF(AND('Mapa final'!$AB$97="Baja",'Mapa final'!$AD$97="Catastrófico"),CONCATENATE("R31C",'Mapa final'!$R$97),"")</f>
        <v/>
      </c>
      <c r="W186" s="46" t="str">
        <f>IF(AND('Mapa final'!$AB$98="Baja",'Mapa final'!$AD$98="Catastrófico"),CONCATENATE("R31C",'Mapa final'!$R$98),"")</f>
        <v/>
      </c>
      <c r="X186" s="102" t="str">
        <f>IF(AND('Mapa final'!$AB$99="Baja",'Mapa final'!$AD$99="Catastrófico"),CONCATENATE("R31C",'Mapa final'!$R$99),"")</f>
        <v/>
      </c>
      <c r="Y186" s="58"/>
      <c r="Z186" s="287"/>
      <c r="AA186" s="288"/>
      <c r="AB186" s="288"/>
      <c r="AC186" s="288"/>
      <c r="AD186" s="288"/>
      <c r="AE186" s="289"/>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282"/>
      <c r="C187" s="282"/>
      <c r="D187" s="283"/>
      <c r="E187" s="259"/>
      <c r="F187" s="272"/>
      <c r="G187" s="272"/>
      <c r="H187" s="272"/>
      <c r="I187" s="254"/>
      <c r="J187" s="117" t="str">
        <f>IF(AND('Mapa final'!$AB$100="Baja",'Mapa final'!$AD$100="Leve"),CONCATENATE("R32C",'Mapa final'!$R$100),"")</f>
        <v/>
      </c>
      <c r="K187" s="56" t="str">
        <f>IF(AND('Mapa final'!$AB$101="Baja",'Mapa final'!$AD$101="Leve"),CONCATENATE("R32C",'Mapa final'!$R$101),"")</f>
        <v/>
      </c>
      <c r="L187" s="118" t="str">
        <f>IF(AND('Mapa final'!$AB$102="Baja",'Mapa final'!$AD$102="Leve"),CONCATENATE("R32C",'Mapa final'!$R$102),"")</f>
        <v/>
      </c>
      <c r="M187" s="51" t="str">
        <f>IF(AND('Mapa final'!$AB$100="Baja",'Mapa final'!$AD$100="Menor"),CONCATENATE("R32C",'Mapa final'!$R$100),"")</f>
        <v/>
      </c>
      <c r="N187" s="52" t="str">
        <f>IF(AND('Mapa final'!$AB$101="Baja",'Mapa final'!$AD$101="Menor"),CONCATENATE("R32C",'Mapa final'!$R$101),"")</f>
        <v/>
      </c>
      <c r="O187" s="113" t="str">
        <f>IF(AND('Mapa final'!$AB$102="Baja",'Mapa final'!$AD$102="Menor"),CONCATENATE("R32C",'Mapa final'!$R$102),"")</f>
        <v/>
      </c>
      <c r="P187" s="51" t="str">
        <f>IF(AND('Mapa final'!$AB$100="Baja",'Mapa final'!$AD$100="Moderado"),CONCATENATE("R32C",'Mapa final'!$R$100),"")</f>
        <v/>
      </c>
      <c r="Q187" s="52" t="str">
        <f>IF(AND('Mapa final'!$AB$101="Baja",'Mapa final'!$AD$101="Moderado"),CONCATENATE("R32C",'Mapa final'!$R$101),"")</f>
        <v/>
      </c>
      <c r="R187" s="113" t="str">
        <f>IF(AND('Mapa final'!$AB$102="Baja",'Mapa final'!$AD$102="Moderado"),CONCATENATE("R32C",'Mapa final'!$R$102),"")</f>
        <v/>
      </c>
      <c r="S187" s="107" t="str">
        <f>IF(AND('Mapa final'!$AB$100="Baja",'Mapa final'!$AD$100="Mayor"),CONCATENATE("R32C",'Mapa final'!$R$100),"")</f>
        <v/>
      </c>
      <c r="T187" s="44" t="str">
        <f>IF(AND('Mapa final'!$AB$101="Baja",'Mapa final'!$AD$101="Mayor"),CONCATENATE("R32C",'Mapa final'!$R$101),"")</f>
        <v/>
      </c>
      <c r="U187" s="108" t="str">
        <f>IF(AND('Mapa final'!$AB$102="Baja",'Mapa final'!$AD$102="Mayor"),CONCATENATE("R32C",'Mapa final'!$R$102),"")</f>
        <v/>
      </c>
      <c r="V187" s="45" t="str">
        <f>IF(AND('Mapa final'!$AB$100="Baja",'Mapa final'!$AD$100="Catastrófico"),CONCATENATE("R32C",'Mapa final'!$R$100),"")</f>
        <v/>
      </c>
      <c r="W187" s="46" t="str">
        <f>IF(AND('Mapa final'!$AB$101="Baja",'Mapa final'!$AD$101="Catastrófico"),CONCATENATE("R32C",'Mapa final'!$R$101),"")</f>
        <v/>
      </c>
      <c r="X187" s="102" t="str">
        <f>IF(AND('Mapa final'!$AB$102="Baja",'Mapa final'!$AD$102="Catastrófico"),CONCATENATE("R32C",'Mapa final'!$R$102),"")</f>
        <v/>
      </c>
      <c r="Y187" s="58"/>
      <c r="Z187" s="287"/>
      <c r="AA187" s="288"/>
      <c r="AB187" s="288"/>
      <c r="AC187" s="288"/>
      <c r="AD187" s="288"/>
      <c r="AE187" s="289"/>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282"/>
      <c r="C188" s="282"/>
      <c r="D188" s="283"/>
      <c r="E188" s="259"/>
      <c r="F188" s="272"/>
      <c r="G188" s="272"/>
      <c r="H188" s="272"/>
      <c r="I188" s="254"/>
      <c r="J188" s="117" t="str">
        <f>IF(AND('Mapa final'!$AB$103="Baja",'Mapa final'!$AD$103="Leve"),CONCATENATE("R33C",'Mapa final'!$R$103),"")</f>
        <v/>
      </c>
      <c r="K188" s="56" t="str">
        <f>IF(AND('Mapa final'!$AB$104="Baja",'Mapa final'!$AD$104="Leve"),CONCATENATE("R33C",'Mapa final'!$R$104),"")</f>
        <v/>
      </c>
      <c r="L188" s="118" t="str">
        <f>IF(AND('Mapa final'!$AB$105="Baja",'Mapa final'!$AD$105="Leve"),CONCATENATE("R33C",'Mapa final'!$R$105),"")</f>
        <v/>
      </c>
      <c r="M188" s="51" t="str">
        <f>IF(AND('Mapa final'!$AB$103="Baja",'Mapa final'!$AD$103="Menor"),CONCATENATE("R33C",'Mapa final'!$R$103),"")</f>
        <v/>
      </c>
      <c r="N188" s="52" t="str">
        <f>IF(AND('Mapa final'!$AB$104="Baja",'Mapa final'!$AD$104="Menor"),CONCATENATE("R33C",'Mapa final'!$R$104),"")</f>
        <v/>
      </c>
      <c r="O188" s="113" t="str">
        <f>IF(AND('Mapa final'!$AB$105="Baja",'Mapa final'!$AD$105="Menor"),CONCATENATE("R33C",'Mapa final'!$R$105),"")</f>
        <v/>
      </c>
      <c r="P188" s="51" t="str">
        <f>IF(AND('Mapa final'!$AB$103="Baja",'Mapa final'!$AD$103="Moderado"),CONCATENATE("R33C",'Mapa final'!$R$103),"")</f>
        <v/>
      </c>
      <c r="Q188" s="52" t="str">
        <f>IF(AND('Mapa final'!$AB$104="Baja",'Mapa final'!$AD$104="Moderado"),CONCATENATE("R33C",'Mapa final'!$R$104),"")</f>
        <v/>
      </c>
      <c r="R188" s="113" t="str">
        <f>IF(AND('Mapa final'!$AB$105="Baja",'Mapa final'!$AD$105="Moderado"),CONCATENATE("R33C",'Mapa final'!$R$105),"")</f>
        <v/>
      </c>
      <c r="S188" s="107" t="str">
        <f>IF(AND('Mapa final'!$AB$103="Baja",'Mapa final'!$AD$103="Mayor"),CONCATENATE("R33C",'Mapa final'!$R$103),"")</f>
        <v/>
      </c>
      <c r="T188" s="44" t="str">
        <f>IF(AND('Mapa final'!$AB$104="Baja",'Mapa final'!$AD$104="Mayor"),CONCATENATE("R33C",'Mapa final'!$R$104),"")</f>
        <v/>
      </c>
      <c r="U188" s="108" t="str">
        <f>IF(AND('Mapa final'!$AB$105="Baja",'Mapa final'!$AD$105="Mayor"),CONCATENATE("R33C",'Mapa final'!$R$105),"")</f>
        <v/>
      </c>
      <c r="V188" s="45" t="str">
        <f>IF(AND('Mapa final'!$AB$103="Baja",'Mapa final'!$AD$103="Catastrófico"),CONCATENATE("R33C",'Mapa final'!$R$103),"")</f>
        <v/>
      </c>
      <c r="W188" s="46" t="str">
        <f>IF(AND('Mapa final'!$AB$104="Baja",'Mapa final'!$AD$104="Catastrófico"),CONCATENATE("R33C",'Mapa final'!$R$104),"")</f>
        <v/>
      </c>
      <c r="X188" s="102" t="str">
        <f>IF(AND('Mapa final'!$AB$105="Baja",'Mapa final'!$AD$105="Catastrófico"),CONCATENATE("R33C",'Mapa final'!$R$105),"")</f>
        <v/>
      </c>
      <c r="Y188" s="58"/>
      <c r="Z188" s="287"/>
      <c r="AA188" s="288"/>
      <c r="AB188" s="288"/>
      <c r="AC188" s="288"/>
      <c r="AD188" s="288"/>
      <c r="AE188" s="289"/>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282"/>
      <c r="C189" s="282"/>
      <c r="D189" s="283"/>
      <c r="E189" s="259"/>
      <c r="F189" s="272"/>
      <c r="G189" s="272"/>
      <c r="H189" s="272"/>
      <c r="I189" s="254"/>
      <c r="J189" s="117" t="str">
        <f>IF(AND('Mapa final'!$AB$106="Baja",'Mapa final'!$AD$106="Leve"),CONCATENATE("R34C",'Mapa final'!$R$106),"")</f>
        <v/>
      </c>
      <c r="K189" s="56" t="str">
        <f>IF(AND('Mapa final'!$AB$107="Baja",'Mapa final'!$AD$107="Leve"),CONCATENATE("R34C",'Mapa final'!$R$107),"")</f>
        <v/>
      </c>
      <c r="L189" s="118" t="str">
        <f>IF(AND('Mapa final'!$AB$108="Baja",'Mapa final'!$AD$108="Leve"),CONCATENATE("R34C",'Mapa final'!$R$108),"")</f>
        <v/>
      </c>
      <c r="M189" s="51" t="str">
        <f>IF(AND('Mapa final'!$AB$106="Baja",'Mapa final'!$AD$106="Menor"),CONCATENATE("R34C",'Mapa final'!$R$106),"")</f>
        <v/>
      </c>
      <c r="N189" s="52" t="str">
        <f>IF(AND('Mapa final'!$AB$107="Baja",'Mapa final'!$AD$107="Menor"),CONCATENATE("R34C",'Mapa final'!$R$107),"")</f>
        <v/>
      </c>
      <c r="O189" s="113" t="str">
        <f>IF(AND('Mapa final'!$AB$108="Baja",'Mapa final'!$AD$108="Menor"),CONCATENATE("R34C",'Mapa final'!$R$108),"")</f>
        <v/>
      </c>
      <c r="P189" s="51" t="str">
        <f>IF(AND('Mapa final'!$AB$106="Baja",'Mapa final'!$AD$106="Moderado"),CONCATENATE("R34C",'Mapa final'!$R$106),"")</f>
        <v/>
      </c>
      <c r="Q189" s="52" t="str">
        <f>IF(AND('Mapa final'!$AB$107="Baja",'Mapa final'!$AD$107="Moderado"),CONCATENATE("R34C",'Mapa final'!$R$107),"")</f>
        <v>R34C2</v>
      </c>
      <c r="R189" s="113" t="str">
        <f>IF(AND('Mapa final'!$AB$108="Baja",'Mapa final'!$AD$108="Moderado"),CONCATENATE("R34C",'Mapa final'!$R$108),"")</f>
        <v/>
      </c>
      <c r="S189" s="107" t="str">
        <f>IF(AND('Mapa final'!$AB$106="Baja",'Mapa final'!$AD$106="Mayor"),CONCATENATE("R34C",'Mapa final'!$R$106),"")</f>
        <v/>
      </c>
      <c r="T189" s="44" t="str">
        <f>IF(AND('Mapa final'!$AB$107="Baja",'Mapa final'!$AD$107="Mayor"),CONCATENATE("R34C",'Mapa final'!$R$107),"")</f>
        <v/>
      </c>
      <c r="U189" s="108" t="str">
        <f>IF(AND('Mapa final'!$AB$108="Baja",'Mapa final'!$AD$108="Mayor"),CONCATENATE("R34C",'Mapa final'!$R$108),"")</f>
        <v/>
      </c>
      <c r="V189" s="45" t="str">
        <f>IF(AND('Mapa final'!$AB$106="Baja",'Mapa final'!$AD$106="Catastrófico"),CONCATENATE("R34C",'Mapa final'!$R$106),"")</f>
        <v/>
      </c>
      <c r="W189" s="46" t="str">
        <f>IF(AND('Mapa final'!$AB$107="Baja",'Mapa final'!$AD$107="Catastrófico"),CONCATENATE("R34C",'Mapa final'!$R$107),"")</f>
        <v/>
      </c>
      <c r="X189" s="102" t="str">
        <f>IF(AND('Mapa final'!$AB$108="Baja",'Mapa final'!$AD$108="Catastrófico"),CONCATENATE("R34C",'Mapa final'!$R$108),"")</f>
        <v/>
      </c>
      <c r="Y189" s="58"/>
      <c r="Z189" s="287"/>
      <c r="AA189" s="288"/>
      <c r="AB189" s="288"/>
      <c r="AC189" s="288"/>
      <c r="AD189" s="288"/>
      <c r="AE189" s="289"/>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282"/>
      <c r="C190" s="282"/>
      <c r="D190" s="283"/>
      <c r="E190" s="259"/>
      <c r="F190" s="272"/>
      <c r="G190" s="272"/>
      <c r="H190" s="272"/>
      <c r="I190" s="254"/>
      <c r="J190" s="117" t="str">
        <f>IF(AND('Mapa final'!$AB$109="Baja",'Mapa final'!$AD$109="Leve"),CONCATENATE("R35C",'Mapa final'!$R$109),"")</f>
        <v/>
      </c>
      <c r="K190" s="56" t="str">
        <f>IF(AND('Mapa final'!$AB$110="Baja",'Mapa final'!$AD$110="Leve"),CONCATENATE("R35C",'Mapa final'!$R$110),"")</f>
        <v/>
      </c>
      <c r="L190" s="118" t="str">
        <f>IF(AND('Mapa final'!$AB$111="Baja",'Mapa final'!$AD$111="Leve"),CONCATENATE("R35C",'Mapa final'!$R$111),"")</f>
        <v/>
      </c>
      <c r="M190" s="51" t="str">
        <f>IF(AND('Mapa final'!$AB$109="Baja",'Mapa final'!$AD$109="Menor"),CONCATENATE("R35C",'Mapa final'!$R$109),"")</f>
        <v/>
      </c>
      <c r="N190" s="52" t="str">
        <f>IF(AND('Mapa final'!$AB$110="Baja",'Mapa final'!$AD$110="Menor"),CONCATENATE("R35C",'Mapa final'!$R$110),"")</f>
        <v/>
      </c>
      <c r="O190" s="113" t="str">
        <f>IF(AND('Mapa final'!$AB$111="Baja",'Mapa final'!$AD$111="Menor"),CONCATENATE("R35C",'Mapa final'!$R$111),"")</f>
        <v/>
      </c>
      <c r="P190" s="51" t="str">
        <f>IF(AND('Mapa final'!$AB$109="Baja",'Mapa final'!$AD$109="Moderado"),CONCATENATE("R35C",'Mapa final'!$R$109),"")</f>
        <v>R35C1</v>
      </c>
      <c r="Q190" s="52" t="str">
        <f>IF(AND('Mapa final'!$AB$110="Baja",'Mapa final'!$AD$110="Moderado"),CONCATENATE("R35C",'Mapa final'!$R$110),"")</f>
        <v>R35C2</v>
      </c>
      <c r="R190" s="113" t="str">
        <f>IF(AND('Mapa final'!$AB$111="Baja",'Mapa final'!$AD$111="Moderado"),CONCATENATE("R35C",'Mapa final'!$R$111),"")</f>
        <v/>
      </c>
      <c r="S190" s="107" t="str">
        <f>IF(AND('Mapa final'!$AB$109="Baja",'Mapa final'!$AD$109="Mayor"),CONCATENATE("R35C",'Mapa final'!$R$109),"")</f>
        <v/>
      </c>
      <c r="T190" s="44" t="str">
        <f>IF(AND('Mapa final'!$AB$110="Baja",'Mapa final'!$AD$110="Mayor"),CONCATENATE("R35C",'Mapa final'!$R$110),"")</f>
        <v/>
      </c>
      <c r="U190" s="108" t="str">
        <f>IF(AND('Mapa final'!$AB$111="Baja",'Mapa final'!$AD$111="Mayor"),CONCATENATE("R35C",'Mapa final'!$R$111),"")</f>
        <v/>
      </c>
      <c r="V190" s="45" t="str">
        <f>IF(AND('Mapa final'!$AB$109="Baja",'Mapa final'!$AD$109="Catastrófico"),CONCATENATE("R35C",'Mapa final'!$R$109),"")</f>
        <v/>
      </c>
      <c r="W190" s="46" t="str">
        <f>IF(AND('Mapa final'!$AB$110="Baja",'Mapa final'!$AD$110="Catastrófico"),CONCATENATE("R35C",'Mapa final'!$R$110),"")</f>
        <v/>
      </c>
      <c r="X190" s="102" t="str">
        <f>IF(AND('Mapa final'!$AB$111="Baja",'Mapa final'!$AD$111="Catastrófico"),CONCATENATE("R35C",'Mapa final'!$R$111),"")</f>
        <v/>
      </c>
      <c r="Y190" s="58"/>
      <c r="Z190" s="287"/>
      <c r="AA190" s="288"/>
      <c r="AB190" s="288"/>
      <c r="AC190" s="288"/>
      <c r="AD190" s="288"/>
      <c r="AE190" s="289"/>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282"/>
      <c r="C191" s="282"/>
      <c r="D191" s="283"/>
      <c r="E191" s="259"/>
      <c r="F191" s="272"/>
      <c r="G191" s="272"/>
      <c r="H191" s="272"/>
      <c r="I191" s="254"/>
      <c r="J191" s="117" t="str">
        <f>IF(AND('Mapa final'!$AB$112="Baja",'Mapa final'!$AD$112="Leve"),CONCATENATE("R36C",'Mapa final'!$R$112),"")</f>
        <v/>
      </c>
      <c r="K191" s="56" t="str">
        <f>IF(AND('Mapa final'!$AB$113="Baja",'Mapa final'!$AD$113="Leve"),CONCATENATE("R36C",'Mapa final'!$R$113),"")</f>
        <v/>
      </c>
      <c r="L191" s="118" t="str">
        <f>IF(AND('Mapa final'!$AB$114="Baja",'Mapa final'!$AD$114="Leve"),CONCATENATE("R36C",'Mapa final'!$R$114),"")</f>
        <v/>
      </c>
      <c r="M191" s="51" t="str">
        <f>IF(AND('Mapa final'!$AB$112="Baja",'Mapa final'!$AD$112="Menor"),CONCATENATE("R36C",'Mapa final'!$R$112),"")</f>
        <v/>
      </c>
      <c r="N191" s="52" t="str">
        <f>IF(AND('Mapa final'!$AB$113="Baja",'Mapa final'!$AD$113="Menor"),CONCATENATE("R36C",'Mapa final'!$R$113),"")</f>
        <v/>
      </c>
      <c r="O191" s="113" t="str">
        <f>IF(AND('Mapa final'!$AB$114="Baja",'Mapa final'!$AD$114="Menor"),CONCATENATE("R36C",'Mapa final'!$R$114),"")</f>
        <v/>
      </c>
      <c r="P191" s="51" t="str">
        <f>IF(AND('Mapa final'!$AB$112="Baja",'Mapa final'!$AD$112="Moderado"),CONCATENATE("R36C",'Mapa final'!$R$112),"")</f>
        <v/>
      </c>
      <c r="Q191" s="52" t="str">
        <f>IF(AND('Mapa final'!$AB$113="Baja",'Mapa final'!$AD$113="Moderado"),CONCATENATE("R36C",'Mapa final'!$R$113),"")</f>
        <v/>
      </c>
      <c r="R191" s="113" t="str">
        <f>IF(AND('Mapa final'!$AB$114="Baja",'Mapa final'!$AD$114="Moderado"),CONCATENATE("R36C",'Mapa final'!$R$114),"")</f>
        <v/>
      </c>
      <c r="S191" s="107" t="str">
        <f>IF(AND('Mapa final'!$AB$112="Baja",'Mapa final'!$AD$112="Mayor"),CONCATENATE("R36C",'Mapa final'!$R$112),"")</f>
        <v>R36C1</v>
      </c>
      <c r="T191" s="44" t="str">
        <f>IF(AND('Mapa final'!$AB$113="Baja",'Mapa final'!$AD$113="Mayor"),CONCATENATE("R36C",'Mapa final'!$R$113),"")</f>
        <v>R36C2</v>
      </c>
      <c r="U191" s="108" t="str">
        <f>IF(AND('Mapa final'!$AB$114="Baja",'Mapa final'!$AD$114="Mayor"),CONCATENATE("R36C",'Mapa final'!$R$114),"")</f>
        <v/>
      </c>
      <c r="V191" s="45" t="str">
        <f>IF(AND('Mapa final'!$AB$112="Baja",'Mapa final'!$AD$112="Catastrófico"),CONCATENATE("R36C",'Mapa final'!$R$112),"")</f>
        <v/>
      </c>
      <c r="W191" s="46" t="str">
        <f>IF(AND('Mapa final'!$AB$113="Baja",'Mapa final'!$AD$113="Catastrófico"),CONCATENATE("R36C",'Mapa final'!$R$113),"")</f>
        <v/>
      </c>
      <c r="X191" s="102" t="str">
        <f>IF(AND('Mapa final'!$AB$114="Baja",'Mapa final'!$AD$114="Catastrófico"),CONCATENATE("R36C",'Mapa final'!$R$114),"")</f>
        <v/>
      </c>
      <c r="Y191" s="58"/>
      <c r="Z191" s="287"/>
      <c r="AA191" s="288"/>
      <c r="AB191" s="288"/>
      <c r="AC191" s="288"/>
      <c r="AD191" s="288"/>
      <c r="AE191" s="289"/>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282"/>
      <c r="C192" s="282"/>
      <c r="D192" s="283"/>
      <c r="E192" s="259"/>
      <c r="F192" s="272"/>
      <c r="G192" s="272"/>
      <c r="H192" s="272"/>
      <c r="I192" s="254"/>
      <c r="J192" s="117" t="str">
        <f>IF(AND('Mapa final'!$AB$115="Baja",'Mapa final'!$AD$115="Leve"),CONCATENATE("R37C",'Mapa final'!$R$115),"")</f>
        <v/>
      </c>
      <c r="K192" s="56" t="str">
        <f>IF(AND('Mapa final'!$AB$116="Baja",'Mapa final'!$AD$116="Leve"),CONCATENATE("R37C",'Mapa final'!$R$116),"")</f>
        <v/>
      </c>
      <c r="L192" s="118" t="str">
        <f>IF(AND('Mapa final'!$AB$117="Baja",'Mapa final'!$AD$117="Leve"),CONCATENATE("R37C",'Mapa final'!$R$117),"")</f>
        <v/>
      </c>
      <c r="M192" s="51" t="str">
        <f>IF(AND('Mapa final'!$AB$115="Baja",'Mapa final'!$AD$115="Menor"),CONCATENATE("R37C",'Mapa final'!$R$115),"")</f>
        <v>R37C1</v>
      </c>
      <c r="N192" s="52" t="str">
        <f>IF(AND('Mapa final'!$AB$116="Baja",'Mapa final'!$AD$116="Menor"),CONCATENATE("R37C",'Mapa final'!$R$116),"")</f>
        <v>R37C2</v>
      </c>
      <c r="O192" s="113" t="str">
        <f>IF(AND('Mapa final'!$AB$117="Baja",'Mapa final'!$AD$117="Menor"),CONCATENATE("R37C",'Mapa final'!$R$117),"")</f>
        <v/>
      </c>
      <c r="P192" s="51" t="str">
        <f>IF(AND('Mapa final'!$AB$115="Baja",'Mapa final'!$AD$115="Moderado"),CONCATENATE("R37C",'Mapa final'!$R$115),"")</f>
        <v/>
      </c>
      <c r="Q192" s="52" t="str">
        <f>IF(AND('Mapa final'!$AB$116="Baja",'Mapa final'!$AD$116="Moderado"),CONCATENATE("R37C",'Mapa final'!$R$116),"")</f>
        <v/>
      </c>
      <c r="R192" s="113" t="str">
        <f>IF(AND('Mapa final'!$AB$117="Baja",'Mapa final'!$AD$117="Moderado"),CONCATENATE("R37C",'Mapa final'!$R$117),"")</f>
        <v/>
      </c>
      <c r="S192" s="107" t="str">
        <f>IF(AND('Mapa final'!$AB$115="Baja",'Mapa final'!$AD$115="Mayor"),CONCATENATE("R37C",'Mapa final'!$R$115),"")</f>
        <v/>
      </c>
      <c r="T192" s="44" t="str">
        <f>IF(AND('Mapa final'!$AB$116="Baja",'Mapa final'!$AD$116="Mayor"),CONCATENATE("R37C",'Mapa final'!$R$116),"")</f>
        <v/>
      </c>
      <c r="U192" s="108" t="str">
        <f>IF(AND('Mapa final'!$AB$117="Baja",'Mapa final'!$AD$117="Mayor"),CONCATENATE("R37C",'Mapa final'!$R$117),"")</f>
        <v/>
      </c>
      <c r="V192" s="45" t="str">
        <f>IF(AND('Mapa final'!$AB$115="Baja",'Mapa final'!$AD$115="Catastrófico"),CONCATENATE("R37C",'Mapa final'!$R$115),"")</f>
        <v/>
      </c>
      <c r="W192" s="46" t="str">
        <f>IF(AND('Mapa final'!$AB$116="Baja",'Mapa final'!$AD$116="Catastrófico"),CONCATENATE("R37C",'Mapa final'!$R$116),"")</f>
        <v/>
      </c>
      <c r="X192" s="102" t="str">
        <f>IF(AND('Mapa final'!$AB$117="Baja",'Mapa final'!$AD$117="Catastrófico"),CONCATENATE("R37C",'Mapa final'!$R$117),"")</f>
        <v/>
      </c>
      <c r="Y192" s="58"/>
      <c r="Z192" s="287"/>
      <c r="AA192" s="288"/>
      <c r="AB192" s="288"/>
      <c r="AC192" s="288"/>
      <c r="AD192" s="288"/>
      <c r="AE192" s="289"/>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282"/>
      <c r="C193" s="282"/>
      <c r="D193" s="283"/>
      <c r="E193" s="259"/>
      <c r="F193" s="272"/>
      <c r="G193" s="272"/>
      <c r="H193" s="272"/>
      <c r="I193" s="254"/>
      <c r="J193" s="117" t="str">
        <f>IF(AND('Mapa final'!$AB$118="Baja",'Mapa final'!$AD$118="Leve"),CONCATENATE("R38C",'Mapa final'!$R$118),"")</f>
        <v/>
      </c>
      <c r="K193" s="56" t="str">
        <f>IF(AND('Mapa final'!$AB$119="Baja",'Mapa final'!$AD$119="Leve"),CONCATENATE("R38C",'Mapa final'!$R$119),"")</f>
        <v/>
      </c>
      <c r="L193" s="118" t="str">
        <f>IF(AND('Mapa final'!$AB$120="Baja",'Mapa final'!$AD$120="Leve"),CONCATENATE("R38C",'Mapa final'!$R$120),"")</f>
        <v/>
      </c>
      <c r="M193" s="51" t="str">
        <f>IF(AND('Mapa final'!$AB$118="Baja",'Mapa final'!$AD$118="Menor"),CONCATENATE("R38C",'Mapa final'!$R$118),"")</f>
        <v>R38C1</v>
      </c>
      <c r="N193" s="52" t="str">
        <f>IF(AND('Mapa final'!$AB$119="Baja",'Mapa final'!$AD$119="Menor"),CONCATENATE("R38C",'Mapa final'!$R$119),"")</f>
        <v/>
      </c>
      <c r="O193" s="113" t="str">
        <f>IF(AND('Mapa final'!$AB$120="Baja",'Mapa final'!$AD$120="Menor"),CONCATENATE("R38C",'Mapa final'!$R$120),"")</f>
        <v/>
      </c>
      <c r="P193" s="51" t="str">
        <f>IF(AND('Mapa final'!$AB$118="Baja",'Mapa final'!$AD$118="Moderado"),CONCATENATE("R38C",'Mapa final'!$R$118),"")</f>
        <v/>
      </c>
      <c r="Q193" s="52" t="str">
        <f>IF(AND('Mapa final'!$AB$119="Baja",'Mapa final'!$AD$119="Moderado"),CONCATENATE("R38C",'Mapa final'!$R$119),"")</f>
        <v/>
      </c>
      <c r="R193" s="113" t="str">
        <f>IF(AND('Mapa final'!$AB$120="Baja",'Mapa final'!$AD$120="Moderado"),CONCATENATE("R38C",'Mapa final'!$R$120),"")</f>
        <v/>
      </c>
      <c r="S193" s="107" t="str">
        <f>IF(AND('Mapa final'!$AB$118="Baja",'Mapa final'!$AD$118="Mayor"),CONCATENATE("R38C",'Mapa final'!$R$118),"")</f>
        <v/>
      </c>
      <c r="T193" s="44" t="str">
        <f>IF(AND('Mapa final'!$AB$119="Baja",'Mapa final'!$AD$119="Mayor"),CONCATENATE("R38C",'Mapa final'!$R$119),"")</f>
        <v/>
      </c>
      <c r="U193" s="108" t="str">
        <f>IF(AND('Mapa final'!$AB$120="Baja",'Mapa final'!$AD$120="Mayor"),CONCATENATE("R38C",'Mapa final'!$R$120),"")</f>
        <v/>
      </c>
      <c r="V193" s="45" t="str">
        <f>IF(AND('Mapa final'!$AB$118="Baja",'Mapa final'!$AD$118="Catastrófico"),CONCATENATE("R38C",'Mapa final'!$R$118),"")</f>
        <v/>
      </c>
      <c r="W193" s="46" t="str">
        <f>IF(AND('Mapa final'!$AB$119="Baja",'Mapa final'!$AD$119="Catastrófico"),CONCATENATE("R38C",'Mapa final'!$R$119),"")</f>
        <v/>
      </c>
      <c r="X193" s="102" t="str">
        <f>IF(AND('Mapa final'!$AB$120="Baja",'Mapa final'!$AD$120="Catastrófico"),CONCATENATE("R38C",'Mapa final'!$R$120),"")</f>
        <v/>
      </c>
      <c r="Y193" s="58"/>
      <c r="Z193" s="287"/>
      <c r="AA193" s="288"/>
      <c r="AB193" s="288"/>
      <c r="AC193" s="288"/>
      <c r="AD193" s="288"/>
      <c r="AE193" s="289"/>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282"/>
      <c r="C194" s="282"/>
      <c r="D194" s="283"/>
      <c r="E194" s="259"/>
      <c r="F194" s="272"/>
      <c r="G194" s="272"/>
      <c r="H194" s="272"/>
      <c r="I194" s="254"/>
      <c r="J194" s="117" t="str">
        <f>IF(AND('Mapa final'!$AB$121="Baja",'Mapa final'!$AD$121="Leve"),CONCATENATE("R39C",'Mapa final'!$R$121),"")</f>
        <v/>
      </c>
      <c r="K194" s="56" t="str">
        <f>IF(AND('Mapa final'!$AB$122="Baja",'Mapa final'!$AD$122="Leve"),CONCATENATE("R39C",'Mapa final'!$R$122),"")</f>
        <v/>
      </c>
      <c r="L194" s="118" t="str">
        <f>IF(AND('Mapa final'!$AB$123="Baja",'Mapa final'!$AD$123="Leve"),CONCATENATE("R39C",'Mapa final'!$R$123),"")</f>
        <v/>
      </c>
      <c r="M194" s="51" t="str">
        <f>IF(AND('Mapa final'!$AB$121="Baja",'Mapa final'!$AD$121="Menor"),CONCATENATE("R39C",'Mapa final'!$R$121),"")</f>
        <v/>
      </c>
      <c r="N194" s="52" t="str">
        <f>IF(AND('Mapa final'!$AB$122="Baja",'Mapa final'!$AD$122="Menor"),CONCATENATE("R39C",'Mapa final'!$R$122),"")</f>
        <v>R39C2</v>
      </c>
      <c r="O194" s="113" t="str">
        <f>IF(AND('Mapa final'!$AB$123="Baja",'Mapa final'!$AD$123="Menor"),CONCATENATE("R39C",'Mapa final'!$R$123),"")</f>
        <v>R39C3</v>
      </c>
      <c r="P194" s="51" t="str">
        <f>IF(AND('Mapa final'!$AB$121="Baja",'Mapa final'!$AD$121="Moderado"),CONCATENATE("R39C",'Mapa final'!$R$121),"")</f>
        <v/>
      </c>
      <c r="Q194" s="52" t="str">
        <f>IF(AND('Mapa final'!$AB$122="Baja",'Mapa final'!$AD$122="Moderado"),CONCATENATE("R39C",'Mapa final'!$R$122),"")</f>
        <v/>
      </c>
      <c r="R194" s="113" t="str">
        <f>IF(AND('Mapa final'!$AB$123="Baja",'Mapa final'!$AD$123="Moderado"),CONCATENATE("R39C",'Mapa final'!$R$123),"")</f>
        <v/>
      </c>
      <c r="S194" s="107" t="str">
        <f>IF(AND('Mapa final'!$AB$121="Baja",'Mapa final'!$AD$121="Mayor"),CONCATENATE("R39C",'Mapa final'!$R$121),"")</f>
        <v/>
      </c>
      <c r="T194" s="44" t="str">
        <f>IF(AND('Mapa final'!$AB$122="Baja",'Mapa final'!$AD$122="Mayor"),CONCATENATE("R39C",'Mapa final'!$R$122),"")</f>
        <v/>
      </c>
      <c r="U194" s="108" t="str">
        <f>IF(AND('Mapa final'!$AB$123="Baja",'Mapa final'!$AD$123="Mayor"),CONCATENATE("R39C",'Mapa final'!$R$123),"")</f>
        <v/>
      </c>
      <c r="V194" s="45" t="str">
        <f>IF(AND('Mapa final'!$AB$121="Baja",'Mapa final'!$AD$121="Catastrófico"),CONCATENATE("R39C",'Mapa final'!$R$121),"")</f>
        <v/>
      </c>
      <c r="W194" s="46" t="str">
        <f>IF(AND('Mapa final'!$AB$122="Baja",'Mapa final'!$AD$122="Catastrófico"),CONCATENATE("R39C",'Mapa final'!$R$122),"")</f>
        <v/>
      </c>
      <c r="X194" s="102" t="str">
        <f>IF(AND('Mapa final'!$AB$123="Baja",'Mapa final'!$AD$123="Catastrófico"),CONCATENATE("R39C",'Mapa final'!$R$123),"")</f>
        <v/>
      </c>
      <c r="Y194" s="58"/>
      <c r="Z194" s="287"/>
      <c r="AA194" s="288"/>
      <c r="AB194" s="288"/>
      <c r="AC194" s="288"/>
      <c r="AD194" s="288"/>
      <c r="AE194" s="289"/>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282"/>
      <c r="C195" s="282"/>
      <c r="D195" s="283"/>
      <c r="E195" s="259"/>
      <c r="F195" s="272"/>
      <c r="G195" s="272"/>
      <c r="H195" s="272"/>
      <c r="I195" s="254"/>
      <c r="J195" s="117" t="str">
        <f>IF(AND('Mapa final'!$AB$124="Baja",'Mapa final'!$AD$124="Leve"),CONCATENATE("R40C",'Mapa final'!$R$124),"")</f>
        <v/>
      </c>
      <c r="K195" s="56" t="str">
        <f>IF(AND('Mapa final'!$AB$125="Baja",'Mapa final'!$AD$125="Leve"),CONCATENATE("R40C",'Mapa final'!$R$125),"")</f>
        <v>R40C2</v>
      </c>
      <c r="L195" s="118" t="str">
        <f>IF(AND('Mapa final'!$AB$126="Baja",'Mapa final'!$AD$126="Leve"),CONCATENATE("R40C",'Mapa final'!$R$126),"")</f>
        <v/>
      </c>
      <c r="M195" s="51" t="str">
        <f>IF(AND('Mapa final'!$AB$124="Baja",'Mapa final'!$AD$124="Menor"),CONCATENATE("R40C",'Mapa final'!$R$124),"")</f>
        <v/>
      </c>
      <c r="N195" s="52" t="str">
        <f>IF(AND('Mapa final'!$AB$125="Baja",'Mapa final'!$AD$125="Menor"),CONCATENATE("R40C",'Mapa final'!$R$125),"")</f>
        <v/>
      </c>
      <c r="O195" s="113" t="str">
        <f>IF(AND('Mapa final'!$AB$126="Baja",'Mapa final'!$AD$126="Menor"),CONCATENATE("R40C",'Mapa final'!$R$126),"")</f>
        <v/>
      </c>
      <c r="P195" s="51" t="str">
        <f>IF(AND('Mapa final'!$AB$124="Baja",'Mapa final'!$AD$124="Moderado"),CONCATENATE("R40C",'Mapa final'!$R$124),"")</f>
        <v>R40C1</v>
      </c>
      <c r="Q195" s="52" t="str">
        <f>IF(AND('Mapa final'!$AB$125="Baja",'Mapa final'!$AD$125="Moderado"),CONCATENATE("R40C",'Mapa final'!$R$125),"")</f>
        <v/>
      </c>
      <c r="R195" s="113" t="str">
        <f>IF(AND('Mapa final'!$AB$126="Baja",'Mapa final'!$AD$126="Moderado"),CONCATENATE("R40C",'Mapa final'!$R$126),"")</f>
        <v/>
      </c>
      <c r="S195" s="107" t="str">
        <f>IF(AND('Mapa final'!$AB$124="Baja",'Mapa final'!$AD$124="Mayor"),CONCATENATE("R40C",'Mapa final'!$R$124),"")</f>
        <v/>
      </c>
      <c r="T195" s="44" t="str">
        <f>IF(AND('Mapa final'!$AB$125="Baja",'Mapa final'!$AD$125="Mayor"),CONCATENATE("R40C",'Mapa final'!$R$125),"")</f>
        <v/>
      </c>
      <c r="U195" s="108" t="str">
        <f>IF(AND('Mapa final'!$AB$126="Baja",'Mapa final'!$AD$126="Mayor"),CONCATENATE("R40C",'Mapa final'!$R$126),"")</f>
        <v/>
      </c>
      <c r="V195" s="45" t="str">
        <f>IF(AND('Mapa final'!$AB$124="Baja",'Mapa final'!$AD$124="Catastrófico"),CONCATENATE("R40C",'Mapa final'!$R$124),"")</f>
        <v/>
      </c>
      <c r="W195" s="46" t="str">
        <f>IF(AND('Mapa final'!$AB$125="Baja",'Mapa final'!$AD$125="Catastrófico"),CONCATENATE("R40C",'Mapa final'!$R$125),"")</f>
        <v/>
      </c>
      <c r="X195" s="102" t="str">
        <f>IF(AND('Mapa final'!$AB$126="Baja",'Mapa final'!$AD$126="Catastrófico"),CONCATENATE("R40C",'Mapa final'!$R$126),"")</f>
        <v/>
      </c>
      <c r="Y195" s="58"/>
      <c r="Z195" s="287"/>
      <c r="AA195" s="288"/>
      <c r="AB195" s="288"/>
      <c r="AC195" s="288"/>
      <c r="AD195" s="288"/>
      <c r="AE195" s="289"/>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282"/>
      <c r="C196" s="282"/>
      <c r="D196" s="283"/>
      <c r="E196" s="259"/>
      <c r="F196" s="272"/>
      <c r="G196" s="272"/>
      <c r="H196" s="272"/>
      <c r="I196" s="254"/>
      <c r="J196" s="117" t="str">
        <f>IF(AND('Mapa final'!$AB$127="Baja",'Mapa final'!$AD$127="Leve"),CONCATENATE("R41C",'Mapa final'!$R$127),"")</f>
        <v/>
      </c>
      <c r="K196" s="56" t="str">
        <f>IF(AND('Mapa final'!$AB$128="Baja",'Mapa final'!$AD$128="Leve"),CONCATENATE("R41C",'Mapa final'!$R$128),"")</f>
        <v/>
      </c>
      <c r="L196" s="118" t="str">
        <f>IF(AND('Mapa final'!$AB$129="Baja",'Mapa final'!$AD$129="Leve"),CONCATENATE("R41C",'Mapa final'!$R$129),"")</f>
        <v/>
      </c>
      <c r="M196" s="51" t="str">
        <f>IF(AND('Mapa final'!$AB$127="Baja",'Mapa final'!$AD$127="Menor"),CONCATENATE("R41C",'Mapa final'!$R$127),"")</f>
        <v/>
      </c>
      <c r="N196" s="52" t="str">
        <f>IF(AND('Mapa final'!$AB$128="Baja",'Mapa final'!$AD$128="Menor"),CONCATENATE("R41C",'Mapa final'!$R$128),"")</f>
        <v/>
      </c>
      <c r="O196" s="113" t="str">
        <f>IF(AND('Mapa final'!$AB$129="Baja",'Mapa final'!$AD$129="Menor"),CONCATENATE("R41C",'Mapa final'!$R$129),"")</f>
        <v/>
      </c>
      <c r="P196" s="51" t="str">
        <f>IF(AND('Mapa final'!$AB$127="Baja",'Mapa final'!$AD$127="Moderado"),CONCATENATE("R41C",'Mapa final'!$R$127),"")</f>
        <v/>
      </c>
      <c r="Q196" s="52" t="str">
        <f>IF(AND('Mapa final'!$AB$128="Baja",'Mapa final'!$AD$128="Moderado"),CONCATENATE("R41C",'Mapa final'!$R$128),"")</f>
        <v/>
      </c>
      <c r="R196" s="113" t="str">
        <f>IF(AND('Mapa final'!$AB$129="Baja",'Mapa final'!$AD$129="Moderado"),CONCATENATE("R41C",'Mapa final'!$R$129),"")</f>
        <v/>
      </c>
      <c r="S196" s="107" t="str">
        <f>IF(AND('Mapa final'!$AB$127="Baja",'Mapa final'!$AD$127="Mayor"),CONCATENATE("R41C",'Mapa final'!$R$127),"")</f>
        <v/>
      </c>
      <c r="T196" s="44" t="str">
        <f>IF(AND('Mapa final'!$AB$128="Baja",'Mapa final'!$AD$128="Mayor"),CONCATENATE("R41C",'Mapa final'!$R$128),"")</f>
        <v/>
      </c>
      <c r="U196" s="108" t="str">
        <f>IF(AND('Mapa final'!$AB$129="Baja",'Mapa final'!$AD$129="Mayor"),CONCATENATE("R41C",'Mapa final'!$R$129),"")</f>
        <v/>
      </c>
      <c r="V196" s="45" t="str">
        <f>IF(AND('Mapa final'!$AB$127="Baja",'Mapa final'!$AD$127="Catastrófico"),CONCATENATE("R41C",'Mapa final'!$R$127),"")</f>
        <v/>
      </c>
      <c r="W196" s="46" t="str">
        <f>IF(AND('Mapa final'!$AB$128="Baja",'Mapa final'!$AD$128="Catastrófico"),CONCATENATE("R41C",'Mapa final'!$R$128),"")</f>
        <v/>
      </c>
      <c r="X196" s="102" t="str">
        <f>IF(AND('Mapa final'!$AB$129="Baja",'Mapa final'!$AD$129="Catastrófico"),CONCATENATE("R41C",'Mapa final'!$R$129),"")</f>
        <v/>
      </c>
      <c r="Y196" s="58"/>
      <c r="Z196" s="287"/>
      <c r="AA196" s="288"/>
      <c r="AB196" s="288"/>
      <c r="AC196" s="288"/>
      <c r="AD196" s="288"/>
      <c r="AE196" s="289"/>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282"/>
      <c r="C197" s="282"/>
      <c r="D197" s="283"/>
      <c r="E197" s="259"/>
      <c r="F197" s="272"/>
      <c r="G197" s="272"/>
      <c r="H197" s="272"/>
      <c r="I197" s="254"/>
      <c r="J197" s="117" t="str">
        <f>IF(AND('Mapa final'!$AB$130="Baja",'Mapa final'!$AD$130="Leve"),CONCATENATE("R42C",'Mapa final'!$R$130),"")</f>
        <v/>
      </c>
      <c r="K197" s="56" t="str">
        <f>IF(AND('Mapa final'!$AB$131="Baja",'Mapa final'!$AD$131="Leve"),CONCATENATE("R42C",'Mapa final'!$R$131),"")</f>
        <v/>
      </c>
      <c r="L197" s="118" t="str">
        <f>IF(AND('Mapa final'!$AB$132="Baja",'Mapa final'!$AD$132="Leve"),CONCATENATE("R42C",'Mapa final'!$R$132),"")</f>
        <v/>
      </c>
      <c r="M197" s="51" t="str">
        <f>IF(AND('Mapa final'!$AB$130="Baja",'Mapa final'!$AD$130="Menor"),CONCATENATE("R42C",'Mapa final'!$R$130),"")</f>
        <v/>
      </c>
      <c r="N197" s="52" t="str">
        <f>IF(AND('Mapa final'!$AB$131="Baja",'Mapa final'!$AD$131="Menor"),CONCATENATE("R42C",'Mapa final'!$R$131),"")</f>
        <v/>
      </c>
      <c r="O197" s="113" t="str">
        <f>IF(AND('Mapa final'!$AB$132="Baja",'Mapa final'!$AD$132="Menor"),CONCATENATE("R42C",'Mapa final'!$R$132),"")</f>
        <v/>
      </c>
      <c r="P197" s="51" t="str">
        <f>IF(AND('Mapa final'!$AB$130="Baja",'Mapa final'!$AD$130="Moderado"),CONCATENATE("R42C",'Mapa final'!$R$130),"")</f>
        <v>R42C1</v>
      </c>
      <c r="Q197" s="52" t="str">
        <f>IF(AND('Mapa final'!$AB$131="Baja",'Mapa final'!$AD$131="Moderado"),CONCATENATE("R42C",'Mapa final'!$R$131),"")</f>
        <v/>
      </c>
      <c r="R197" s="113" t="str">
        <f>IF(AND('Mapa final'!$AB$132="Baja",'Mapa final'!$AD$132="Moderado"),CONCATENATE("R42C",'Mapa final'!$R$132),"")</f>
        <v/>
      </c>
      <c r="S197" s="107" t="str">
        <f>IF(AND('Mapa final'!$AB$130="Baja",'Mapa final'!$AD$130="Mayor"),CONCATENATE("R42C",'Mapa final'!$R$130),"")</f>
        <v/>
      </c>
      <c r="T197" s="44" t="str">
        <f>IF(AND('Mapa final'!$AB$131="Baja",'Mapa final'!$AD$131="Mayor"),CONCATENATE("R42C",'Mapa final'!$R$131),"")</f>
        <v/>
      </c>
      <c r="U197" s="108" t="str">
        <f>IF(AND('Mapa final'!$AB$132="Baja",'Mapa final'!$AD$132="Mayor"),CONCATENATE("R42C",'Mapa final'!$R$132),"")</f>
        <v/>
      </c>
      <c r="V197" s="45" t="str">
        <f>IF(AND('Mapa final'!$AB$130="Baja",'Mapa final'!$AD$130="Catastrófico"),CONCATENATE("R42C",'Mapa final'!$R$130),"")</f>
        <v/>
      </c>
      <c r="W197" s="46" t="str">
        <f>IF(AND('Mapa final'!$AB$131="Baja",'Mapa final'!$AD$131="Catastrófico"),CONCATENATE("R42C",'Mapa final'!$R$131),"")</f>
        <v/>
      </c>
      <c r="X197" s="102" t="str">
        <f>IF(AND('Mapa final'!$AB$132="Baja",'Mapa final'!$AD$132="Catastrófico"),CONCATENATE("R42C",'Mapa final'!$R$132),"")</f>
        <v/>
      </c>
      <c r="Y197" s="58"/>
      <c r="Z197" s="287"/>
      <c r="AA197" s="288"/>
      <c r="AB197" s="288"/>
      <c r="AC197" s="288"/>
      <c r="AD197" s="288"/>
      <c r="AE197" s="289"/>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282"/>
      <c r="C198" s="282"/>
      <c r="D198" s="283"/>
      <c r="E198" s="259"/>
      <c r="F198" s="272"/>
      <c r="G198" s="272"/>
      <c r="H198" s="272"/>
      <c r="I198" s="254"/>
      <c r="J198" s="117" t="str">
        <f>IF(AND('Mapa final'!$AB$133="Baja",'Mapa final'!$AD$133="Leve"),CONCATENATE("R43C",'Mapa final'!$R$133),"")</f>
        <v/>
      </c>
      <c r="K198" s="56" t="str">
        <f>IF(AND('Mapa final'!$AB$134="Baja",'Mapa final'!$AD$134="Leve"),CONCATENATE("R43C",'Mapa final'!$R$134),"")</f>
        <v/>
      </c>
      <c r="L198" s="118" t="str">
        <f>IF(AND('Mapa final'!$AB$135="Baja",'Mapa final'!$AD$135="Leve"),CONCATENATE("R43C",'Mapa final'!$R$135),"")</f>
        <v/>
      </c>
      <c r="M198" s="51" t="str">
        <f>IF(AND('Mapa final'!$AB$133="Baja",'Mapa final'!$AD$133="Menor"),CONCATENATE("R43C",'Mapa final'!$R$133),"")</f>
        <v/>
      </c>
      <c r="N198" s="52" t="str">
        <f>IF(AND('Mapa final'!$AB$134="Baja",'Mapa final'!$AD$134="Menor"),CONCATENATE("R43C",'Mapa final'!$R$134),"")</f>
        <v/>
      </c>
      <c r="O198" s="113" t="str">
        <f>IF(AND('Mapa final'!$AB$135="Baja",'Mapa final'!$AD$135="Menor"),CONCATENATE("R43C",'Mapa final'!$R$135),"")</f>
        <v/>
      </c>
      <c r="P198" s="51" t="str">
        <f>IF(AND('Mapa final'!$AB$133="Baja",'Mapa final'!$AD$133="Moderado"),CONCATENATE("R43C",'Mapa final'!$R$133),"")</f>
        <v/>
      </c>
      <c r="Q198" s="52" t="str">
        <f>IF(AND('Mapa final'!$AB$134="Baja",'Mapa final'!$AD$134="Moderado"),CONCATENATE("R43C",'Mapa final'!$R$134),"")</f>
        <v/>
      </c>
      <c r="R198" s="113" t="str">
        <f>IF(AND('Mapa final'!$AB$135="Baja",'Mapa final'!$AD$135="Moderado"),CONCATENATE("R43C",'Mapa final'!$R$135),"")</f>
        <v/>
      </c>
      <c r="S198" s="107" t="str">
        <f>IF(AND('Mapa final'!$AB$133="Baja",'Mapa final'!$AD$133="Mayor"),CONCATENATE("R43C",'Mapa final'!$R$133),"")</f>
        <v/>
      </c>
      <c r="T198" s="44" t="str">
        <f>IF(AND('Mapa final'!$AB$134="Baja",'Mapa final'!$AD$134="Mayor"),CONCATENATE("R43C",'Mapa final'!$R$134),"")</f>
        <v>R43C2</v>
      </c>
      <c r="U198" s="108" t="str">
        <f>IF(AND('Mapa final'!$AB$135="Baja",'Mapa final'!$AD$135="Mayor"),CONCATENATE("R43C",'Mapa final'!$R$135),"")</f>
        <v/>
      </c>
      <c r="V198" s="45" t="str">
        <f>IF(AND('Mapa final'!$AB$133="Baja",'Mapa final'!$AD$133="Catastrófico"),CONCATENATE("R43C",'Mapa final'!$R$133),"")</f>
        <v/>
      </c>
      <c r="W198" s="46" t="str">
        <f>IF(AND('Mapa final'!$AB$134="Baja",'Mapa final'!$AD$134="Catastrófico"),CONCATENATE("R43C",'Mapa final'!$R$134),"")</f>
        <v/>
      </c>
      <c r="X198" s="102" t="str">
        <f>IF(AND('Mapa final'!$AB$135="Baja",'Mapa final'!$AD$135="Catastrófico"),CONCATENATE("R43C",'Mapa final'!$R$135),"")</f>
        <v/>
      </c>
      <c r="Y198" s="58"/>
      <c r="Z198" s="287"/>
      <c r="AA198" s="288"/>
      <c r="AB198" s="288"/>
      <c r="AC198" s="288"/>
      <c r="AD198" s="288"/>
      <c r="AE198" s="289"/>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282"/>
      <c r="C199" s="282"/>
      <c r="D199" s="283"/>
      <c r="E199" s="259"/>
      <c r="F199" s="272"/>
      <c r="G199" s="272"/>
      <c r="H199" s="272"/>
      <c r="I199" s="254"/>
      <c r="J199" s="117" t="str">
        <f>IF(AND('Mapa final'!$AB$136="Baja",'Mapa final'!$AD$136="Leve"),CONCATENATE("R44C",'Mapa final'!$R$136),"")</f>
        <v/>
      </c>
      <c r="K199" s="56" t="str">
        <f>IF(AND('Mapa final'!$AB$137="Baja",'Mapa final'!$AD$137="Leve"),CONCATENATE("R44C",'Mapa final'!$R$137),"")</f>
        <v/>
      </c>
      <c r="L199" s="118" t="str">
        <f>IF(AND('Mapa final'!$AB$138="Baja",'Mapa final'!$AD$138="Leve"),CONCATENATE("R44C",'Mapa final'!$R$138),"")</f>
        <v/>
      </c>
      <c r="M199" s="51" t="str">
        <f>IF(AND('Mapa final'!$AB$136="Baja",'Mapa final'!$AD$136="Menor"),CONCATENATE("R44C",'Mapa final'!$R$136),"")</f>
        <v/>
      </c>
      <c r="N199" s="52" t="str">
        <f>IF(AND('Mapa final'!$AB$137="Baja",'Mapa final'!$AD$137="Menor"),CONCATENATE("R44C",'Mapa final'!$R$137),"")</f>
        <v/>
      </c>
      <c r="O199" s="113" t="str">
        <f>IF(AND('Mapa final'!$AB$138="Baja",'Mapa final'!$AD$138="Menor"),CONCATENATE("R44C",'Mapa final'!$R$138),"")</f>
        <v/>
      </c>
      <c r="P199" s="51" t="str">
        <f>IF(AND('Mapa final'!$AB$136="Baja",'Mapa final'!$AD$136="Moderado"),CONCATENATE("R44C",'Mapa final'!$R$136),"")</f>
        <v/>
      </c>
      <c r="Q199" s="52" t="str">
        <f>IF(AND('Mapa final'!$AB$137="Baja",'Mapa final'!$AD$137="Moderado"),CONCATENATE("R44C",'Mapa final'!$R$137),"")</f>
        <v>R44C2</v>
      </c>
      <c r="R199" s="113" t="str">
        <f>IF(AND('Mapa final'!$AB$138="Baja",'Mapa final'!$AD$138="Moderado"),CONCATENATE("R44C",'Mapa final'!$R$138),"")</f>
        <v>R44C3</v>
      </c>
      <c r="S199" s="107" t="str">
        <f>IF(AND('Mapa final'!$AB$136="Baja",'Mapa final'!$AD$136="Mayor"),CONCATENATE("R44C",'Mapa final'!$R$136),"")</f>
        <v/>
      </c>
      <c r="T199" s="44" t="str">
        <f>IF(AND('Mapa final'!$AB$137="Baja",'Mapa final'!$AD$137="Mayor"),CONCATENATE("R44C",'Mapa final'!$R$137),"")</f>
        <v/>
      </c>
      <c r="U199" s="108" t="str">
        <f>IF(AND('Mapa final'!$AB$138="Baja",'Mapa final'!$AD$138="Mayor"),CONCATENATE("R44C",'Mapa final'!$R$138),"")</f>
        <v/>
      </c>
      <c r="V199" s="45" t="str">
        <f>IF(AND('Mapa final'!$AB$136="Baja",'Mapa final'!$AD$136="Catastrófico"),CONCATENATE("R44C",'Mapa final'!$R$136),"")</f>
        <v/>
      </c>
      <c r="W199" s="46" t="str">
        <f>IF(AND('Mapa final'!$AB$137="Baja",'Mapa final'!$AD$137="Catastrófico"),CONCATENATE("R44C",'Mapa final'!$R$137),"")</f>
        <v/>
      </c>
      <c r="X199" s="102" t="str">
        <f>IF(AND('Mapa final'!$AB$138="Baja",'Mapa final'!$AD$138="Catastrófico"),CONCATENATE("R44C",'Mapa final'!$R$138),"")</f>
        <v/>
      </c>
      <c r="Y199" s="58"/>
      <c r="Z199" s="287"/>
      <c r="AA199" s="288"/>
      <c r="AB199" s="288"/>
      <c r="AC199" s="288"/>
      <c r="AD199" s="288"/>
      <c r="AE199" s="289"/>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282"/>
      <c r="C200" s="282"/>
      <c r="D200" s="283"/>
      <c r="E200" s="259"/>
      <c r="F200" s="272"/>
      <c r="G200" s="272"/>
      <c r="H200" s="272"/>
      <c r="I200" s="254"/>
      <c r="J200" s="117" t="str">
        <f>IF(AND('Mapa final'!$AB$139="Baja",'Mapa final'!$AD$139="Leve"),CONCATENATE("R45C",'Mapa final'!$R$139),"")</f>
        <v/>
      </c>
      <c r="K200" s="56" t="str">
        <f>IF(AND('Mapa final'!$AB$140="Baja",'Mapa final'!$AD$140="Leve"),CONCATENATE("R45C",'Mapa final'!$R$140),"")</f>
        <v>R45C2</v>
      </c>
      <c r="L200" s="118" t="str">
        <f>IF(AND('Mapa final'!$AB$141="Baja",'Mapa final'!$AD$141="Leve"),CONCATENATE("R45C",'Mapa final'!$R$141),"")</f>
        <v>R45C3</v>
      </c>
      <c r="M200" s="51" t="str">
        <f>IF(AND('Mapa final'!$AB$139="Baja",'Mapa final'!$AD$139="Menor"),CONCATENATE("R45C",'Mapa final'!$R$139),"")</f>
        <v/>
      </c>
      <c r="N200" s="52" t="str">
        <f>IF(AND('Mapa final'!$AB$140="Baja",'Mapa final'!$AD$140="Menor"),CONCATENATE("R45C",'Mapa final'!$R$140),"")</f>
        <v/>
      </c>
      <c r="O200" s="113" t="str">
        <f>IF(AND('Mapa final'!$AB$141="Baja",'Mapa final'!$AD$141="Menor"),CONCATENATE("R45C",'Mapa final'!$R$141),"")</f>
        <v/>
      </c>
      <c r="P200" s="51" t="str">
        <f>IF(AND('Mapa final'!$AB$139="Baja",'Mapa final'!$AD$139="Moderado"),CONCATENATE("R45C",'Mapa final'!$R$139),"")</f>
        <v/>
      </c>
      <c r="Q200" s="52" t="str">
        <f>IF(AND('Mapa final'!$AB$140="Baja",'Mapa final'!$AD$140="Moderado"),CONCATENATE("R45C",'Mapa final'!$R$140),"")</f>
        <v/>
      </c>
      <c r="R200" s="113" t="str">
        <f>IF(AND('Mapa final'!$AB$141="Baja",'Mapa final'!$AD$141="Moderado"),CONCATENATE("R45C",'Mapa final'!$R$141),"")</f>
        <v/>
      </c>
      <c r="S200" s="107" t="str">
        <f>IF(AND('Mapa final'!$AB$139="Baja",'Mapa final'!$AD$139="Mayor"),CONCATENATE("R45C",'Mapa final'!$R$139),"")</f>
        <v/>
      </c>
      <c r="T200" s="44" t="str">
        <f>IF(AND('Mapa final'!$AB$140="Baja",'Mapa final'!$AD$140="Mayor"),CONCATENATE("R45C",'Mapa final'!$R$140),"")</f>
        <v/>
      </c>
      <c r="U200" s="108" t="str">
        <f>IF(AND('Mapa final'!$AB$141="Baja",'Mapa final'!$AD$141="Mayor"),CONCATENATE("R45C",'Mapa final'!$R$141),"")</f>
        <v/>
      </c>
      <c r="V200" s="45" t="str">
        <f>IF(AND('Mapa final'!$AB$139="Baja",'Mapa final'!$AD$139="Catastrófico"),CONCATENATE("R45C",'Mapa final'!$R$139),"")</f>
        <v/>
      </c>
      <c r="W200" s="46" t="str">
        <f>IF(AND('Mapa final'!$AB$140="Baja",'Mapa final'!$AD$140="Catastrófico"),CONCATENATE("R45C",'Mapa final'!$R$140),"")</f>
        <v/>
      </c>
      <c r="X200" s="102" t="str">
        <f>IF(AND('Mapa final'!$AB$141="Baja",'Mapa final'!$AD$141="Catastrófico"),CONCATENATE("R45C",'Mapa final'!$R$141),"")</f>
        <v/>
      </c>
      <c r="Y200" s="58"/>
      <c r="Z200" s="287"/>
      <c r="AA200" s="288"/>
      <c r="AB200" s="288"/>
      <c r="AC200" s="288"/>
      <c r="AD200" s="288"/>
      <c r="AE200" s="289"/>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282"/>
      <c r="C201" s="282"/>
      <c r="D201" s="283"/>
      <c r="E201" s="259"/>
      <c r="F201" s="272"/>
      <c r="G201" s="272"/>
      <c r="H201" s="272"/>
      <c r="I201" s="254"/>
      <c r="J201" s="117" t="str">
        <f>IF(AND('Mapa final'!$AB$142="Baja",'Mapa final'!$AD$142="Leve"),CONCATENATE("R46C",'Mapa final'!$R$142),"")</f>
        <v/>
      </c>
      <c r="K201" s="56" t="str">
        <f>IF(AND('Mapa final'!$AB$143="Baja",'Mapa final'!$AD$143="Leve"),CONCATENATE("R46C",'Mapa final'!$R$143),"")</f>
        <v/>
      </c>
      <c r="L201" s="118" t="str">
        <f>IF(AND('Mapa final'!$AB$144="Baja",'Mapa final'!$AD$144="Leve"),CONCATENATE("R46C",'Mapa final'!$R$144),"")</f>
        <v/>
      </c>
      <c r="M201" s="51" t="str">
        <f>IF(AND('Mapa final'!$AB$142="Baja",'Mapa final'!$AD$142="Menor"),CONCATENATE("R46C",'Mapa final'!$R$142),"")</f>
        <v/>
      </c>
      <c r="N201" s="52" t="str">
        <f>IF(AND('Mapa final'!$AB$143="Baja",'Mapa final'!$AD$143="Menor"),CONCATENATE("R46C",'Mapa final'!$R$143),"")</f>
        <v/>
      </c>
      <c r="O201" s="113" t="str">
        <f>IF(AND('Mapa final'!$AB$144="Baja",'Mapa final'!$AD$144="Menor"),CONCATENATE("R46C",'Mapa final'!$R$144),"")</f>
        <v/>
      </c>
      <c r="P201" s="51" t="str">
        <f>IF(AND('Mapa final'!$AB$142="Baja",'Mapa final'!$AD$142="Moderado"),CONCATENATE("R46C",'Mapa final'!$R$142),"")</f>
        <v/>
      </c>
      <c r="Q201" s="52" t="str">
        <f>IF(AND('Mapa final'!$AB$143="Baja",'Mapa final'!$AD$143="Moderado"),CONCATENATE("R46C",'Mapa final'!$R$143),"")</f>
        <v/>
      </c>
      <c r="R201" s="113" t="str">
        <f>IF(AND('Mapa final'!$AB$144="Baja",'Mapa final'!$AD$144="Moderado"),CONCATENATE("R46C",'Mapa final'!$R$144),"")</f>
        <v/>
      </c>
      <c r="S201" s="107" t="str">
        <f>IF(AND('Mapa final'!$AB$142="Baja",'Mapa final'!$AD$142="Mayor"),CONCATENATE("R46C",'Mapa final'!$R$142),"")</f>
        <v/>
      </c>
      <c r="T201" s="44" t="str">
        <f>IF(AND('Mapa final'!$AB$143="Baja",'Mapa final'!$AD$143="Mayor"),CONCATENATE("R46C",'Mapa final'!$R$143),"")</f>
        <v/>
      </c>
      <c r="U201" s="108" t="str">
        <f>IF(AND('Mapa final'!$AB$144="Baja",'Mapa final'!$AD$144="Mayor"),CONCATENATE("R46C",'Mapa final'!$R$144),"")</f>
        <v/>
      </c>
      <c r="V201" s="45" t="str">
        <f>IF(AND('Mapa final'!$AB$142="Baja",'Mapa final'!$AD$142="Catastrófico"),CONCATENATE("R46C",'Mapa final'!$R$142),"")</f>
        <v/>
      </c>
      <c r="W201" s="46" t="str">
        <f>IF(AND('Mapa final'!$AB$143="Baja",'Mapa final'!$AD$143="Catastrófico"),CONCATENATE("R46C",'Mapa final'!$R$143),"")</f>
        <v/>
      </c>
      <c r="X201" s="102" t="str">
        <f>IF(AND('Mapa final'!$AB$144="Baja",'Mapa final'!$AD$144="Catastrófico"),CONCATENATE("R46C",'Mapa final'!$R$144),"")</f>
        <v/>
      </c>
      <c r="Y201" s="58"/>
      <c r="Z201" s="287"/>
      <c r="AA201" s="288"/>
      <c r="AB201" s="288"/>
      <c r="AC201" s="288"/>
      <c r="AD201" s="288"/>
      <c r="AE201" s="289"/>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282"/>
      <c r="C202" s="282"/>
      <c r="D202" s="283"/>
      <c r="E202" s="259"/>
      <c r="F202" s="272"/>
      <c r="G202" s="272"/>
      <c r="H202" s="272"/>
      <c r="I202" s="254"/>
      <c r="J202" s="117" t="str">
        <f>IF(AND('Mapa final'!$AB$145="Baja",'Mapa final'!$AD$145="Leve"),CONCATENATE("R47C",'Mapa final'!$R$145),"")</f>
        <v/>
      </c>
      <c r="K202" s="56" t="str">
        <f>IF(AND('Mapa final'!$AB$146="Baja",'Mapa final'!$AD$146="Leve"),CONCATENATE("R47C",'Mapa final'!$R$146),"")</f>
        <v/>
      </c>
      <c r="L202" s="118" t="str">
        <f>IF(AND('Mapa final'!$AB$147="Baja",'Mapa final'!$AD$147="Leve"),CONCATENATE("R47C",'Mapa final'!$R$147),"")</f>
        <v/>
      </c>
      <c r="M202" s="51" t="str">
        <f>IF(AND('Mapa final'!$AB$145="Baja",'Mapa final'!$AD$145="Menor"),CONCATENATE("R47C",'Mapa final'!$R$145),"")</f>
        <v/>
      </c>
      <c r="N202" s="52" t="str">
        <f>IF(AND('Mapa final'!$AB$146="Baja",'Mapa final'!$AD$146="Menor"),CONCATENATE("R47C",'Mapa final'!$R$146),"")</f>
        <v/>
      </c>
      <c r="O202" s="113" t="str">
        <f>IF(AND('Mapa final'!$AB$147="Baja",'Mapa final'!$AD$147="Menor"),CONCATENATE("R47C",'Mapa final'!$R$147),"")</f>
        <v/>
      </c>
      <c r="P202" s="51" t="str">
        <f>IF(AND('Mapa final'!$AB$145="Baja",'Mapa final'!$AD$145="Moderado"),CONCATENATE("R47C",'Mapa final'!$R$145),"")</f>
        <v/>
      </c>
      <c r="Q202" s="52" t="str">
        <f>IF(AND('Mapa final'!$AB$146="Baja",'Mapa final'!$AD$146="Moderado"),CONCATENATE("R47C",'Mapa final'!$R$146),"")</f>
        <v/>
      </c>
      <c r="R202" s="113" t="str">
        <f>IF(AND('Mapa final'!$AB$147="Baja",'Mapa final'!$AD$147="Moderado"),CONCATENATE("R47C",'Mapa final'!$R$147),"")</f>
        <v/>
      </c>
      <c r="S202" s="107" t="str">
        <f>IF(AND('Mapa final'!$AB$145="Baja",'Mapa final'!$AD$145="Mayor"),CONCATENATE("R47C",'Mapa final'!$R$145),"")</f>
        <v/>
      </c>
      <c r="T202" s="44" t="str">
        <f>IF(AND('Mapa final'!$AB$146="Baja",'Mapa final'!$AD$146="Mayor"),CONCATENATE("R47C",'Mapa final'!$R$146),"")</f>
        <v/>
      </c>
      <c r="U202" s="108" t="str">
        <f>IF(AND('Mapa final'!$AB$147="Baja",'Mapa final'!$AD$147="Mayor"),CONCATENATE("R47C",'Mapa final'!$R$147),"")</f>
        <v/>
      </c>
      <c r="V202" s="45" t="str">
        <f>IF(AND('Mapa final'!$AB$145="Baja",'Mapa final'!$AD$145="Catastrófico"),CONCATENATE("R47C",'Mapa final'!$R$145),"")</f>
        <v/>
      </c>
      <c r="W202" s="46" t="str">
        <f>IF(AND('Mapa final'!$AB$146="Baja",'Mapa final'!$AD$146="Catastrófico"),CONCATENATE("R47C",'Mapa final'!$R$146),"")</f>
        <v/>
      </c>
      <c r="X202" s="102" t="str">
        <f>IF(AND('Mapa final'!$AB$147="Baja",'Mapa final'!$AD$147="Catastrófico"),CONCATENATE("R47C",'Mapa final'!$R$147),"")</f>
        <v/>
      </c>
      <c r="Y202" s="58"/>
      <c r="Z202" s="287"/>
      <c r="AA202" s="288"/>
      <c r="AB202" s="288"/>
      <c r="AC202" s="288"/>
      <c r="AD202" s="288"/>
      <c r="AE202" s="289"/>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282"/>
      <c r="C203" s="282"/>
      <c r="D203" s="283"/>
      <c r="E203" s="259"/>
      <c r="F203" s="272"/>
      <c r="G203" s="272"/>
      <c r="H203" s="272"/>
      <c r="I203" s="254"/>
      <c r="J203" s="117" t="str">
        <f>IF(AND('Mapa final'!$AB$148="Baja",'Mapa final'!$AD$148="Leve"),CONCATENATE("R48C",'Mapa final'!$R$148),"")</f>
        <v/>
      </c>
      <c r="K203" s="56" t="str">
        <f>IF(AND('Mapa final'!$AB$149="Baja",'Mapa final'!$AD$149="Leve"),CONCATENATE("R48C",'Mapa final'!$R$149),"")</f>
        <v/>
      </c>
      <c r="L203" s="118" t="str">
        <f>IF(AND('Mapa final'!$AB$150="Baja",'Mapa final'!$AD$150="Leve"),CONCATENATE("R48C",'Mapa final'!$R$150),"")</f>
        <v/>
      </c>
      <c r="M203" s="51" t="str">
        <f>IF(AND('Mapa final'!$AB$148="Baja",'Mapa final'!$AD$148="Menor"),CONCATENATE("R48C",'Mapa final'!$R$148),"")</f>
        <v/>
      </c>
      <c r="N203" s="52" t="str">
        <f>IF(AND('Mapa final'!$AB$149="Baja",'Mapa final'!$AD$149="Menor"),CONCATENATE("R48C",'Mapa final'!$R$149),"")</f>
        <v/>
      </c>
      <c r="O203" s="113" t="str">
        <f>IF(AND('Mapa final'!$AB$150="Baja",'Mapa final'!$AD$150="Menor"),CONCATENATE("R48C",'Mapa final'!$R$150),"")</f>
        <v/>
      </c>
      <c r="P203" s="51" t="str">
        <f>IF(AND('Mapa final'!$AB$148="Baja",'Mapa final'!$AD$148="Moderado"),CONCATENATE("R48C",'Mapa final'!$R$148),"")</f>
        <v/>
      </c>
      <c r="Q203" s="52" t="str">
        <f>IF(AND('Mapa final'!$AB$149="Baja",'Mapa final'!$AD$149="Moderado"),CONCATENATE("R48C",'Mapa final'!$R$149),"")</f>
        <v/>
      </c>
      <c r="R203" s="113" t="str">
        <f>IF(AND('Mapa final'!$AB$150="Baja",'Mapa final'!$AD$150="Moderado"),CONCATENATE("R48C",'Mapa final'!$R$150),"")</f>
        <v/>
      </c>
      <c r="S203" s="107" t="str">
        <f>IF(AND('Mapa final'!$AB$148="Baja",'Mapa final'!$AD$148="Mayor"),CONCATENATE("R48C",'Mapa final'!$R$148),"")</f>
        <v/>
      </c>
      <c r="T203" s="44" t="str">
        <f>IF(AND('Mapa final'!$AB$149="Baja",'Mapa final'!$AD$149="Mayor"),CONCATENATE("R48C",'Mapa final'!$R$149),"")</f>
        <v/>
      </c>
      <c r="U203" s="108" t="str">
        <f>IF(AND('Mapa final'!$AB$150="Baja",'Mapa final'!$AD$150="Mayor"),CONCATENATE("R48C",'Mapa final'!$R$150),"")</f>
        <v/>
      </c>
      <c r="V203" s="45" t="str">
        <f>IF(AND('Mapa final'!$AB$148="Baja",'Mapa final'!$AD$148="Catastrófico"),CONCATENATE("R48C",'Mapa final'!$R$148),"")</f>
        <v/>
      </c>
      <c r="W203" s="46" t="str">
        <f>IF(AND('Mapa final'!$AB$149="Baja",'Mapa final'!$AD$149="Catastrófico"),CONCATENATE("R48C",'Mapa final'!$R$149),"")</f>
        <v/>
      </c>
      <c r="X203" s="102" t="str">
        <f>IF(AND('Mapa final'!$AB$150="Baja",'Mapa final'!$AD$150="Catastrófico"),CONCATENATE("R48C",'Mapa final'!$R$150),"")</f>
        <v/>
      </c>
      <c r="Y203" s="58"/>
      <c r="Z203" s="287"/>
      <c r="AA203" s="288"/>
      <c r="AB203" s="288"/>
      <c r="AC203" s="288"/>
      <c r="AD203" s="288"/>
      <c r="AE203" s="289"/>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282"/>
      <c r="C204" s="282"/>
      <c r="D204" s="283"/>
      <c r="E204" s="259"/>
      <c r="F204" s="272"/>
      <c r="G204" s="272"/>
      <c r="H204" s="272"/>
      <c r="I204" s="254"/>
      <c r="J204" s="117" t="str">
        <f>IF(AND('Mapa final'!$AB$151="Baja",'Mapa final'!$AD$151="Leve"),CONCATENATE("R49C",'Mapa final'!$R$151),"")</f>
        <v/>
      </c>
      <c r="K204" s="56" t="str">
        <f>IF(AND('Mapa final'!$AB$152="Baja",'Mapa final'!$AD$152="Leve"),CONCATENATE("R49C",'Mapa final'!$R$152),"")</f>
        <v/>
      </c>
      <c r="L204" s="118" t="str">
        <f>IF(AND('Mapa final'!$AB$153="Baja",'Mapa final'!$AD$153="Leve"),CONCATENATE("R49C",'Mapa final'!$R$153),"")</f>
        <v/>
      </c>
      <c r="M204" s="51" t="str">
        <f>IF(AND('Mapa final'!$AB$151="Baja",'Mapa final'!$AD$151="Menor"),CONCATENATE("R49C",'Mapa final'!$R$151),"")</f>
        <v/>
      </c>
      <c r="N204" s="52" t="str">
        <f>IF(AND('Mapa final'!$AB$152="Baja",'Mapa final'!$AD$152="Menor"),CONCATENATE("R49C",'Mapa final'!$R$152),"")</f>
        <v/>
      </c>
      <c r="O204" s="113" t="str">
        <f>IF(AND('Mapa final'!$AB$153="Baja",'Mapa final'!$AD$153="Menor"),CONCATENATE("R49C",'Mapa final'!$R$153),"")</f>
        <v/>
      </c>
      <c r="P204" s="51" t="str">
        <f>IF(AND('Mapa final'!$AB$151="Baja",'Mapa final'!$AD$151="Moderado"),CONCATENATE("R49C",'Mapa final'!$R$151),"")</f>
        <v/>
      </c>
      <c r="Q204" s="52" t="str">
        <f>IF(AND('Mapa final'!$AB$152="Baja",'Mapa final'!$AD$152="Moderado"),CONCATENATE("R49C",'Mapa final'!$R$152),"")</f>
        <v/>
      </c>
      <c r="R204" s="113" t="str">
        <f>IF(AND('Mapa final'!$AB$153="Baja",'Mapa final'!$AD$153="Moderado"),CONCATENATE("R49C",'Mapa final'!$R$153),"")</f>
        <v/>
      </c>
      <c r="S204" s="107" t="str">
        <f>IF(AND('Mapa final'!$AB$151="Baja",'Mapa final'!$AD$151="Mayor"),CONCATENATE("R49C",'Mapa final'!$R$151),"")</f>
        <v/>
      </c>
      <c r="T204" s="44" t="str">
        <f>IF(AND('Mapa final'!$AB$152="Baja",'Mapa final'!$AD$152="Mayor"),CONCATENATE("R49C",'Mapa final'!$R$152),"")</f>
        <v/>
      </c>
      <c r="U204" s="108" t="str">
        <f>IF(AND('Mapa final'!$AB$153="Baja",'Mapa final'!$AD$153="Mayor"),CONCATENATE("R49C",'Mapa final'!$R$153),"")</f>
        <v/>
      </c>
      <c r="V204" s="45" t="str">
        <f>IF(AND('Mapa final'!$AB$151="Baja",'Mapa final'!$AD$151="Catastrófico"),CONCATENATE("R49C",'Mapa final'!$R$151),"")</f>
        <v/>
      </c>
      <c r="W204" s="46" t="str">
        <f>IF(AND('Mapa final'!$AB$152="Baja",'Mapa final'!$AD$152="Catastrófico"),CONCATENATE("R49C",'Mapa final'!$R$152),"")</f>
        <v/>
      </c>
      <c r="X204" s="102" t="str">
        <f>IF(AND('Mapa final'!$AB$153="Baja",'Mapa final'!$AD$153="Catastrófico"),CONCATENATE("R49C",'Mapa final'!$R$153),"")</f>
        <v/>
      </c>
      <c r="Y204" s="58"/>
      <c r="Z204" s="287"/>
      <c r="AA204" s="288"/>
      <c r="AB204" s="288"/>
      <c r="AC204" s="288"/>
      <c r="AD204" s="288"/>
      <c r="AE204" s="289"/>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 customHeight="1" thickBot="1" x14ac:dyDescent="0.3">
      <c r="A205" s="58"/>
      <c r="B205" s="282"/>
      <c r="C205" s="282"/>
      <c r="D205" s="283"/>
      <c r="E205" s="259"/>
      <c r="F205" s="272"/>
      <c r="G205" s="272"/>
      <c r="H205" s="272"/>
      <c r="I205" s="254"/>
      <c r="J205" s="119" t="str">
        <f>IF(AND('Mapa final'!$AB$154="Baja",'Mapa final'!$AD$154="Leve"),CONCATENATE("R50C",'Mapa final'!$R$154),"")</f>
        <v/>
      </c>
      <c r="K205" s="57" t="str">
        <f>IF(AND('Mapa final'!$AB$155="Baja",'Mapa final'!$AD$155="Leve"),CONCATENATE("R50C",'Mapa final'!$R$155),"")</f>
        <v/>
      </c>
      <c r="L205" s="120" t="str">
        <f>IF(AND('Mapa final'!$AB$156="Baja",'Mapa final'!$AD$156="Leve"),CONCATENATE("R50C",'Mapa final'!$R$156),"")</f>
        <v/>
      </c>
      <c r="M205" s="53" t="str">
        <f>IF(AND('Mapa final'!$AB$154="Baja",'Mapa final'!$AD$154="Menor"),CONCATENATE("R50C",'Mapa final'!$R$154),"")</f>
        <v/>
      </c>
      <c r="N205" s="54" t="str">
        <f>IF(AND('Mapa final'!$AB$155="Baja",'Mapa final'!$AD$155="Menor"),CONCATENATE("R50C",'Mapa final'!$R$155),"")</f>
        <v/>
      </c>
      <c r="O205" s="114" t="str">
        <f>IF(AND('Mapa final'!$AB$156="Baja",'Mapa final'!$AD$156="Menor"),CONCATENATE("R50C",'Mapa final'!$R$156),"")</f>
        <v/>
      </c>
      <c r="P205" s="53" t="str">
        <f>IF(AND('Mapa final'!$AB$154="Baja",'Mapa final'!$AD$154="Moderado"),CONCATENATE("R50C",'Mapa final'!$R$154),"")</f>
        <v/>
      </c>
      <c r="Q205" s="54" t="str">
        <f>IF(AND('Mapa final'!$AB$155="Baja",'Mapa final'!$AD$155="Moderado"),CONCATENATE("R50C",'Mapa final'!$R$155),"")</f>
        <v/>
      </c>
      <c r="R205" s="114" t="str">
        <f>IF(AND('Mapa final'!$AB$156="Baja",'Mapa final'!$AD$156="Moderado"),CONCATENATE("R50C",'Mapa final'!$R$156),"")</f>
        <v/>
      </c>
      <c r="S205" s="109" t="str">
        <f>IF(AND('Mapa final'!$AB$154="Baja",'Mapa final'!$AD$154="Mayor"),CONCATENATE("R50C",'Mapa final'!$R$154),"")</f>
        <v/>
      </c>
      <c r="T205" s="110" t="str">
        <f>IF(AND('Mapa final'!$AB$155="Baja",'Mapa final'!$AD$155="Mayor"),CONCATENATE("R50C",'Mapa final'!$R$155),"")</f>
        <v/>
      </c>
      <c r="U205" s="111" t="str">
        <f>IF(AND('Mapa final'!$AB$156="Baja",'Mapa final'!$AD$156="Mayor"),CONCATENATE("R50C",'Mapa final'!$R$156),"")</f>
        <v/>
      </c>
      <c r="V205" s="47" t="str">
        <f>IF(AND('Mapa final'!$AB$154="Baja",'Mapa final'!$AD$154="Catastrófico"),CONCATENATE("R50C",'Mapa final'!$R$154),"")</f>
        <v/>
      </c>
      <c r="W205" s="48" t="str">
        <f>IF(AND('Mapa final'!$AB$155="Baja",'Mapa final'!$AD$155="Catastrófico"),CONCATENATE("R50C",'Mapa final'!$R$155),"")</f>
        <v/>
      </c>
      <c r="X205" s="103" t="str">
        <f>IF(AND('Mapa final'!$AB$156="Baja",'Mapa final'!$AD$156="Catastrófico"),CONCATENATE("R50C",'Mapa final'!$R$156),"")</f>
        <v/>
      </c>
      <c r="Y205" s="58"/>
      <c r="Z205" s="287"/>
      <c r="AA205" s="288"/>
      <c r="AB205" s="288"/>
      <c r="AC205" s="288"/>
      <c r="AD205" s="288"/>
      <c r="AE205" s="289"/>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row>
    <row r="206" spans="1:65" ht="16.5" customHeight="1" x14ac:dyDescent="0.25">
      <c r="A206" s="58"/>
      <c r="B206" s="282"/>
      <c r="C206" s="282"/>
      <c r="D206" s="283"/>
      <c r="E206" s="270" t="s">
        <v>104</v>
      </c>
      <c r="F206" s="271"/>
      <c r="G206" s="271"/>
      <c r="H206" s="271"/>
      <c r="I206" s="271"/>
      <c r="J206" s="115" t="str">
        <f>IF(AND('Mapa final'!$AB$7="Muy Baja",'Mapa final'!$AD$7="Leve"),CONCATENATE("R1C",'Mapa final'!$R$7),"")</f>
        <v/>
      </c>
      <c r="K206" s="55" t="str">
        <f>IF(AND('Mapa final'!$AB$8="Muy Baja",'Mapa final'!$AD$8="Leve"),CONCATENATE("R1C",'Mapa final'!$R$8),"")</f>
        <v/>
      </c>
      <c r="L206" s="116" t="str">
        <f>IF(AND('Mapa final'!$AB$9="Muy Baja",'Mapa final'!$AD$9="Leve"),CONCATENATE("R1C",'Mapa final'!$R$9),"")</f>
        <v/>
      </c>
      <c r="M206" s="115" t="str">
        <f>IF(AND('Mapa final'!$AB$7="Muy Baja",'Mapa final'!$AD$7="Menor"),CONCATENATE("R1C",'Mapa final'!$R$7),"")</f>
        <v/>
      </c>
      <c r="N206" s="55" t="str">
        <f>IF(AND('Mapa final'!$AB$8="Muy Baja",'Mapa final'!$AD$8="Menor"),CONCATENATE("R1C",'Mapa final'!$R$8),"")</f>
        <v/>
      </c>
      <c r="O206" s="116"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12" t="str">
        <f>IF(AND('Mapa final'!$AB$9="Muy Baja",'Mapa final'!$AD$9="Moderado"),CONCATENATE("R1C",'Mapa final'!$R$9),"")</f>
        <v/>
      </c>
      <c r="S206" s="104" t="str">
        <f>IF(AND('Mapa final'!$AB$7="Muy Baja",'Mapa final'!$AD$7="Mayor"),CONCATENATE("R1C",'Mapa final'!$R$7),"")</f>
        <v/>
      </c>
      <c r="T206" s="105" t="str">
        <f>IF(AND('Mapa final'!$AB$8="Muy Baja",'Mapa final'!$AD$8="Mayor"),CONCATENATE("R1C",'Mapa final'!$R$8),"")</f>
        <v/>
      </c>
      <c r="U206" s="106" t="str">
        <f>IF(AND('Mapa final'!$AB$9="Muy Baja",'Mapa final'!$AD$9="Mayor"),CONCATENATE("R1C",'Mapa final'!$R$9),"")</f>
        <v/>
      </c>
      <c r="V206" s="42" t="str">
        <f>IF(AND('Mapa final'!$AB$7="Muy Baja",'Mapa final'!$AD$7="Catastrófico"),CONCATENATE("R1C",'Mapa final'!$R$7),"")</f>
        <v/>
      </c>
      <c r="W206" s="43" t="str">
        <f>IF(AND('Mapa final'!$AB$8="Muy Baja",'Mapa final'!$AD$8="Catastrófico"),CONCATENATE("R1C",'Mapa final'!$R$8),"")</f>
        <v/>
      </c>
      <c r="X206" s="101"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282"/>
      <c r="C207" s="282"/>
      <c r="D207" s="283"/>
      <c r="E207" s="258"/>
      <c r="F207" s="254"/>
      <c r="G207" s="254"/>
      <c r="H207" s="254"/>
      <c r="I207" s="254"/>
      <c r="J207" s="117" t="str">
        <f>IF(AND('Mapa final'!$AB$10="Muy Baja",'Mapa final'!$AD$10="Leve"),CONCATENATE("R2C",'Mapa final'!$R$10),"")</f>
        <v/>
      </c>
      <c r="K207" s="56" t="str">
        <f>IF(AND('Mapa final'!$AB$11="Muy Baja",'Mapa final'!$AD$11="Leve"),CONCATENATE("R2C",'Mapa final'!$R$11),"")</f>
        <v/>
      </c>
      <c r="L207" s="118" t="str">
        <f>IF(AND('Mapa final'!$AB$12="Muy Baja",'Mapa final'!$AD$12="Leve"),CONCATENATE("R2C",'Mapa final'!$R$12),"")</f>
        <v/>
      </c>
      <c r="M207" s="117" t="str">
        <f>IF(AND('Mapa final'!$AB$10="Muy Baja",'Mapa final'!$AD$10="Menor"),CONCATENATE("R2C",'Mapa final'!$R$10),"")</f>
        <v/>
      </c>
      <c r="N207" s="56" t="str">
        <f>IF(AND('Mapa final'!$AB$11="Muy Baja",'Mapa final'!$AD$11="Menor"),CONCATENATE("R2C",'Mapa final'!$R$11),"")</f>
        <v/>
      </c>
      <c r="O207" s="118"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13" t="str">
        <f>IF(AND('Mapa final'!$AB$12="Muy Baja",'Mapa final'!$AD$12="Moderado"),CONCATENATE("R2C",'Mapa final'!$R$12),"")</f>
        <v/>
      </c>
      <c r="S207" s="107" t="str">
        <f>IF(AND('Mapa final'!$AB$10="Muy Baja",'Mapa final'!$AD$10="Mayor"),CONCATENATE("R2C",'Mapa final'!$R$10),"")</f>
        <v/>
      </c>
      <c r="T207" s="44" t="str">
        <f>IF(AND('Mapa final'!$AB$11="Muy Baja",'Mapa final'!$AD$11="Mayor"),CONCATENATE("R2C",'Mapa final'!$R$11),"")</f>
        <v/>
      </c>
      <c r="U207" s="108"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02"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282"/>
      <c r="C208" s="282"/>
      <c r="D208" s="283"/>
      <c r="E208" s="258"/>
      <c r="F208" s="254"/>
      <c r="G208" s="254"/>
      <c r="H208" s="254"/>
      <c r="I208" s="254"/>
      <c r="J208" s="117" t="str">
        <f>IF(AND('Mapa final'!$AB$13="Muy Baja",'Mapa final'!$AD$13="Leve"),CONCATENATE("R3C",'Mapa final'!$R$13),"")</f>
        <v/>
      </c>
      <c r="K208" s="56" t="str">
        <f>IF(AND('Mapa final'!$AB$14="Muy Baja",'Mapa final'!$AD$14="Leve"),CONCATENATE("R3C",'Mapa final'!$R$14),"")</f>
        <v/>
      </c>
      <c r="L208" s="118" t="str">
        <f>IF(AND('Mapa final'!$AB$15="Muy Baja",'Mapa final'!$AD$15="Leve"),CONCATENATE("R3C",'Mapa final'!$R$15),"")</f>
        <v/>
      </c>
      <c r="M208" s="117" t="str">
        <f>IF(AND('Mapa final'!$AB$13="Muy Baja",'Mapa final'!$AD$13="Menor"),CONCATENATE("R3C",'Mapa final'!$R$13),"")</f>
        <v/>
      </c>
      <c r="N208" s="56" t="str">
        <f>IF(AND('Mapa final'!$AB$14="Muy Baja",'Mapa final'!$AD$14="Menor"),CONCATENATE("R3C",'Mapa final'!$R$14),"")</f>
        <v/>
      </c>
      <c r="O208" s="118"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13" t="str">
        <f>IF(AND('Mapa final'!$AB$15="Muy Baja",'Mapa final'!$AD$15="Moderado"),CONCATENATE("R3C",'Mapa final'!$R$15),"")</f>
        <v/>
      </c>
      <c r="S208" s="107" t="str">
        <f>IF(AND('Mapa final'!$AB$13="Muy Baja",'Mapa final'!$AD$13="Mayor"),CONCATENATE("R3C",'Mapa final'!$R$13),"")</f>
        <v/>
      </c>
      <c r="T208" s="44" t="str">
        <f>IF(AND('Mapa final'!$AB$14="Muy Baja",'Mapa final'!$AD$14="Mayor"),CONCATENATE("R3C",'Mapa final'!$R$14),"")</f>
        <v/>
      </c>
      <c r="U208" s="108"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02"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282"/>
      <c r="C209" s="282"/>
      <c r="D209" s="283"/>
      <c r="E209" s="258"/>
      <c r="F209" s="254"/>
      <c r="G209" s="254"/>
      <c r="H209" s="254"/>
      <c r="I209" s="254"/>
      <c r="J209" s="117" t="str">
        <f>IF(AND('Mapa final'!$AB$16="Muy Baja",'Mapa final'!$AD$16="Leve"),CONCATENATE("R4C",'Mapa final'!$R$16),"")</f>
        <v/>
      </c>
      <c r="K209" s="56" t="str">
        <f>IF(AND('Mapa final'!$AB$17="Muy Baja",'Mapa final'!$AD$17="Leve"),CONCATENATE("R4C",'Mapa final'!$R$17),"")</f>
        <v/>
      </c>
      <c r="L209" s="118" t="str">
        <f>IF(AND('Mapa final'!$AB$18="Muy Baja",'Mapa final'!$AD$18="Leve"),CONCATENATE("R4C",'Mapa final'!$R$18),"")</f>
        <v/>
      </c>
      <c r="M209" s="117" t="str">
        <f>IF(AND('Mapa final'!$AB$16="Muy Baja",'Mapa final'!$AD$16="Menor"),CONCATENATE("R4C",'Mapa final'!$R$16),"")</f>
        <v/>
      </c>
      <c r="N209" s="56" t="str">
        <f>IF(AND('Mapa final'!$AB$17="Muy Baja",'Mapa final'!$AD$17="Menor"),CONCATENATE("R4C",'Mapa final'!$R$17),"")</f>
        <v/>
      </c>
      <c r="O209" s="118"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13" t="str">
        <f>IF(AND('Mapa final'!$AB$18="Muy Baja",'Mapa final'!$AD$18="Moderado"),CONCATENATE("R4C",'Mapa final'!$R$18),"")</f>
        <v/>
      </c>
      <c r="S209" s="107" t="str">
        <f>IF(AND('Mapa final'!$AB$16="Muy Baja",'Mapa final'!$AD$16="Mayor"),CONCATENATE("R4C",'Mapa final'!$R$16),"")</f>
        <v/>
      </c>
      <c r="T209" s="44" t="str">
        <f>IF(AND('Mapa final'!$AB$17="Muy Baja",'Mapa final'!$AD$17="Mayor"),CONCATENATE("R4C",'Mapa final'!$R$17),"")</f>
        <v/>
      </c>
      <c r="U209" s="108"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02"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282"/>
      <c r="C210" s="282"/>
      <c r="D210" s="283"/>
      <c r="E210" s="258"/>
      <c r="F210" s="254"/>
      <c r="G210" s="254"/>
      <c r="H210" s="254"/>
      <c r="I210" s="254"/>
      <c r="J210" s="117" t="str">
        <f>IF(AND('Mapa final'!$AB$19="Muy Baja",'Mapa final'!$AD$19="Leve"),CONCATENATE("R5C",'Mapa final'!$R$19),"")</f>
        <v/>
      </c>
      <c r="K210" s="56" t="str">
        <f>IF(AND('Mapa final'!$AB$20="Muy Baja",'Mapa final'!$AD$20="Leve"),CONCATENATE("R5C",'Mapa final'!$R$20),"")</f>
        <v/>
      </c>
      <c r="L210" s="118" t="str">
        <f>IF(AND('Mapa final'!$AB$21="Muy Baja",'Mapa final'!$AD$21="Leve"),CONCATENATE("R5C",'Mapa final'!$R$21),"")</f>
        <v/>
      </c>
      <c r="M210" s="117" t="str">
        <f>IF(AND('Mapa final'!$AB$19="Muy Baja",'Mapa final'!$AD$19="Menor"),CONCATENATE("R5C",'Mapa final'!$R$19),"")</f>
        <v/>
      </c>
      <c r="N210" s="56" t="str">
        <f>IF(AND('Mapa final'!$AB$20="Muy Baja",'Mapa final'!$AD$20="Menor"),CONCATENATE("R5C",'Mapa final'!$R$20),"")</f>
        <v/>
      </c>
      <c r="O210" s="118"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13" t="str">
        <f>IF(AND('Mapa final'!$AB$21="Muy Baja",'Mapa final'!$AD$21="Moderado"),CONCATENATE("R5C",'Mapa final'!$R$21),"")</f>
        <v/>
      </c>
      <c r="S210" s="107" t="str">
        <f>IF(AND('Mapa final'!$AB$19="Muy Baja",'Mapa final'!$AD$19="Mayor"),CONCATENATE("R5C",'Mapa final'!$R$19),"")</f>
        <v/>
      </c>
      <c r="T210" s="44" t="str">
        <f>IF(AND('Mapa final'!$AB$20="Muy Baja",'Mapa final'!$AD$20="Mayor"),CONCATENATE("R5C",'Mapa final'!$R$20),"")</f>
        <v/>
      </c>
      <c r="U210" s="108"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02"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282"/>
      <c r="C211" s="282"/>
      <c r="D211" s="283"/>
      <c r="E211" s="258"/>
      <c r="F211" s="254"/>
      <c r="G211" s="254"/>
      <c r="H211" s="254"/>
      <c r="I211" s="254"/>
      <c r="J211" s="117" t="str">
        <f>IF(AND('Mapa final'!$AB$22="Muy Baja",'Mapa final'!$AD$22="Leve"),CONCATENATE("R6C",'Mapa final'!$R$22),"")</f>
        <v/>
      </c>
      <c r="K211" s="56" t="str">
        <f>IF(AND('Mapa final'!$AB$23="Muy Baja",'Mapa final'!$AD$23="Leve"),CONCATENATE("R6C",'Mapa final'!$R$23),"")</f>
        <v/>
      </c>
      <c r="L211" s="118" t="str">
        <f>IF(AND('Mapa final'!$AB$24="Muy Baja",'Mapa final'!$AD$24="Leve"),CONCATENATE("R6C",'Mapa final'!$R$24),"")</f>
        <v/>
      </c>
      <c r="M211" s="117" t="str">
        <f>IF(AND('Mapa final'!$AB$22="Muy Baja",'Mapa final'!$AD$22="Menor"),CONCATENATE("R6C",'Mapa final'!$R$22),"")</f>
        <v/>
      </c>
      <c r="N211" s="56" t="str">
        <f>IF(AND('Mapa final'!$AB$23="Muy Baja",'Mapa final'!$AD$23="Menor"),CONCATENATE("R6C",'Mapa final'!$R$23),"")</f>
        <v/>
      </c>
      <c r="O211" s="118"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13" t="str">
        <f>IF(AND('Mapa final'!$AB$24="Muy Baja",'Mapa final'!$AD$24="Moderado"),CONCATENATE("R6C",'Mapa final'!$R$24),"")</f>
        <v/>
      </c>
      <c r="S211" s="107" t="str">
        <f>IF(AND('Mapa final'!$AB$22="Muy Baja",'Mapa final'!$AD$22="Mayor"),CONCATENATE("R6C",'Mapa final'!$R$22),"")</f>
        <v/>
      </c>
      <c r="T211" s="44" t="str">
        <f>IF(AND('Mapa final'!$AB$23="Muy Baja",'Mapa final'!$AD$23="Mayor"),CONCATENATE("R6C",'Mapa final'!$R$23),"")</f>
        <v/>
      </c>
      <c r="U211" s="108"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02"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282"/>
      <c r="C212" s="282"/>
      <c r="D212" s="283"/>
      <c r="E212" s="258"/>
      <c r="F212" s="254"/>
      <c r="G212" s="254"/>
      <c r="H212" s="254"/>
      <c r="I212" s="254"/>
      <c r="J212" s="117" t="str">
        <f>IF(AND('Mapa final'!$AB$25="Muy Baja",'Mapa final'!$AD$25="Leve"),CONCATENATE("R7C",'Mapa final'!$R$25),"")</f>
        <v/>
      </c>
      <c r="K212" s="56" t="str">
        <f>IF(AND('Mapa final'!$AB$26="Muy Baja",'Mapa final'!$AD$26="Leve"),CONCATENATE("R7C",'Mapa final'!$R$26),"")</f>
        <v/>
      </c>
      <c r="L212" s="118" t="str">
        <f>IF(AND('Mapa final'!$AB$27="Muy Baja",'Mapa final'!$AD$27="Leve"),CONCATENATE("R7C",'Mapa final'!$R$27),"")</f>
        <v/>
      </c>
      <c r="M212" s="117" t="str">
        <f>IF(AND('Mapa final'!$AB$25="Muy Baja",'Mapa final'!$AD$25="Menor"),CONCATENATE("R7C",'Mapa final'!$R$25),"")</f>
        <v/>
      </c>
      <c r="N212" s="56" t="str">
        <f>IF(AND('Mapa final'!$AB$26="Muy Baja",'Mapa final'!$AD$26="Menor"),CONCATENATE("R7C",'Mapa final'!$R$26),"")</f>
        <v/>
      </c>
      <c r="O212" s="118"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13" t="str">
        <f>IF(AND('Mapa final'!$AB$27="Muy Baja",'Mapa final'!$AD$27="Moderado"),CONCATENATE("R7C",'Mapa final'!$R$27),"")</f>
        <v/>
      </c>
      <c r="S212" s="107" t="str">
        <f>IF(AND('Mapa final'!$AB$25="Muy Baja",'Mapa final'!$AD$25="Mayor"),CONCATENATE("R7C",'Mapa final'!$R$25),"")</f>
        <v/>
      </c>
      <c r="T212" s="44" t="str">
        <f>IF(AND('Mapa final'!$AB$26="Muy Baja",'Mapa final'!$AD$26="Mayor"),CONCATENATE("R7C",'Mapa final'!$R$26),"")</f>
        <v/>
      </c>
      <c r="U212" s="108"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02"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282"/>
      <c r="C213" s="282"/>
      <c r="D213" s="283"/>
      <c r="E213" s="258"/>
      <c r="F213" s="254"/>
      <c r="G213" s="254"/>
      <c r="H213" s="254"/>
      <c r="I213" s="254"/>
      <c r="J213" s="117" t="str">
        <f>IF(AND('Mapa final'!$AB$28="Muy Baja",'Mapa final'!$AD$28="Leve"),CONCATENATE("R8C",'Mapa final'!$R$28),"")</f>
        <v/>
      </c>
      <c r="K213" s="56" t="str">
        <f>IF(AND('Mapa final'!$AB$29="Muy Baja",'Mapa final'!$AD$29="Leve"),CONCATENATE("R8C",'Mapa final'!$R$29),"")</f>
        <v/>
      </c>
      <c r="L213" s="118" t="str">
        <f>IF(AND('Mapa final'!$AB$30="Muy Baja",'Mapa final'!$AD$30="Leve"),CONCATENATE("R8C",'Mapa final'!$R$30),"")</f>
        <v/>
      </c>
      <c r="M213" s="117" t="str">
        <f>IF(AND('Mapa final'!$AB$28="Muy Baja",'Mapa final'!$AD$28="Menor"),CONCATENATE("R8C",'Mapa final'!$R$28),"")</f>
        <v/>
      </c>
      <c r="N213" s="56" t="str">
        <f>IF(AND('Mapa final'!$AB$29="Muy Baja",'Mapa final'!$AD$29="Menor"),CONCATENATE("R8C",'Mapa final'!$R$29),"")</f>
        <v/>
      </c>
      <c r="O213" s="118"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13" t="str">
        <f>IF(AND('Mapa final'!$AB$30="Muy Baja",'Mapa final'!$AD$30="Moderado"),CONCATENATE("R8C",'Mapa final'!$R$30),"")</f>
        <v/>
      </c>
      <c r="S213" s="107" t="str">
        <f>IF(AND('Mapa final'!$AB$28="Muy Baja",'Mapa final'!$AD$28="Mayor"),CONCATENATE("R8C",'Mapa final'!$R$28),"")</f>
        <v/>
      </c>
      <c r="T213" s="44" t="str">
        <f>IF(AND('Mapa final'!$AB$29="Muy Baja",'Mapa final'!$AD$29="Mayor"),CONCATENATE("R8C",'Mapa final'!$R$29),"")</f>
        <v/>
      </c>
      <c r="U213" s="108"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02"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282"/>
      <c r="C214" s="282"/>
      <c r="D214" s="283"/>
      <c r="E214" s="258"/>
      <c r="F214" s="254"/>
      <c r="G214" s="254"/>
      <c r="H214" s="254"/>
      <c r="I214" s="254"/>
      <c r="J214" s="117" t="str">
        <f>IF(AND('Mapa final'!$AB$31="Muy Baja",'Mapa final'!$AD$31="Leve"),CONCATENATE("R9C",'Mapa final'!$R$31),"")</f>
        <v/>
      </c>
      <c r="K214" s="56" t="str">
        <f>IF(AND('Mapa final'!$AB$32="Muy Baja",'Mapa final'!$AD$32="Leve"),CONCATENATE("R9C",'Mapa final'!$R$32),"")</f>
        <v/>
      </c>
      <c r="L214" s="118" t="str">
        <f>IF(AND('Mapa final'!$AB$33="Muy Baja",'Mapa final'!$AD$33="Leve"),CONCATENATE("R9C",'Mapa final'!$R$33),"")</f>
        <v/>
      </c>
      <c r="M214" s="117" t="str">
        <f>IF(AND('Mapa final'!$AB$31="Muy Baja",'Mapa final'!$AD$31="Menor"),CONCATENATE("R9C",'Mapa final'!$R$31),"")</f>
        <v/>
      </c>
      <c r="N214" s="56" t="str">
        <f>IF(AND('Mapa final'!$AB$32="Muy Baja",'Mapa final'!$AD$32="Menor"),CONCATENATE("R9C",'Mapa final'!$R$32),"")</f>
        <v/>
      </c>
      <c r="O214" s="118"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13" t="str">
        <f>IF(AND('Mapa final'!$AB$33="Muy Baja",'Mapa final'!$AD$33="Moderado"),CONCATENATE("R9C",'Mapa final'!$R$33),"")</f>
        <v/>
      </c>
      <c r="S214" s="107" t="str">
        <f>IF(AND('Mapa final'!$AB$31="Muy Baja",'Mapa final'!$AD$31="Mayor"),CONCATENATE("R9C",'Mapa final'!$R$31),"")</f>
        <v/>
      </c>
      <c r="T214" s="44" t="str">
        <f>IF(AND('Mapa final'!$AB$32="Muy Baja",'Mapa final'!$AD$32="Mayor"),CONCATENATE("R9C",'Mapa final'!$R$32),"")</f>
        <v/>
      </c>
      <c r="U214" s="108"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02"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282"/>
      <c r="C215" s="282"/>
      <c r="D215" s="283"/>
      <c r="E215" s="258"/>
      <c r="F215" s="254"/>
      <c r="G215" s="254"/>
      <c r="H215" s="254"/>
      <c r="I215" s="254"/>
      <c r="J215" s="117" t="str">
        <f>IF(AND('Mapa final'!$AB$34="Muy Baja",'Mapa final'!$AD$34="Leve"),CONCATENATE("R10C",'Mapa final'!$R$34),"")</f>
        <v/>
      </c>
      <c r="K215" s="56" t="str">
        <f>IF(AND('Mapa final'!$AB$35="Muy Baja",'Mapa final'!$AD$35="Leve"),CONCATENATE("R10C",'Mapa final'!$R$35),"")</f>
        <v/>
      </c>
      <c r="L215" s="118" t="str">
        <f>IF(AND('Mapa final'!$AB$36="Muy Baja",'Mapa final'!$AD$36="Leve"),CONCATENATE("R10C",'Mapa final'!$R$36),"")</f>
        <v/>
      </c>
      <c r="M215" s="117" t="str">
        <f>IF(AND('Mapa final'!$AB$34="Muy Baja",'Mapa final'!$AD$34="Menor"),CONCATENATE("R10C",'Mapa final'!$R$34),"")</f>
        <v/>
      </c>
      <c r="N215" s="56" t="str">
        <f>IF(AND('Mapa final'!$AB$35="Muy Baja",'Mapa final'!$AD$35="Menor"),CONCATENATE("R10C",'Mapa final'!$R$35),"")</f>
        <v/>
      </c>
      <c r="O215" s="118"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13" t="str">
        <f>IF(AND('Mapa final'!$AB$36="Muy Baja",'Mapa final'!$AD$36="Moderado"),CONCATENATE("R10C",'Mapa final'!$R$36),"")</f>
        <v/>
      </c>
      <c r="S215" s="107" t="str">
        <f>IF(AND('Mapa final'!$AB$34="Muy Baja",'Mapa final'!$AD$34="Mayor"),CONCATENATE("R10C",'Mapa final'!$R$34),"")</f>
        <v/>
      </c>
      <c r="T215" s="44" t="str">
        <f>IF(AND('Mapa final'!$AB$35="Muy Baja",'Mapa final'!$AD$35="Mayor"),CONCATENATE("R10C",'Mapa final'!$R$35),"")</f>
        <v/>
      </c>
      <c r="U215" s="108"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02"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282"/>
      <c r="C216" s="282"/>
      <c r="D216" s="283"/>
      <c r="E216" s="258"/>
      <c r="F216" s="254"/>
      <c r="G216" s="254"/>
      <c r="H216" s="254"/>
      <c r="I216" s="254"/>
      <c r="J216" s="117" t="str">
        <f>IF(AND('Mapa final'!$AB$37="Muy Baja",'Mapa final'!$AD$37="Leve"),CONCATENATE("R11C",'Mapa final'!$R$37),"")</f>
        <v/>
      </c>
      <c r="K216" s="56" t="str">
        <f>IF(AND('Mapa final'!$AB$38="Muy Baja",'Mapa final'!$AD$38="Leve"),CONCATENATE("R11C",'Mapa final'!$R$38),"")</f>
        <v/>
      </c>
      <c r="L216" s="118" t="str">
        <f>IF(AND('Mapa final'!$AB$39="Muy Baja",'Mapa final'!$AD$39="Leve"),CONCATENATE("R11C",'Mapa final'!$R$39),"")</f>
        <v/>
      </c>
      <c r="M216" s="117" t="str">
        <f>IF(AND('Mapa final'!$AB$37="Muy Baja",'Mapa final'!$AD$37="Menor"),CONCATENATE("R11C",'Mapa final'!$R$37),"")</f>
        <v/>
      </c>
      <c r="N216" s="56" t="str">
        <f>IF(AND('Mapa final'!$AB$38="Muy Baja",'Mapa final'!$AD$38="Menor"),CONCATENATE("R11C",'Mapa final'!$R$38),"")</f>
        <v/>
      </c>
      <c r="O216" s="118"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13" t="str">
        <f>IF(AND('Mapa final'!$AB$39="Muy Baja",'Mapa final'!$AD$39="Moderado"),CONCATENATE("R11C",'Mapa final'!$R$39),"")</f>
        <v/>
      </c>
      <c r="S216" s="107" t="str">
        <f>IF(AND('Mapa final'!$AB$37="Muy Baja",'Mapa final'!$AD$37="Mayor"),CONCATENATE("R11C",'Mapa final'!$R$37),"")</f>
        <v/>
      </c>
      <c r="T216" s="44" t="str">
        <f>IF(AND('Mapa final'!$AB$38="Muy Baja",'Mapa final'!$AD$38="Mayor"),CONCATENATE("R11C",'Mapa final'!$R$38),"")</f>
        <v/>
      </c>
      <c r="U216" s="108"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02"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282"/>
      <c r="C217" s="282"/>
      <c r="D217" s="283"/>
      <c r="E217" s="258"/>
      <c r="F217" s="254"/>
      <c r="G217" s="254"/>
      <c r="H217" s="254"/>
      <c r="I217" s="254"/>
      <c r="J217" s="117" t="str">
        <f>IF(AND('Mapa final'!$AB$40="Muy Baja",'Mapa final'!$AD$40="Leve"),CONCATENATE("R12C",'Mapa final'!$R$40),"")</f>
        <v/>
      </c>
      <c r="K217" s="56" t="str">
        <f>IF(AND('Mapa final'!$AB$41="Muy Baja",'Mapa final'!$AD$41="Leve"),CONCATENATE("R12C",'Mapa final'!$R$41),"")</f>
        <v/>
      </c>
      <c r="L217" s="118" t="str">
        <f>IF(AND('Mapa final'!$AB$42="Muy Baja",'Mapa final'!$AD$42="Leve"),CONCATENATE("R12C",'Mapa final'!$R$42),"")</f>
        <v/>
      </c>
      <c r="M217" s="117" t="str">
        <f>IF(AND('Mapa final'!$AB$40="Muy Baja",'Mapa final'!$AD$40="Menor"),CONCATENATE("R12C",'Mapa final'!$R$40),"")</f>
        <v/>
      </c>
      <c r="N217" s="56" t="str">
        <f>IF(AND('Mapa final'!$AB$41="Muy Baja",'Mapa final'!$AD$41="Menor"),CONCATENATE("R12C",'Mapa final'!$R$41),"")</f>
        <v/>
      </c>
      <c r="O217" s="118"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13" t="str">
        <f>IF(AND('Mapa final'!$AB$42="Muy Baja",'Mapa final'!$AD$42="Moderado"),CONCATENATE("R12C",'Mapa final'!$R$42),"")</f>
        <v/>
      </c>
      <c r="S217" s="107" t="str">
        <f>IF(AND('Mapa final'!$AB$40="Muy Baja",'Mapa final'!$AD$40="Mayor"),CONCATENATE("R12C",'Mapa final'!$R$40),"")</f>
        <v/>
      </c>
      <c r="T217" s="44" t="str">
        <f>IF(AND('Mapa final'!$AB$41="Muy Baja",'Mapa final'!$AD$41="Mayor"),CONCATENATE("R12C",'Mapa final'!$R$41),"")</f>
        <v/>
      </c>
      <c r="U217" s="108"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02"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282"/>
      <c r="C218" s="282"/>
      <c r="D218" s="283"/>
      <c r="E218" s="258"/>
      <c r="F218" s="254"/>
      <c r="G218" s="254"/>
      <c r="H218" s="254"/>
      <c r="I218" s="254"/>
      <c r="J218" s="117" t="str">
        <f>IF(AND('Mapa final'!$AB$43="Muy Baja",'Mapa final'!$AD$43="Leve"),CONCATENATE("R13C",'Mapa final'!$R$43),"")</f>
        <v/>
      </c>
      <c r="K218" s="56" t="str">
        <f>IF(AND('Mapa final'!$AB$44="Muy Baja",'Mapa final'!$AD$44="Leve"),CONCATENATE("R13C",'Mapa final'!$R$44),"")</f>
        <v/>
      </c>
      <c r="L218" s="118" t="str">
        <f>IF(AND('Mapa final'!$AB$45="Muy Baja",'Mapa final'!$AD$45="Leve"),CONCATENATE("R13C",'Mapa final'!$R$45),"")</f>
        <v/>
      </c>
      <c r="M218" s="117" t="str">
        <f>IF(AND('Mapa final'!$AB$43="Muy Baja",'Mapa final'!$AD$43="Menor"),CONCATENATE("R13C",'Mapa final'!$R$43),"")</f>
        <v/>
      </c>
      <c r="N218" s="56" t="str">
        <f>IF(AND('Mapa final'!$AB$44="Muy Baja",'Mapa final'!$AD$44="Menor"),CONCATENATE("R13C",'Mapa final'!$R$44),"")</f>
        <v/>
      </c>
      <c r="O218" s="118"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13" t="str">
        <f>IF(AND('Mapa final'!$AB$45="Muy Baja",'Mapa final'!$AD$45="Moderado"),CONCATENATE("R13C",'Mapa final'!$R$45),"")</f>
        <v/>
      </c>
      <c r="S218" s="107" t="str">
        <f>IF(AND('Mapa final'!$AB$43="Muy Baja",'Mapa final'!$AD$43="Mayor"),CONCATENATE("R13C",'Mapa final'!$R$43),"")</f>
        <v/>
      </c>
      <c r="T218" s="44" t="str">
        <f>IF(AND('Mapa final'!$AB$44="Muy Baja",'Mapa final'!$AD$44="Mayor"),CONCATENATE("R13C",'Mapa final'!$R$44),"")</f>
        <v/>
      </c>
      <c r="U218" s="108"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02"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282"/>
      <c r="C219" s="282"/>
      <c r="D219" s="283"/>
      <c r="E219" s="258"/>
      <c r="F219" s="254"/>
      <c r="G219" s="254"/>
      <c r="H219" s="254"/>
      <c r="I219" s="254"/>
      <c r="J219" s="117" t="str">
        <f>IF(AND('Mapa final'!$AB$46="Muy Baja",'Mapa final'!$AD$46="Leve"),CONCATENATE("R14C",'Mapa final'!$R$46),"")</f>
        <v/>
      </c>
      <c r="K219" s="56" t="str">
        <f>IF(AND('Mapa final'!$AB$47="Muy Baja",'Mapa final'!$AD$47="Leve"),CONCATENATE("R14C",'Mapa final'!$R$47),"")</f>
        <v/>
      </c>
      <c r="L219" s="118" t="str">
        <f>IF(AND('Mapa final'!$AB$48="Muy Baja",'Mapa final'!$AD$48="Leve"),CONCATENATE("R14C",'Mapa final'!$R$48),"")</f>
        <v/>
      </c>
      <c r="M219" s="117" t="str">
        <f>IF(AND('Mapa final'!$AB$46="Muy Baja",'Mapa final'!$AD$46="Menor"),CONCATENATE("R14C",'Mapa final'!$R$46),"")</f>
        <v/>
      </c>
      <c r="N219" s="56" t="str">
        <f>IF(AND('Mapa final'!$AB$47="Muy Baja",'Mapa final'!$AD$47="Menor"),CONCATENATE("R14C",'Mapa final'!$R$47),"")</f>
        <v/>
      </c>
      <c r="O219" s="118" t="str">
        <f>IF(AND('Mapa final'!$AB$48="Muy Baja",'Mapa final'!$AD$48="Menor"),CONCATENATE("R14C",'Mapa final'!$R$48),"")</f>
        <v/>
      </c>
      <c r="P219" s="51" t="str">
        <f>IF(AND('Mapa final'!$AB$46="Muy Baja",'Mapa final'!$AD$46="Moderado"),CONCATENATE("R14C",'Mapa final'!$R$46),"")</f>
        <v/>
      </c>
      <c r="Q219" s="52" t="str">
        <f>IF(AND('Mapa final'!$AB$47="Muy Baja",'Mapa final'!$AD$47="Moderado"),CONCATENATE("R14C",'Mapa final'!$R$47),"")</f>
        <v>R14C2</v>
      </c>
      <c r="R219" s="113" t="str">
        <f>IF(AND('Mapa final'!$AB$48="Muy Baja",'Mapa final'!$AD$48="Moderado"),CONCATENATE("R14C",'Mapa final'!$R$48),"")</f>
        <v/>
      </c>
      <c r="S219" s="107" t="str">
        <f>IF(AND('Mapa final'!$AB$46="Muy Baja",'Mapa final'!$AD$46="Mayor"),CONCATENATE("R14C",'Mapa final'!$R$46),"")</f>
        <v/>
      </c>
      <c r="T219" s="44" t="str">
        <f>IF(AND('Mapa final'!$AB$47="Muy Baja",'Mapa final'!$AD$47="Mayor"),CONCATENATE("R14C",'Mapa final'!$R$47),"")</f>
        <v/>
      </c>
      <c r="U219" s="108" t="str">
        <f>IF(AND('Mapa final'!$AB$48="Muy Baja",'Mapa final'!$AD$48="Mayor"),CONCATENATE("R14C",'Mapa final'!$R$48),"")</f>
        <v/>
      </c>
      <c r="V219" s="45" t="str">
        <f>IF(AND('Mapa final'!$AB$46="Muy Baja",'Mapa final'!$AD$46="Catastrófico"),CONCATENATE("R14C",'Mapa final'!$R$46),"")</f>
        <v/>
      </c>
      <c r="W219" s="46" t="str">
        <f>IF(AND('Mapa final'!$AB$47="Muy Baja",'Mapa final'!$AD$47="Catastrófico"),CONCATENATE("R14C",'Mapa final'!$R$47),"")</f>
        <v/>
      </c>
      <c r="X219" s="102" t="str">
        <f>IF(AND('Mapa final'!$AB$48="Muy Baja",'Mapa final'!$AD$48="Catastrófico"),CONCATENATE("R14C",'Mapa final'!$R$48),"")</f>
        <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282"/>
      <c r="C220" s="282"/>
      <c r="D220" s="283"/>
      <c r="E220" s="258"/>
      <c r="F220" s="254"/>
      <c r="G220" s="254"/>
      <c r="H220" s="254"/>
      <c r="I220" s="254"/>
      <c r="J220" s="117" t="str">
        <f>IF(AND('Mapa final'!$AB$49="Muy Baja",'Mapa final'!$AD$49="Leve"),CONCATENATE("R15C",'Mapa final'!$R$49),"")</f>
        <v/>
      </c>
      <c r="K220" s="56" t="str">
        <f>IF(AND('Mapa final'!$AB$50="Muy Baja",'Mapa final'!$AD$50="Leve"),CONCATENATE("R15C",'Mapa final'!$R$50),"")</f>
        <v/>
      </c>
      <c r="L220" s="118" t="str">
        <f>IF(AND('Mapa final'!$AB$51="Muy Baja",'Mapa final'!$AD$51="Leve"),CONCATENATE("R15C",'Mapa final'!$R$51),"")</f>
        <v/>
      </c>
      <c r="M220" s="117" t="str">
        <f>IF(AND('Mapa final'!$AB$49="Muy Baja",'Mapa final'!$AD$49="Menor"),CONCATENATE("R15C",'Mapa final'!$R$49),"")</f>
        <v/>
      </c>
      <c r="N220" s="56" t="str">
        <f>IF(AND('Mapa final'!$AB$50="Muy Baja",'Mapa final'!$AD$50="Menor"),CONCATENATE("R15C",'Mapa final'!$R$50),"")</f>
        <v/>
      </c>
      <c r="O220" s="118" t="str">
        <f>IF(AND('Mapa final'!$AB$51="Muy Baja",'Mapa final'!$AD$51="Menor"),CONCATENATE("R15C",'Mapa final'!$R$51),"")</f>
        <v/>
      </c>
      <c r="P220" s="51" t="str">
        <f>IF(AND('Mapa final'!$AB$49="Muy Baja",'Mapa final'!$AD$49="Moderado"),CONCATENATE("R15C",'Mapa final'!$R$49),"")</f>
        <v/>
      </c>
      <c r="Q220" s="52" t="str">
        <f>IF(AND('Mapa final'!$AB$50="Muy Baja",'Mapa final'!$AD$50="Moderado"),CONCATENATE("R15C",'Mapa final'!$R$50),"")</f>
        <v/>
      </c>
      <c r="R220" s="113" t="str">
        <f>IF(AND('Mapa final'!$AB$51="Muy Baja",'Mapa final'!$AD$51="Moderado"),CONCATENATE("R15C",'Mapa final'!$R$51),"")</f>
        <v/>
      </c>
      <c r="S220" s="107" t="str">
        <f>IF(AND('Mapa final'!$AB$49="Muy Baja",'Mapa final'!$AD$49="Mayor"),CONCATENATE("R15C",'Mapa final'!$R$49),"")</f>
        <v/>
      </c>
      <c r="T220" s="44" t="str">
        <f>IF(AND('Mapa final'!$AB$50="Muy Baja",'Mapa final'!$AD$50="Mayor"),CONCATENATE("R15C",'Mapa final'!$R$50),"")</f>
        <v/>
      </c>
      <c r="U220" s="108" t="str">
        <f>IF(AND('Mapa final'!$AB$51="Muy Baja",'Mapa final'!$AD$51="Mayor"),CONCATENATE("R15C",'Mapa final'!$R$51),"")</f>
        <v/>
      </c>
      <c r="V220" s="45" t="str">
        <f>IF(AND('Mapa final'!$AB$49="Muy Baja",'Mapa final'!$AD$49="Catastrófico"),CONCATENATE("R15C",'Mapa final'!$R$49),"")</f>
        <v/>
      </c>
      <c r="W220" s="46" t="str">
        <f>IF(AND('Mapa final'!$AB$50="Muy Baja",'Mapa final'!$AD$50="Catastrófico"),CONCATENATE("R15C",'Mapa final'!$R$50),"")</f>
        <v/>
      </c>
      <c r="X220" s="102" t="str">
        <f>IF(AND('Mapa final'!$AB$51="Muy Baja",'Mapa final'!$AD$51="Catastrófico"),CONCATENATE("R15C",'Mapa final'!$R$51),"")</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282"/>
      <c r="C221" s="282"/>
      <c r="D221" s="283"/>
      <c r="E221" s="258"/>
      <c r="F221" s="254"/>
      <c r="G221" s="254"/>
      <c r="H221" s="254"/>
      <c r="I221" s="254"/>
      <c r="J221" s="117" t="str">
        <f>IF(AND('Mapa final'!$AB$52="Muy Baja",'Mapa final'!$AD$52="Leve"),CONCATENATE("R16C",'Mapa final'!$R$52),"")</f>
        <v/>
      </c>
      <c r="K221" s="56" t="str">
        <f>IF(AND('Mapa final'!$AB$53="Muy Baja",'Mapa final'!$AD$53="Leve"),CONCATENATE("R16C",'Mapa final'!$R$53),"")</f>
        <v/>
      </c>
      <c r="L221" s="118" t="str">
        <f>IF(AND('Mapa final'!$AB$54="Muy Baja",'Mapa final'!$AD$54="Leve"),CONCATENATE("R16C",'Mapa final'!$R$54),"")</f>
        <v/>
      </c>
      <c r="M221" s="117" t="str">
        <f>IF(AND('Mapa final'!$AB$52="Muy Baja",'Mapa final'!$AD$52="Menor"),CONCATENATE("R16C",'Mapa final'!$R$52),"")</f>
        <v/>
      </c>
      <c r="N221" s="56" t="str">
        <f>IF(AND('Mapa final'!$AB$53="Muy Baja",'Mapa final'!$AD$53="Menor"),CONCATENATE("R16C",'Mapa final'!$R$53),"")</f>
        <v/>
      </c>
      <c r="O221" s="118" t="str">
        <f>IF(AND('Mapa final'!$AB$54="Muy Baja",'Mapa final'!$AD$54="Menor"),CONCATENATE("R16C",'Mapa final'!$R$54),"")</f>
        <v/>
      </c>
      <c r="P221" s="51" t="str">
        <f>IF(AND('Mapa final'!$AB$52="Muy Baja",'Mapa final'!$AD$52="Moderado"),CONCATENATE("R16C",'Mapa final'!$R$52),"")</f>
        <v/>
      </c>
      <c r="Q221" s="52" t="str">
        <f>IF(AND('Mapa final'!$AB$53="Muy Baja",'Mapa final'!$AD$53="Moderado"),CONCATENATE("R16C",'Mapa final'!$R$53),"")</f>
        <v/>
      </c>
      <c r="R221" s="113" t="str">
        <f>IF(AND('Mapa final'!$AB$54="Muy Baja",'Mapa final'!$AD$54="Moderado"),CONCATENATE("R16C",'Mapa final'!$R$54),"")</f>
        <v/>
      </c>
      <c r="S221" s="107" t="str">
        <f>IF(AND('Mapa final'!$AB$52="Muy Baja",'Mapa final'!$AD$52="Mayor"),CONCATENATE("R16C",'Mapa final'!$R$52),"")</f>
        <v/>
      </c>
      <c r="T221" s="44" t="str">
        <f>IF(AND('Mapa final'!$AB$53="Muy Baja",'Mapa final'!$AD$53="Mayor"),CONCATENATE("R16C",'Mapa final'!$R$53),"")</f>
        <v/>
      </c>
      <c r="U221" s="108" t="str">
        <f>IF(AND('Mapa final'!$AB$54="Muy Baja",'Mapa final'!$AD$54="Mayor"),CONCATENATE("R16C",'Mapa final'!$R$54),"")</f>
        <v/>
      </c>
      <c r="V221" s="45" t="str">
        <f>IF(AND('Mapa final'!$AB$52="Muy Baja",'Mapa final'!$AD$52="Catastrófico"),CONCATENATE("R16C",'Mapa final'!$R$52),"")</f>
        <v/>
      </c>
      <c r="W221" s="46" t="str">
        <f>IF(AND('Mapa final'!$AB$53="Muy Baja",'Mapa final'!$AD$53="Catastrófico"),CONCATENATE("R16C",'Mapa final'!$R$53),"")</f>
        <v/>
      </c>
      <c r="X221" s="102" t="str">
        <f>IF(AND('Mapa final'!$AB$54="Muy Baja",'Mapa final'!$AD$54="Catastrófico"),CONCATENATE("R16C",'Mapa final'!$R$54),"")</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282"/>
      <c r="C222" s="282"/>
      <c r="D222" s="283"/>
      <c r="E222" s="258"/>
      <c r="F222" s="254"/>
      <c r="G222" s="254"/>
      <c r="H222" s="254"/>
      <c r="I222" s="254"/>
      <c r="J222" s="117" t="str">
        <f>IF(AND('Mapa final'!$AB$55="Muy Baja",'Mapa final'!$AD$55="Leve"),CONCATENATE("R17C",'Mapa final'!$R$55),"")</f>
        <v/>
      </c>
      <c r="K222" s="56" t="str">
        <f>IF(AND('Mapa final'!$AB$56="Muy Baja",'Mapa final'!$AD$56="Leve"),CONCATENATE("R17C",'Mapa final'!$R$56),"")</f>
        <v/>
      </c>
      <c r="L222" s="118" t="str">
        <f>IF(AND('Mapa final'!$AB$57="Muy Baja",'Mapa final'!$AD$57="Leve"),CONCATENATE("R17C",'Mapa final'!$R$57),"")</f>
        <v/>
      </c>
      <c r="M222" s="117" t="str">
        <f>IF(AND('Mapa final'!$AB$55="Muy Baja",'Mapa final'!$AD$55="Menor"),CONCATENATE("R17C",'Mapa final'!$R$55),"")</f>
        <v/>
      </c>
      <c r="N222" s="56" t="str">
        <f>IF(AND('Mapa final'!$AB$56="Muy Baja",'Mapa final'!$AD$56="Menor"),CONCATENATE("R17C",'Mapa final'!$R$56),"")</f>
        <v/>
      </c>
      <c r="O222" s="118" t="str">
        <f>IF(AND('Mapa final'!$AB$57="Muy Baja",'Mapa final'!$AD$57="Menor"),CONCATENATE("R17C",'Mapa final'!$R$57),"")</f>
        <v/>
      </c>
      <c r="P222" s="51" t="str">
        <f>IF(AND('Mapa final'!$AB$55="Muy Baja",'Mapa final'!$AD$55="Moderado"),CONCATENATE("R17C",'Mapa final'!$R$55),"")</f>
        <v/>
      </c>
      <c r="Q222" s="52" t="str">
        <f>IF(AND('Mapa final'!$AB$56="Muy Baja",'Mapa final'!$AD$56="Moderado"),CONCATENATE("R17C",'Mapa final'!$R$56),"")</f>
        <v/>
      </c>
      <c r="R222" s="113" t="str">
        <f>IF(AND('Mapa final'!$AB$57="Muy Baja",'Mapa final'!$AD$57="Moderado"),CONCATENATE("R17C",'Mapa final'!$R$57),"")</f>
        <v/>
      </c>
      <c r="S222" s="107" t="str">
        <f>IF(AND('Mapa final'!$AB$55="Muy Baja",'Mapa final'!$AD$55="Mayor"),CONCATENATE("R17C",'Mapa final'!$R$55),"")</f>
        <v/>
      </c>
      <c r="T222" s="44" t="str">
        <f>IF(AND('Mapa final'!$AB$56="Muy Baja",'Mapa final'!$AD$56="Mayor"),CONCATENATE("R17C",'Mapa final'!$R$56),"")</f>
        <v/>
      </c>
      <c r="U222" s="108" t="str">
        <f>IF(AND('Mapa final'!$AB$57="Muy Baja",'Mapa final'!$AD$57="Mayor"),CONCATENATE("R17C",'Mapa final'!$R$57),"")</f>
        <v/>
      </c>
      <c r="V222" s="45" t="str">
        <f>IF(AND('Mapa final'!$AB$55="Muy Baja",'Mapa final'!$AD$55="Catastrófico"),CONCATENATE("R17C",'Mapa final'!$R$55),"")</f>
        <v/>
      </c>
      <c r="W222" s="46" t="str">
        <f>IF(AND('Mapa final'!$AB$56="Muy Baja",'Mapa final'!$AD$56="Catastrófico"),CONCATENATE("R17C",'Mapa final'!$R$56),"")</f>
        <v/>
      </c>
      <c r="X222" s="102" t="str">
        <f>IF(AND('Mapa final'!$AB$57="Muy Baja",'Mapa final'!$AD$57="Catastrófico"),CONCATENATE("R17C",'Mapa final'!$R$57),"")</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282"/>
      <c r="C223" s="282"/>
      <c r="D223" s="283"/>
      <c r="E223" s="258"/>
      <c r="F223" s="254"/>
      <c r="G223" s="254"/>
      <c r="H223" s="254"/>
      <c r="I223" s="254"/>
      <c r="J223" s="117" t="str">
        <f>IF(AND('Mapa final'!$AB$58="Muy Baja",'Mapa final'!$AD$58="Leve"),CONCATENATE("R18C",'Mapa final'!$R$58),"")</f>
        <v/>
      </c>
      <c r="K223" s="56" t="str">
        <f>IF(AND('Mapa final'!$AB$59="Muy Baja",'Mapa final'!$AD$59="Leve"),CONCATENATE("R18C",'Mapa final'!$R$59),"")</f>
        <v/>
      </c>
      <c r="L223" s="118" t="str">
        <f>IF(AND('Mapa final'!$AB$60="Muy Baja",'Mapa final'!$AD$60="Leve"),CONCATENATE("R18C",'Mapa final'!$R$60),"")</f>
        <v/>
      </c>
      <c r="M223" s="117" t="str">
        <f>IF(AND('Mapa final'!$AB$58="Muy Baja",'Mapa final'!$AD$58="Menor"),CONCATENATE("R18C",'Mapa final'!$R$58),"")</f>
        <v/>
      </c>
      <c r="N223" s="56" t="str">
        <f>IF(AND('Mapa final'!$AB$59="Muy Baja",'Mapa final'!$AD$59="Menor"),CONCATENATE("R18C",'Mapa final'!$R$59),"")</f>
        <v/>
      </c>
      <c r="O223" s="118" t="str">
        <f>IF(AND('Mapa final'!$AB$60="Muy Baja",'Mapa final'!$AD$60="Menor"),CONCATENATE("R18C",'Mapa final'!$R$60),"")</f>
        <v/>
      </c>
      <c r="P223" s="51" t="str">
        <f>IF(AND('Mapa final'!$AB$58="Muy Baja",'Mapa final'!$AD$58="Moderado"),CONCATENATE("R18C",'Mapa final'!$R$58),"")</f>
        <v/>
      </c>
      <c r="Q223" s="52" t="str">
        <f>IF(AND('Mapa final'!$AB$59="Muy Baja",'Mapa final'!$AD$59="Moderado"),CONCATENATE("R18C",'Mapa final'!$R$59),"")</f>
        <v/>
      </c>
      <c r="R223" s="113" t="str">
        <f>IF(AND('Mapa final'!$AB$60="Muy Baja",'Mapa final'!$AD$60="Moderado"),CONCATENATE("R18C",'Mapa final'!$R$60),"")</f>
        <v/>
      </c>
      <c r="S223" s="107" t="str">
        <f>IF(AND('Mapa final'!$AB$58="Muy Baja",'Mapa final'!$AD$58="Mayor"),CONCATENATE("R18C",'Mapa final'!$R$58),"")</f>
        <v/>
      </c>
      <c r="T223" s="44" t="str">
        <f>IF(AND('Mapa final'!$AB$59="Muy Baja",'Mapa final'!$AD$59="Mayor"),CONCATENATE("R18C",'Mapa final'!$R$59),"")</f>
        <v/>
      </c>
      <c r="U223" s="108" t="str">
        <f>IF(AND('Mapa final'!$AB$60="Muy Baja",'Mapa final'!$AD$60="Mayor"),CONCATENATE("R18C",'Mapa final'!$R$60),"")</f>
        <v/>
      </c>
      <c r="V223" s="45" t="str">
        <f>IF(AND('Mapa final'!$AB$58="Muy Baja",'Mapa final'!$AD$58="Catastrófico"),CONCATENATE("R18C",'Mapa final'!$R$58),"")</f>
        <v/>
      </c>
      <c r="W223" s="46" t="str">
        <f>IF(AND('Mapa final'!$AB$59="Muy Baja",'Mapa final'!$AD$59="Catastrófico"),CONCATENATE("R18C",'Mapa final'!$R$59),"")</f>
        <v/>
      </c>
      <c r="X223" s="102" t="str">
        <f>IF(AND('Mapa final'!$AB$60="Muy Baja",'Mapa final'!$AD$60="Catastrófico"),CONCATENATE("R18C",'Mapa final'!$R$60),"")</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282"/>
      <c r="C224" s="282"/>
      <c r="D224" s="283"/>
      <c r="E224" s="258"/>
      <c r="F224" s="254"/>
      <c r="G224" s="254"/>
      <c r="H224" s="254"/>
      <c r="I224" s="254"/>
      <c r="J224" s="117" t="str">
        <f>IF(AND('Mapa final'!$AB$61="Muy Baja",'Mapa final'!$AD$61="Leve"),CONCATENATE("R19C",'Mapa final'!$R$61),"")</f>
        <v/>
      </c>
      <c r="K224" s="56" t="str">
        <f>IF(AND('Mapa final'!$AB$62="Muy Baja",'Mapa final'!$AD$62="Leve"),CONCATENATE("R19C",'Mapa final'!$R$62),"")</f>
        <v/>
      </c>
      <c r="L224" s="118" t="str">
        <f>IF(AND('Mapa final'!$AB$63="Muy Baja",'Mapa final'!$AD$63="Leve"),CONCATENATE("R19C",'Mapa final'!$R$63),"")</f>
        <v/>
      </c>
      <c r="M224" s="117" t="str">
        <f>IF(AND('Mapa final'!$AB$61="Muy Baja",'Mapa final'!$AD$61="Menor"),CONCATENATE("R19C",'Mapa final'!$R$61),"")</f>
        <v/>
      </c>
      <c r="N224" s="56" t="str">
        <f>IF(AND('Mapa final'!$AB$62="Muy Baja",'Mapa final'!$AD$62="Menor"),CONCATENATE("R19C",'Mapa final'!$R$62),"")</f>
        <v/>
      </c>
      <c r="O224" s="118" t="str">
        <f>IF(AND('Mapa final'!$AB$63="Muy Baja",'Mapa final'!$AD$63="Menor"),CONCATENATE("R19C",'Mapa final'!$R$63),"")</f>
        <v/>
      </c>
      <c r="P224" s="51" t="str">
        <f>IF(AND('Mapa final'!$AB$61="Muy Baja",'Mapa final'!$AD$61="Moderado"),CONCATENATE("R19C",'Mapa final'!$R$61),"")</f>
        <v/>
      </c>
      <c r="Q224" s="52" t="str">
        <f>IF(AND('Mapa final'!$AB$62="Muy Baja",'Mapa final'!$AD$62="Moderado"),CONCATENATE("R19C",'Mapa final'!$R$62),"")</f>
        <v/>
      </c>
      <c r="R224" s="113" t="str">
        <f>IF(AND('Mapa final'!$AB$63="Muy Baja",'Mapa final'!$AD$63="Moderado"),CONCATENATE("R19C",'Mapa final'!$R$63),"")</f>
        <v/>
      </c>
      <c r="S224" s="107" t="str">
        <f>IF(AND('Mapa final'!$AB$61="Muy Baja",'Mapa final'!$AD$61="Mayor"),CONCATENATE("R19C",'Mapa final'!$R$61),"")</f>
        <v/>
      </c>
      <c r="T224" s="44" t="str">
        <f>IF(AND('Mapa final'!$AB$62="Muy Baja",'Mapa final'!$AD$62="Mayor"),CONCATENATE("R19C",'Mapa final'!$R$62),"")</f>
        <v/>
      </c>
      <c r="U224" s="108" t="str">
        <f>IF(AND('Mapa final'!$AB$63="Muy Baja",'Mapa final'!$AD$63="Mayor"),CONCATENATE("R19C",'Mapa final'!$R$63),"")</f>
        <v/>
      </c>
      <c r="V224" s="45" t="str">
        <f>IF(AND('Mapa final'!$AB$61="Muy Baja",'Mapa final'!$AD$61="Catastrófico"),CONCATENATE("R19C",'Mapa final'!$R$61),"")</f>
        <v/>
      </c>
      <c r="W224" s="46" t="str">
        <f>IF(AND('Mapa final'!$AB$62="Muy Baja",'Mapa final'!$AD$62="Catastrófico"),CONCATENATE("R19C",'Mapa final'!$R$62),"")</f>
        <v/>
      </c>
      <c r="X224" s="102" t="str">
        <f>IF(AND('Mapa final'!$AB$63="Muy Baja",'Mapa final'!$AD$63="Catastrófico"),CONCATENATE("R19C",'Mapa final'!$R$63),"")</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282"/>
      <c r="C225" s="282"/>
      <c r="D225" s="283"/>
      <c r="E225" s="258"/>
      <c r="F225" s="254"/>
      <c r="G225" s="254"/>
      <c r="H225" s="254"/>
      <c r="I225" s="254"/>
      <c r="J225" s="117" t="str">
        <f>IF(AND('Mapa final'!$AB$64="Muy Baja",'Mapa final'!$AD$64="Leve"),CONCATENATE("R20C",'Mapa final'!$R$64),"")</f>
        <v/>
      </c>
      <c r="K225" s="56" t="str">
        <f>IF(AND('Mapa final'!$AB$65="Muy Baja",'Mapa final'!$AD$65="Leve"),CONCATENATE("R20C",'Mapa final'!$R$65),"")</f>
        <v/>
      </c>
      <c r="L225" s="118" t="str">
        <f>IF(AND('Mapa final'!$AB$66="Muy Baja",'Mapa final'!$AD$66="Leve"),CONCATENATE("R20C",'Mapa final'!$R$66),"")</f>
        <v/>
      </c>
      <c r="M225" s="117" t="str">
        <f>IF(AND('Mapa final'!$AB$64="Muy Baja",'Mapa final'!$AD$64="Menor"),CONCATENATE("R20C",'Mapa final'!$R$64),"")</f>
        <v/>
      </c>
      <c r="N225" s="56" t="str">
        <f>IF(AND('Mapa final'!$AB$65="Muy Baja",'Mapa final'!$AD$65="Menor"),CONCATENATE("R20C",'Mapa final'!$R$65),"")</f>
        <v/>
      </c>
      <c r="O225" s="118" t="str">
        <f>IF(AND('Mapa final'!$AB$66="Muy Baja",'Mapa final'!$AD$66="Menor"),CONCATENATE("R20C",'Mapa final'!$R$66),"")</f>
        <v/>
      </c>
      <c r="P225" s="51" t="str">
        <f>IF(AND('Mapa final'!$AB$64="Muy Baja",'Mapa final'!$AD$64="Moderado"),CONCATENATE("R20C",'Mapa final'!$R$64),"")</f>
        <v/>
      </c>
      <c r="Q225" s="52" t="str">
        <f>IF(AND('Mapa final'!$AB$65="Muy Baja",'Mapa final'!$AD$65="Moderado"),CONCATENATE("R20C",'Mapa final'!$R$65),"")</f>
        <v/>
      </c>
      <c r="R225" s="113" t="str">
        <f>IF(AND('Mapa final'!$AB$66="Muy Baja",'Mapa final'!$AD$66="Moderado"),CONCATENATE("R20C",'Mapa final'!$R$66),"")</f>
        <v/>
      </c>
      <c r="S225" s="107" t="str">
        <f>IF(AND('Mapa final'!$AB$64="Muy Baja",'Mapa final'!$AD$64="Mayor"),CONCATENATE("R20C",'Mapa final'!$R$64),"")</f>
        <v/>
      </c>
      <c r="T225" s="44" t="str">
        <f>IF(AND('Mapa final'!$AB$65="Muy Baja",'Mapa final'!$AD$65="Mayor"),CONCATENATE("R20C",'Mapa final'!$R$65),"")</f>
        <v/>
      </c>
      <c r="U225" s="108" t="str">
        <f>IF(AND('Mapa final'!$AB$66="Muy Baja",'Mapa final'!$AD$66="Mayor"),CONCATENATE("R20C",'Mapa final'!$R$66),"")</f>
        <v/>
      </c>
      <c r="V225" s="45" t="str">
        <f>IF(AND('Mapa final'!$AB$64="Muy Baja",'Mapa final'!$AD$64="Catastrófico"),CONCATENATE("R20C",'Mapa final'!$R$64),"")</f>
        <v/>
      </c>
      <c r="W225" s="46" t="str">
        <f>IF(AND('Mapa final'!$AB$65="Muy Baja",'Mapa final'!$AD$65="Catastrófico"),CONCATENATE("R20C",'Mapa final'!$R$65),"")</f>
        <v/>
      </c>
      <c r="X225" s="102" t="str">
        <f>IF(AND('Mapa final'!$AB$66="Muy Baja",'Mapa final'!$AD$66="Catastrófico"),CONCATENATE("R20C",'Mapa final'!$R$66),"")</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282"/>
      <c r="C226" s="282"/>
      <c r="D226" s="283"/>
      <c r="E226" s="258"/>
      <c r="F226" s="254"/>
      <c r="G226" s="254"/>
      <c r="H226" s="254"/>
      <c r="I226" s="254"/>
      <c r="J226" s="117" t="str">
        <f>IF(AND('Mapa final'!$AB$67="Muy Baja",'Mapa final'!$AD$67="Leve"),CONCATENATE("R21C",'Mapa final'!$R$67),"")</f>
        <v/>
      </c>
      <c r="K226" s="56" t="str">
        <f>IF(AND('Mapa final'!$AB$68="Muy Baja",'Mapa final'!$AD$68="Leve"),CONCATENATE("R21C",'Mapa final'!$R$68),"")</f>
        <v>R21C2</v>
      </c>
      <c r="L226" s="118" t="str">
        <f>IF(AND('Mapa final'!$AB$69="Muy Baja",'Mapa final'!$AD$69="Leve"),CONCATENATE("R21C",'Mapa final'!$R$69),"")</f>
        <v/>
      </c>
      <c r="M226" s="117" t="str">
        <f>IF(AND('Mapa final'!$AB$67="Muy Baja",'Mapa final'!$AD$67="Menor"),CONCATENATE("R21C",'Mapa final'!$R$67),"")</f>
        <v/>
      </c>
      <c r="N226" s="56" t="str">
        <f>IF(AND('Mapa final'!$AB$68="Muy Baja",'Mapa final'!$AD$68="Menor"),CONCATENATE("R21C",'Mapa final'!$R$68),"")</f>
        <v/>
      </c>
      <c r="O226" s="118" t="str">
        <f>IF(AND('Mapa final'!$AB$69="Muy Baja",'Mapa final'!$AD$69="Menor"),CONCATENATE("R21C",'Mapa final'!$R$69),"")</f>
        <v/>
      </c>
      <c r="P226" s="51" t="str">
        <f>IF(AND('Mapa final'!$AB$67="Muy Baja",'Mapa final'!$AD$67="Moderado"),CONCATENATE("R21C",'Mapa final'!$R$67),"")</f>
        <v/>
      </c>
      <c r="Q226" s="52" t="str">
        <f>IF(AND('Mapa final'!$AB$68="Muy Baja",'Mapa final'!$AD$68="Moderado"),CONCATENATE("R21C",'Mapa final'!$R$68),"")</f>
        <v/>
      </c>
      <c r="R226" s="113" t="str">
        <f>IF(AND('Mapa final'!$AB$69="Muy Baja",'Mapa final'!$AD$69="Moderado"),CONCATENATE("R21C",'Mapa final'!$R$69),"")</f>
        <v/>
      </c>
      <c r="S226" s="107" t="str">
        <f>IF(AND('Mapa final'!$AB$67="Muy Baja",'Mapa final'!$AD$67="Mayor"),CONCATENATE("R21C",'Mapa final'!$R$67),"")</f>
        <v/>
      </c>
      <c r="T226" s="44" t="str">
        <f>IF(AND('Mapa final'!$AB$68="Muy Baja",'Mapa final'!$AD$68="Mayor"),CONCATENATE("R21C",'Mapa final'!$R$68),"")</f>
        <v/>
      </c>
      <c r="U226" s="108" t="str">
        <f>IF(AND('Mapa final'!$AB$69="Muy Baja",'Mapa final'!$AD$69="Mayor"),CONCATENATE("R21C",'Mapa final'!$R$69),"")</f>
        <v/>
      </c>
      <c r="V226" s="45" t="str">
        <f>IF(AND('Mapa final'!$AB$67="Muy Baja",'Mapa final'!$AD$67="Catastrófico"),CONCATENATE("R21C",'Mapa final'!$R$67),"")</f>
        <v/>
      </c>
      <c r="W226" s="46" t="str">
        <f>IF(AND('Mapa final'!$AB$68="Muy Baja",'Mapa final'!$AD$68="Catastrófico"),CONCATENATE("R21C",'Mapa final'!$R$68),"")</f>
        <v/>
      </c>
      <c r="X226" s="102" t="str">
        <f>IF(AND('Mapa final'!$AB$69="Muy Baja",'Mapa final'!$AD$69="Catastrófico"),CONCATENATE("R21C",'Mapa final'!$R$69),"")</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282"/>
      <c r="C227" s="282"/>
      <c r="D227" s="283"/>
      <c r="E227" s="258"/>
      <c r="F227" s="254"/>
      <c r="G227" s="254"/>
      <c r="H227" s="254"/>
      <c r="I227" s="254"/>
      <c r="J227" s="117" t="str">
        <f>IF(AND('Mapa final'!$AB$70="Muy Baja",'Mapa final'!$AD$70="Leve"),CONCATENATE("R22C",'Mapa final'!$R$70),"")</f>
        <v/>
      </c>
      <c r="K227" s="56" t="str">
        <f>IF(AND('Mapa final'!$AB$71="Muy Baja",'Mapa final'!$AD$71="Leve"),CONCATENATE("R22C",'Mapa final'!$R$71),"")</f>
        <v/>
      </c>
      <c r="L227" s="118" t="str">
        <f>IF(AND('Mapa final'!$AB$72="Muy Baja",'Mapa final'!$AD$72="Leve"),CONCATENATE("R22C",'Mapa final'!$R$72),"")</f>
        <v/>
      </c>
      <c r="M227" s="117" t="str">
        <f>IF(AND('Mapa final'!$AB$70="Muy Baja",'Mapa final'!$AD$70="Menor"),CONCATENATE("R22C",'Mapa final'!$R$70),"")</f>
        <v/>
      </c>
      <c r="N227" s="56" t="str">
        <f>IF(AND('Mapa final'!$AB$71="Muy Baja",'Mapa final'!$AD$71="Menor"),CONCATENATE("R22C",'Mapa final'!$R$71),"")</f>
        <v>R22C2</v>
      </c>
      <c r="O227" s="118" t="str">
        <f>IF(AND('Mapa final'!$AB$72="Muy Baja",'Mapa final'!$AD$72="Menor"),CONCATENATE("R22C",'Mapa final'!$R$72),"")</f>
        <v>R22C3</v>
      </c>
      <c r="P227" s="51" t="str">
        <f>IF(AND('Mapa final'!$AB$70="Muy Baja",'Mapa final'!$AD$70="Moderado"),CONCATENATE("R22C",'Mapa final'!$R$70),"")</f>
        <v/>
      </c>
      <c r="Q227" s="52" t="str">
        <f>IF(AND('Mapa final'!$AB$71="Muy Baja",'Mapa final'!$AD$71="Moderado"),CONCATENATE("R22C",'Mapa final'!$R$71),"")</f>
        <v/>
      </c>
      <c r="R227" s="113" t="str">
        <f>IF(AND('Mapa final'!$AB$72="Muy Baja",'Mapa final'!$AD$72="Moderado"),CONCATENATE("R22C",'Mapa final'!$R$72),"")</f>
        <v/>
      </c>
      <c r="S227" s="107" t="str">
        <f>IF(AND('Mapa final'!$AB$70="Muy Baja",'Mapa final'!$AD$70="Mayor"),CONCATENATE("R22C",'Mapa final'!$R$70),"")</f>
        <v/>
      </c>
      <c r="T227" s="44" t="str">
        <f>IF(AND('Mapa final'!$AB$71="Muy Baja",'Mapa final'!$AD$71="Mayor"),CONCATENATE("R22C",'Mapa final'!$R$71),"")</f>
        <v/>
      </c>
      <c r="U227" s="108" t="str">
        <f>IF(AND('Mapa final'!$AB$72="Muy Baja",'Mapa final'!$AD$72="Mayor"),CONCATENATE("R22C",'Mapa final'!$R$72),"")</f>
        <v/>
      </c>
      <c r="V227" s="45" t="str">
        <f>IF(AND('Mapa final'!$AB$70="Muy Baja",'Mapa final'!$AD$70="Catastrófico"),CONCATENATE("R22C",'Mapa final'!$R$70),"")</f>
        <v/>
      </c>
      <c r="W227" s="46" t="str">
        <f>IF(AND('Mapa final'!$AB$71="Muy Baja",'Mapa final'!$AD$71="Catastrófico"),CONCATENATE("R22C",'Mapa final'!$R$71),"")</f>
        <v/>
      </c>
      <c r="X227" s="102" t="str">
        <f>IF(AND('Mapa final'!$AB$72="Muy Baja",'Mapa final'!$AD$72="Catastrófico"),CONCATENATE("R22C",'Mapa final'!$R$72),"")</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282"/>
      <c r="C228" s="282"/>
      <c r="D228" s="283"/>
      <c r="E228" s="258"/>
      <c r="F228" s="254"/>
      <c r="G228" s="254"/>
      <c r="H228" s="254"/>
      <c r="I228" s="254"/>
      <c r="J228" s="117" t="str">
        <f>IF(AND('Mapa final'!$AB$73="Muy Baja",'Mapa final'!$AD$73="Leve"),CONCATENATE("R23C",'Mapa final'!$R$73),"")</f>
        <v/>
      </c>
      <c r="K228" s="56" t="str">
        <f>IF(AND('Mapa final'!$AB$74="Muy Baja",'Mapa final'!$AD$74="Leve"),CONCATENATE("R23C",'Mapa final'!$R$74),"")</f>
        <v/>
      </c>
      <c r="L228" s="118" t="str">
        <f>IF(AND('Mapa final'!$AB$75="Muy Baja",'Mapa final'!$AD$75="Leve"),CONCATENATE("R23C",'Mapa final'!$R$75),"")</f>
        <v/>
      </c>
      <c r="M228" s="117" t="str">
        <f>IF(AND('Mapa final'!$AB$73="Muy Baja",'Mapa final'!$AD$73="Menor"),CONCATENATE("R23C",'Mapa final'!$R$73),"")</f>
        <v/>
      </c>
      <c r="N228" s="56" t="str">
        <f>IF(AND('Mapa final'!$AB$74="Muy Baja",'Mapa final'!$AD$74="Menor"),CONCATENATE("R23C",'Mapa final'!$R$74),"")</f>
        <v/>
      </c>
      <c r="O228" s="118" t="str">
        <f>IF(AND('Mapa final'!$AB$75="Muy Baja",'Mapa final'!$AD$75="Menor"),CONCATENATE("R23C",'Mapa final'!$R$75),"")</f>
        <v/>
      </c>
      <c r="P228" s="51" t="str">
        <f>IF(AND('Mapa final'!$AB$73="Muy Baja",'Mapa final'!$AD$73="Moderado"),CONCATENATE("R23C",'Mapa final'!$R$73),"")</f>
        <v/>
      </c>
      <c r="Q228" s="52" t="str">
        <f>IF(AND('Mapa final'!$AB$74="Muy Baja",'Mapa final'!$AD$74="Moderado"),CONCATENATE("R23C",'Mapa final'!$R$74),"")</f>
        <v/>
      </c>
      <c r="R228" s="113" t="str">
        <f>IF(AND('Mapa final'!$AB$75="Muy Baja",'Mapa final'!$AD$75="Moderado"),CONCATENATE("R23C",'Mapa final'!$R$75),"")</f>
        <v/>
      </c>
      <c r="S228" s="107" t="str">
        <f>IF(AND('Mapa final'!$AB$73="Muy Baja",'Mapa final'!$AD$73="Mayor"),CONCATENATE("R23C",'Mapa final'!$R$73),"")</f>
        <v/>
      </c>
      <c r="T228" s="44" t="str">
        <f>IF(AND('Mapa final'!$AB$74="Muy Baja",'Mapa final'!$AD$74="Mayor"),CONCATENATE("R23C",'Mapa final'!$R$74),"")</f>
        <v/>
      </c>
      <c r="U228" s="108" t="str">
        <f>IF(AND('Mapa final'!$AB$75="Muy Baja",'Mapa final'!$AD$75="Mayor"),CONCATENATE("R23C",'Mapa final'!$R$75),"")</f>
        <v>R23C3</v>
      </c>
      <c r="V228" s="45" t="str">
        <f>IF(AND('Mapa final'!$AB$73="Muy Baja",'Mapa final'!$AD$73="Catastrófico"),CONCATENATE("R23C",'Mapa final'!$R$73),"")</f>
        <v/>
      </c>
      <c r="W228" s="46" t="str">
        <f>IF(AND('Mapa final'!$AB$74="Muy Baja",'Mapa final'!$AD$74="Catastrófico"),CONCATENATE("R23C",'Mapa final'!$R$74),"")</f>
        <v/>
      </c>
      <c r="X228" s="102" t="str">
        <f>IF(AND('Mapa final'!$AB$75="Muy Baja",'Mapa final'!$AD$75="Catastrófico"),CONCATENATE("R23C",'Mapa final'!$R$75),"")</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282"/>
      <c r="C229" s="282"/>
      <c r="D229" s="283"/>
      <c r="E229" s="258"/>
      <c r="F229" s="254"/>
      <c r="G229" s="254"/>
      <c r="H229" s="254"/>
      <c r="I229" s="254"/>
      <c r="J229" s="117" t="str">
        <f>IF(AND('Mapa final'!$AB$76="Muy Baja",'Mapa final'!$AD$76="Leve"),CONCATENATE("R24C",'Mapa final'!$R$76),"")</f>
        <v/>
      </c>
      <c r="K229" s="56" t="str">
        <f>IF(AND('Mapa final'!$AB$77="Muy Baja",'Mapa final'!$AD$77="Leve"),CONCATENATE("R24C",'Mapa final'!$R$77),"")</f>
        <v/>
      </c>
      <c r="L229" s="118" t="str">
        <f>IF(AND('Mapa final'!$AB$78="Muy Baja",'Mapa final'!$AD$78="Leve"),CONCATENATE("R24C",'Mapa final'!$R$78),"")</f>
        <v/>
      </c>
      <c r="M229" s="117" t="str">
        <f>IF(AND('Mapa final'!$AB$76="Muy Baja",'Mapa final'!$AD$76="Menor"),CONCATENATE("R24C",'Mapa final'!$R$76),"")</f>
        <v/>
      </c>
      <c r="N229" s="56" t="str">
        <f>IF(AND('Mapa final'!$AB$77="Muy Baja",'Mapa final'!$AD$77="Menor"),CONCATENATE("R24C",'Mapa final'!$R$77),"")</f>
        <v/>
      </c>
      <c r="O229" s="118" t="str">
        <f>IF(AND('Mapa final'!$AB$78="Muy Baja",'Mapa final'!$AD$78="Menor"),CONCATENATE("R24C",'Mapa final'!$R$78),"")</f>
        <v/>
      </c>
      <c r="P229" s="51" t="str">
        <f>IF(AND('Mapa final'!$AB$76="Muy Baja",'Mapa final'!$AD$76="Moderado"),CONCATENATE("R24C",'Mapa final'!$R$76),"")</f>
        <v/>
      </c>
      <c r="Q229" s="52" t="str">
        <f>IF(AND('Mapa final'!$AB$77="Muy Baja",'Mapa final'!$AD$77="Moderado"),CONCATENATE("R24C",'Mapa final'!$R$77),"")</f>
        <v/>
      </c>
      <c r="R229" s="113" t="str">
        <f>IF(AND('Mapa final'!$AB$78="Muy Baja",'Mapa final'!$AD$78="Moderado"),CONCATENATE("R24C",'Mapa final'!$R$78),"")</f>
        <v/>
      </c>
      <c r="S229" s="107" t="str">
        <f>IF(AND('Mapa final'!$AB$76="Muy Baja",'Mapa final'!$AD$76="Mayor"),CONCATENATE("R24C",'Mapa final'!$R$76),"")</f>
        <v/>
      </c>
      <c r="T229" s="44" t="str">
        <f>IF(AND('Mapa final'!$AB$77="Muy Baja",'Mapa final'!$AD$77="Mayor"),CONCATENATE("R24C",'Mapa final'!$R$77),"")</f>
        <v/>
      </c>
      <c r="U229" s="108" t="str">
        <f>IF(AND('Mapa final'!$AB$78="Muy Baja",'Mapa final'!$AD$78="Mayor"),CONCATENATE("R24C",'Mapa final'!$R$78),"")</f>
        <v/>
      </c>
      <c r="V229" s="45" t="str">
        <f>IF(AND('Mapa final'!$AB$76="Muy Baja",'Mapa final'!$AD$76="Catastrófico"),CONCATENATE("R24C",'Mapa final'!$R$76),"")</f>
        <v/>
      </c>
      <c r="W229" s="46" t="str">
        <f>IF(AND('Mapa final'!$AB$77="Muy Baja",'Mapa final'!$AD$77="Catastrófico"),CONCATENATE("R24C",'Mapa final'!$R$77),"")</f>
        <v/>
      </c>
      <c r="X229" s="102" t="str">
        <f>IF(AND('Mapa final'!$AB$78="Muy Baja",'Mapa final'!$AD$78="Catastrófico"),CONCATENATE("R24C",'Mapa final'!$R$78),"")</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282"/>
      <c r="C230" s="282"/>
      <c r="D230" s="283"/>
      <c r="E230" s="258"/>
      <c r="F230" s="254"/>
      <c r="G230" s="254"/>
      <c r="H230" s="254"/>
      <c r="I230" s="254"/>
      <c r="J230" s="117" t="str">
        <f>IF(AND('Mapa final'!$AB$79="Muy Baja",'Mapa final'!$AD$79="Leve"),CONCATENATE("R25C",'Mapa final'!$R$79),"")</f>
        <v/>
      </c>
      <c r="K230" s="56" t="str">
        <f>IF(AND('Mapa final'!$AB$80="Muy Baja",'Mapa final'!$AD$80="Leve"),CONCATENATE("R25C",'Mapa final'!$R$80),"")</f>
        <v/>
      </c>
      <c r="L230" s="118" t="str">
        <f>IF(AND('Mapa final'!$AB$81="Muy Baja",'Mapa final'!$AD$81="Leve"),CONCATENATE("R25C",'Mapa final'!$R$81),"")</f>
        <v/>
      </c>
      <c r="M230" s="117" t="str">
        <f>IF(AND('Mapa final'!$AB$79="Muy Baja",'Mapa final'!$AD$79="Menor"),CONCATENATE("R25C",'Mapa final'!$R$79),"")</f>
        <v/>
      </c>
      <c r="N230" s="56" t="str">
        <f>IF(AND('Mapa final'!$AB$80="Muy Baja",'Mapa final'!$AD$80="Menor"),CONCATENATE("R25C",'Mapa final'!$R$80),"")</f>
        <v/>
      </c>
      <c r="O230" s="118" t="str">
        <f>IF(AND('Mapa final'!$AB$81="Muy Baja",'Mapa final'!$AD$81="Menor"),CONCATENATE("R25C",'Mapa final'!$R$81),"")</f>
        <v/>
      </c>
      <c r="P230" s="51" t="str">
        <f>IF(AND('Mapa final'!$AB$79="Muy Baja",'Mapa final'!$AD$79="Moderado"),CONCATENATE("R25C",'Mapa final'!$R$79),"")</f>
        <v/>
      </c>
      <c r="Q230" s="52" t="str">
        <f>IF(AND('Mapa final'!$AB$80="Muy Baja",'Mapa final'!$AD$80="Moderado"),CONCATENATE("R25C",'Mapa final'!$R$80),"")</f>
        <v>R25C2</v>
      </c>
      <c r="R230" s="113" t="str">
        <f>IF(AND('Mapa final'!$AB$81="Muy Baja",'Mapa final'!$AD$81="Moderado"),CONCATENATE("R25C",'Mapa final'!$R$81),"")</f>
        <v>R25C3</v>
      </c>
      <c r="S230" s="107" t="str">
        <f>IF(AND('Mapa final'!$AB$79="Muy Baja",'Mapa final'!$AD$79="Mayor"),CONCATENATE("R25C",'Mapa final'!$R$79),"")</f>
        <v/>
      </c>
      <c r="T230" s="44" t="str">
        <f>IF(AND('Mapa final'!$AB$80="Muy Baja",'Mapa final'!$AD$80="Mayor"),CONCATENATE("R25C",'Mapa final'!$R$80),"")</f>
        <v/>
      </c>
      <c r="U230" s="108" t="str">
        <f>IF(AND('Mapa final'!$AB$81="Muy Baja",'Mapa final'!$AD$81="Mayor"),CONCATENATE("R25C",'Mapa final'!$R$81),"")</f>
        <v/>
      </c>
      <c r="V230" s="45" t="str">
        <f>IF(AND('Mapa final'!$AB$79="Muy Baja",'Mapa final'!$AD$79="Catastrófico"),CONCATENATE("R25C",'Mapa final'!$R$79),"")</f>
        <v/>
      </c>
      <c r="W230" s="46" t="str">
        <f>IF(AND('Mapa final'!$AB$80="Muy Baja",'Mapa final'!$AD$80="Catastrófico"),CONCATENATE("R25C",'Mapa final'!$R$80),"")</f>
        <v/>
      </c>
      <c r="X230" s="102" t="str">
        <f>IF(AND('Mapa final'!$AB$81="Muy Baja",'Mapa final'!$AD$81="Catastrófico"),CONCATENATE("R25C",'Mapa final'!$R$81),"")</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282"/>
      <c r="C231" s="282"/>
      <c r="D231" s="283"/>
      <c r="E231" s="258"/>
      <c r="F231" s="254"/>
      <c r="G231" s="254"/>
      <c r="H231" s="254"/>
      <c r="I231" s="254"/>
      <c r="J231" s="117" t="str">
        <f>IF(AND('Mapa final'!$AB$82="Muy Baja",'Mapa final'!$AD$82="Leve"),CONCATENATE("R26C",'Mapa final'!$R$82),"")</f>
        <v/>
      </c>
      <c r="K231" s="56" t="str">
        <f>IF(AND('Mapa final'!$AB$83="Muy Baja",'Mapa final'!$AD$83="Leve"),CONCATENATE("R26C",'Mapa final'!$R$83),"")</f>
        <v/>
      </c>
      <c r="L231" s="118" t="str">
        <f>IF(AND('Mapa final'!$AB$84="Muy Baja",'Mapa final'!$AD$84="Leve"),CONCATENATE("R26C",'Mapa final'!$R$84),"")</f>
        <v/>
      </c>
      <c r="M231" s="117" t="str">
        <f>IF(AND('Mapa final'!$AB$82="Muy Baja",'Mapa final'!$AD$82="Menor"),CONCATENATE("R26C",'Mapa final'!$R$82),"")</f>
        <v/>
      </c>
      <c r="N231" s="56" t="str">
        <f>IF(AND('Mapa final'!$AB$83="Muy Baja",'Mapa final'!$AD$83="Menor"),CONCATENATE("R26C",'Mapa final'!$R$83),"")</f>
        <v/>
      </c>
      <c r="O231" s="118" t="str">
        <f>IF(AND('Mapa final'!$AB$84="Muy Baja",'Mapa final'!$AD$84="Menor"),CONCATENATE("R26C",'Mapa final'!$R$84),"")</f>
        <v/>
      </c>
      <c r="P231" s="51" t="str">
        <f>IF(AND('Mapa final'!$AB$82="Muy Baja",'Mapa final'!$AD$82="Moderado"),CONCATENATE("R26C",'Mapa final'!$R$82),"")</f>
        <v>R26C1</v>
      </c>
      <c r="Q231" s="52" t="str">
        <f>IF(AND('Mapa final'!$AB$83="Muy Baja",'Mapa final'!$AD$83="Moderado"),CONCATENATE("R26C",'Mapa final'!$R$83),"")</f>
        <v>R26C2</v>
      </c>
      <c r="R231" s="113" t="str">
        <f>IF(AND('Mapa final'!$AB$84="Muy Baja",'Mapa final'!$AD$84="Moderado"),CONCATENATE("R26C",'Mapa final'!$R$84),"")</f>
        <v>R26C3</v>
      </c>
      <c r="S231" s="107" t="str">
        <f>IF(AND('Mapa final'!$AB$82="Muy Baja",'Mapa final'!$AD$82="Mayor"),CONCATENATE("R26C",'Mapa final'!$R$82),"")</f>
        <v/>
      </c>
      <c r="T231" s="44" t="str">
        <f>IF(AND('Mapa final'!$AB$83="Muy Baja",'Mapa final'!$AD$83="Mayor"),CONCATENATE("R26C",'Mapa final'!$R$83),"")</f>
        <v/>
      </c>
      <c r="U231" s="108" t="str">
        <f>IF(AND('Mapa final'!$AB$84="Muy Baja",'Mapa final'!$AD$84="Mayor"),CONCATENATE("R26C",'Mapa final'!$R$84),"")</f>
        <v/>
      </c>
      <c r="V231" s="45" t="str">
        <f>IF(AND('Mapa final'!$AB$82="Muy Baja",'Mapa final'!$AD$82="Catastrófico"),CONCATENATE("R26C",'Mapa final'!$R$82),"")</f>
        <v/>
      </c>
      <c r="W231" s="46" t="str">
        <f>IF(AND('Mapa final'!$AB$83="Muy Baja",'Mapa final'!$AD$83="Catastrófico"),CONCATENATE("R26C",'Mapa final'!$R$83),"")</f>
        <v/>
      </c>
      <c r="X231" s="102" t="str">
        <f>IF(AND('Mapa final'!$AB$84="Muy Baja",'Mapa final'!$AD$84="Catastrófico"),CONCATENATE("R26C",'Mapa final'!$R$84),"")</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282"/>
      <c r="C232" s="282"/>
      <c r="D232" s="283"/>
      <c r="E232" s="258"/>
      <c r="F232" s="254"/>
      <c r="G232" s="254"/>
      <c r="H232" s="254"/>
      <c r="I232" s="254"/>
      <c r="J232" s="117" t="str">
        <f>IF(AND('Mapa final'!$AB$85="Muy Baja",'Mapa final'!$AD$85="Leve"),CONCATENATE("R27C",'Mapa final'!$R$85),"")</f>
        <v/>
      </c>
      <c r="K232" s="56" t="str">
        <f>IF(AND('Mapa final'!$AB$86="Muy Baja",'Mapa final'!$AD$86="Leve"),CONCATENATE("R27C",'Mapa final'!$R$86),"")</f>
        <v/>
      </c>
      <c r="L232" s="118" t="str">
        <f>IF(AND('Mapa final'!$AB$87="Muy Baja",'Mapa final'!$AD$87="Leve"),CONCATENATE("R27C",'Mapa final'!$R$87),"")</f>
        <v/>
      </c>
      <c r="M232" s="117" t="str">
        <f>IF(AND('Mapa final'!$AB$85="Muy Baja",'Mapa final'!$AD$85="Menor"),CONCATENATE("R27C",'Mapa final'!$R$85),"")</f>
        <v/>
      </c>
      <c r="N232" s="56" t="str">
        <f>IF(AND('Mapa final'!$AB$86="Muy Baja",'Mapa final'!$AD$86="Menor"),CONCATENATE("R27C",'Mapa final'!$R$86),"")</f>
        <v/>
      </c>
      <c r="O232" s="118" t="str">
        <f>IF(AND('Mapa final'!$AB$87="Muy Baja",'Mapa final'!$AD$87="Menor"),CONCATENATE("R27C",'Mapa final'!$R$87),"")</f>
        <v/>
      </c>
      <c r="P232" s="51" t="str">
        <f>IF(AND('Mapa final'!$AB$85="Muy Baja",'Mapa final'!$AD$85="Moderado"),CONCATENATE("R27C",'Mapa final'!$R$85),"")</f>
        <v/>
      </c>
      <c r="Q232" s="52" t="str">
        <f>IF(AND('Mapa final'!$AB$86="Muy Baja",'Mapa final'!$AD$86="Moderado"),CONCATENATE("R27C",'Mapa final'!$R$86),"")</f>
        <v/>
      </c>
      <c r="R232" s="113" t="str">
        <f>IF(AND('Mapa final'!$AB$87="Muy Baja",'Mapa final'!$AD$87="Moderado"),CONCATENATE("R27C",'Mapa final'!$R$87),"")</f>
        <v/>
      </c>
      <c r="S232" s="107" t="str">
        <f>IF(AND('Mapa final'!$AB$85="Muy Baja",'Mapa final'!$AD$85="Mayor"),CONCATENATE("R27C",'Mapa final'!$R$85),"")</f>
        <v/>
      </c>
      <c r="T232" s="44" t="str">
        <f>IF(AND('Mapa final'!$AB$86="Muy Baja",'Mapa final'!$AD$86="Mayor"),CONCATENATE("R27C",'Mapa final'!$R$86),"")</f>
        <v/>
      </c>
      <c r="U232" s="108" t="str">
        <f>IF(AND('Mapa final'!$AB$87="Muy Baja",'Mapa final'!$AD$87="Mayor"),CONCATENATE("R27C",'Mapa final'!$R$87),"")</f>
        <v/>
      </c>
      <c r="V232" s="45" t="str">
        <f>IF(AND('Mapa final'!$AB$85="Muy Baja",'Mapa final'!$AD$85="Catastrófico"),CONCATENATE("R27C",'Mapa final'!$R$85),"")</f>
        <v/>
      </c>
      <c r="W232" s="46" t="str">
        <f>IF(AND('Mapa final'!$AB$86="Muy Baja",'Mapa final'!$AD$86="Catastrófico"),CONCATENATE("R27C",'Mapa final'!$R$86),"")</f>
        <v/>
      </c>
      <c r="X232" s="102" t="str">
        <f>IF(AND('Mapa final'!$AB$87="Muy Baja",'Mapa final'!$AD$87="Catastrófico"),CONCATENATE("R27C",'Mapa final'!$R$87),"")</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75" x14ac:dyDescent="0.25">
      <c r="A233" s="58"/>
      <c r="B233" s="282"/>
      <c r="C233" s="282"/>
      <c r="D233" s="283"/>
      <c r="E233" s="258"/>
      <c r="F233" s="254"/>
      <c r="G233" s="254"/>
      <c r="H233" s="254"/>
      <c r="I233" s="254"/>
      <c r="J233" s="117" t="str">
        <f>IF(AND('Mapa final'!$AB$88="Muy Baja",'Mapa final'!$AD$88="Leve"),CONCATENATE("R28C",'Mapa final'!$R$88),"")</f>
        <v/>
      </c>
      <c r="K233" s="56" t="str">
        <f>IF(AND('Mapa final'!$AB$89="Muy Baja",'Mapa final'!$AD$89="Leve"),CONCATENATE("R28C",'Mapa final'!$R$89),"")</f>
        <v/>
      </c>
      <c r="L233" s="118" t="str">
        <f>IF(AND('Mapa final'!$AB$90="Muy Baja",'Mapa final'!$AD$90="Leve"),CONCATENATE("R28C",'Mapa final'!$R$90),"")</f>
        <v/>
      </c>
      <c r="M233" s="117" t="str">
        <f>IF(AND('Mapa final'!$AB$88="Muy Baja",'Mapa final'!$AD$88="Menor"),CONCATENATE("R28C",'Mapa final'!$R$88),"")</f>
        <v/>
      </c>
      <c r="N233" s="56" t="str">
        <f>IF(AND('Mapa final'!$AB$89="Muy Baja",'Mapa final'!$AD$89="Menor"),CONCATENATE("R28C",'Mapa final'!$R$89),"")</f>
        <v/>
      </c>
      <c r="O233" s="118" t="str">
        <f>IF(AND('Mapa final'!$AB$90="Muy Baja",'Mapa final'!$AD$90="Menor"),CONCATENATE("R28C",'Mapa final'!$R$90),"")</f>
        <v/>
      </c>
      <c r="P233" s="51" t="str">
        <f>IF(AND('Mapa final'!$AB$88="Muy Baja",'Mapa final'!$AD$88="Moderado"),CONCATENATE("R28C",'Mapa final'!$R$88),"")</f>
        <v/>
      </c>
      <c r="Q233" s="52" t="str">
        <f>IF(AND('Mapa final'!$AB$89="Muy Baja",'Mapa final'!$AD$89="Moderado"),CONCATENATE("R28C",'Mapa final'!$R$89),"")</f>
        <v/>
      </c>
      <c r="R233" s="113" t="str">
        <f>IF(AND('Mapa final'!$AB$90="Muy Baja",'Mapa final'!$AD$90="Moderado"),CONCATENATE("R28C",'Mapa final'!$R$90),"")</f>
        <v/>
      </c>
      <c r="S233" s="107" t="str">
        <f>IF(AND('Mapa final'!$AB$88="Muy Baja",'Mapa final'!$AD$88="Mayor"),CONCATENATE("R28C",'Mapa final'!$R$88),"")</f>
        <v/>
      </c>
      <c r="T233" s="44" t="str">
        <f>IF(AND('Mapa final'!$AB$89="Muy Baja",'Mapa final'!$AD$89="Mayor"),CONCATENATE("R28C",'Mapa final'!$R$89),"")</f>
        <v/>
      </c>
      <c r="U233" s="108" t="str">
        <f>IF(AND('Mapa final'!$AB$90="Muy Baja",'Mapa final'!$AD$90="Mayor"),CONCATENATE("R28C",'Mapa final'!$R$90),"")</f>
        <v/>
      </c>
      <c r="V233" s="45" t="str">
        <f>IF(AND('Mapa final'!$AB$88="Muy Baja",'Mapa final'!$AD$88="Catastrófico"),CONCATENATE("R28C",'Mapa final'!$R$88),"")</f>
        <v/>
      </c>
      <c r="W233" s="46" t="str">
        <f>IF(AND('Mapa final'!$AB$89="Muy Baja",'Mapa final'!$AD$89="Catastrófico"),CONCATENATE("R28C",'Mapa final'!$R$89),"")</f>
        <v/>
      </c>
      <c r="X233" s="102" t="str">
        <f>IF(AND('Mapa final'!$AB$90="Muy Baja",'Mapa final'!$AD$90="Catastrófico"),CONCATENATE("R28C",'Mapa final'!$R$90),"")</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282"/>
      <c r="C234" s="282"/>
      <c r="D234" s="283"/>
      <c r="E234" s="258"/>
      <c r="F234" s="254"/>
      <c r="G234" s="254"/>
      <c r="H234" s="254"/>
      <c r="I234" s="254"/>
      <c r="J234" s="117" t="str">
        <f>IF(AND('Mapa final'!$AB$91="Muy Baja",'Mapa final'!$AD$91="Leve"),CONCATENATE("R29C",'Mapa final'!$R$91),"")</f>
        <v/>
      </c>
      <c r="K234" s="56" t="str">
        <f>IF(AND('Mapa final'!$AB$92="Muy Baja",'Mapa final'!$AD$92="Leve"),CONCATENATE("R29C",'Mapa final'!$R$92),"")</f>
        <v/>
      </c>
      <c r="L234" s="118" t="str">
        <f>IF(AND('Mapa final'!$AB$93="Muy Baja",'Mapa final'!$AD$93="Leve"),CONCATENATE("R29C",'Mapa final'!$R$93),"")</f>
        <v/>
      </c>
      <c r="M234" s="117" t="str">
        <f>IF(AND('Mapa final'!$AB$91="Muy Baja",'Mapa final'!$AD$91="Menor"),CONCATENATE("R29C",'Mapa final'!$R$91),"")</f>
        <v/>
      </c>
      <c r="N234" s="56" t="str">
        <f>IF(AND('Mapa final'!$AB$92="Muy Baja",'Mapa final'!$AD$92="Menor"),CONCATENATE("R29C",'Mapa final'!$R$92),"")</f>
        <v/>
      </c>
      <c r="O234" s="118" t="str">
        <f>IF(AND('Mapa final'!$AB$93="Muy Baja",'Mapa final'!$AD$93="Menor"),CONCATENATE("R29C",'Mapa final'!$R$93),"")</f>
        <v/>
      </c>
      <c r="P234" s="51" t="str">
        <f>IF(AND('Mapa final'!$AB$91="Muy Baja",'Mapa final'!$AD$91="Moderado"),CONCATENATE("R29C",'Mapa final'!$R$91),"")</f>
        <v/>
      </c>
      <c r="Q234" s="52" t="str">
        <f>IF(AND('Mapa final'!$AB$92="Muy Baja",'Mapa final'!$AD$92="Moderado"),CONCATENATE("R29C",'Mapa final'!$R$92),"")</f>
        <v/>
      </c>
      <c r="R234" s="113" t="str">
        <f>IF(AND('Mapa final'!$AB$93="Muy Baja",'Mapa final'!$AD$93="Moderado"),CONCATENATE("R29C",'Mapa final'!$R$93),"")</f>
        <v/>
      </c>
      <c r="S234" s="107" t="str">
        <f>IF(AND('Mapa final'!$AB$91="Muy Baja",'Mapa final'!$AD$91="Mayor"),CONCATENATE("R29C",'Mapa final'!$R$91),"")</f>
        <v/>
      </c>
      <c r="T234" s="44" t="str">
        <f>IF(AND('Mapa final'!$AB$92="Muy Baja",'Mapa final'!$AD$92="Mayor"),CONCATENATE("R29C",'Mapa final'!$R$92),"")</f>
        <v/>
      </c>
      <c r="U234" s="108" t="str">
        <f>IF(AND('Mapa final'!$AB$93="Muy Baja",'Mapa final'!$AD$93="Mayor"),CONCATENATE("R29C",'Mapa final'!$R$93),"")</f>
        <v/>
      </c>
      <c r="V234" s="45" t="str">
        <f>IF(AND('Mapa final'!$AB$91="Muy Baja",'Mapa final'!$AD$91="Catastrófico"),CONCATENATE("R29C",'Mapa final'!$R$91),"")</f>
        <v/>
      </c>
      <c r="W234" s="46" t="str">
        <f>IF(AND('Mapa final'!$AB$92="Muy Baja",'Mapa final'!$AD$92="Catastrófico"),CONCATENATE("R29C",'Mapa final'!$R$92),"")</f>
        <v/>
      </c>
      <c r="X234" s="102" t="str">
        <f>IF(AND('Mapa final'!$AB$93="Muy Baja",'Mapa final'!$AD$93="Catastrófico"),CONCATENATE("R29C",'Mapa final'!$R$93),"")</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282"/>
      <c r="C235" s="282"/>
      <c r="D235" s="283"/>
      <c r="E235" s="259"/>
      <c r="F235" s="272"/>
      <c r="G235" s="272"/>
      <c r="H235" s="272"/>
      <c r="I235" s="254"/>
      <c r="J235" s="117" t="str">
        <f>IF(AND('Mapa final'!$AB$94="Muy Baja",'Mapa final'!$AD$94="Leve"),CONCATENATE("R30C",'Mapa final'!$R$94),"")</f>
        <v/>
      </c>
      <c r="K235" s="56" t="str">
        <f>IF(AND('Mapa final'!$AB$95="Muy Baja",'Mapa final'!$AD$95="Leve"),CONCATENATE("R30C",'Mapa final'!$R$95),"")</f>
        <v/>
      </c>
      <c r="L235" s="118" t="str">
        <f>IF(AND('Mapa final'!$AB$96="Muy Baja",'Mapa final'!$AD$96="Leve"),CONCATENATE("R30C",'Mapa final'!$R$96),"")</f>
        <v/>
      </c>
      <c r="M235" s="117" t="str">
        <f>IF(AND('Mapa final'!$AB$94="Muy Baja",'Mapa final'!$AD$94="Menor"),CONCATENATE("R30C",'Mapa final'!$R$94),"")</f>
        <v/>
      </c>
      <c r="N235" s="56" t="str">
        <f>IF(AND('Mapa final'!$AB$95="Muy Baja",'Mapa final'!$AD$95="Menor"),CONCATENATE("R30C",'Mapa final'!$R$95),"")</f>
        <v/>
      </c>
      <c r="O235" s="118" t="str">
        <f>IF(AND('Mapa final'!$AB$96="Muy Baja",'Mapa final'!$AD$96="Menor"),CONCATENATE("R30C",'Mapa final'!$R$96),"")</f>
        <v/>
      </c>
      <c r="P235" s="51" t="str">
        <f>IF(AND('Mapa final'!$AB$94="Muy Baja",'Mapa final'!$AD$94="Moderado"),CONCATENATE("R30C",'Mapa final'!$R$94),"")</f>
        <v/>
      </c>
      <c r="Q235" s="52" t="str">
        <f>IF(AND('Mapa final'!$AB$95="Muy Baja",'Mapa final'!$AD$95="Moderado"),CONCATENATE("R30C",'Mapa final'!$R$95),"")</f>
        <v/>
      </c>
      <c r="R235" s="113" t="str">
        <f>IF(AND('Mapa final'!$AB$96="Muy Baja",'Mapa final'!$AD$96="Moderado"),CONCATENATE("R30C",'Mapa final'!$R$96),"")</f>
        <v/>
      </c>
      <c r="S235" s="107" t="str">
        <f>IF(AND('Mapa final'!$AB$94="Muy Baja",'Mapa final'!$AD$94="Mayor"),CONCATENATE("R30C",'Mapa final'!$R$94),"")</f>
        <v/>
      </c>
      <c r="T235" s="44" t="str">
        <f>IF(AND('Mapa final'!$AB$95="Muy Baja",'Mapa final'!$AD$95="Mayor"),CONCATENATE("R30C",'Mapa final'!$R$95),"")</f>
        <v/>
      </c>
      <c r="U235" s="108" t="str">
        <f>IF(AND('Mapa final'!$AB$96="Muy Baja",'Mapa final'!$AD$96="Mayor"),CONCATENATE("R30C",'Mapa final'!$R$96),"")</f>
        <v/>
      </c>
      <c r="V235" s="45" t="str">
        <f>IF(AND('Mapa final'!$AB$94="Muy Baja",'Mapa final'!$AD$94="Catastrófico"),CONCATENATE("R30C",'Mapa final'!$R$94),"")</f>
        <v/>
      </c>
      <c r="W235" s="46" t="str">
        <f>IF(AND('Mapa final'!$AB$95="Muy Baja",'Mapa final'!$AD$95="Catastrófico"),CONCATENATE("R30C",'Mapa final'!$R$95),"")</f>
        <v/>
      </c>
      <c r="X235" s="102" t="str">
        <f>IF(AND('Mapa final'!$AB$96="Muy Baja",'Mapa final'!$AD$96="Catastrófico"),CONCATENATE("R30C",'Mapa final'!$R$96),"")</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282"/>
      <c r="C236" s="282"/>
      <c r="D236" s="283"/>
      <c r="E236" s="259"/>
      <c r="F236" s="272"/>
      <c r="G236" s="272"/>
      <c r="H236" s="272"/>
      <c r="I236" s="254"/>
      <c r="J236" s="117" t="str">
        <f>IF(AND('Mapa final'!$AB$97="Muy Baja",'Mapa final'!$AD$97="Leve"),CONCATENATE("R31C",'Mapa final'!$R$97),"")</f>
        <v/>
      </c>
      <c r="K236" s="56" t="str">
        <f>IF(AND('Mapa final'!$AB$98="Muy Baja",'Mapa final'!$AD$98="Leve"),CONCATENATE("R31C",'Mapa final'!$R$98),"")</f>
        <v/>
      </c>
      <c r="L236" s="118" t="str">
        <f>IF(AND('Mapa final'!$AB$99="Muy Baja",'Mapa final'!$AD$99="Leve"),CONCATENATE("R31C",'Mapa final'!$R$99),"")</f>
        <v/>
      </c>
      <c r="M236" s="117" t="str">
        <f>IF(AND('Mapa final'!$AB$97="Muy Baja",'Mapa final'!$AD$97="Menor"),CONCATENATE("R31C",'Mapa final'!$R$97),"")</f>
        <v/>
      </c>
      <c r="N236" s="56" t="str">
        <f>IF(AND('Mapa final'!$AB$98="Muy Baja",'Mapa final'!$AD$98="Menor"),CONCATENATE("R31C",'Mapa final'!$R$98),"")</f>
        <v/>
      </c>
      <c r="O236" s="118" t="str">
        <f>IF(AND('Mapa final'!$AB$99="Muy Baja",'Mapa final'!$AD$99="Menor"),CONCATENATE("R31C",'Mapa final'!$R$99),"")</f>
        <v/>
      </c>
      <c r="P236" s="51" t="str">
        <f>IF(AND('Mapa final'!$AB$97="Muy Baja",'Mapa final'!$AD$97="Moderado"),CONCATENATE("R31C",'Mapa final'!$R$97),"")</f>
        <v/>
      </c>
      <c r="Q236" s="52" t="str">
        <f>IF(AND('Mapa final'!$AB$98="Muy Baja",'Mapa final'!$AD$98="Moderado"),CONCATENATE("R31C",'Mapa final'!$R$98),"")</f>
        <v>R31C2</v>
      </c>
      <c r="R236" s="113" t="str">
        <f>IF(AND('Mapa final'!$AB$99="Muy Baja",'Mapa final'!$AD$99="Moderado"),CONCATENATE("R31C",'Mapa final'!$R$99),"")</f>
        <v/>
      </c>
      <c r="S236" s="107" t="str">
        <f>IF(AND('Mapa final'!$AB$97="Muy Baja",'Mapa final'!$AD$97="Mayor"),CONCATENATE("R31C",'Mapa final'!$R$97),"")</f>
        <v/>
      </c>
      <c r="T236" s="44" t="str">
        <f>IF(AND('Mapa final'!$AB$98="Muy Baja",'Mapa final'!$AD$98="Mayor"),CONCATENATE("R31C",'Mapa final'!$R$98),"")</f>
        <v/>
      </c>
      <c r="U236" s="108" t="str">
        <f>IF(AND('Mapa final'!$AB$99="Muy Baja",'Mapa final'!$AD$99="Mayor"),CONCATENATE("R31C",'Mapa final'!$R$99),"")</f>
        <v/>
      </c>
      <c r="V236" s="45" t="str">
        <f>IF(AND('Mapa final'!$AB$97="Muy Baja",'Mapa final'!$AD$97="Catastrófico"),CONCATENATE("R31C",'Mapa final'!$R$97),"")</f>
        <v/>
      </c>
      <c r="W236" s="46" t="str">
        <f>IF(AND('Mapa final'!$AB$98="Muy Baja",'Mapa final'!$AD$98="Catastrófico"),CONCATENATE("R31C",'Mapa final'!$R$98),"")</f>
        <v/>
      </c>
      <c r="X236" s="102" t="str">
        <f>IF(AND('Mapa final'!$AB$99="Muy Baja",'Mapa final'!$AD$99="Catastrófico"),CONCATENATE("R31C",'Mapa final'!$R$99),"")</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282"/>
      <c r="C237" s="282"/>
      <c r="D237" s="283"/>
      <c r="E237" s="259"/>
      <c r="F237" s="272"/>
      <c r="G237" s="272"/>
      <c r="H237" s="272"/>
      <c r="I237" s="254"/>
      <c r="J237" s="117" t="str">
        <f>IF(AND('Mapa final'!$AB$100="Muy Baja",'Mapa final'!$AD$100="Leve"),CONCATENATE("R32C",'Mapa final'!$R$100),"")</f>
        <v/>
      </c>
      <c r="K237" s="56" t="str">
        <f>IF(AND('Mapa final'!$AB$101="Muy Baja",'Mapa final'!$AD$101="Leve"),CONCATENATE("R32C",'Mapa final'!$R$101),"")</f>
        <v/>
      </c>
      <c r="L237" s="118" t="str">
        <f>IF(AND('Mapa final'!$AB$102="Muy Baja",'Mapa final'!$AD$102="Leve"),CONCATENATE("R32C",'Mapa final'!$R$102),"")</f>
        <v/>
      </c>
      <c r="M237" s="117" t="str">
        <f>IF(AND('Mapa final'!$AB$100="Muy Baja",'Mapa final'!$AD$100="Menor"),CONCATENATE("R32C",'Mapa final'!$R$100),"")</f>
        <v/>
      </c>
      <c r="N237" s="56" t="str">
        <f>IF(AND('Mapa final'!$AB$101="Muy Baja",'Mapa final'!$AD$101="Menor"),CONCATENATE("R32C",'Mapa final'!$R$101),"")</f>
        <v/>
      </c>
      <c r="O237" s="118" t="str">
        <f>IF(AND('Mapa final'!$AB$102="Muy Baja",'Mapa final'!$AD$102="Menor"),CONCATENATE("R32C",'Mapa final'!$R$102),"")</f>
        <v/>
      </c>
      <c r="P237" s="51" t="str">
        <f>IF(AND('Mapa final'!$AB$100="Muy Baja",'Mapa final'!$AD$100="Moderado"),CONCATENATE("R32C",'Mapa final'!$R$100),"")</f>
        <v/>
      </c>
      <c r="Q237" s="52" t="str">
        <f>IF(AND('Mapa final'!$AB$101="Muy Baja",'Mapa final'!$AD$101="Moderado"),CONCATENATE("R32C",'Mapa final'!$R$101),"")</f>
        <v>R32C2</v>
      </c>
      <c r="R237" s="113" t="str">
        <f>IF(AND('Mapa final'!$AB$102="Muy Baja",'Mapa final'!$AD$102="Moderado"),CONCATENATE("R32C",'Mapa final'!$R$102),"")</f>
        <v/>
      </c>
      <c r="S237" s="107" t="str">
        <f>IF(AND('Mapa final'!$AB$100="Muy Baja",'Mapa final'!$AD$100="Mayor"),CONCATENATE("R32C",'Mapa final'!$R$100),"")</f>
        <v/>
      </c>
      <c r="T237" s="44" t="str">
        <f>IF(AND('Mapa final'!$AB$101="Muy Baja",'Mapa final'!$AD$101="Mayor"),CONCATENATE("R32C",'Mapa final'!$R$101),"")</f>
        <v/>
      </c>
      <c r="U237" s="108" t="str">
        <f>IF(AND('Mapa final'!$AB$102="Muy Baja",'Mapa final'!$AD$102="Mayor"),CONCATENATE("R32C",'Mapa final'!$R$102),"")</f>
        <v/>
      </c>
      <c r="V237" s="45" t="str">
        <f>IF(AND('Mapa final'!$AB$100="Muy Baja",'Mapa final'!$AD$100="Catastrófico"),CONCATENATE("R32C",'Mapa final'!$R$100),"")</f>
        <v/>
      </c>
      <c r="W237" s="46" t="str">
        <f>IF(AND('Mapa final'!$AB$101="Muy Baja",'Mapa final'!$AD$101="Catastrófico"),CONCATENATE("R32C",'Mapa final'!$R$101),"")</f>
        <v/>
      </c>
      <c r="X237" s="102" t="str">
        <f>IF(AND('Mapa final'!$AB$102="Muy Baja",'Mapa final'!$AD$102="Catastrófico"),CONCATENATE("R32C",'Mapa final'!$R$102),"")</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282"/>
      <c r="C238" s="282"/>
      <c r="D238" s="283"/>
      <c r="E238" s="259"/>
      <c r="F238" s="272"/>
      <c r="G238" s="272"/>
      <c r="H238" s="272"/>
      <c r="I238" s="254"/>
      <c r="J238" s="117" t="str">
        <f>IF(AND('Mapa final'!$AB$103="Muy Baja",'Mapa final'!$AD$103="Leve"),CONCATENATE("R33C",'Mapa final'!$R$103),"")</f>
        <v/>
      </c>
      <c r="K238" s="56" t="str">
        <f>IF(AND('Mapa final'!$AB$104="Muy Baja",'Mapa final'!$AD$104="Leve"),CONCATENATE("R33C",'Mapa final'!$R$104),"")</f>
        <v/>
      </c>
      <c r="L238" s="118" t="str">
        <f>IF(AND('Mapa final'!$AB$105="Muy Baja",'Mapa final'!$AD$105="Leve"),CONCATENATE("R33C",'Mapa final'!$R$105),"")</f>
        <v/>
      </c>
      <c r="M238" s="117" t="str">
        <f>IF(AND('Mapa final'!$AB$103="Muy Baja",'Mapa final'!$AD$103="Menor"),CONCATENATE("R33C",'Mapa final'!$R$103),"")</f>
        <v/>
      </c>
      <c r="N238" s="56" t="str">
        <f>IF(AND('Mapa final'!$AB$104="Muy Baja",'Mapa final'!$AD$104="Menor"),CONCATENATE("R33C",'Mapa final'!$R$104),"")</f>
        <v/>
      </c>
      <c r="O238" s="118" t="str">
        <f>IF(AND('Mapa final'!$AB$105="Muy Baja",'Mapa final'!$AD$105="Menor"),CONCATENATE("R33C",'Mapa final'!$R$105),"")</f>
        <v/>
      </c>
      <c r="P238" s="51" t="str">
        <f>IF(AND('Mapa final'!$AB$103="Muy Baja",'Mapa final'!$AD$103="Moderado"),CONCATENATE("R33C",'Mapa final'!$R$103),"")</f>
        <v/>
      </c>
      <c r="Q238" s="52" t="str">
        <f>IF(AND('Mapa final'!$AB$104="Muy Baja",'Mapa final'!$AD$104="Moderado"),CONCATENATE("R33C",'Mapa final'!$R$104),"")</f>
        <v/>
      </c>
      <c r="R238" s="113" t="str">
        <f>IF(AND('Mapa final'!$AB$105="Muy Baja",'Mapa final'!$AD$105="Moderado"),CONCATENATE("R33C",'Mapa final'!$R$105),"")</f>
        <v/>
      </c>
      <c r="S238" s="107" t="str">
        <f>IF(AND('Mapa final'!$AB$103="Muy Baja",'Mapa final'!$AD$103="Mayor"),CONCATENATE("R33C",'Mapa final'!$R$103),"")</f>
        <v/>
      </c>
      <c r="T238" s="44" t="str">
        <f>IF(AND('Mapa final'!$AB$104="Muy Baja",'Mapa final'!$AD$104="Mayor"),CONCATENATE("R33C",'Mapa final'!$R$104),"")</f>
        <v/>
      </c>
      <c r="U238" s="108" t="str">
        <f>IF(AND('Mapa final'!$AB$105="Muy Baja",'Mapa final'!$AD$105="Mayor"),CONCATENATE("R33C",'Mapa final'!$R$105),"")</f>
        <v/>
      </c>
      <c r="V238" s="45" t="str">
        <f>IF(AND('Mapa final'!$AB$103="Muy Baja",'Mapa final'!$AD$103="Catastrófico"),CONCATENATE("R33C",'Mapa final'!$R$103),"")</f>
        <v/>
      </c>
      <c r="W238" s="46" t="str">
        <f>IF(AND('Mapa final'!$AB$104="Muy Baja",'Mapa final'!$AD$104="Catastrófico"),CONCATENATE("R33C",'Mapa final'!$R$104),"")</f>
        <v/>
      </c>
      <c r="X238" s="102" t="str">
        <f>IF(AND('Mapa final'!$AB$105="Muy Baja",'Mapa final'!$AD$105="Catastrófico"),CONCATENATE("R33C",'Mapa final'!$R$105),"")</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282"/>
      <c r="C239" s="282"/>
      <c r="D239" s="283"/>
      <c r="E239" s="259"/>
      <c r="F239" s="272"/>
      <c r="G239" s="272"/>
      <c r="H239" s="272"/>
      <c r="I239" s="254"/>
      <c r="J239" s="117" t="str">
        <f>IF(AND('Mapa final'!$AB$106="Muy Baja",'Mapa final'!$AD$106="Leve"),CONCATENATE("R34C",'Mapa final'!$R$106),"")</f>
        <v/>
      </c>
      <c r="K239" s="56" t="str">
        <f>IF(AND('Mapa final'!$AB$107="Muy Baja",'Mapa final'!$AD$107="Leve"),CONCATENATE("R34C",'Mapa final'!$R$107),"")</f>
        <v/>
      </c>
      <c r="L239" s="118" t="str">
        <f>IF(AND('Mapa final'!$AB$108="Muy Baja",'Mapa final'!$AD$108="Leve"),CONCATENATE("R34C",'Mapa final'!$R$108),"")</f>
        <v/>
      </c>
      <c r="M239" s="117" t="str">
        <f>IF(AND('Mapa final'!$AB$106="Muy Baja",'Mapa final'!$AD$106="Menor"),CONCATENATE("R34C",'Mapa final'!$R$106),"")</f>
        <v/>
      </c>
      <c r="N239" s="56" t="str">
        <f>IF(AND('Mapa final'!$AB$107="Muy Baja",'Mapa final'!$AD$107="Menor"),CONCATENATE("R34C",'Mapa final'!$R$107),"")</f>
        <v/>
      </c>
      <c r="O239" s="118" t="str">
        <f>IF(AND('Mapa final'!$AB$108="Muy Baja",'Mapa final'!$AD$108="Menor"),CONCATENATE("R34C",'Mapa final'!$R$108),"")</f>
        <v/>
      </c>
      <c r="P239" s="51" t="str">
        <f>IF(AND('Mapa final'!$AB$106="Muy Baja",'Mapa final'!$AD$106="Moderado"),CONCATENATE("R34C",'Mapa final'!$R$106),"")</f>
        <v/>
      </c>
      <c r="Q239" s="52" t="str">
        <f>IF(AND('Mapa final'!$AB$107="Muy Baja",'Mapa final'!$AD$107="Moderado"),CONCATENATE("R34C",'Mapa final'!$R$107),"")</f>
        <v/>
      </c>
      <c r="R239" s="113" t="str">
        <f>IF(AND('Mapa final'!$AB$108="Muy Baja",'Mapa final'!$AD$108="Moderado"),CONCATENATE("R34C",'Mapa final'!$R$108),"")</f>
        <v/>
      </c>
      <c r="S239" s="107" t="str">
        <f>IF(AND('Mapa final'!$AB$106="Muy Baja",'Mapa final'!$AD$106="Mayor"),CONCATENATE("R34C",'Mapa final'!$R$106),"")</f>
        <v/>
      </c>
      <c r="T239" s="44" t="str">
        <f>IF(AND('Mapa final'!$AB$107="Muy Baja",'Mapa final'!$AD$107="Mayor"),CONCATENATE("R34C",'Mapa final'!$R$107),"")</f>
        <v/>
      </c>
      <c r="U239" s="108" t="str">
        <f>IF(AND('Mapa final'!$AB$108="Muy Baja",'Mapa final'!$AD$108="Mayor"),CONCATENATE("R34C",'Mapa final'!$R$108),"")</f>
        <v/>
      </c>
      <c r="V239" s="45" t="str">
        <f>IF(AND('Mapa final'!$AB$106="Muy Baja",'Mapa final'!$AD$106="Catastrófico"),CONCATENATE("R34C",'Mapa final'!$R$106),"")</f>
        <v/>
      </c>
      <c r="W239" s="46" t="str">
        <f>IF(AND('Mapa final'!$AB$107="Muy Baja",'Mapa final'!$AD$107="Catastrófico"),CONCATENATE("R34C",'Mapa final'!$R$107),"")</f>
        <v/>
      </c>
      <c r="X239" s="102" t="str">
        <f>IF(AND('Mapa final'!$AB$108="Muy Baja",'Mapa final'!$AD$108="Catastrófico"),CONCATENATE("R34C",'Mapa final'!$R$108),"")</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282"/>
      <c r="C240" s="282"/>
      <c r="D240" s="283"/>
      <c r="E240" s="259"/>
      <c r="F240" s="272"/>
      <c r="G240" s="272"/>
      <c r="H240" s="272"/>
      <c r="I240" s="254"/>
      <c r="J240" s="117" t="str">
        <f>IF(AND('Mapa final'!$AB$109="Muy Baja",'Mapa final'!$AD$109="Leve"),CONCATENATE("R35C",'Mapa final'!$R$109),"")</f>
        <v/>
      </c>
      <c r="K240" s="56" t="str">
        <f>IF(AND('Mapa final'!$AB$110="Muy Baja",'Mapa final'!$AD$110="Leve"),CONCATENATE("R35C",'Mapa final'!$R$110),"")</f>
        <v/>
      </c>
      <c r="L240" s="118" t="str">
        <f>IF(AND('Mapa final'!$AB$111="Muy Baja",'Mapa final'!$AD$111="Leve"),CONCATENATE("R35C",'Mapa final'!$R$111),"")</f>
        <v/>
      </c>
      <c r="M240" s="117" t="str">
        <f>IF(AND('Mapa final'!$AB$109="Muy Baja",'Mapa final'!$AD$109="Menor"),CONCATENATE("R35C",'Mapa final'!$R$109),"")</f>
        <v/>
      </c>
      <c r="N240" s="56" t="str">
        <f>IF(AND('Mapa final'!$AB$110="Muy Baja",'Mapa final'!$AD$110="Menor"),CONCATENATE("R35C",'Mapa final'!$R$110),"")</f>
        <v/>
      </c>
      <c r="O240" s="118" t="str">
        <f>IF(AND('Mapa final'!$AB$111="Muy Baja",'Mapa final'!$AD$111="Menor"),CONCATENATE("R35C",'Mapa final'!$R$111),"")</f>
        <v/>
      </c>
      <c r="P240" s="51" t="str">
        <f>IF(AND('Mapa final'!$AB$109="Muy Baja",'Mapa final'!$AD$109="Moderado"),CONCATENATE("R35C",'Mapa final'!$R$109),"")</f>
        <v/>
      </c>
      <c r="Q240" s="52" t="str">
        <f>IF(AND('Mapa final'!$AB$110="Muy Baja",'Mapa final'!$AD$110="Moderado"),CONCATENATE("R35C",'Mapa final'!$R$110),"")</f>
        <v/>
      </c>
      <c r="R240" s="113" t="str">
        <f>IF(AND('Mapa final'!$AB$111="Muy Baja",'Mapa final'!$AD$111="Moderado"),CONCATENATE("R35C",'Mapa final'!$R$111),"")</f>
        <v/>
      </c>
      <c r="S240" s="107" t="str">
        <f>IF(AND('Mapa final'!$AB$109="Muy Baja",'Mapa final'!$AD$109="Mayor"),CONCATENATE("R35C",'Mapa final'!$R$109),"")</f>
        <v/>
      </c>
      <c r="T240" s="44" t="str">
        <f>IF(AND('Mapa final'!$AB$110="Muy Baja",'Mapa final'!$AD$110="Mayor"),CONCATENATE("R35C",'Mapa final'!$R$110),"")</f>
        <v/>
      </c>
      <c r="U240" s="108" t="str">
        <f>IF(AND('Mapa final'!$AB$111="Muy Baja",'Mapa final'!$AD$111="Mayor"),CONCATENATE("R35C",'Mapa final'!$R$111),"")</f>
        <v/>
      </c>
      <c r="V240" s="45" t="str">
        <f>IF(AND('Mapa final'!$AB$109="Muy Baja",'Mapa final'!$AD$109="Catastrófico"),CONCATENATE("R35C",'Mapa final'!$R$109),"")</f>
        <v/>
      </c>
      <c r="W240" s="46" t="str">
        <f>IF(AND('Mapa final'!$AB$110="Muy Baja",'Mapa final'!$AD$110="Catastrófico"),CONCATENATE("R35C",'Mapa final'!$R$110),"")</f>
        <v/>
      </c>
      <c r="X240" s="102" t="str">
        <f>IF(AND('Mapa final'!$AB$111="Muy Baja",'Mapa final'!$AD$111="Catastrófico"),CONCATENATE("R35C",'Mapa final'!$R$111),"")</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282"/>
      <c r="C241" s="282"/>
      <c r="D241" s="283"/>
      <c r="E241" s="259"/>
      <c r="F241" s="272"/>
      <c r="G241" s="272"/>
      <c r="H241" s="272"/>
      <c r="I241" s="254"/>
      <c r="J241" s="117" t="str">
        <f>IF(AND('Mapa final'!$AB$112="Muy Baja",'Mapa final'!$AD$112="Leve"),CONCATENATE("R36C",'Mapa final'!$R$112),"")</f>
        <v/>
      </c>
      <c r="K241" s="56" t="str">
        <f>IF(AND('Mapa final'!$AB$113="Muy Baja",'Mapa final'!$AD$113="Leve"),CONCATENATE("R36C",'Mapa final'!$R$113),"")</f>
        <v/>
      </c>
      <c r="L241" s="118" t="str">
        <f>IF(AND('Mapa final'!$AB$114="Muy Baja",'Mapa final'!$AD$114="Leve"),CONCATENATE("R36C",'Mapa final'!$R$114),"")</f>
        <v/>
      </c>
      <c r="M241" s="117" t="str">
        <f>IF(AND('Mapa final'!$AB$112="Muy Baja",'Mapa final'!$AD$112="Menor"),CONCATENATE("R36C",'Mapa final'!$R$112),"")</f>
        <v/>
      </c>
      <c r="N241" s="56" t="str">
        <f>IF(AND('Mapa final'!$AB$113="Muy Baja",'Mapa final'!$AD$113="Menor"),CONCATENATE("R36C",'Mapa final'!$R$113),"")</f>
        <v/>
      </c>
      <c r="O241" s="118" t="str">
        <f>IF(AND('Mapa final'!$AB$114="Muy Baja",'Mapa final'!$AD$114="Menor"),CONCATENATE("R36C",'Mapa final'!$R$114),"")</f>
        <v/>
      </c>
      <c r="P241" s="51" t="str">
        <f>IF(AND('Mapa final'!$AB$112="Muy Baja",'Mapa final'!$AD$112="Moderado"),CONCATENATE("R36C",'Mapa final'!$R$112),"")</f>
        <v/>
      </c>
      <c r="Q241" s="52" t="str">
        <f>IF(AND('Mapa final'!$AB$113="Muy Baja",'Mapa final'!$AD$113="Moderado"),CONCATENATE("R36C",'Mapa final'!$R$113),"")</f>
        <v/>
      </c>
      <c r="R241" s="113" t="str">
        <f>IF(AND('Mapa final'!$AB$114="Muy Baja",'Mapa final'!$AD$114="Moderado"),CONCATENATE("R36C",'Mapa final'!$R$114),"")</f>
        <v/>
      </c>
      <c r="S241" s="107" t="str">
        <f>IF(AND('Mapa final'!$AB$112="Muy Baja",'Mapa final'!$AD$112="Mayor"),CONCATENATE("R36C",'Mapa final'!$R$112),"")</f>
        <v/>
      </c>
      <c r="T241" s="44" t="str">
        <f>IF(AND('Mapa final'!$AB$113="Muy Baja",'Mapa final'!$AD$113="Mayor"),CONCATENATE("R36C",'Mapa final'!$R$113),"")</f>
        <v/>
      </c>
      <c r="U241" s="108" t="str">
        <f>IF(AND('Mapa final'!$AB$114="Muy Baja",'Mapa final'!$AD$114="Mayor"),CONCATENATE("R36C",'Mapa final'!$R$114),"")</f>
        <v/>
      </c>
      <c r="V241" s="45" t="str">
        <f>IF(AND('Mapa final'!$AB$112="Muy Baja",'Mapa final'!$AD$112="Catastrófico"),CONCATENATE("R36C",'Mapa final'!$R$112),"")</f>
        <v/>
      </c>
      <c r="W241" s="46" t="str">
        <f>IF(AND('Mapa final'!$AB$113="Muy Baja",'Mapa final'!$AD$113="Catastrófico"),CONCATENATE("R36C",'Mapa final'!$R$113),"")</f>
        <v/>
      </c>
      <c r="X241" s="102" t="str">
        <f>IF(AND('Mapa final'!$AB$114="Muy Baja",'Mapa final'!$AD$114="Catastrófico"),CONCATENATE("R36C",'Mapa final'!$R$114),"")</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282"/>
      <c r="C242" s="282"/>
      <c r="D242" s="283"/>
      <c r="E242" s="259"/>
      <c r="F242" s="272"/>
      <c r="G242" s="272"/>
      <c r="H242" s="272"/>
      <c r="I242" s="254"/>
      <c r="J242" s="117" t="str">
        <f>IF(AND('Mapa final'!$AB$115="Muy Baja",'Mapa final'!$AD$115="Leve"),CONCATENATE("R37C",'Mapa final'!$R$115),"")</f>
        <v/>
      </c>
      <c r="K242" s="56" t="str">
        <f>IF(AND('Mapa final'!$AB$116="Muy Baja",'Mapa final'!$AD$116="Leve"),CONCATENATE("R37C",'Mapa final'!$R$116),"")</f>
        <v/>
      </c>
      <c r="L242" s="118" t="str">
        <f>IF(AND('Mapa final'!$AB$117="Muy Baja",'Mapa final'!$AD$117="Leve"),CONCATENATE("R37C",'Mapa final'!$R$117),"")</f>
        <v/>
      </c>
      <c r="M242" s="117" t="str">
        <f>IF(AND('Mapa final'!$AB$115="Muy Baja",'Mapa final'!$AD$115="Menor"),CONCATENATE("R37C",'Mapa final'!$R$115),"")</f>
        <v/>
      </c>
      <c r="N242" s="56" t="str">
        <f>IF(AND('Mapa final'!$AB$116="Muy Baja",'Mapa final'!$AD$116="Menor"),CONCATENATE("R37C",'Mapa final'!$R$116),"")</f>
        <v/>
      </c>
      <c r="O242" s="118" t="str">
        <f>IF(AND('Mapa final'!$AB$117="Muy Baja",'Mapa final'!$AD$117="Menor"),CONCATENATE("R37C",'Mapa final'!$R$117),"")</f>
        <v/>
      </c>
      <c r="P242" s="51" t="str">
        <f>IF(AND('Mapa final'!$AB$115="Muy Baja",'Mapa final'!$AD$115="Moderado"),CONCATENATE("R37C",'Mapa final'!$R$115),"")</f>
        <v/>
      </c>
      <c r="Q242" s="52" t="str">
        <f>IF(AND('Mapa final'!$AB$116="Muy Baja",'Mapa final'!$AD$116="Moderado"),CONCATENATE("R37C",'Mapa final'!$R$116),"")</f>
        <v/>
      </c>
      <c r="R242" s="113" t="str">
        <f>IF(AND('Mapa final'!$AB$117="Muy Baja",'Mapa final'!$AD$117="Moderado"),CONCATENATE("R37C",'Mapa final'!$R$117),"")</f>
        <v/>
      </c>
      <c r="S242" s="107" t="str">
        <f>IF(AND('Mapa final'!$AB$115="Muy Baja",'Mapa final'!$AD$115="Mayor"),CONCATENATE("R37C",'Mapa final'!$R$115),"")</f>
        <v/>
      </c>
      <c r="T242" s="44" t="str">
        <f>IF(AND('Mapa final'!$AB$116="Muy Baja",'Mapa final'!$AD$116="Mayor"),CONCATENATE("R37C",'Mapa final'!$R$116),"")</f>
        <v/>
      </c>
      <c r="U242" s="108" t="str">
        <f>IF(AND('Mapa final'!$AB$117="Muy Baja",'Mapa final'!$AD$117="Mayor"),CONCATENATE("R37C",'Mapa final'!$R$117),"")</f>
        <v/>
      </c>
      <c r="V242" s="45" t="str">
        <f>IF(AND('Mapa final'!$AB$115="Muy Baja",'Mapa final'!$AD$115="Catastrófico"),CONCATENATE("R37C",'Mapa final'!$R$115),"")</f>
        <v/>
      </c>
      <c r="W242" s="46" t="str">
        <f>IF(AND('Mapa final'!$AB$116="Muy Baja",'Mapa final'!$AD$116="Catastrófico"),CONCATENATE("R37C",'Mapa final'!$R$116),"")</f>
        <v/>
      </c>
      <c r="X242" s="102" t="str">
        <f>IF(AND('Mapa final'!$AB$117="Muy Baja",'Mapa final'!$AD$117="Catastrófico"),CONCATENATE("R37C",'Mapa final'!$R$117),"")</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282"/>
      <c r="C243" s="282"/>
      <c r="D243" s="283"/>
      <c r="E243" s="259"/>
      <c r="F243" s="272"/>
      <c r="G243" s="272"/>
      <c r="H243" s="272"/>
      <c r="I243" s="254"/>
      <c r="J243" s="117" t="str">
        <f>IF(AND('Mapa final'!$AB$118="Muy Baja",'Mapa final'!$AD$118="Leve"),CONCATENATE("R38C",'Mapa final'!$R$118),"")</f>
        <v/>
      </c>
      <c r="K243" s="56" t="str">
        <f>IF(AND('Mapa final'!$AB$119="Muy Baja",'Mapa final'!$AD$119="Leve"),CONCATENATE("R38C",'Mapa final'!$R$119),"")</f>
        <v/>
      </c>
      <c r="L243" s="118" t="str">
        <f>IF(AND('Mapa final'!$AB$120="Muy Baja",'Mapa final'!$AD$120="Leve"),CONCATENATE("R38C",'Mapa final'!$R$120),"")</f>
        <v/>
      </c>
      <c r="M243" s="117" t="str">
        <f>IF(AND('Mapa final'!$AB$118="Muy Baja",'Mapa final'!$AD$118="Menor"),CONCATENATE("R38C",'Mapa final'!$R$118),"")</f>
        <v/>
      </c>
      <c r="N243" s="56" t="str">
        <f>IF(AND('Mapa final'!$AB$119="Muy Baja",'Mapa final'!$AD$119="Menor"),CONCATENATE("R38C",'Mapa final'!$R$119),"")</f>
        <v>R38C2</v>
      </c>
      <c r="O243" s="118" t="str">
        <f>IF(AND('Mapa final'!$AB$120="Muy Baja",'Mapa final'!$AD$120="Menor"),CONCATENATE("R38C",'Mapa final'!$R$120),"")</f>
        <v/>
      </c>
      <c r="P243" s="51" t="str">
        <f>IF(AND('Mapa final'!$AB$118="Muy Baja",'Mapa final'!$AD$118="Moderado"),CONCATENATE("R38C",'Mapa final'!$R$118),"")</f>
        <v/>
      </c>
      <c r="Q243" s="52" t="str">
        <f>IF(AND('Mapa final'!$AB$119="Muy Baja",'Mapa final'!$AD$119="Moderado"),CONCATENATE("R38C",'Mapa final'!$R$119),"")</f>
        <v/>
      </c>
      <c r="R243" s="113" t="str">
        <f>IF(AND('Mapa final'!$AB$120="Muy Baja",'Mapa final'!$AD$120="Moderado"),CONCATENATE("R38C",'Mapa final'!$R$120),"")</f>
        <v/>
      </c>
      <c r="S243" s="107" t="str">
        <f>IF(AND('Mapa final'!$AB$118="Muy Baja",'Mapa final'!$AD$118="Mayor"),CONCATENATE("R38C",'Mapa final'!$R$118),"")</f>
        <v/>
      </c>
      <c r="T243" s="44" t="str">
        <f>IF(AND('Mapa final'!$AB$119="Muy Baja",'Mapa final'!$AD$119="Mayor"),CONCATENATE("R38C",'Mapa final'!$R$119),"")</f>
        <v/>
      </c>
      <c r="U243" s="108" t="str">
        <f>IF(AND('Mapa final'!$AB$120="Muy Baja",'Mapa final'!$AD$120="Mayor"),CONCATENATE("R38C",'Mapa final'!$R$120),"")</f>
        <v/>
      </c>
      <c r="V243" s="45" t="str">
        <f>IF(AND('Mapa final'!$AB$118="Muy Baja",'Mapa final'!$AD$118="Catastrófico"),CONCATENATE("R38C",'Mapa final'!$R$118),"")</f>
        <v/>
      </c>
      <c r="W243" s="46" t="str">
        <f>IF(AND('Mapa final'!$AB$119="Muy Baja",'Mapa final'!$AD$119="Catastrófico"),CONCATENATE("R38C",'Mapa final'!$R$119),"")</f>
        <v/>
      </c>
      <c r="X243" s="102" t="str">
        <f>IF(AND('Mapa final'!$AB$120="Muy Baja",'Mapa final'!$AD$120="Catastrófico"),CONCATENATE("R38C",'Mapa final'!$R$120),"")</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282"/>
      <c r="C244" s="282"/>
      <c r="D244" s="283"/>
      <c r="E244" s="259"/>
      <c r="F244" s="272"/>
      <c r="G244" s="272"/>
      <c r="H244" s="272"/>
      <c r="I244" s="254"/>
      <c r="J244" s="117" t="str">
        <f>IF(AND('Mapa final'!$AB$121="Muy Baja",'Mapa final'!$AD$121="Leve"),CONCATENATE("R39C",'Mapa final'!$R$121),"")</f>
        <v/>
      </c>
      <c r="K244" s="56" t="str">
        <f>IF(AND('Mapa final'!$AB$122="Muy Baja",'Mapa final'!$AD$122="Leve"),CONCATENATE("R39C",'Mapa final'!$R$122),"")</f>
        <v/>
      </c>
      <c r="L244" s="118" t="str">
        <f>IF(AND('Mapa final'!$AB$123="Muy Baja",'Mapa final'!$AD$123="Leve"),CONCATENATE("R39C",'Mapa final'!$R$123),"")</f>
        <v/>
      </c>
      <c r="M244" s="117" t="str">
        <f>IF(AND('Mapa final'!$AB$121="Muy Baja",'Mapa final'!$AD$121="Menor"),CONCATENATE("R39C",'Mapa final'!$R$121),"")</f>
        <v/>
      </c>
      <c r="N244" s="56" t="str">
        <f>IF(AND('Mapa final'!$AB$122="Muy Baja",'Mapa final'!$AD$122="Menor"),CONCATENATE("R39C",'Mapa final'!$R$122),"")</f>
        <v/>
      </c>
      <c r="O244" s="118" t="str">
        <f>IF(AND('Mapa final'!$AB$123="Muy Baja",'Mapa final'!$AD$123="Menor"),CONCATENATE("R39C",'Mapa final'!$R$123),"")</f>
        <v/>
      </c>
      <c r="P244" s="51" t="str">
        <f>IF(AND('Mapa final'!$AB$121="Muy Baja",'Mapa final'!$AD$121="Moderado"),CONCATENATE("R39C",'Mapa final'!$R$121),"")</f>
        <v/>
      </c>
      <c r="Q244" s="52" t="str">
        <f>IF(AND('Mapa final'!$AB$122="Muy Baja",'Mapa final'!$AD$122="Moderado"),CONCATENATE("R39C",'Mapa final'!$R$122),"")</f>
        <v/>
      </c>
      <c r="R244" s="113" t="str">
        <f>IF(AND('Mapa final'!$AB$123="Muy Baja",'Mapa final'!$AD$123="Moderado"),CONCATENATE("R39C",'Mapa final'!$R$123),"")</f>
        <v/>
      </c>
      <c r="S244" s="107" t="str">
        <f>IF(AND('Mapa final'!$AB$121="Muy Baja",'Mapa final'!$AD$121="Mayor"),CONCATENATE("R39C",'Mapa final'!$R$121),"")</f>
        <v/>
      </c>
      <c r="T244" s="44" t="str">
        <f>IF(AND('Mapa final'!$AB$122="Muy Baja",'Mapa final'!$AD$122="Mayor"),CONCATENATE("R39C",'Mapa final'!$R$122),"")</f>
        <v/>
      </c>
      <c r="U244" s="108" t="str">
        <f>IF(AND('Mapa final'!$AB$123="Muy Baja",'Mapa final'!$AD$123="Mayor"),CONCATENATE("R39C",'Mapa final'!$R$123),"")</f>
        <v/>
      </c>
      <c r="V244" s="45" t="str">
        <f>IF(AND('Mapa final'!$AB$121="Muy Baja",'Mapa final'!$AD$121="Catastrófico"),CONCATENATE("R39C",'Mapa final'!$R$121),"")</f>
        <v/>
      </c>
      <c r="W244" s="46" t="str">
        <f>IF(AND('Mapa final'!$AB$122="Muy Baja",'Mapa final'!$AD$122="Catastrófico"),CONCATENATE("R39C",'Mapa final'!$R$122),"")</f>
        <v/>
      </c>
      <c r="X244" s="102" t="str">
        <f>IF(AND('Mapa final'!$AB$123="Muy Baja",'Mapa final'!$AD$123="Catastrófico"),CONCATENATE("R39C",'Mapa final'!$R$123),"")</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282"/>
      <c r="C245" s="282"/>
      <c r="D245" s="283"/>
      <c r="E245" s="259"/>
      <c r="F245" s="272"/>
      <c r="G245" s="272"/>
      <c r="H245" s="272"/>
      <c r="I245" s="254"/>
      <c r="J245" s="117" t="str">
        <f>IF(AND('Mapa final'!$AB$124="Muy Baja",'Mapa final'!$AD$124="Leve"),CONCATENATE("R40C",'Mapa final'!$R$124),"")</f>
        <v/>
      </c>
      <c r="K245" s="56" t="str">
        <f>IF(AND('Mapa final'!$AB$125="Muy Baja",'Mapa final'!$AD$125="Leve"),CONCATENATE("R40C",'Mapa final'!$R$125),"")</f>
        <v/>
      </c>
      <c r="L245" s="118" t="str">
        <f>IF(AND('Mapa final'!$AB$126="Muy Baja",'Mapa final'!$AD$126="Leve"),CONCATENATE("R40C",'Mapa final'!$R$126),"")</f>
        <v/>
      </c>
      <c r="M245" s="117" t="str">
        <f>IF(AND('Mapa final'!$AB$124="Muy Baja",'Mapa final'!$AD$124="Menor"),CONCATENATE("R40C",'Mapa final'!$R$124),"")</f>
        <v/>
      </c>
      <c r="N245" s="56" t="str">
        <f>IF(AND('Mapa final'!$AB$125="Muy Baja",'Mapa final'!$AD$125="Menor"),CONCATENATE("R40C",'Mapa final'!$R$125),"")</f>
        <v/>
      </c>
      <c r="O245" s="118" t="str">
        <f>IF(AND('Mapa final'!$AB$126="Muy Baja",'Mapa final'!$AD$126="Menor"),CONCATENATE("R40C",'Mapa final'!$R$126),"")</f>
        <v/>
      </c>
      <c r="P245" s="51" t="str">
        <f>IF(AND('Mapa final'!$AB$124="Muy Baja",'Mapa final'!$AD$124="Moderado"),CONCATENATE("R40C",'Mapa final'!$R$124),"")</f>
        <v/>
      </c>
      <c r="Q245" s="52" t="str">
        <f>IF(AND('Mapa final'!$AB$125="Muy Baja",'Mapa final'!$AD$125="Moderado"),CONCATENATE("R40C",'Mapa final'!$R$125),"")</f>
        <v/>
      </c>
      <c r="R245" s="113" t="str">
        <f>IF(AND('Mapa final'!$AB$126="Muy Baja",'Mapa final'!$AD$126="Moderado"),CONCATENATE("R40C",'Mapa final'!$R$126),"")</f>
        <v/>
      </c>
      <c r="S245" s="107" t="str">
        <f>IF(AND('Mapa final'!$AB$124="Muy Baja",'Mapa final'!$AD$124="Mayor"),CONCATENATE("R40C",'Mapa final'!$R$124),"")</f>
        <v/>
      </c>
      <c r="T245" s="44" t="str">
        <f>IF(AND('Mapa final'!$AB$125="Muy Baja",'Mapa final'!$AD$125="Mayor"),CONCATENATE("R40C",'Mapa final'!$R$125),"")</f>
        <v/>
      </c>
      <c r="U245" s="108" t="str">
        <f>IF(AND('Mapa final'!$AB$126="Muy Baja",'Mapa final'!$AD$126="Mayor"),CONCATENATE("R40C",'Mapa final'!$R$126),"")</f>
        <v/>
      </c>
      <c r="V245" s="45" t="str">
        <f>IF(AND('Mapa final'!$AB$124="Muy Baja",'Mapa final'!$AD$124="Catastrófico"),CONCATENATE("R40C",'Mapa final'!$R$124),"")</f>
        <v/>
      </c>
      <c r="W245" s="46" t="str">
        <f>IF(AND('Mapa final'!$AB$125="Muy Baja",'Mapa final'!$AD$125="Catastrófico"),CONCATENATE("R40C",'Mapa final'!$R$125),"")</f>
        <v/>
      </c>
      <c r="X245" s="102" t="str">
        <f>IF(AND('Mapa final'!$AB$126="Muy Baja",'Mapa final'!$AD$126="Catastrófico"),CONCATENATE("R40C",'Mapa final'!$R$126),"")</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282"/>
      <c r="C246" s="282"/>
      <c r="D246" s="283"/>
      <c r="E246" s="259"/>
      <c r="F246" s="272"/>
      <c r="G246" s="272"/>
      <c r="H246" s="272"/>
      <c r="I246" s="254"/>
      <c r="J246" s="117" t="str">
        <f>IF(AND('Mapa final'!$AB$127="Muy Baja",'Mapa final'!$AD$127="Leve"),CONCATENATE("R41C",'Mapa final'!$R$127),"")</f>
        <v/>
      </c>
      <c r="K246" s="56" t="str">
        <f>IF(AND('Mapa final'!$AB$128="Muy Baja",'Mapa final'!$AD$128="Leve"),CONCATENATE("R41C",'Mapa final'!$R$128),"")</f>
        <v/>
      </c>
      <c r="L246" s="118" t="str">
        <f>IF(AND('Mapa final'!$AB$129="Muy Baja",'Mapa final'!$AD$129="Leve"),CONCATENATE("R41C",'Mapa final'!$R$129),"")</f>
        <v/>
      </c>
      <c r="M246" s="117" t="str">
        <f>IF(AND('Mapa final'!$AB$127="Muy Baja",'Mapa final'!$AD$127="Menor"),CONCATENATE("R41C",'Mapa final'!$R$127),"")</f>
        <v/>
      </c>
      <c r="N246" s="56" t="str">
        <f>IF(AND('Mapa final'!$AB$128="Muy Baja",'Mapa final'!$AD$128="Menor"),CONCATENATE("R41C",'Mapa final'!$R$128),"")</f>
        <v/>
      </c>
      <c r="O246" s="118" t="str">
        <f>IF(AND('Mapa final'!$AB$129="Muy Baja",'Mapa final'!$AD$129="Menor"),CONCATENATE("R41C",'Mapa final'!$R$129),"")</f>
        <v/>
      </c>
      <c r="P246" s="51" t="str">
        <f>IF(AND('Mapa final'!$AB$127="Muy Baja",'Mapa final'!$AD$127="Moderado"),CONCATENATE("R41C",'Mapa final'!$R$127),"")</f>
        <v/>
      </c>
      <c r="Q246" s="52" t="str">
        <f>IF(AND('Mapa final'!$AB$128="Muy Baja",'Mapa final'!$AD$128="Moderado"),CONCATENATE("R41C",'Mapa final'!$R$128),"")</f>
        <v/>
      </c>
      <c r="R246" s="113" t="str">
        <f>IF(AND('Mapa final'!$AB$129="Muy Baja",'Mapa final'!$AD$129="Moderado"),CONCATENATE("R41C",'Mapa final'!$R$129),"")</f>
        <v/>
      </c>
      <c r="S246" s="107" t="str">
        <f>IF(AND('Mapa final'!$AB$127="Muy Baja",'Mapa final'!$AD$127="Mayor"),CONCATENATE("R41C",'Mapa final'!$R$127),"")</f>
        <v/>
      </c>
      <c r="T246" s="44" t="str">
        <f>IF(AND('Mapa final'!$AB$128="Muy Baja",'Mapa final'!$AD$128="Mayor"),CONCATENATE("R41C",'Mapa final'!$R$128),"")</f>
        <v/>
      </c>
      <c r="U246" s="108" t="str">
        <f>IF(AND('Mapa final'!$AB$129="Muy Baja",'Mapa final'!$AD$129="Mayor"),CONCATENATE("R41C",'Mapa final'!$R$129),"")</f>
        <v/>
      </c>
      <c r="V246" s="45" t="str">
        <f>IF(AND('Mapa final'!$AB$127="Muy Baja",'Mapa final'!$AD$127="Catastrófico"),CONCATENATE("R41C",'Mapa final'!$R$127),"")</f>
        <v/>
      </c>
      <c r="W246" s="46" t="str">
        <f>IF(AND('Mapa final'!$AB$128="Muy Baja",'Mapa final'!$AD$128="Catastrófico"),CONCATENATE("R41C",'Mapa final'!$R$128),"")</f>
        <v/>
      </c>
      <c r="X246" s="102" t="str">
        <f>IF(AND('Mapa final'!$AB$129="Muy Baja",'Mapa final'!$AD$129="Catastrófico"),CONCATENATE("R41C",'Mapa final'!$R$129),"")</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282"/>
      <c r="C247" s="282"/>
      <c r="D247" s="283"/>
      <c r="E247" s="259"/>
      <c r="F247" s="272"/>
      <c r="G247" s="272"/>
      <c r="H247" s="272"/>
      <c r="I247" s="254"/>
      <c r="J247" s="117" t="str">
        <f>IF(AND('Mapa final'!$AB$130="Muy Baja",'Mapa final'!$AD$130="Leve"),CONCATENATE("R42C",'Mapa final'!$R$130),"")</f>
        <v/>
      </c>
      <c r="K247" s="56" t="str">
        <f>IF(AND('Mapa final'!$AB$131="Muy Baja",'Mapa final'!$AD$131="Leve"),CONCATENATE("R42C",'Mapa final'!$R$131),"")</f>
        <v/>
      </c>
      <c r="L247" s="118" t="str">
        <f>IF(AND('Mapa final'!$AB$132="Muy Baja",'Mapa final'!$AD$132="Leve"),CONCATENATE("R42C",'Mapa final'!$R$132),"")</f>
        <v/>
      </c>
      <c r="M247" s="117" t="str">
        <f>IF(AND('Mapa final'!$AB$130="Muy Baja",'Mapa final'!$AD$130="Menor"),CONCATENATE("R42C",'Mapa final'!$R$130),"")</f>
        <v/>
      </c>
      <c r="N247" s="56" t="str">
        <f>IF(AND('Mapa final'!$AB$131="Muy Baja",'Mapa final'!$AD$131="Menor"),CONCATENATE("R42C",'Mapa final'!$R$131),"")</f>
        <v/>
      </c>
      <c r="O247" s="118" t="str">
        <f>IF(AND('Mapa final'!$AB$132="Muy Baja",'Mapa final'!$AD$132="Menor"),CONCATENATE("R42C",'Mapa final'!$R$132),"")</f>
        <v/>
      </c>
      <c r="P247" s="51" t="str">
        <f>IF(AND('Mapa final'!$AB$130="Muy Baja",'Mapa final'!$AD$130="Moderado"),CONCATENATE("R42C",'Mapa final'!$R$130),"")</f>
        <v/>
      </c>
      <c r="Q247" s="52" t="str">
        <f>IF(AND('Mapa final'!$AB$131="Muy Baja",'Mapa final'!$AD$131="Moderado"),CONCATENATE("R42C",'Mapa final'!$R$131),"")</f>
        <v/>
      </c>
      <c r="R247" s="113" t="str">
        <f>IF(AND('Mapa final'!$AB$132="Muy Baja",'Mapa final'!$AD$132="Moderado"),CONCATENATE("R42C",'Mapa final'!$R$132),"")</f>
        <v/>
      </c>
      <c r="S247" s="107" t="str">
        <f>IF(AND('Mapa final'!$AB$130="Muy Baja",'Mapa final'!$AD$130="Mayor"),CONCATENATE("R42C",'Mapa final'!$R$130),"")</f>
        <v/>
      </c>
      <c r="T247" s="44" t="str">
        <f>IF(AND('Mapa final'!$AB$131="Muy Baja",'Mapa final'!$AD$131="Mayor"),CONCATENATE("R42C",'Mapa final'!$R$131),"")</f>
        <v/>
      </c>
      <c r="U247" s="108" t="str">
        <f>IF(AND('Mapa final'!$AB$132="Muy Baja",'Mapa final'!$AD$132="Mayor"),CONCATENATE("R42C",'Mapa final'!$R$132),"")</f>
        <v/>
      </c>
      <c r="V247" s="45" t="str">
        <f>IF(AND('Mapa final'!$AB$130="Muy Baja",'Mapa final'!$AD$130="Catastrófico"),CONCATENATE("R42C",'Mapa final'!$R$130),"")</f>
        <v/>
      </c>
      <c r="W247" s="46" t="str">
        <f>IF(AND('Mapa final'!$AB$131="Muy Baja",'Mapa final'!$AD$131="Catastrófico"),CONCATENATE("R42C",'Mapa final'!$R$131),"")</f>
        <v/>
      </c>
      <c r="X247" s="102" t="str">
        <f>IF(AND('Mapa final'!$AB$132="Muy Baja",'Mapa final'!$AD$132="Catastrófico"),CONCATENATE("R42C",'Mapa final'!$R$132),"")</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282"/>
      <c r="C248" s="282"/>
      <c r="D248" s="283"/>
      <c r="E248" s="259"/>
      <c r="F248" s="272"/>
      <c r="G248" s="272"/>
      <c r="H248" s="272"/>
      <c r="I248" s="254"/>
      <c r="J248" s="117" t="str">
        <f>IF(AND('Mapa final'!$AB$133="Muy Baja",'Mapa final'!$AD$133="Leve"),CONCATENATE("R43C",'Mapa final'!$R$133),"")</f>
        <v/>
      </c>
      <c r="K248" s="56" t="str">
        <f>IF(AND('Mapa final'!$AB$134="Muy Baja",'Mapa final'!$AD$134="Leve"),CONCATENATE("R43C",'Mapa final'!$R$134),"")</f>
        <v/>
      </c>
      <c r="L248" s="118" t="str">
        <f>IF(AND('Mapa final'!$AB$135="Muy Baja",'Mapa final'!$AD$135="Leve"),CONCATENATE("R43C",'Mapa final'!$R$135),"")</f>
        <v/>
      </c>
      <c r="M248" s="117" t="str">
        <f>IF(AND('Mapa final'!$AB$133="Muy Baja",'Mapa final'!$AD$133="Menor"),CONCATENATE("R43C",'Mapa final'!$R$133),"")</f>
        <v/>
      </c>
      <c r="N248" s="56" t="str">
        <f>IF(AND('Mapa final'!$AB$134="Muy Baja",'Mapa final'!$AD$134="Menor"),CONCATENATE("R43C",'Mapa final'!$R$134),"")</f>
        <v/>
      </c>
      <c r="O248" s="118" t="str">
        <f>IF(AND('Mapa final'!$AB$135="Muy Baja",'Mapa final'!$AD$135="Menor"),CONCATENATE("R43C",'Mapa final'!$R$135),"")</f>
        <v/>
      </c>
      <c r="P248" s="51" t="str">
        <f>IF(AND('Mapa final'!$AB$133="Muy Baja",'Mapa final'!$AD$133="Moderado"),CONCATENATE("R43C",'Mapa final'!$R$133),"")</f>
        <v/>
      </c>
      <c r="Q248" s="52" t="str">
        <f>IF(AND('Mapa final'!$AB$134="Muy Baja",'Mapa final'!$AD$134="Moderado"),CONCATENATE("R43C",'Mapa final'!$R$134),"")</f>
        <v/>
      </c>
      <c r="R248" s="113" t="str">
        <f>IF(AND('Mapa final'!$AB$135="Muy Baja",'Mapa final'!$AD$135="Moderado"),CONCATENATE("R43C",'Mapa final'!$R$135),"")</f>
        <v/>
      </c>
      <c r="S248" s="107" t="str">
        <f>IF(AND('Mapa final'!$AB$133="Muy Baja",'Mapa final'!$AD$133="Mayor"),CONCATENATE("R43C",'Mapa final'!$R$133),"")</f>
        <v/>
      </c>
      <c r="T248" s="44" t="str">
        <f>IF(AND('Mapa final'!$AB$134="Muy Baja",'Mapa final'!$AD$134="Mayor"),CONCATENATE("R43C",'Mapa final'!$R$134),"")</f>
        <v/>
      </c>
      <c r="U248" s="108" t="str">
        <f>IF(AND('Mapa final'!$AB$135="Muy Baja",'Mapa final'!$AD$135="Mayor"),CONCATENATE("R43C",'Mapa final'!$R$135),"")</f>
        <v>R43C3</v>
      </c>
      <c r="V248" s="45" t="str">
        <f>IF(AND('Mapa final'!$AB$133="Muy Baja",'Mapa final'!$AD$133="Catastrófico"),CONCATENATE("R43C",'Mapa final'!$R$133),"")</f>
        <v/>
      </c>
      <c r="W248" s="46" t="str">
        <f>IF(AND('Mapa final'!$AB$134="Muy Baja",'Mapa final'!$AD$134="Catastrófico"),CONCATENATE("R43C",'Mapa final'!$R$134),"")</f>
        <v/>
      </c>
      <c r="X248" s="102" t="str">
        <f>IF(AND('Mapa final'!$AB$135="Muy Baja",'Mapa final'!$AD$135="Catastrófico"),CONCATENATE("R43C",'Mapa final'!$R$135),"")</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282"/>
      <c r="C249" s="282"/>
      <c r="D249" s="283"/>
      <c r="E249" s="259"/>
      <c r="F249" s="272"/>
      <c r="G249" s="272"/>
      <c r="H249" s="272"/>
      <c r="I249" s="254"/>
      <c r="J249" s="117" t="str">
        <f>IF(AND('Mapa final'!$AB$136="Muy Baja",'Mapa final'!$AD$136="Leve"),CONCATENATE("R44C",'Mapa final'!$R$136),"")</f>
        <v/>
      </c>
      <c r="K249" s="56" t="str">
        <f>IF(AND('Mapa final'!$AB$137="Muy Baja",'Mapa final'!$AD$137="Leve"),CONCATENATE("R44C",'Mapa final'!$R$137),"")</f>
        <v/>
      </c>
      <c r="L249" s="118" t="str">
        <f>IF(AND('Mapa final'!$AB$138="Muy Baja",'Mapa final'!$AD$138="Leve"),CONCATENATE("R44C",'Mapa final'!$R$138),"")</f>
        <v/>
      </c>
      <c r="M249" s="117" t="str">
        <f>IF(AND('Mapa final'!$AB$136="Muy Baja",'Mapa final'!$AD$136="Menor"),CONCATENATE("R44C",'Mapa final'!$R$136),"")</f>
        <v/>
      </c>
      <c r="N249" s="56" t="str">
        <f>IF(AND('Mapa final'!$AB$137="Muy Baja",'Mapa final'!$AD$137="Menor"),CONCATENATE("R44C",'Mapa final'!$R$137),"")</f>
        <v/>
      </c>
      <c r="O249" s="118" t="str">
        <f>IF(AND('Mapa final'!$AB$138="Muy Baja",'Mapa final'!$AD$138="Menor"),CONCATENATE("R44C",'Mapa final'!$R$138),"")</f>
        <v/>
      </c>
      <c r="P249" s="51" t="str">
        <f>IF(AND('Mapa final'!$AB$136="Muy Baja",'Mapa final'!$AD$136="Moderado"),CONCATENATE("R44C",'Mapa final'!$R$136),"")</f>
        <v/>
      </c>
      <c r="Q249" s="52" t="str">
        <f>IF(AND('Mapa final'!$AB$137="Muy Baja",'Mapa final'!$AD$137="Moderado"),CONCATENATE("R44C",'Mapa final'!$R$137),"")</f>
        <v/>
      </c>
      <c r="R249" s="113" t="str">
        <f>IF(AND('Mapa final'!$AB$138="Muy Baja",'Mapa final'!$AD$138="Moderado"),CONCATENATE("R44C",'Mapa final'!$R$138),"")</f>
        <v/>
      </c>
      <c r="S249" s="107" t="str">
        <f>IF(AND('Mapa final'!$AB$136="Muy Baja",'Mapa final'!$AD$136="Mayor"),CONCATENATE("R44C",'Mapa final'!$R$136),"")</f>
        <v/>
      </c>
      <c r="T249" s="44" t="str">
        <f>IF(AND('Mapa final'!$AB$137="Muy Baja",'Mapa final'!$AD$137="Mayor"),CONCATENATE("R44C",'Mapa final'!$R$137),"")</f>
        <v/>
      </c>
      <c r="U249" s="108" t="str">
        <f>IF(AND('Mapa final'!$AB$138="Muy Baja",'Mapa final'!$AD$138="Mayor"),CONCATENATE("R44C",'Mapa final'!$R$138),"")</f>
        <v/>
      </c>
      <c r="V249" s="45" t="str">
        <f>IF(AND('Mapa final'!$AB$136="Muy Baja",'Mapa final'!$AD$136="Catastrófico"),CONCATENATE("R44C",'Mapa final'!$R$136),"")</f>
        <v/>
      </c>
      <c r="W249" s="46" t="str">
        <f>IF(AND('Mapa final'!$AB$137="Muy Baja",'Mapa final'!$AD$137="Catastrófico"),CONCATENATE("R44C",'Mapa final'!$R$137),"")</f>
        <v/>
      </c>
      <c r="X249" s="102" t="str">
        <f>IF(AND('Mapa final'!$AB$138="Muy Baja",'Mapa final'!$AD$138="Catastrófico"),CONCATENATE("R44C",'Mapa final'!$R$138),"")</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282"/>
      <c r="C250" s="282"/>
      <c r="D250" s="283"/>
      <c r="E250" s="259"/>
      <c r="F250" s="272"/>
      <c r="G250" s="272"/>
      <c r="H250" s="272"/>
      <c r="I250" s="254"/>
      <c r="J250" s="117" t="str">
        <f>IF(AND('Mapa final'!$AB$139="Muy Baja",'Mapa final'!$AD$139="Leve"),CONCATENATE("R45C",'Mapa final'!$R$139),"")</f>
        <v/>
      </c>
      <c r="K250" s="56" t="str">
        <f>IF(AND('Mapa final'!$AB$140="Muy Baja",'Mapa final'!$AD$140="Leve"),CONCATENATE("R45C",'Mapa final'!$R$140),"")</f>
        <v/>
      </c>
      <c r="L250" s="118" t="str">
        <f>IF(AND('Mapa final'!$AB$141="Muy Baja",'Mapa final'!$AD$141="Leve"),CONCATENATE("R45C",'Mapa final'!$R$141),"")</f>
        <v/>
      </c>
      <c r="M250" s="117" t="str">
        <f>IF(AND('Mapa final'!$AB$139="Muy Baja",'Mapa final'!$AD$139="Menor"),CONCATENATE("R45C",'Mapa final'!$R$139),"")</f>
        <v/>
      </c>
      <c r="N250" s="56" t="str">
        <f>IF(AND('Mapa final'!$AB$140="Muy Baja",'Mapa final'!$AD$140="Menor"),CONCATENATE("R45C",'Mapa final'!$R$140),"")</f>
        <v/>
      </c>
      <c r="O250" s="118" t="str">
        <f>IF(AND('Mapa final'!$AB$141="Muy Baja",'Mapa final'!$AD$141="Menor"),CONCATENATE("R45C",'Mapa final'!$R$141),"")</f>
        <v/>
      </c>
      <c r="P250" s="51" t="str">
        <f>IF(AND('Mapa final'!$AB$139="Muy Baja",'Mapa final'!$AD$139="Moderado"),CONCATENATE("R45C",'Mapa final'!$R$139),"")</f>
        <v/>
      </c>
      <c r="Q250" s="52" t="str">
        <f>IF(AND('Mapa final'!$AB$140="Muy Baja",'Mapa final'!$AD$140="Moderado"),CONCATENATE("R45C",'Mapa final'!$R$140),"")</f>
        <v/>
      </c>
      <c r="R250" s="113" t="str">
        <f>IF(AND('Mapa final'!$AB$141="Muy Baja",'Mapa final'!$AD$141="Moderado"),CONCATENATE("R45C",'Mapa final'!$R$141),"")</f>
        <v/>
      </c>
      <c r="S250" s="107" t="str">
        <f>IF(AND('Mapa final'!$AB$139="Muy Baja",'Mapa final'!$AD$139="Mayor"),CONCATENATE("R45C",'Mapa final'!$R$139),"")</f>
        <v/>
      </c>
      <c r="T250" s="44" t="str">
        <f>IF(AND('Mapa final'!$AB$140="Muy Baja",'Mapa final'!$AD$140="Mayor"),CONCATENATE("R45C",'Mapa final'!$R$140),"")</f>
        <v/>
      </c>
      <c r="U250" s="108" t="str">
        <f>IF(AND('Mapa final'!$AB$141="Muy Baja",'Mapa final'!$AD$141="Mayor"),CONCATENATE("R45C",'Mapa final'!$R$141),"")</f>
        <v/>
      </c>
      <c r="V250" s="45" t="str">
        <f>IF(AND('Mapa final'!$AB$139="Muy Baja",'Mapa final'!$AD$139="Catastrófico"),CONCATENATE("R45C",'Mapa final'!$R$139),"")</f>
        <v/>
      </c>
      <c r="W250" s="46" t="str">
        <f>IF(AND('Mapa final'!$AB$140="Muy Baja",'Mapa final'!$AD$140="Catastrófico"),CONCATENATE("R45C",'Mapa final'!$R$140),"")</f>
        <v/>
      </c>
      <c r="X250" s="102" t="str">
        <f>IF(AND('Mapa final'!$AB$141="Muy Baja",'Mapa final'!$AD$141="Catastrófico"),CONCATENATE("R45C",'Mapa final'!$R$141),"")</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282"/>
      <c r="C251" s="282"/>
      <c r="D251" s="283"/>
      <c r="E251" s="259"/>
      <c r="F251" s="272"/>
      <c r="G251" s="272"/>
      <c r="H251" s="272"/>
      <c r="I251" s="254"/>
      <c r="J251" s="117" t="str">
        <f>IF(AND('Mapa final'!$AB$142="Muy Baja",'Mapa final'!$AD$142="Leve"),CONCATENATE("R46C",'Mapa final'!$R$142),"")</f>
        <v/>
      </c>
      <c r="K251" s="56" t="str">
        <f>IF(AND('Mapa final'!$AB$143="Muy Baja",'Mapa final'!$AD$143="Leve"),CONCATENATE("R46C",'Mapa final'!$R$143),"")</f>
        <v/>
      </c>
      <c r="L251" s="118" t="str">
        <f>IF(AND('Mapa final'!$AB$144="Muy Baja",'Mapa final'!$AD$144="Leve"),CONCATENATE("R46C",'Mapa final'!$R$144),"")</f>
        <v/>
      </c>
      <c r="M251" s="117" t="str">
        <f>IF(AND('Mapa final'!$AB$142="Muy Baja",'Mapa final'!$AD$142="Menor"),CONCATENATE("R46C",'Mapa final'!$R$142),"")</f>
        <v/>
      </c>
      <c r="N251" s="56" t="str">
        <f>IF(AND('Mapa final'!$AB$143="Muy Baja",'Mapa final'!$AD$143="Menor"),CONCATENATE("R46C",'Mapa final'!$R$143),"")</f>
        <v/>
      </c>
      <c r="O251" s="118" t="str">
        <f>IF(AND('Mapa final'!$AB$144="Muy Baja",'Mapa final'!$AD$144="Menor"),CONCATENATE("R46C",'Mapa final'!$R$144),"")</f>
        <v/>
      </c>
      <c r="P251" s="51" t="str">
        <f>IF(AND('Mapa final'!$AB$142="Muy Baja",'Mapa final'!$AD$142="Moderado"),CONCATENATE("R46C",'Mapa final'!$R$142),"")</f>
        <v/>
      </c>
      <c r="Q251" s="52" t="str">
        <f>IF(AND('Mapa final'!$AB$143="Muy Baja",'Mapa final'!$AD$143="Moderado"),CONCATENATE("R46C",'Mapa final'!$R$143),"")</f>
        <v/>
      </c>
      <c r="R251" s="113" t="str">
        <f>IF(AND('Mapa final'!$AB$144="Muy Baja",'Mapa final'!$AD$144="Moderado"),CONCATENATE("R46C",'Mapa final'!$R$144),"")</f>
        <v/>
      </c>
      <c r="S251" s="107" t="str">
        <f>IF(AND('Mapa final'!$AB$142="Muy Baja",'Mapa final'!$AD$142="Mayor"),CONCATENATE("R46C",'Mapa final'!$R$142),"")</f>
        <v/>
      </c>
      <c r="T251" s="44" t="str">
        <f>IF(AND('Mapa final'!$AB$143="Muy Baja",'Mapa final'!$AD$143="Mayor"),CONCATENATE("R46C",'Mapa final'!$R$143),"")</f>
        <v/>
      </c>
      <c r="U251" s="108" t="str">
        <f>IF(AND('Mapa final'!$AB$144="Muy Baja",'Mapa final'!$AD$144="Mayor"),CONCATENATE("R46C",'Mapa final'!$R$144),"")</f>
        <v/>
      </c>
      <c r="V251" s="45" t="str">
        <f>IF(AND('Mapa final'!$AB$142="Muy Baja",'Mapa final'!$AD$142="Catastrófico"),CONCATENATE("R46C",'Mapa final'!$R$142),"")</f>
        <v/>
      </c>
      <c r="W251" s="46" t="str">
        <f>IF(AND('Mapa final'!$AB$143="Muy Baja",'Mapa final'!$AD$143="Catastrófico"),CONCATENATE("R46C",'Mapa final'!$R$143),"")</f>
        <v/>
      </c>
      <c r="X251" s="102" t="str">
        <f>IF(AND('Mapa final'!$AB$144="Muy Baja",'Mapa final'!$AD$144="Catastrófico"),CONCATENATE("R46C",'Mapa final'!$R$144),"")</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282"/>
      <c r="C252" s="282"/>
      <c r="D252" s="283"/>
      <c r="E252" s="259"/>
      <c r="F252" s="272"/>
      <c r="G252" s="272"/>
      <c r="H252" s="272"/>
      <c r="I252" s="254"/>
      <c r="J252" s="117" t="str">
        <f>IF(AND('Mapa final'!$AB$145="Muy Baja",'Mapa final'!$AD$145="Leve"),CONCATENATE("R47C",'Mapa final'!$R$145),"")</f>
        <v/>
      </c>
      <c r="K252" s="56" t="str">
        <f>IF(AND('Mapa final'!$AB$146="Muy Baja",'Mapa final'!$AD$146="Leve"),CONCATENATE("R47C",'Mapa final'!$R$146),"")</f>
        <v/>
      </c>
      <c r="L252" s="118" t="str">
        <f>IF(AND('Mapa final'!$AB$147="Muy Baja",'Mapa final'!$AD$147="Leve"),CONCATENATE("R47C",'Mapa final'!$R$147),"")</f>
        <v/>
      </c>
      <c r="M252" s="117" t="str">
        <f>IF(AND('Mapa final'!$AB$145="Muy Baja",'Mapa final'!$AD$145="Menor"),CONCATENATE("R47C",'Mapa final'!$R$145),"")</f>
        <v/>
      </c>
      <c r="N252" s="56" t="str">
        <f>IF(AND('Mapa final'!$AB$146="Muy Baja",'Mapa final'!$AD$146="Menor"),CONCATENATE("R47C",'Mapa final'!$R$146),"")</f>
        <v/>
      </c>
      <c r="O252" s="118" t="str">
        <f>IF(AND('Mapa final'!$AB$147="Muy Baja",'Mapa final'!$AD$147="Menor"),CONCATENATE("R47C",'Mapa final'!$R$147),"")</f>
        <v/>
      </c>
      <c r="P252" s="51" t="str">
        <f>IF(AND('Mapa final'!$AB$145="Muy Baja",'Mapa final'!$AD$145="Moderado"),CONCATENATE("R47C",'Mapa final'!$R$145),"")</f>
        <v/>
      </c>
      <c r="Q252" s="52" t="str">
        <f>IF(AND('Mapa final'!$AB$146="Muy Baja",'Mapa final'!$AD$146="Moderado"),CONCATENATE("R47C",'Mapa final'!$R$146),"")</f>
        <v/>
      </c>
      <c r="R252" s="113" t="str">
        <f>IF(AND('Mapa final'!$AB$147="Muy Baja",'Mapa final'!$AD$147="Moderado"),CONCATENATE("R47C",'Mapa final'!$R$147),"")</f>
        <v/>
      </c>
      <c r="S252" s="107" t="str">
        <f>IF(AND('Mapa final'!$AB$145="Muy Baja",'Mapa final'!$AD$145="Mayor"),CONCATENATE("R47C",'Mapa final'!$R$145),"")</f>
        <v/>
      </c>
      <c r="T252" s="44" t="str">
        <f>IF(AND('Mapa final'!$AB$146="Muy Baja",'Mapa final'!$AD$146="Mayor"),CONCATENATE("R47C",'Mapa final'!$R$146),"")</f>
        <v/>
      </c>
      <c r="U252" s="108" t="str">
        <f>IF(AND('Mapa final'!$AB$147="Muy Baja",'Mapa final'!$AD$147="Mayor"),CONCATENATE("R47C",'Mapa final'!$R$147),"")</f>
        <v/>
      </c>
      <c r="V252" s="45" t="str">
        <f>IF(AND('Mapa final'!$AB$145="Muy Baja",'Mapa final'!$AD$145="Catastrófico"),CONCATENATE("R47C",'Mapa final'!$R$145),"")</f>
        <v/>
      </c>
      <c r="W252" s="46" t="str">
        <f>IF(AND('Mapa final'!$AB$146="Muy Baja",'Mapa final'!$AD$146="Catastrófico"),CONCATENATE("R47C",'Mapa final'!$R$146),"")</f>
        <v/>
      </c>
      <c r="X252" s="102" t="str">
        <f>IF(AND('Mapa final'!$AB$147="Muy Baja",'Mapa final'!$AD$147="Catastrófico"),CONCATENATE("R47C",'Mapa final'!$R$147),"")</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282"/>
      <c r="C253" s="282"/>
      <c r="D253" s="283"/>
      <c r="E253" s="259"/>
      <c r="F253" s="272"/>
      <c r="G253" s="272"/>
      <c r="H253" s="272"/>
      <c r="I253" s="254"/>
      <c r="J253" s="117" t="str">
        <f>IF(AND('Mapa final'!$AB$148="Muy Baja",'Mapa final'!$AD$148="Leve"),CONCATENATE("R48C",'Mapa final'!$R$148),"")</f>
        <v/>
      </c>
      <c r="K253" s="56" t="str">
        <f>IF(AND('Mapa final'!$AB$149="Muy Baja",'Mapa final'!$AD$149="Leve"),CONCATENATE("R48C",'Mapa final'!$R$149),"")</f>
        <v/>
      </c>
      <c r="L253" s="118" t="str">
        <f>IF(AND('Mapa final'!$AB$150="Muy Baja",'Mapa final'!$AD$150="Leve"),CONCATENATE("R48C",'Mapa final'!$R$150),"")</f>
        <v/>
      </c>
      <c r="M253" s="117" t="str">
        <f>IF(AND('Mapa final'!$AB$148="Muy Baja",'Mapa final'!$AD$148="Menor"),CONCATENATE("R48C",'Mapa final'!$R$148),"")</f>
        <v/>
      </c>
      <c r="N253" s="56" t="str">
        <f>IF(AND('Mapa final'!$AB$149="Muy Baja",'Mapa final'!$AD$149="Menor"),CONCATENATE("R48C",'Mapa final'!$R$149),"")</f>
        <v/>
      </c>
      <c r="O253" s="118" t="str">
        <f>IF(AND('Mapa final'!$AB$150="Muy Baja",'Mapa final'!$AD$150="Menor"),CONCATENATE("R48C",'Mapa final'!$R$150),"")</f>
        <v/>
      </c>
      <c r="P253" s="51" t="str">
        <f>IF(AND('Mapa final'!$AB$148="Muy Baja",'Mapa final'!$AD$148="Moderado"),CONCATENATE("R48C",'Mapa final'!$R$148),"")</f>
        <v/>
      </c>
      <c r="Q253" s="52" t="str">
        <f>IF(AND('Mapa final'!$AB$149="Muy Baja",'Mapa final'!$AD$149="Moderado"),CONCATENATE("R48C",'Mapa final'!$R$149),"")</f>
        <v/>
      </c>
      <c r="R253" s="113" t="str">
        <f>IF(AND('Mapa final'!$AB$150="Muy Baja",'Mapa final'!$AD$150="Moderado"),CONCATENATE("R48C",'Mapa final'!$R$150),"")</f>
        <v/>
      </c>
      <c r="S253" s="107" t="str">
        <f>IF(AND('Mapa final'!$AB$148="Muy Baja",'Mapa final'!$AD$148="Mayor"),CONCATENATE("R48C",'Mapa final'!$R$148),"")</f>
        <v/>
      </c>
      <c r="T253" s="44" t="str">
        <f>IF(AND('Mapa final'!$AB$149="Muy Baja",'Mapa final'!$AD$149="Mayor"),CONCATENATE("R48C",'Mapa final'!$R$149),"")</f>
        <v/>
      </c>
      <c r="U253" s="108" t="str">
        <f>IF(AND('Mapa final'!$AB$150="Muy Baja",'Mapa final'!$AD$150="Mayor"),CONCATENATE("R48C",'Mapa final'!$R$150),"")</f>
        <v/>
      </c>
      <c r="V253" s="45" t="str">
        <f>IF(AND('Mapa final'!$AB$148="Muy Baja",'Mapa final'!$AD$148="Catastrófico"),CONCATENATE("R48C",'Mapa final'!$R$148),"")</f>
        <v/>
      </c>
      <c r="W253" s="46" t="str">
        <f>IF(AND('Mapa final'!$AB$149="Muy Baja",'Mapa final'!$AD$149="Catastrófico"),CONCATENATE("R48C",'Mapa final'!$R$149),"")</f>
        <v/>
      </c>
      <c r="X253" s="102" t="str">
        <f>IF(AND('Mapa final'!$AB$150="Muy Baja",'Mapa final'!$AD$150="Catastrófico"),CONCATENATE("R48C",'Mapa final'!$R$150),"")</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282"/>
      <c r="C254" s="282"/>
      <c r="D254" s="283"/>
      <c r="E254" s="259"/>
      <c r="F254" s="272"/>
      <c r="G254" s="272"/>
      <c r="H254" s="272"/>
      <c r="I254" s="254"/>
      <c r="J254" s="117" t="str">
        <f>IF(AND('Mapa final'!$AB$151="Muy Baja",'Mapa final'!$AD$151="Leve"),CONCATENATE("R49C",'Mapa final'!$R$151),"")</f>
        <v/>
      </c>
      <c r="K254" s="56" t="str">
        <f>IF(AND('Mapa final'!$AB$152="Muy Baja",'Mapa final'!$AD$152="Leve"),CONCATENATE("R49C",'Mapa final'!$R$152),"")</f>
        <v/>
      </c>
      <c r="L254" s="118" t="str">
        <f>IF(AND('Mapa final'!$AB$153="Muy Baja",'Mapa final'!$AD$153="Leve"),CONCATENATE("R49C",'Mapa final'!$R$153),"")</f>
        <v/>
      </c>
      <c r="M254" s="117" t="str">
        <f>IF(AND('Mapa final'!$AB$151="Muy Baja",'Mapa final'!$AD$151="Menor"),CONCATENATE("R49C",'Mapa final'!$R$151),"")</f>
        <v/>
      </c>
      <c r="N254" s="56" t="str">
        <f>IF(AND('Mapa final'!$AB$152="Muy Baja",'Mapa final'!$AD$152="Menor"),CONCATENATE("R49C",'Mapa final'!$R$152),"")</f>
        <v/>
      </c>
      <c r="O254" s="118" t="str">
        <f>IF(AND('Mapa final'!$AB$153="Muy Baja",'Mapa final'!$AD$153="Menor"),CONCATENATE("R49C",'Mapa final'!$R$153),"")</f>
        <v/>
      </c>
      <c r="P254" s="51" t="str">
        <f>IF(AND('Mapa final'!$AB$151="Muy Baja",'Mapa final'!$AD$151="Moderado"),CONCATENATE("R49C",'Mapa final'!$R$151),"")</f>
        <v/>
      </c>
      <c r="Q254" s="52" t="str">
        <f>IF(AND('Mapa final'!$AB$152="Muy Baja",'Mapa final'!$AD$152="Moderado"),CONCATENATE("R49C",'Mapa final'!$R$152),"")</f>
        <v/>
      </c>
      <c r="R254" s="113" t="str">
        <f>IF(AND('Mapa final'!$AB$153="Muy Baja",'Mapa final'!$AD$153="Moderado"),CONCATENATE("R49C",'Mapa final'!$R$153),"")</f>
        <v/>
      </c>
      <c r="S254" s="107" t="str">
        <f>IF(AND('Mapa final'!$AB$151="Muy Baja",'Mapa final'!$AD$151="Mayor"),CONCATENATE("R49C",'Mapa final'!$R$151),"")</f>
        <v/>
      </c>
      <c r="T254" s="44" t="str">
        <f>IF(AND('Mapa final'!$AB$152="Muy Baja",'Mapa final'!$AD$152="Mayor"),CONCATENATE("R49C",'Mapa final'!$R$152),"")</f>
        <v/>
      </c>
      <c r="U254" s="108" t="str">
        <f>IF(AND('Mapa final'!$AB$153="Muy Baja",'Mapa final'!$AD$153="Mayor"),CONCATENATE("R49C",'Mapa final'!$R$153),"")</f>
        <v/>
      </c>
      <c r="V254" s="45" t="str">
        <f>IF(AND('Mapa final'!$AB$151="Muy Baja",'Mapa final'!$AD$151="Catastrófico"),CONCATENATE("R49C",'Mapa final'!$R$151),"")</f>
        <v/>
      </c>
      <c r="W254" s="46" t="str">
        <f>IF(AND('Mapa final'!$AB$152="Muy Baja",'Mapa final'!$AD$152="Catastrófico"),CONCATENATE("R49C",'Mapa final'!$R$152),"")</f>
        <v/>
      </c>
      <c r="X254" s="102" t="str">
        <f>IF(AND('Mapa final'!$AB$153="Muy Baja",'Mapa final'!$AD$153="Catastrófico"),CONCATENATE("R49C",'Mapa final'!$R$153),"")</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 customHeight="1" thickBot="1" x14ac:dyDescent="0.3">
      <c r="A255" s="58"/>
      <c r="B255" s="282"/>
      <c r="C255" s="282"/>
      <c r="D255" s="283"/>
      <c r="E255" s="259"/>
      <c r="F255" s="272"/>
      <c r="G255" s="272"/>
      <c r="H255" s="272"/>
      <c r="I255" s="254"/>
      <c r="J255" s="119" t="str">
        <f>IF(AND('Mapa final'!$AB$154="Muy Baja",'Mapa final'!$AD$154="Leve"),CONCATENATE("R50C",'Mapa final'!$R$154),"")</f>
        <v/>
      </c>
      <c r="K255" s="57" t="str">
        <f>IF(AND('Mapa final'!$AB$155="Muy Baja",'Mapa final'!$AD$155="Leve"),CONCATENATE("R50C",'Mapa final'!$R$155),"")</f>
        <v/>
      </c>
      <c r="L255" s="120" t="str">
        <f>IF(AND('Mapa final'!$AB$156="Muy Baja",'Mapa final'!$AD$156="Leve"),CONCATENATE("R50C",'Mapa final'!$R$156),"")</f>
        <v/>
      </c>
      <c r="M255" s="119" t="str">
        <f>IF(AND('Mapa final'!$AB$154="Muy Baja",'Mapa final'!$AD$154="Menor"),CONCATENATE("R50C",'Mapa final'!$R$154),"")</f>
        <v/>
      </c>
      <c r="N255" s="57" t="str">
        <f>IF(AND('Mapa final'!$AB$155="Muy Baja",'Mapa final'!$AD$155="Menor"),CONCATENATE("R50C",'Mapa final'!$R$155),"")</f>
        <v/>
      </c>
      <c r="O255" s="120" t="str">
        <f>IF(AND('Mapa final'!$AB$156="Muy Baja",'Mapa final'!$AD$156="Menor"),CONCATENATE("R50C",'Mapa final'!$R$156),"")</f>
        <v/>
      </c>
      <c r="P255" s="53" t="str">
        <f>IF(AND('Mapa final'!$AB$154="Muy Baja",'Mapa final'!$AD$154="Moderado"),CONCATENATE("R50C",'Mapa final'!$R$154),"")</f>
        <v/>
      </c>
      <c r="Q255" s="54" t="str">
        <f>IF(AND('Mapa final'!$AB$155="Muy Baja",'Mapa final'!$AD$155="Moderado"),CONCATENATE("R50C",'Mapa final'!$R$155),"")</f>
        <v/>
      </c>
      <c r="R255" s="114" t="str">
        <f>IF(AND('Mapa final'!$AB$156="Muy Baja",'Mapa final'!$AD$156="Moderado"),CONCATENATE("R50C",'Mapa final'!$R$156),"")</f>
        <v/>
      </c>
      <c r="S255" s="109" t="str">
        <f>IF(AND('Mapa final'!$AB$154="Muy Baja",'Mapa final'!$AD$154="Mayor"),CONCATENATE("R50C",'Mapa final'!$R$154),"")</f>
        <v/>
      </c>
      <c r="T255" s="110" t="str">
        <f>IF(AND('Mapa final'!$AB$155="Muy Baja",'Mapa final'!$AD$155="Mayor"),CONCATENATE("R50C",'Mapa final'!$R$155),"")</f>
        <v/>
      </c>
      <c r="U255" s="111" t="str">
        <f>IF(AND('Mapa final'!$AB$156="Muy Baja",'Mapa final'!$AD$156="Mayor"),CONCATENATE("R50C",'Mapa final'!$R$156),"")</f>
        <v/>
      </c>
      <c r="V255" s="47" t="str">
        <f>IF(AND('Mapa final'!$AB$154="Muy Baja",'Mapa final'!$AD$154="Catastrófico"),CONCATENATE("R50C",'Mapa final'!$R$154),"")</f>
        <v/>
      </c>
      <c r="W255" s="48" t="str">
        <f>IF(AND('Mapa final'!$AB$155="Muy Baja",'Mapa final'!$AD$155="Catastrófico"),CONCATENATE("R50C",'Mapa final'!$R$155),"")</f>
        <v/>
      </c>
      <c r="X255" s="103" t="str">
        <f>IF(AND('Mapa final'!$AB$156="Muy Baja",'Mapa final'!$AD$156="Catastrófico"),CONCATENATE("R50C",'Mapa final'!$R$156),"")</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253" t="s">
        <v>103</v>
      </c>
      <c r="K256" s="254"/>
      <c r="L256" s="254"/>
      <c r="M256" s="258" t="s">
        <v>102</v>
      </c>
      <c r="N256" s="254"/>
      <c r="O256" s="254"/>
      <c r="P256" s="258" t="s">
        <v>101</v>
      </c>
      <c r="Q256" s="254"/>
      <c r="R256" s="254"/>
      <c r="S256" s="258" t="s">
        <v>100</v>
      </c>
      <c r="T256" s="261"/>
      <c r="U256" s="254"/>
      <c r="V256" s="258" t="s">
        <v>99</v>
      </c>
      <c r="W256" s="254"/>
      <c r="X256" s="262"/>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255"/>
      <c r="K257" s="254"/>
      <c r="L257" s="254"/>
      <c r="M257" s="259"/>
      <c r="N257" s="254"/>
      <c r="O257" s="254"/>
      <c r="P257" s="259"/>
      <c r="Q257" s="254"/>
      <c r="R257" s="254"/>
      <c r="S257" s="259"/>
      <c r="T257" s="254"/>
      <c r="U257" s="254"/>
      <c r="V257" s="259"/>
      <c r="W257" s="254"/>
      <c r="X257" s="262"/>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255"/>
      <c r="K258" s="254"/>
      <c r="L258" s="254"/>
      <c r="M258" s="259"/>
      <c r="N258" s="254"/>
      <c r="O258" s="254"/>
      <c r="P258" s="259"/>
      <c r="Q258" s="254"/>
      <c r="R258" s="254"/>
      <c r="S258" s="259"/>
      <c r="T258" s="254"/>
      <c r="U258" s="254"/>
      <c r="V258" s="259"/>
      <c r="W258" s="254"/>
      <c r="X258" s="262"/>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255"/>
      <c r="K259" s="254"/>
      <c r="L259" s="254"/>
      <c r="M259" s="259"/>
      <c r="N259" s="254"/>
      <c r="O259" s="254"/>
      <c r="P259" s="259"/>
      <c r="Q259" s="254"/>
      <c r="R259" s="254"/>
      <c r="S259" s="259"/>
      <c r="T259" s="254"/>
      <c r="U259" s="254"/>
      <c r="V259" s="259"/>
      <c r="W259" s="254"/>
      <c r="X259" s="262"/>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255"/>
      <c r="K260" s="254"/>
      <c r="L260" s="254"/>
      <c r="M260" s="259"/>
      <c r="N260" s="254"/>
      <c r="O260" s="254"/>
      <c r="P260" s="259"/>
      <c r="Q260" s="254"/>
      <c r="R260" s="254"/>
      <c r="S260" s="259"/>
      <c r="T260" s="254"/>
      <c r="U260" s="254"/>
      <c r="V260" s="259"/>
      <c r="W260" s="254"/>
      <c r="X260" s="262"/>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256"/>
      <c r="K261" s="257"/>
      <c r="L261" s="257"/>
      <c r="M261" s="260"/>
      <c r="N261" s="257"/>
      <c r="O261" s="257"/>
      <c r="P261" s="260"/>
      <c r="Q261" s="257"/>
      <c r="R261" s="257"/>
      <c r="S261" s="260"/>
      <c r="T261" s="257"/>
      <c r="U261" s="257"/>
      <c r="V261" s="260"/>
      <c r="W261" s="257"/>
      <c r="X261" s="263"/>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CO159"/>
  <sheetViews>
    <sheetView tabSelected="1" topLeftCell="A5" zoomScale="71" zoomScaleNormal="71" workbookViewId="0">
      <pane xSplit="2" ySplit="2" topLeftCell="C97" activePane="bottomRight" state="frozen"/>
      <selection activeCell="A5" sqref="A5"/>
      <selection pane="topRight" activeCell="C5" sqref="C5"/>
      <selection pane="bottomLeft" activeCell="A7" sqref="A7"/>
      <selection pane="bottomRight" activeCell="C97" sqref="C97:C99"/>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126" customWidth="1"/>
    <col min="37" max="37" width="16.140625" style="126" bestFit="1" customWidth="1"/>
    <col min="38" max="38" width="18.5703125" style="127" customWidth="1"/>
    <col min="39" max="39" width="21" style="2" customWidth="1"/>
    <col min="40" max="16384" width="11.42578125" style="2"/>
  </cols>
  <sheetData>
    <row r="1" spans="1:71" ht="16.5" customHeight="1" x14ac:dyDescent="0.25">
      <c r="A1" s="335" t="s">
        <v>569</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7"/>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338"/>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40"/>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124"/>
      <c r="AK3" s="124"/>
      <c r="AL3" s="125"/>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341" t="s">
        <v>125</v>
      </c>
      <c r="B4" s="342"/>
      <c r="C4" s="342"/>
      <c r="D4" s="342"/>
      <c r="E4" s="342"/>
      <c r="F4" s="342"/>
      <c r="G4" s="342"/>
      <c r="H4" s="342"/>
      <c r="I4" s="342"/>
      <c r="J4" s="343"/>
      <c r="K4" s="341" t="s">
        <v>126</v>
      </c>
      <c r="L4" s="342"/>
      <c r="M4" s="342"/>
      <c r="N4" s="342"/>
      <c r="O4" s="342"/>
      <c r="P4" s="342"/>
      <c r="Q4" s="343"/>
      <c r="R4" s="341" t="s">
        <v>127</v>
      </c>
      <c r="S4" s="342"/>
      <c r="T4" s="342"/>
      <c r="U4" s="342"/>
      <c r="V4" s="342"/>
      <c r="W4" s="342"/>
      <c r="X4" s="342"/>
      <c r="Y4" s="342"/>
      <c r="Z4" s="343"/>
      <c r="AA4" s="341" t="s">
        <v>128</v>
      </c>
      <c r="AB4" s="342"/>
      <c r="AC4" s="342"/>
      <c r="AD4" s="342"/>
      <c r="AE4" s="342"/>
      <c r="AF4" s="342"/>
      <c r="AG4" s="343"/>
      <c r="AH4" s="341" t="s">
        <v>34</v>
      </c>
      <c r="AI4" s="342"/>
      <c r="AJ4" s="342"/>
      <c r="AK4" s="342"/>
      <c r="AL4" s="342"/>
      <c r="AM4" s="34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344" t="s">
        <v>0</v>
      </c>
      <c r="B5" s="316" t="s">
        <v>189</v>
      </c>
      <c r="C5" s="316" t="s">
        <v>190</v>
      </c>
      <c r="D5" s="316" t="s">
        <v>172</v>
      </c>
      <c r="E5" s="322" t="s">
        <v>2</v>
      </c>
      <c r="F5" s="316" t="s">
        <v>3</v>
      </c>
      <c r="G5" s="316" t="s">
        <v>38</v>
      </c>
      <c r="H5" s="346" t="s">
        <v>1</v>
      </c>
      <c r="I5" s="323" t="s">
        <v>44</v>
      </c>
      <c r="J5" s="316" t="s">
        <v>121</v>
      </c>
      <c r="K5" s="318" t="s">
        <v>33</v>
      </c>
      <c r="L5" s="319" t="s">
        <v>5</v>
      </c>
      <c r="M5" s="323" t="s">
        <v>80</v>
      </c>
      <c r="N5" s="323" t="s">
        <v>85</v>
      </c>
      <c r="O5" s="321" t="s">
        <v>39</v>
      </c>
      <c r="P5" s="319" t="s">
        <v>5</v>
      </c>
      <c r="Q5" s="316" t="s">
        <v>42</v>
      </c>
      <c r="R5" s="314" t="s">
        <v>11</v>
      </c>
      <c r="S5" s="313" t="s">
        <v>137</v>
      </c>
      <c r="T5" s="323" t="s">
        <v>12</v>
      </c>
      <c r="U5" s="313" t="s">
        <v>8</v>
      </c>
      <c r="V5" s="313"/>
      <c r="W5" s="313"/>
      <c r="X5" s="313"/>
      <c r="Y5" s="313"/>
      <c r="Z5" s="313"/>
      <c r="AA5" s="317" t="s">
        <v>124</v>
      </c>
      <c r="AB5" s="317" t="s">
        <v>40</v>
      </c>
      <c r="AC5" s="317" t="s">
        <v>5</v>
      </c>
      <c r="AD5" s="317" t="s">
        <v>41</v>
      </c>
      <c r="AE5" s="317" t="s">
        <v>5</v>
      </c>
      <c r="AF5" s="317" t="s">
        <v>43</v>
      </c>
      <c r="AG5" s="314" t="s">
        <v>29</v>
      </c>
      <c r="AH5" s="313" t="s">
        <v>191</v>
      </c>
      <c r="AI5" s="313" t="s">
        <v>207</v>
      </c>
      <c r="AJ5" s="313" t="s">
        <v>197</v>
      </c>
      <c r="AK5" s="313" t="s">
        <v>198</v>
      </c>
      <c r="AL5" s="313" t="s">
        <v>192</v>
      </c>
      <c r="AM5" s="313" t="s">
        <v>35</v>
      </c>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94.5" customHeight="1" x14ac:dyDescent="0.25">
      <c r="A6" s="345"/>
      <c r="B6" s="313"/>
      <c r="C6" s="313"/>
      <c r="D6" s="313"/>
      <c r="E6" s="322"/>
      <c r="F6" s="313"/>
      <c r="G6" s="313"/>
      <c r="H6" s="322"/>
      <c r="I6" s="316"/>
      <c r="J6" s="313"/>
      <c r="K6" s="316"/>
      <c r="L6" s="320"/>
      <c r="M6" s="316"/>
      <c r="N6" s="316"/>
      <c r="O6" s="320"/>
      <c r="P6" s="320"/>
      <c r="Q6" s="313"/>
      <c r="R6" s="315"/>
      <c r="S6" s="313"/>
      <c r="T6" s="316"/>
      <c r="U6" s="5" t="s">
        <v>13</v>
      </c>
      <c r="V6" s="5" t="s">
        <v>17</v>
      </c>
      <c r="W6" s="5" t="s">
        <v>28</v>
      </c>
      <c r="X6" s="5" t="s">
        <v>18</v>
      </c>
      <c r="Y6" s="5" t="s">
        <v>21</v>
      </c>
      <c r="Z6" s="5" t="s">
        <v>24</v>
      </c>
      <c r="AA6" s="317"/>
      <c r="AB6" s="317"/>
      <c r="AC6" s="317"/>
      <c r="AD6" s="317"/>
      <c r="AE6" s="317"/>
      <c r="AF6" s="317"/>
      <c r="AG6" s="315"/>
      <c r="AH6" s="313"/>
      <c r="AI6" s="313"/>
      <c r="AJ6" s="313"/>
      <c r="AK6" s="313"/>
      <c r="AL6" s="313"/>
      <c r="AM6" s="313"/>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s="145" customFormat="1" ht="167.25" customHeight="1" x14ac:dyDescent="0.25">
      <c r="A7" s="324">
        <v>1</v>
      </c>
      <c r="B7" s="326" t="s">
        <v>347</v>
      </c>
      <c r="C7" s="329" t="s">
        <v>414</v>
      </c>
      <c r="D7" s="329" t="s">
        <v>193</v>
      </c>
      <c r="E7" s="299" t="s">
        <v>118</v>
      </c>
      <c r="F7" s="299" t="s">
        <v>486</v>
      </c>
      <c r="G7" s="299" t="s">
        <v>487</v>
      </c>
      <c r="H7" s="301" t="s">
        <v>188</v>
      </c>
      <c r="I7" s="299" t="s">
        <v>115</v>
      </c>
      <c r="J7" s="303">
        <v>4</v>
      </c>
      <c r="K7" s="305" t="str">
        <f>IF(J7&lt;=0,"",IF(J7&lt;=2,"Muy Baja",IF(J7&lt;=24,"Baja",IF(J7&lt;=500,"Media",IF(J7&lt;=5000,"Alta","Muy Alta")))))</f>
        <v>Baja</v>
      </c>
      <c r="L7" s="308">
        <f>IF(K7="","",IF(K7="Muy Baja",0.2,IF(K7="Baja",0.4,IF(K7="Media",0.6,IF(K7="Alta",0.8,IF(K7="Muy Alta",1,))))))</f>
        <v>0.4</v>
      </c>
      <c r="M7" s="311" t="s">
        <v>560</v>
      </c>
      <c r="N7" s="131"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05" t="str">
        <f>IF(OR(N7='Tabla Impacto'!$C$11,N7='Tabla Impacto'!$D$11),"Leve",IF(OR(N7='Tabla Impacto'!$C$12,N7='Tabla Impacto'!$D$12),"Menor",IF(OR(N7='Tabla Impacto'!$C$13,N7='Tabla Impacto'!$D$13),"Moderado",IF(OR(N7='Tabla Impacto'!$C$14,N7='Tabla Impacto'!$D$14),"Mayor",IF(OR(N7='Tabla Impacto'!$C$15,N7='Tabla Impacto'!$D$15),"Catastrófico","")))))</f>
        <v>Moderado</v>
      </c>
      <c r="P7" s="308">
        <f>IF(O7="","",IF(O7="Leve",0.2,IF(O7="Menor",0.4,IF(O7="Moderado",0.6,IF(O7="Mayor",0.8,IF(O7="Catastrófico",1,))))))</f>
        <v>0.6</v>
      </c>
      <c r="Q7" s="296"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2">
        <v>1</v>
      </c>
      <c r="S7" s="100" t="s">
        <v>194</v>
      </c>
      <c r="T7" s="133" t="str">
        <f>IF(OR(U7="Preventivo",U7="Detectivo"),"Probabilidad",IF(U7="Correctivo","Impacto",""))</f>
        <v>Probabilidad</v>
      </c>
      <c r="U7" s="134" t="s">
        <v>14</v>
      </c>
      <c r="V7" s="134" t="s">
        <v>9</v>
      </c>
      <c r="W7" s="135" t="str">
        <f>IF(AND(U7="Preventivo",V7="Automático"),"50%",IF(AND(U7="Preventivo",V7="Manual"),"40%",IF(AND(U7="Detectivo",V7="Automático"),"40%",IF(AND(U7="Detectivo",V7="Manual"),"30%",IF(AND(U7="Correctivo",V7="Automático"),"35%",IF(AND(U7="Correctivo",V7="Manual"),"25%",""))))))</f>
        <v>40%</v>
      </c>
      <c r="X7" s="134" t="s">
        <v>19</v>
      </c>
      <c r="Y7" s="134" t="s">
        <v>22</v>
      </c>
      <c r="Z7" s="134" t="s">
        <v>110</v>
      </c>
      <c r="AA7" s="136">
        <f>IFERROR(IF(T7="Probabilidad",($L$7-(+$L$7*W7)),IF(T7="Impacto",$L$7,"")),"")</f>
        <v>0.24</v>
      </c>
      <c r="AB7" s="137" t="str">
        <f>IFERROR(IF(AA7="","",IF(AA7&lt;=0.2,"Muy Baja",IF(AA7&lt;=0.4,"Baja",IF(AA7&lt;=0.6,"Media",IF(AA7&lt;=0.8,"Alta","Muy Alta"))))),"")</f>
        <v>Baja</v>
      </c>
      <c r="AC7" s="138">
        <f>+AA7</f>
        <v>0.24</v>
      </c>
      <c r="AD7" s="137" t="str">
        <f>IFERROR(IF(AE7="","",IF(AE7&lt;=0.2,"Leve",IF(AE7&lt;=0.4,"Menor",IF(AE7&lt;=0.6,"Moderado",IF(AE7&lt;=0.8,"Mayor","Catastrófico"))))),"")</f>
        <v>Moderado</v>
      </c>
      <c r="AE7" s="138">
        <f>IFERROR(IF(T7="Impacto",($P$7-(+$P$7*W7)),IF(T7="Probabilidad",$P$7,"")),"")</f>
        <v>0.6</v>
      </c>
      <c r="AF7" s="139"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40" t="s">
        <v>122</v>
      </c>
      <c r="AH7" s="141" t="s">
        <v>195</v>
      </c>
      <c r="AI7" s="142" t="s">
        <v>206</v>
      </c>
      <c r="AJ7" s="143" t="s">
        <v>199</v>
      </c>
      <c r="AK7" s="143" t="s">
        <v>199</v>
      </c>
      <c r="AL7" s="100" t="s">
        <v>196</v>
      </c>
      <c r="AM7" s="142"/>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row>
    <row r="8" spans="1:71" s="145" customFormat="1" ht="167.25" customHeight="1" x14ac:dyDescent="0.25">
      <c r="A8" s="325"/>
      <c r="B8" s="327"/>
      <c r="C8" s="330"/>
      <c r="D8" s="331"/>
      <c r="E8" s="300"/>
      <c r="F8" s="300"/>
      <c r="G8" s="300"/>
      <c r="H8" s="302"/>
      <c r="I8" s="300"/>
      <c r="J8" s="304"/>
      <c r="K8" s="306"/>
      <c r="L8" s="309"/>
      <c r="M8" s="312"/>
      <c r="N8" s="146"/>
      <c r="O8" s="306"/>
      <c r="P8" s="309"/>
      <c r="Q8" s="297"/>
      <c r="R8" s="132">
        <v>2</v>
      </c>
      <c r="S8" s="100"/>
      <c r="T8" s="133" t="str">
        <f t="shared" ref="T8:T9" si="0">IF(OR(U8="Preventivo",U8="Detectivo"),"Probabilidad",IF(U8="Correctivo","Impacto",""))</f>
        <v/>
      </c>
      <c r="U8" s="134"/>
      <c r="V8" s="134"/>
      <c r="W8" s="135" t="str">
        <f t="shared" ref="W8" si="1">IF(AND(U8="Preventivo",V8="Automático"),"50%",IF(AND(U8="Preventivo",V8="Manual"),"40%",IF(AND(U8="Detectivo",V8="Automático"),"40%",IF(AND(U8="Detectivo",V8="Manual"),"30%",IF(AND(U8="Correctivo",V8="Automático"),"35%",IF(AND(U8="Correctivo",V8="Manual"),"25%",""))))))</f>
        <v/>
      </c>
      <c r="X8" s="134"/>
      <c r="Y8" s="134"/>
      <c r="Z8" s="134"/>
      <c r="AA8" s="136" t="str">
        <f>IFERROR(IF(T8="Probabilidad",(AA7-(+AA7*W8)),IF(T8="Impacto",$L$7,"")),"")</f>
        <v/>
      </c>
      <c r="AB8" s="137" t="str">
        <f t="shared" ref="AB8:AB9" si="2">IFERROR(IF(AA8="","",IF(AA8&lt;=0.2,"Muy Baja",IF(AA8&lt;=0.4,"Baja",IF(AA8&lt;=0.6,"Media",IF(AA8&lt;=0.8,"Alta","Muy Alta"))))),"")</f>
        <v/>
      </c>
      <c r="AC8" s="138" t="str">
        <f t="shared" ref="AC8:AC9" si="3">+AA8</f>
        <v/>
      </c>
      <c r="AD8" s="137" t="str">
        <f t="shared" ref="AD8:AD9" si="4">IFERROR(IF(AE8="","",IF(AE8&lt;=0.2,"Leve",IF(AE8&lt;=0.4,"Menor",IF(AE8&lt;=0.6,"Moderado",IF(AE8&lt;=0.8,"Mayor","Catastrófico"))))),"")</f>
        <v/>
      </c>
      <c r="AE8" s="138" t="str">
        <f t="shared" ref="AE8:AE9" si="5">IFERROR(IF(T8="Impacto",($P$7-(+$P$7*W8)),IF(T8="Probabilidad",$P$7,"")),"")</f>
        <v/>
      </c>
      <c r="AF8" s="139"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40"/>
      <c r="AH8" s="100"/>
      <c r="AI8" s="142"/>
      <c r="AJ8" s="143"/>
      <c r="AK8" s="143"/>
      <c r="AL8" s="100"/>
      <c r="AM8" s="142"/>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row>
    <row r="9" spans="1:71" s="145" customFormat="1" ht="167.25" customHeight="1" x14ac:dyDescent="0.25">
      <c r="A9" s="325"/>
      <c r="B9" s="328"/>
      <c r="C9" s="330"/>
      <c r="D9" s="331"/>
      <c r="E9" s="300"/>
      <c r="F9" s="300"/>
      <c r="G9" s="300"/>
      <c r="H9" s="302"/>
      <c r="I9" s="300"/>
      <c r="J9" s="304"/>
      <c r="K9" s="307"/>
      <c r="L9" s="310"/>
      <c r="M9" s="312"/>
      <c r="N9" s="146"/>
      <c r="O9" s="307"/>
      <c r="P9" s="310"/>
      <c r="Q9" s="298"/>
      <c r="R9" s="132">
        <v>3</v>
      </c>
      <c r="S9" s="100"/>
      <c r="T9" s="133" t="str">
        <f t="shared" si="0"/>
        <v/>
      </c>
      <c r="U9" s="134"/>
      <c r="V9" s="134"/>
      <c r="W9" s="135"/>
      <c r="X9" s="134"/>
      <c r="Y9" s="134"/>
      <c r="Z9" s="134"/>
      <c r="AA9" s="136" t="str">
        <f>IFERROR(IF(T9="Probabilidad",(AA8-(+AA8*W9)),IF(T9="Impacto",$L$7,"")),"")</f>
        <v/>
      </c>
      <c r="AB9" s="137" t="str">
        <f t="shared" si="2"/>
        <v/>
      </c>
      <c r="AC9" s="138" t="str">
        <f t="shared" si="3"/>
        <v/>
      </c>
      <c r="AD9" s="137" t="str">
        <f t="shared" si="4"/>
        <v/>
      </c>
      <c r="AE9" s="138" t="str">
        <f t="shared" si="5"/>
        <v/>
      </c>
      <c r="AF9" s="139" t="str">
        <f t="shared" si="6"/>
        <v/>
      </c>
      <c r="AG9" s="140"/>
      <c r="AH9" s="100"/>
      <c r="AI9" s="142"/>
      <c r="AJ9" s="143"/>
      <c r="AK9" s="143"/>
      <c r="AL9" s="100"/>
      <c r="AM9" s="142"/>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row>
    <row r="10" spans="1:71" s="145" customFormat="1" ht="151.5" customHeight="1" x14ac:dyDescent="0.25">
      <c r="A10" s="325">
        <v>2</v>
      </c>
      <c r="B10" s="326" t="s">
        <v>347</v>
      </c>
      <c r="C10" s="329" t="s">
        <v>414</v>
      </c>
      <c r="D10" s="329" t="s">
        <v>193</v>
      </c>
      <c r="E10" s="299" t="s">
        <v>120</v>
      </c>
      <c r="F10" s="349" t="s">
        <v>488</v>
      </c>
      <c r="G10" s="350" t="s">
        <v>489</v>
      </c>
      <c r="H10" s="352" t="s">
        <v>415</v>
      </c>
      <c r="I10" s="299" t="s">
        <v>348</v>
      </c>
      <c r="J10" s="303">
        <v>160</v>
      </c>
      <c r="K10" s="305" t="str">
        <f>IF(J10&lt;=0,"",IF(J10&lt;=2,"Muy Baja",IF(J10&lt;=24,"Baja",IF(J10&lt;=500,"Media",IF(J10&lt;=5000,"Alta","Muy Alta")))))</f>
        <v>Media</v>
      </c>
      <c r="L10" s="308">
        <f>IF(K10="","",IF(K10="Muy Baja",0.2,IF(K10="Baja",0.4,IF(K10="Media",0.6,IF(K10="Alta",0.8,IF(K10="Muy Alta",1,))))))</f>
        <v>0.6</v>
      </c>
      <c r="M10" s="311" t="s">
        <v>560</v>
      </c>
      <c r="N10" s="131"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05" t="str">
        <f>IF(OR(N10='Tabla Impacto'!$C$11,N10='Tabla Impacto'!$D$11),"Leve",IF(OR(N10='Tabla Impacto'!$C$12,N10='Tabla Impacto'!$D$12),"Menor",IF(OR(N10='Tabla Impacto'!$C$13,N10='Tabla Impacto'!$D$13),"Moderado",IF(OR(N10='Tabla Impacto'!$C$14,N10='Tabla Impacto'!$D$14),"Mayor",IF(OR(N10='Tabla Impacto'!$C$15,N10='Tabla Impacto'!$D$15),"Catastrófico","")))))</f>
        <v>Moderado</v>
      </c>
      <c r="P10" s="308">
        <f>IF(O10="","",IF(O10="Leve",0.2,IF(O10="Menor",0.4,IF(O10="Moderado",0.6,IF(O10="Mayor",0.8,IF(O10="Catastrófico",1,))))))</f>
        <v>0.6</v>
      </c>
      <c r="Q10" s="296"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32">
        <v>1</v>
      </c>
      <c r="S10" s="100" t="s">
        <v>200</v>
      </c>
      <c r="T10" s="133" t="str">
        <f t="shared" ref="T10:T16" si="7">IF(OR(U10="Preventivo",U10="Detectivo"),"Probabilidad",IF(U10="Correctivo","Impacto",""))</f>
        <v>Probabilidad</v>
      </c>
      <c r="U10" s="134" t="s">
        <v>14</v>
      </c>
      <c r="V10" s="134" t="s">
        <v>9</v>
      </c>
      <c r="W10" s="135" t="str">
        <f t="shared" ref="W10:W16" si="8">IF(AND(U10="Preventivo",V10="Automático"),"50%",IF(AND(U10="Preventivo",V10="Manual"),"40%",IF(AND(U10="Detectivo",V10="Automático"),"40%",IF(AND(U10="Detectivo",V10="Manual"),"30%",IF(AND(U10="Correctivo",V10="Automático"),"35%",IF(AND(U10="Correctivo",V10="Manual"),"25%",""))))))</f>
        <v>40%</v>
      </c>
      <c r="X10" s="134" t="s">
        <v>19</v>
      </c>
      <c r="Y10" s="134" t="s">
        <v>22</v>
      </c>
      <c r="Z10" s="134" t="s">
        <v>110</v>
      </c>
      <c r="AA10" s="136">
        <f t="shared" ref="AA10:AA16" si="9">IFERROR(IF(T10="Probabilidad",(L10-(+L10*W10)),IF(T10="Impacto",L10,"")),"")</f>
        <v>0.36</v>
      </c>
      <c r="AB10" s="137" t="str">
        <f t="shared" ref="AB10:AB16" si="10">IFERROR(IF(AA10="","",IF(AA10&lt;=0.2,"Muy Baja",IF(AA10&lt;=0.4,"Baja",IF(AA10&lt;=0.6,"Media",IF(AA10&lt;=0.8,"Alta","Muy Alta"))))),"")</f>
        <v>Baja</v>
      </c>
      <c r="AC10" s="138">
        <f t="shared" ref="AC10:AC16" si="11">+AA10</f>
        <v>0.36</v>
      </c>
      <c r="AD10" s="137" t="str">
        <f t="shared" ref="AD10:AD16" si="12">IFERROR(IF(AE10="","",IF(AE10&lt;=0.2,"Leve",IF(AE10&lt;=0.4,"Menor",IF(AE10&lt;=0.6,"Moderado",IF(AE10&lt;=0.8,"Mayor","Catastrófico"))))),"")</f>
        <v>Moderado</v>
      </c>
      <c r="AE10" s="138">
        <f t="shared" ref="AE10:AE16" si="13">IFERROR(IF(T10="Impacto",(P10-(+P10*W10)),IF(T10="Probabilidad",P10,"")),"")</f>
        <v>0.6</v>
      </c>
      <c r="AF10" s="139"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40" t="s">
        <v>122</v>
      </c>
      <c r="AH10" s="121" t="s">
        <v>416</v>
      </c>
      <c r="AI10" s="129" t="s">
        <v>201</v>
      </c>
      <c r="AJ10" s="147" t="s">
        <v>202</v>
      </c>
      <c r="AK10" s="147" t="s">
        <v>202</v>
      </c>
      <c r="AL10" s="121" t="s">
        <v>417</v>
      </c>
      <c r="AM10" s="142"/>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row>
    <row r="11" spans="1:71" s="145" customFormat="1" ht="151.5" customHeight="1" x14ac:dyDescent="0.25">
      <c r="A11" s="325"/>
      <c r="B11" s="327"/>
      <c r="C11" s="330"/>
      <c r="D11" s="331"/>
      <c r="E11" s="300"/>
      <c r="F11" s="300"/>
      <c r="G11" s="351"/>
      <c r="H11" s="353"/>
      <c r="I11" s="300"/>
      <c r="J11" s="304"/>
      <c r="K11" s="306"/>
      <c r="L11" s="309"/>
      <c r="M11" s="312"/>
      <c r="N11" s="146"/>
      <c r="O11" s="306"/>
      <c r="P11" s="309"/>
      <c r="Q11" s="297"/>
      <c r="R11" s="132">
        <v>2</v>
      </c>
      <c r="S11" s="100"/>
      <c r="T11" s="133" t="str">
        <f t="shared" ref="T11:T12" si="15">IF(OR(U11="Preventivo",U11="Detectivo"),"Probabilidad",IF(U11="Correctivo","Impacto",""))</f>
        <v/>
      </c>
      <c r="U11" s="134"/>
      <c r="V11" s="134"/>
      <c r="W11" s="135"/>
      <c r="X11" s="134"/>
      <c r="Y11" s="134"/>
      <c r="Z11" s="134"/>
      <c r="AA11" s="136" t="str">
        <f>IFERROR(IF(T11="Probabilidad",(AA10-(+AA10*W11)),IF(T11="Impacto",L10,"")),"")</f>
        <v/>
      </c>
      <c r="AB11" s="137" t="str">
        <f t="shared" ref="AB11:AB12" si="16">IFERROR(IF(AA11="","",IF(AA11&lt;=0.2,"Muy Baja",IF(AA11&lt;=0.4,"Baja",IF(AA11&lt;=0.6,"Media",IF(AA11&lt;=0.8,"Alta","Muy Alta"))))),"")</f>
        <v/>
      </c>
      <c r="AC11" s="138" t="str">
        <f t="shared" ref="AC11:AC12" si="17">+AA11</f>
        <v/>
      </c>
      <c r="AD11" s="137" t="str">
        <f t="shared" ref="AD11:AD12" si="18">IFERROR(IF(AE11="","",IF(AE11&lt;=0.2,"Leve",IF(AE11&lt;=0.4,"Menor",IF(AE11&lt;=0.6,"Moderado",IF(AE11&lt;=0.8,"Mayor","Catastrófico"))))),"")</f>
        <v/>
      </c>
      <c r="AE11" s="138" t="str">
        <f>IFERROR(IF(T11="Impacto",(P10-(+P10*W11)),IF(T11="Probabilidad",P10,"")),"")</f>
        <v/>
      </c>
      <c r="AF11" s="139"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40"/>
      <c r="AH11" s="121"/>
      <c r="AI11" s="129"/>
      <c r="AJ11" s="147"/>
      <c r="AK11" s="147"/>
      <c r="AL11" s="121"/>
      <c r="AM11" s="142"/>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row>
    <row r="12" spans="1:71" s="145" customFormat="1" ht="151.5" customHeight="1" x14ac:dyDescent="0.25">
      <c r="A12" s="325"/>
      <c r="B12" s="328"/>
      <c r="C12" s="330"/>
      <c r="D12" s="331"/>
      <c r="E12" s="300"/>
      <c r="F12" s="300"/>
      <c r="G12" s="351"/>
      <c r="H12" s="353"/>
      <c r="I12" s="300"/>
      <c r="J12" s="304"/>
      <c r="K12" s="307"/>
      <c r="L12" s="310"/>
      <c r="M12" s="312"/>
      <c r="N12" s="146"/>
      <c r="O12" s="307"/>
      <c r="P12" s="310"/>
      <c r="Q12" s="298"/>
      <c r="R12" s="132">
        <v>3</v>
      </c>
      <c r="S12" s="100"/>
      <c r="T12" s="133" t="str">
        <f t="shared" si="15"/>
        <v/>
      </c>
      <c r="U12" s="134"/>
      <c r="V12" s="134"/>
      <c r="W12" s="135"/>
      <c r="X12" s="134"/>
      <c r="Y12" s="134"/>
      <c r="Z12" s="134"/>
      <c r="AA12" s="136" t="str">
        <f>IFERROR(IF(T12="Probabilidad",(AA11-(+AA11*W12)),IF(T12="Impacto",L10,"")),"")</f>
        <v/>
      </c>
      <c r="AB12" s="137" t="str">
        <f t="shared" si="16"/>
        <v/>
      </c>
      <c r="AC12" s="138" t="str">
        <f t="shared" si="17"/>
        <v/>
      </c>
      <c r="AD12" s="137" t="str">
        <f t="shared" si="18"/>
        <v/>
      </c>
      <c r="AE12" s="138" t="str">
        <f>IFERROR(IF(T12="Impacto",(P10-(+P10*W12)),IF(T12="Probabilidad",P10,"")),"")</f>
        <v/>
      </c>
      <c r="AF12" s="139" t="str">
        <f t="shared" si="19"/>
        <v/>
      </c>
      <c r="AG12" s="140"/>
      <c r="AH12" s="121"/>
      <c r="AI12" s="129"/>
      <c r="AJ12" s="147"/>
      <c r="AK12" s="147"/>
      <c r="AL12" s="121"/>
      <c r="AM12" s="142"/>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row>
    <row r="13" spans="1:71" s="150" customFormat="1" ht="151.5" customHeight="1" x14ac:dyDescent="0.25">
      <c r="A13" s="325">
        <v>3</v>
      </c>
      <c r="B13" s="326" t="s">
        <v>203</v>
      </c>
      <c r="C13" s="329" t="s">
        <v>385</v>
      </c>
      <c r="D13" s="329" t="s">
        <v>409</v>
      </c>
      <c r="E13" s="299" t="s">
        <v>118</v>
      </c>
      <c r="F13" s="299" t="s">
        <v>490</v>
      </c>
      <c r="G13" s="299" t="s">
        <v>204</v>
      </c>
      <c r="H13" s="301" t="s">
        <v>418</v>
      </c>
      <c r="I13" s="299" t="s">
        <v>348</v>
      </c>
      <c r="J13" s="303">
        <v>5000</v>
      </c>
      <c r="K13" s="305" t="str">
        <f>IF(J13&lt;=0,"",IF(J13&lt;=2,"Muy Baja",IF(J13&lt;=24,"Baja",IF(J13&lt;=500,"Media",IF(J13&lt;=5000,"Alta","Muy Alta")))))</f>
        <v>Alta</v>
      </c>
      <c r="L13" s="308">
        <f>IF(K13="","",IF(K13="Muy Baja",0.2,IF(K13="Baja",0.4,IF(K13="Media",0.6,IF(K13="Alta",0.8,IF(K13="Muy Alta",1,))))))</f>
        <v>0.8</v>
      </c>
      <c r="M13" s="311" t="s">
        <v>560</v>
      </c>
      <c r="N13" s="131"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05" t="str">
        <f>IF(OR(N13='Tabla Impacto'!$C$11,N13='Tabla Impacto'!$D$11),"Leve",IF(OR(N13='Tabla Impacto'!$C$12,N13='Tabla Impacto'!$D$12),"Menor",IF(OR(N13='Tabla Impacto'!$C$13,N13='Tabla Impacto'!$D$13),"Moderado",IF(OR(N13='Tabla Impacto'!$C$14,N13='Tabla Impacto'!$D$14),"Mayor",IF(OR(N13='Tabla Impacto'!$C$15,N13='Tabla Impacto'!$D$15),"Catastrófico","")))))</f>
        <v>Moderado</v>
      </c>
      <c r="P13" s="308">
        <f>IF(O13="","",IF(O13="Leve",0.2,IF(O13="Menor",0.4,IF(O13="Moderado",0.6,IF(O13="Mayor",0.8,IF(O13="Catastrófico",1,))))))</f>
        <v>0.6</v>
      </c>
      <c r="Q13" s="296"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2">
        <v>1</v>
      </c>
      <c r="S13" s="100" t="s">
        <v>205</v>
      </c>
      <c r="T13" s="133" t="str">
        <f t="shared" si="7"/>
        <v>Probabilidad</v>
      </c>
      <c r="U13" s="134" t="s">
        <v>14</v>
      </c>
      <c r="V13" s="134" t="s">
        <v>9</v>
      </c>
      <c r="W13" s="135" t="str">
        <f t="shared" si="8"/>
        <v>40%</v>
      </c>
      <c r="X13" s="134" t="s">
        <v>19</v>
      </c>
      <c r="Y13" s="134" t="s">
        <v>22</v>
      </c>
      <c r="Z13" s="134" t="s">
        <v>110</v>
      </c>
      <c r="AA13" s="136">
        <f t="shared" si="9"/>
        <v>0.48</v>
      </c>
      <c r="AB13" s="137" t="str">
        <f t="shared" si="10"/>
        <v>Media</v>
      </c>
      <c r="AC13" s="138">
        <f t="shared" si="11"/>
        <v>0.48</v>
      </c>
      <c r="AD13" s="137" t="str">
        <f t="shared" si="12"/>
        <v>Moderado</v>
      </c>
      <c r="AE13" s="138">
        <f t="shared" si="13"/>
        <v>0.6</v>
      </c>
      <c r="AF13" s="139" t="str">
        <f t="shared" si="14"/>
        <v>Moderado</v>
      </c>
      <c r="AG13" s="140" t="s">
        <v>122</v>
      </c>
      <c r="AH13" s="128" t="s">
        <v>419</v>
      </c>
      <c r="AI13" s="148" t="s">
        <v>206</v>
      </c>
      <c r="AJ13" s="147" t="s">
        <v>202</v>
      </c>
      <c r="AK13" s="147" t="s">
        <v>202</v>
      </c>
      <c r="AL13" s="121" t="s">
        <v>420</v>
      </c>
      <c r="AM13" s="142"/>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row>
    <row r="14" spans="1:71" s="150" customFormat="1" ht="151.5" customHeight="1" x14ac:dyDescent="0.25">
      <c r="A14" s="325"/>
      <c r="B14" s="327"/>
      <c r="C14" s="330"/>
      <c r="D14" s="330"/>
      <c r="E14" s="300"/>
      <c r="F14" s="300"/>
      <c r="G14" s="300"/>
      <c r="H14" s="302"/>
      <c r="I14" s="300"/>
      <c r="J14" s="304"/>
      <c r="K14" s="306"/>
      <c r="L14" s="309"/>
      <c r="M14" s="312"/>
      <c r="N14" s="146"/>
      <c r="O14" s="306"/>
      <c r="P14" s="309"/>
      <c r="Q14" s="297"/>
      <c r="R14" s="132">
        <v>2</v>
      </c>
      <c r="S14" s="151"/>
      <c r="T14" s="133" t="str">
        <f t="shared" ref="T14:T15" si="20">IF(OR(U14="Preventivo",U14="Detectivo"),"Probabilidad",IF(U14="Correctivo","Impacto",""))</f>
        <v/>
      </c>
      <c r="U14" s="134"/>
      <c r="V14" s="134"/>
      <c r="W14" s="135"/>
      <c r="X14" s="134"/>
      <c r="Y14" s="134"/>
      <c r="Z14" s="134"/>
      <c r="AA14" s="136" t="str">
        <f>IFERROR(IF(T14="Probabilidad",(AA13-(+AA13*W14)),IF(T14="Impacto",L13,"")),"")</f>
        <v/>
      </c>
      <c r="AB14" s="137" t="str">
        <f t="shared" ref="AB14:AB15" si="21">IFERROR(IF(AA14="","",IF(AA14&lt;=0.2,"Muy Baja",IF(AA14&lt;=0.4,"Baja",IF(AA14&lt;=0.6,"Media",IF(AA14&lt;=0.8,"Alta","Muy Alta"))))),"")</f>
        <v/>
      </c>
      <c r="AC14" s="138" t="str">
        <f t="shared" ref="AC14:AC15" si="22">+AA14</f>
        <v/>
      </c>
      <c r="AD14" s="137" t="str">
        <f t="shared" ref="AD14:AD15" si="23">IFERROR(IF(AE14="","",IF(AE14&lt;=0.2,"Leve",IF(AE14&lt;=0.4,"Menor",IF(AE14&lt;=0.6,"Moderado",IF(AE14&lt;=0.8,"Mayor","Catastrófico"))))),"")</f>
        <v/>
      </c>
      <c r="AE14" s="138" t="str">
        <f>IFERROR(IF(T14="Impacto",(P13-(+P13*W14)),IF(T14="Probabilidad",P13,"")),"")</f>
        <v/>
      </c>
      <c r="AF14" s="139"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40"/>
      <c r="AH14" s="121"/>
      <c r="AI14" s="129"/>
      <c r="AJ14" s="147"/>
      <c r="AK14" s="147"/>
      <c r="AL14" s="121"/>
      <c r="AM14" s="142"/>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row>
    <row r="15" spans="1:71" s="150" customFormat="1" ht="151.5" customHeight="1" x14ac:dyDescent="0.25">
      <c r="A15" s="325"/>
      <c r="B15" s="328"/>
      <c r="C15" s="330"/>
      <c r="D15" s="330"/>
      <c r="E15" s="300"/>
      <c r="F15" s="347"/>
      <c r="G15" s="347"/>
      <c r="H15" s="348"/>
      <c r="I15" s="300"/>
      <c r="J15" s="304"/>
      <c r="K15" s="307"/>
      <c r="L15" s="310"/>
      <c r="M15" s="312"/>
      <c r="N15" s="146"/>
      <c r="O15" s="307"/>
      <c r="P15" s="310"/>
      <c r="Q15" s="298"/>
      <c r="R15" s="132">
        <v>3</v>
      </c>
      <c r="S15" s="151"/>
      <c r="T15" s="133" t="str">
        <f t="shared" si="20"/>
        <v/>
      </c>
      <c r="U15" s="134"/>
      <c r="V15" s="134"/>
      <c r="W15" s="135"/>
      <c r="X15" s="134"/>
      <c r="Y15" s="134"/>
      <c r="Z15" s="134"/>
      <c r="AA15" s="136" t="str">
        <f>IFERROR(IF(T15="Probabilidad",(AA14-(+AA14*W15)),IF(T15="Impacto",L13,"")),"")</f>
        <v/>
      </c>
      <c r="AB15" s="137" t="str">
        <f t="shared" si="21"/>
        <v/>
      </c>
      <c r="AC15" s="138" t="str">
        <f t="shared" si="22"/>
        <v/>
      </c>
      <c r="AD15" s="137" t="str">
        <f t="shared" si="23"/>
        <v/>
      </c>
      <c r="AE15" s="138" t="str">
        <f>IFERROR(IF(T15="Impacto",(P13-(+P13*W15)),IF(T15="Probabilidad",P13,"")),"")</f>
        <v/>
      </c>
      <c r="AF15" s="139" t="str">
        <f t="shared" si="24"/>
        <v/>
      </c>
      <c r="AG15" s="140"/>
      <c r="AH15" s="121"/>
      <c r="AI15" s="129"/>
      <c r="AJ15" s="147"/>
      <c r="AK15" s="147"/>
      <c r="AL15" s="121"/>
      <c r="AM15" s="142"/>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row>
    <row r="16" spans="1:71" s="145" customFormat="1" ht="169.5" customHeight="1" x14ac:dyDescent="0.25">
      <c r="A16" s="325">
        <v>4</v>
      </c>
      <c r="B16" s="326" t="s">
        <v>600</v>
      </c>
      <c r="C16" s="329" t="s">
        <v>601</v>
      </c>
      <c r="D16" s="329" t="s">
        <v>602</v>
      </c>
      <c r="E16" s="299" t="s">
        <v>118</v>
      </c>
      <c r="F16" s="349" t="s">
        <v>491</v>
      </c>
      <c r="G16" s="349" t="s">
        <v>492</v>
      </c>
      <c r="H16" s="301" t="s">
        <v>410</v>
      </c>
      <c r="I16" s="299" t="s">
        <v>348</v>
      </c>
      <c r="J16" s="303">
        <v>480</v>
      </c>
      <c r="K16" s="305" t="str">
        <f>IF(J16&lt;=0,"",IF(J16&lt;=2,"Muy Baja",IF(J16&lt;=24,"Baja",IF(J16&lt;=500,"Media",IF(J16&lt;=5000,"Alta","Muy Alta")))))</f>
        <v>Media</v>
      </c>
      <c r="L16" s="308">
        <f>IF(K16="","",IF(K16="Muy Baja",0.2,IF(K16="Baja",0.4,IF(K16="Media",0.6,IF(K16="Alta",0.8,IF(K16="Muy Alta",1,))))))</f>
        <v>0.6</v>
      </c>
      <c r="M16" s="311" t="s">
        <v>557</v>
      </c>
      <c r="N16" s="131" t="str">
        <f>IF(NOT(ISERROR(MATCH(M16,'Tabla Impacto'!$B$221:$B$223,0))),'Tabla Impacto'!$F$223&amp;"Por favor no seleccionar los criterios de impacto(Afectación Económica o presupuestal y Pérdida Reputacional)",M16)</f>
        <v xml:space="preserve"> El riesgo afecta la imagen de alguna área de la organización</v>
      </c>
      <c r="O16" s="305" t="str">
        <f>IF(OR(N16='Tabla Impacto'!$C$11,N16='Tabla Impacto'!$D$11),"Leve",IF(OR(N16='Tabla Impacto'!$C$12,N16='Tabla Impacto'!$D$12),"Menor",IF(OR(N16='Tabla Impacto'!$C$13,N16='Tabla Impacto'!$D$13),"Moderado",IF(OR(N16='Tabla Impacto'!$C$14,N16='Tabla Impacto'!$D$14),"Mayor",IF(OR(N16='Tabla Impacto'!$C$15,N16='Tabla Impacto'!$D$15),"Catastrófico","")))))</f>
        <v>Leve</v>
      </c>
      <c r="P16" s="308">
        <f>IF(O16="","",IF(O16="Leve",0.2,IF(O16="Menor",0.4,IF(O16="Moderado",0.6,IF(O16="Mayor",0.8,IF(O16="Catastrófico",1,))))))</f>
        <v>0.2</v>
      </c>
      <c r="Q16" s="296"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32">
        <v>1</v>
      </c>
      <c r="S16" s="100" t="s">
        <v>208</v>
      </c>
      <c r="T16" s="133" t="str">
        <f t="shared" si="7"/>
        <v>Probabilidad</v>
      </c>
      <c r="U16" s="134" t="s">
        <v>15</v>
      </c>
      <c r="V16" s="134" t="s">
        <v>9</v>
      </c>
      <c r="W16" s="135" t="str">
        <f t="shared" si="8"/>
        <v>30%</v>
      </c>
      <c r="X16" s="134" t="s">
        <v>19</v>
      </c>
      <c r="Y16" s="134" t="s">
        <v>22</v>
      </c>
      <c r="Z16" s="134" t="s">
        <v>110</v>
      </c>
      <c r="AA16" s="136">
        <f t="shared" si="9"/>
        <v>0.42</v>
      </c>
      <c r="AB16" s="137" t="str">
        <f t="shared" si="10"/>
        <v>Media</v>
      </c>
      <c r="AC16" s="138">
        <f t="shared" si="11"/>
        <v>0.42</v>
      </c>
      <c r="AD16" s="137" t="str">
        <f t="shared" si="12"/>
        <v>Leve</v>
      </c>
      <c r="AE16" s="138">
        <f t="shared" si="13"/>
        <v>0.2</v>
      </c>
      <c r="AF16" s="139" t="str">
        <f t="shared" si="14"/>
        <v>Moderado</v>
      </c>
      <c r="AG16" s="140" t="s">
        <v>122</v>
      </c>
      <c r="AH16" s="121" t="s">
        <v>412</v>
      </c>
      <c r="AI16" s="152" t="s">
        <v>210</v>
      </c>
      <c r="AJ16" s="147" t="s">
        <v>202</v>
      </c>
      <c r="AK16" s="147" t="s">
        <v>202</v>
      </c>
      <c r="AL16" s="128" t="s">
        <v>421</v>
      </c>
      <c r="AM16" s="142"/>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row>
    <row r="17" spans="1:71" s="145" customFormat="1" ht="151.5" customHeight="1" x14ac:dyDescent="0.25">
      <c r="A17" s="325"/>
      <c r="B17" s="327"/>
      <c r="C17" s="330"/>
      <c r="D17" s="330"/>
      <c r="E17" s="300"/>
      <c r="F17" s="300"/>
      <c r="G17" s="300"/>
      <c r="H17" s="302"/>
      <c r="I17" s="300"/>
      <c r="J17" s="304"/>
      <c r="K17" s="306"/>
      <c r="L17" s="309"/>
      <c r="M17" s="312"/>
      <c r="N17" s="146"/>
      <c r="O17" s="306"/>
      <c r="P17" s="309"/>
      <c r="Q17" s="297"/>
      <c r="R17" s="132">
        <v>2</v>
      </c>
      <c r="S17" s="121"/>
      <c r="T17" s="133" t="str">
        <f t="shared" ref="T17:T109" si="25">IF(OR(U17="Preventivo",U17="Detectivo"),"Probabilidad",IF(U17="Correctivo","Impacto",""))</f>
        <v/>
      </c>
      <c r="U17" s="134"/>
      <c r="V17" s="134"/>
      <c r="W17" s="135"/>
      <c r="X17" s="134"/>
      <c r="Y17" s="134"/>
      <c r="Z17" s="134"/>
      <c r="AA17" s="136"/>
      <c r="AB17" s="137"/>
      <c r="AC17" s="138"/>
      <c r="AD17" s="137"/>
      <c r="AE17" s="138"/>
      <c r="AF17" s="139"/>
      <c r="AG17" s="140"/>
      <c r="AH17" s="121"/>
      <c r="AI17" s="129"/>
      <c r="AJ17" s="147"/>
      <c r="AK17" s="147"/>
      <c r="AL17" s="121"/>
      <c r="AM17" s="142"/>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row>
    <row r="18" spans="1:71" s="145" customFormat="1" ht="151.5" customHeight="1" x14ac:dyDescent="0.25">
      <c r="A18" s="325"/>
      <c r="B18" s="328"/>
      <c r="C18" s="330"/>
      <c r="D18" s="330"/>
      <c r="E18" s="300"/>
      <c r="F18" s="300"/>
      <c r="G18" s="300"/>
      <c r="H18" s="302"/>
      <c r="I18" s="300"/>
      <c r="J18" s="304"/>
      <c r="K18" s="307"/>
      <c r="L18" s="310"/>
      <c r="M18" s="312"/>
      <c r="N18" s="146"/>
      <c r="O18" s="307"/>
      <c r="P18" s="310"/>
      <c r="Q18" s="298"/>
      <c r="R18" s="132">
        <v>3</v>
      </c>
      <c r="S18" s="100"/>
      <c r="T18" s="133" t="str">
        <f t="shared" si="25"/>
        <v/>
      </c>
      <c r="U18" s="134"/>
      <c r="V18" s="134"/>
      <c r="W18" s="135"/>
      <c r="X18" s="134"/>
      <c r="Y18" s="134"/>
      <c r="Z18" s="134"/>
      <c r="AA18" s="136"/>
      <c r="AB18" s="137"/>
      <c r="AC18" s="138"/>
      <c r="AD18" s="137"/>
      <c r="AE18" s="138"/>
      <c r="AF18" s="139"/>
      <c r="AG18" s="140"/>
      <c r="AH18" s="121"/>
      <c r="AI18" s="129"/>
      <c r="AJ18" s="147"/>
      <c r="AK18" s="147"/>
      <c r="AL18" s="121"/>
      <c r="AM18" s="142"/>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row>
    <row r="19" spans="1:71" s="145" customFormat="1" ht="162" customHeight="1" x14ac:dyDescent="0.25">
      <c r="A19" s="325">
        <v>5</v>
      </c>
      <c r="B19" s="326" t="s">
        <v>600</v>
      </c>
      <c r="C19" s="329" t="s">
        <v>601</v>
      </c>
      <c r="D19" s="329" t="s">
        <v>602</v>
      </c>
      <c r="E19" s="299" t="s">
        <v>118</v>
      </c>
      <c r="F19" s="349" t="s">
        <v>493</v>
      </c>
      <c r="G19" s="349" t="s">
        <v>494</v>
      </c>
      <c r="H19" s="301" t="s">
        <v>411</v>
      </c>
      <c r="I19" s="299" t="s">
        <v>348</v>
      </c>
      <c r="J19" s="303">
        <v>480</v>
      </c>
      <c r="K19" s="305" t="str">
        <f>IF(J19&lt;=0,"",IF(J19&lt;=2,"Muy Baja",IF(J19&lt;=24,"Baja",IF(J19&lt;=500,"Media",IF(J19&lt;=5000,"Alta","Muy Alta")))))</f>
        <v>Media</v>
      </c>
      <c r="L19" s="308">
        <f>IF(K19="","",IF(K19="Muy Baja",0.2,IF(K19="Baja",0.4,IF(K19="Media",0.6,IF(K19="Alta",0.8,IF(K19="Muy Alta",1,))))))</f>
        <v>0.6</v>
      </c>
      <c r="M19" s="311" t="s">
        <v>557</v>
      </c>
      <c r="N19" s="131" t="str">
        <f>IF(NOT(ISERROR(MATCH(M19,'Tabla Impacto'!$B$221:$B$223,0))),'Tabla Impacto'!$F$223&amp;"Por favor no seleccionar los criterios de impacto(Afectación Económica o presupuestal y Pérdida Reputacional)",M19)</f>
        <v xml:space="preserve"> El riesgo afecta la imagen de alguna área de la organización</v>
      </c>
      <c r="O19" s="305" t="str">
        <f>IF(OR(N19='Tabla Impacto'!$C$11,N19='Tabla Impacto'!$D$11),"Leve",IF(OR(N19='Tabla Impacto'!$C$12,N19='Tabla Impacto'!$D$12),"Menor",IF(OR(N19='Tabla Impacto'!$C$13,N19='Tabla Impacto'!$D$13),"Moderado",IF(OR(N19='Tabla Impacto'!$C$14,N19='Tabla Impacto'!$D$14),"Mayor",IF(OR(N19='Tabla Impacto'!$C$15,N19='Tabla Impacto'!$D$15),"Catastrófico","")))))</f>
        <v>Leve</v>
      </c>
      <c r="P19" s="308">
        <f>IF(O19="","",IF(O19="Leve",0.2,IF(O19="Menor",0.4,IF(O19="Moderado",0.6,IF(O19="Mayor",0.8,IF(O19="Catastrófico",1,))))))</f>
        <v>0.2</v>
      </c>
      <c r="Q19" s="296"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32">
        <v>1</v>
      </c>
      <c r="S19" s="100" t="s">
        <v>211</v>
      </c>
      <c r="T19" s="133" t="str">
        <f t="shared" si="25"/>
        <v>Probabilidad</v>
      </c>
      <c r="U19" s="134" t="s">
        <v>15</v>
      </c>
      <c r="V19" s="134" t="s">
        <v>9</v>
      </c>
      <c r="W19" s="135" t="str">
        <f t="shared" ref="W19:W109" si="26">IF(AND(U19="Preventivo",V19="Automático"),"50%",IF(AND(U19="Preventivo",V19="Manual"),"40%",IF(AND(U19="Detectivo",V19="Automático"),"40%",IF(AND(U19="Detectivo",V19="Manual"),"30%",IF(AND(U19="Correctivo",V19="Automático"),"35%",IF(AND(U19="Correctivo",V19="Manual"),"25%",""))))))</f>
        <v>30%</v>
      </c>
      <c r="X19" s="134" t="s">
        <v>19</v>
      </c>
      <c r="Y19" s="134" t="s">
        <v>22</v>
      </c>
      <c r="Z19" s="134" t="s">
        <v>110</v>
      </c>
      <c r="AA19" s="136">
        <f t="shared" ref="AA19:AA109" si="27">IFERROR(IF(T19="Probabilidad",(L19-(+L19*W19)),IF(T19="Impacto",L19,"")),"")</f>
        <v>0.42</v>
      </c>
      <c r="AB19" s="137" t="str">
        <f t="shared" ref="AB19:AB109" si="28">IFERROR(IF(AA19="","",IF(AA19&lt;=0.2,"Muy Baja",IF(AA19&lt;=0.4,"Baja",IF(AA19&lt;=0.6,"Media",IF(AA19&lt;=0.8,"Alta","Muy Alta"))))),"")</f>
        <v>Media</v>
      </c>
      <c r="AC19" s="138">
        <f t="shared" ref="AC19:AC109" si="29">+AA19</f>
        <v>0.42</v>
      </c>
      <c r="AD19" s="137" t="str">
        <f t="shared" ref="AD19:AD109" si="30">IFERROR(IF(AE19="","",IF(AE19&lt;=0.2,"Leve",IF(AE19&lt;=0.4,"Menor",IF(AE19&lt;=0.6,"Moderado",IF(AE19&lt;=0.8,"Mayor","Catastrófico"))))),"")</f>
        <v>Leve</v>
      </c>
      <c r="AE19" s="138">
        <f t="shared" ref="AE19:AE109" si="31">IFERROR(IF(T19="Impacto",(P19-(+P19*W19)),IF(T19="Probabilidad",P19,"")),"")</f>
        <v>0.2</v>
      </c>
      <c r="AF19" s="139" t="str">
        <f t="shared" ref="AF19:AF109" si="32">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Moderado</v>
      </c>
      <c r="AG19" s="140" t="s">
        <v>122</v>
      </c>
      <c r="AH19" s="121" t="s">
        <v>412</v>
      </c>
      <c r="AI19" s="152" t="s">
        <v>269</v>
      </c>
      <c r="AJ19" s="147" t="s">
        <v>202</v>
      </c>
      <c r="AK19" s="147" t="s">
        <v>202</v>
      </c>
      <c r="AL19" s="128" t="s">
        <v>421</v>
      </c>
      <c r="AM19" s="142"/>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row>
    <row r="20" spans="1:71" s="145" customFormat="1" ht="151.5" customHeight="1" x14ac:dyDescent="0.25">
      <c r="A20" s="325"/>
      <c r="B20" s="327"/>
      <c r="C20" s="330"/>
      <c r="D20" s="330"/>
      <c r="E20" s="300"/>
      <c r="F20" s="300"/>
      <c r="G20" s="300"/>
      <c r="H20" s="302"/>
      <c r="I20" s="300"/>
      <c r="J20" s="304"/>
      <c r="K20" s="306"/>
      <c r="L20" s="309"/>
      <c r="M20" s="312"/>
      <c r="N20" s="146"/>
      <c r="O20" s="306"/>
      <c r="P20" s="309"/>
      <c r="Q20" s="297"/>
      <c r="R20" s="132">
        <v>2</v>
      </c>
      <c r="S20" s="100"/>
      <c r="T20" s="133" t="str">
        <f t="shared" ref="T20:T21" si="33">IF(OR(U20="Preventivo",U20="Detectivo"),"Probabilidad",IF(U20="Correctivo","Impacto",""))</f>
        <v/>
      </c>
      <c r="U20" s="134"/>
      <c r="V20" s="134"/>
      <c r="W20" s="135"/>
      <c r="X20" s="134"/>
      <c r="Y20" s="134"/>
      <c r="Z20" s="134"/>
      <c r="AA20" s="136" t="str">
        <f>IFERROR(IF(T20="Probabilidad",(AA19-(+AA19*W20)),IF(T20="Impacto",L20,"")),"")</f>
        <v/>
      </c>
      <c r="AB20" s="137" t="str">
        <f t="shared" ref="AB20:AB21" si="34">IFERROR(IF(AA20="","",IF(AA20&lt;=0.2,"Muy Baja",IF(AA20&lt;=0.4,"Baja",IF(AA20&lt;=0.6,"Media",IF(AA20&lt;=0.8,"Alta","Muy Alta"))))),"")</f>
        <v/>
      </c>
      <c r="AC20" s="138" t="str">
        <f t="shared" ref="AC20:AC21" si="35">+AA20</f>
        <v/>
      </c>
      <c r="AD20" s="137" t="str">
        <f t="shared" ref="AD20:AD21" si="36">IFERROR(IF(AE20="","",IF(AE20&lt;=0.2,"Leve",IF(AE20&lt;=0.4,"Menor",IF(AE20&lt;=0.6,"Moderado",IF(AE20&lt;=0.8,"Mayor","Catastrófico"))))),"")</f>
        <v/>
      </c>
      <c r="AE20" s="138" t="str">
        <f t="shared" ref="AE20:AE21" si="37">IFERROR(IF(T20="Impacto",(P20-(+P20*W20)),IF(T20="Probabilidad",P20,"")),"")</f>
        <v/>
      </c>
      <c r="AF20" s="139" t="str">
        <f t="shared" ref="AF20:AF21" si="38">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40"/>
      <c r="AH20" s="121"/>
      <c r="AI20" s="129"/>
      <c r="AJ20" s="147"/>
      <c r="AK20" s="147"/>
      <c r="AL20" s="121"/>
      <c r="AM20" s="142"/>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row>
    <row r="21" spans="1:71" s="145" customFormat="1" ht="151.5" customHeight="1" x14ac:dyDescent="0.25">
      <c r="A21" s="325"/>
      <c r="B21" s="328"/>
      <c r="C21" s="330"/>
      <c r="D21" s="330"/>
      <c r="E21" s="300"/>
      <c r="F21" s="300"/>
      <c r="G21" s="300"/>
      <c r="H21" s="302"/>
      <c r="I21" s="300"/>
      <c r="J21" s="304"/>
      <c r="K21" s="307"/>
      <c r="L21" s="310"/>
      <c r="M21" s="312"/>
      <c r="N21" s="146"/>
      <c r="O21" s="307"/>
      <c r="P21" s="310"/>
      <c r="Q21" s="298"/>
      <c r="R21" s="132">
        <v>3</v>
      </c>
      <c r="S21" s="100"/>
      <c r="T21" s="133" t="str">
        <f t="shared" si="33"/>
        <v/>
      </c>
      <c r="U21" s="134"/>
      <c r="V21" s="134"/>
      <c r="W21" s="135"/>
      <c r="X21" s="134"/>
      <c r="Y21" s="134"/>
      <c r="Z21" s="134"/>
      <c r="AA21" s="136" t="str">
        <f>IFERROR(IF(T21="Probabilidad",(AA20-(+AA20*W21)),IF(T21="Impacto",L21,"")),"")</f>
        <v/>
      </c>
      <c r="AB21" s="137" t="str">
        <f t="shared" si="34"/>
        <v/>
      </c>
      <c r="AC21" s="138" t="str">
        <f t="shared" si="35"/>
        <v/>
      </c>
      <c r="AD21" s="137" t="str">
        <f t="shared" si="36"/>
        <v/>
      </c>
      <c r="AE21" s="138" t="str">
        <f t="shared" si="37"/>
        <v/>
      </c>
      <c r="AF21" s="139" t="str">
        <f t="shared" si="38"/>
        <v/>
      </c>
      <c r="AG21" s="140"/>
      <c r="AH21" s="121"/>
      <c r="AI21" s="129"/>
      <c r="AJ21" s="147"/>
      <c r="AK21" s="147"/>
      <c r="AL21" s="121"/>
      <c r="AM21" s="142"/>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row>
    <row r="22" spans="1:71" s="145" customFormat="1" ht="151.5" customHeight="1" x14ac:dyDescent="0.25">
      <c r="A22" s="325">
        <v>6</v>
      </c>
      <c r="B22" s="326" t="s">
        <v>212</v>
      </c>
      <c r="C22" s="329" t="s">
        <v>213</v>
      </c>
      <c r="D22" s="329" t="s">
        <v>413</v>
      </c>
      <c r="E22" s="299" t="s">
        <v>118</v>
      </c>
      <c r="F22" s="299" t="s">
        <v>214</v>
      </c>
      <c r="G22" s="299" t="s">
        <v>215</v>
      </c>
      <c r="H22" s="301" t="s">
        <v>216</v>
      </c>
      <c r="I22" s="299" t="s">
        <v>115</v>
      </c>
      <c r="J22" s="303">
        <v>1</v>
      </c>
      <c r="K22" s="305" t="str">
        <f>IF(J22&lt;=0,"",IF(J22&lt;=2,"Muy Baja",IF(J22&lt;=24,"Baja",IF(J22&lt;=500,"Media",IF(J22&lt;=5000,"Alta","Muy Alta")))))</f>
        <v>Muy Baja</v>
      </c>
      <c r="L22" s="308">
        <f>IF(K22="","",IF(K22="Muy Baja",0.2,IF(K22="Baja",0.4,IF(K22="Media",0.6,IF(K22="Alta",0.8,IF(K22="Muy Alta",1,))))))</f>
        <v>0.2</v>
      </c>
      <c r="M22" s="311" t="s">
        <v>560</v>
      </c>
      <c r="N22" s="131"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05" t="str">
        <f>IF(OR(N22='Tabla Impacto'!$C$11,N22='Tabla Impacto'!$D$11),"Leve",IF(OR(N22='Tabla Impacto'!$C$12,N22='Tabla Impacto'!$D$12),"Menor",IF(OR(N22='Tabla Impacto'!$C$13,N22='Tabla Impacto'!$D$13),"Moderado",IF(OR(N22='Tabla Impacto'!$C$14,N22='Tabla Impacto'!$D$14),"Mayor",IF(OR(N22='Tabla Impacto'!$C$15,N22='Tabla Impacto'!$D$15),"Catastrófico","")))))</f>
        <v>Moderado</v>
      </c>
      <c r="P22" s="308">
        <f>IF(O22="","",IF(O22="Leve",0.2,IF(O22="Menor",0.4,IF(O22="Moderado",0.6,IF(O22="Mayor",0.8,IF(O22="Catastrófico",1,))))))</f>
        <v>0.6</v>
      </c>
      <c r="Q22" s="296"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32">
        <v>1</v>
      </c>
      <c r="S22" s="100" t="s">
        <v>217</v>
      </c>
      <c r="T22" s="133" t="str">
        <f t="shared" si="25"/>
        <v>Probabilidad</v>
      </c>
      <c r="U22" s="134" t="s">
        <v>14</v>
      </c>
      <c r="V22" s="134" t="s">
        <v>9</v>
      </c>
      <c r="W22" s="135" t="str">
        <f t="shared" si="26"/>
        <v>40%</v>
      </c>
      <c r="X22" s="134" t="s">
        <v>19</v>
      </c>
      <c r="Y22" s="134" t="s">
        <v>22</v>
      </c>
      <c r="Z22" s="134" t="s">
        <v>110</v>
      </c>
      <c r="AA22" s="136">
        <f t="shared" si="27"/>
        <v>0.12</v>
      </c>
      <c r="AB22" s="137" t="str">
        <f t="shared" si="28"/>
        <v>Muy Baja</v>
      </c>
      <c r="AC22" s="138">
        <f t="shared" si="29"/>
        <v>0.12</v>
      </c>
      <c r="AD22" s="137" t="str">
        <f t="shared" si="30"/>
        <v>Moderado</v>
      </c>
      <c r="AE22" s="138">
        <f t="shared" si="31"/>
        <v>0.6</v>
      </c>
      <c r="AF22" s="139" t="str">
        <f t="shared" si="32"/>
        <v>Moderado</v>
      </c>
      <c r="AG22" s="140"/>
      <c r="AH22" s="128" t="s">
        <v>218</v>
      </c>
      <c r="AI22" s="129" t="s">
        <v>219</v>
      </c>
      <c r="AJ22" s="130">
        <v>44562</v>
      </c>
      <c r="AK22" s="130" t="s">
        <v>408</v>
      </c>
      <c r="AL22" s="121" t="s">
        <v>220</v>
      </c>
      <c r="AM22" s="142"/>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row>
    <row r="23" spans="1:71" s="145" customFormat="1" ht="151.5" customHeight="1" x14ac:dyDescent="0.25">
      <c r="A23" s="325"/>
      <c r="B23" s="327"/>
      <c r="C23" s="331"/>
      <c r="D23" s="330"/>
      <c r="E23" s="300"/>
      <c r="F23" s="300"/>
      <c r="G23" s="300"/>
      <c r="H23" s="302"/>
      <c r="I23" s="300"/>
      <c r="J23" s="304"/>
      <c r="K23" s="306"/>
      <c r="L23" s="309"/>
      <c r="M23" s="312"/>
      <c r="N23" s="146"/>
      <c r="O23" s="306"/>
      <c r="P23" s="309"/>
      <c r="Q23" s="297"/>
      <c r="R23" s="132">
        <v>2</v>
      </c>
      <c r="S23" s="100"/>
      <c r="T23" s="133" t="str">
        <f t="shared" ref="T23:T24" si="39">IF(OR(U23="Preventivo",U23="Detectivo"),"Probabilidad",IF(U23="Correctivo","Impacto",""))</f>
        <v/>
      </c>
      <c r="U23" s="153"/>
      <c r="V23" s="153"/>
      <c r="W23" s="154"/>
      <c r="X23" s="153"/>
      <c r="Y23" s="153"/>
      <c r="Z23" s="153"/>
      <c r="AA23" s="155" t="str">
        <f>IFERROR(IF(T23="Probabilidad",(AA22-(+AA22*W23)),IF(T23="Impacto",L23,"")),"")</f>
        <v/>
      </c>
      <c r="AB23" s="137" t="str">
        <f t="shared" ref="AB23:AB24" si="40">IFERROR(IF(AA23="","",IF(AA23&lt;=0.2,"Muy Baja",IF(AA23&lt;=0.4,"Baja",IF(AA23&lt;=0.6,"Media",IF(AA23&lt;=0.8,"Alta","Muy Alta"))))),"")</f>
        <v/>
      </c>
      <c r="AC23" s="156" t="str">
        <f t="shared" ref="AC23:AC24" si="41">+AA23</f>
        <v/>
      </c>
      <c r="AD23" s="137" t="str">
        <f t="shared" ref="AD23:AD24" si="42">IFERROR(IF(AE23="","",IF(AE23&lt;=0.2,"Leve",IF(AE23&lt;=0.4,"Menor",IF(AE23&lt;=0.6,"Moderado",IF(AE23&lt;=0.8,"Mayor","Catastrófico"))))),"")</f>
        <v/>
      </c>
      <c r="AE23" s="156" t="str">
        <f t="shared" ref="AE23:AE24" si="43">IFERROR(IF(T23="Impacto",(P23-(+P23*W23)),IF(T23="Probabilidad",P23,"")),"")</f>
        <v/>
      </c>
      <c r="AF23" s="157" t="str">
        <f t="shared" ref="AF23:AF24" si="4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58"/>
      <c r="AH23" s="121"/>
      <c r="AI23" s="129"/>
      <c r="AJ23" s="147"/>
      <c r="AK23" s="147"/>
      <c r="AL23" s="121"/>
      <c r="AM23" s="142"/>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row>
    <row r="24" spans="1:71" s="145" customFormat="1" ht="151.5" customHeight="1" x14ac:dyDescent="0.25">
      <c r="A24" s="354"/>
      <c r="B24" s="328"/>
      <c r="C24" s="331"/>
      <c r="D24" s="330"/>
      <c r="E24" s="300"/>
      <c r="F24" s="300"/>
      <c r="G24" s="300"/>
      <c r="H24" s="302"/>
      <c r="I24" s="300"/>
      <c r="J24" s="304"/>
      <c r="K24" s="307"/>
      <c r="L24" s="310"/>
      <c r="M24" s="312"/>
      <c r="N24" s="146"/>
      <c r="O24" s="307"/>
      <c r="P24" s="310"/>
      <c r="Q24" s="298"/>
      <c r="R24" s="132">
        <v>3</v>
      </c>
      <c r="S24" s="100"/>
      <c r="T24" s="133" t="str">
        <f t="shared" si="39"/>
        <v/>
      </c>
      <c r="U24" s="153"/>
      <c r="V24" s="153"/>
      <c r="W24" s="154"/>
      <c r="X24" s="153"/>
      <c r="Y24" s="153"/>
      <c r="Z24" s="153"/>
      <c r="AA24" s="155" t="str">
        <f>IFERROR(IF(T24="Probabilidad",(AA23-(+AA23*W24)),IF(T24="Impacto",L24,"")),"")</f>
        <v/>
      </c>
      <c r="AB24" s="137" t="str">
        <f t="shared" si="40"/>
        <v/>
      </c>
      <c r="AC24" s="156" t="str">
        <f t="shared" si="41"/>
        <v/>
      </c>
      <c r="AD24" s="137" t="str">
        <f t="shared" si="42"/>
        <v/>
      </c>
      <c r="AE24" s="156" t="str">
        <f t="shared" si="43"/>
        <v/>
      </c>
      <c r="AF24" s="157" t="str">
        <f t="shared" si="44"/>
        <v/>
      </c>
      <c r="AG24" s="158"/>
      <c r="AH24" s="121"/>
      <c r="AI24" s="129"/>
      <c r="AJ24" s="147"/>
      <c r="AK24" s="147"/>
      <c r="AL24" s="121"/>
      <c r="AM24" s="142"/>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row>
    <row r="25" spans="1:71" s="145" customFormat="1" ht="171.95" customHeight="1" x14ac:dyDescent="0.25">
      <c r="A25" s="324">
        <v>7</v>
      </c>
      <c r="B25" s="326" t="s">
        <v>212</v>
      </c>
      <c r="C25" s="329" t="s">
        <v>213</v>
      </c>
      <c r="D25" s="329" t="s">
        <v>413</v>
      </c>
      <c r="E25" s="299" t="s">
        <v>119</v>
      </c>
      <c r="F25" s="349" t="s">
        <v>221</v>
      </c>
      <c r="G25" s="299" t="s">
        <v>222</v>
      </c>
      <c r="H25" s="301" t="s">
        <v>364</v>
      </c>
      <c r="I25" s="299" t="s">
        <v>348</v>
      </c>
      <c r="J25" s="303">
        <v>1</v>
      </c>
      <c r="K25" s="305" t="str">
        <f>IF(J25&lt;=0,"",IF(J25&lt;=2,"Muy Baja",IF(J25&lt;=24,"Baja",IF(J25&lt;=500,"Media",IF(J25&lt;=5000,"Alta","Muy Alta")))))</f>
        <v>Muy Baja</v>
      </c>
      <c r="L25" s="308">
        <f>IF(K25="","",IF(K25="Muy Baja",0.2,IF(K25="Baja",0.4,IF(K25="Media",0.6,IF(K25="Alta",0.8,IF(K25="Muy Alta",1,))))))</f>
        <v>0.2</v>
      </c>
      <c r="M25" s="311" t="s">
        <v>559</v>
      </c>
      <c r="N25" s="131" t="str">
        <f>IF(NOT(ISERROR(MATCH(M25,'Tabla Impacto'!$B$221:$B$223,0))),'Tabla Impacto'!$F$223&amp;"Por favor no seleccionar los criterios de impacto(Afectación Económica o presupuestal y Pérdida Reputacional)",M25)</f>
        <v xml:space="preserve"> Entre 50 y 100 SMLMV </v>
      </c>
      <c r="O25" s="305" t="str">
        <f>IF(OR(N25='Tabla Impacto'!$C$11,N25='Tabla Impacto'!$D$11),"Leve",IF(OR(N25='Tabla Impacto'!$C$12,N25='Tabla Impacto'!$D$12),"Menor",IF(OR(N25='Tabla Impacto'!$C$13,N25='Tabla Impacto'!$D$13),"Moderado",IF(OR(N25='Tabla Impacto'!$C$14,N25='Tabla Impacto'!$D$14),"Mayor",IF(OR(N25='Tabla Impacto'!$C$15,N25='Tabla Impacto'!$D$15),"Catastrófico","")))))</f>
        <v>Moderado</v>
      </c>
      <c r="P25" s="308">
        <f>IF(O25="","",IF(O25="Leve",0.2,IF(O25="Menor",0.4,IF(O25="Moderado",0.6,IF(O25="Mayor",0.8,IF(O25="Catastrófico",1,))))))</f>
        <v>0.6</v>
      </c>
      <c r="Q25" s="296"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32">
        <v>1</v>
      </c>
      <c r="S25" s="100" t="s">
        <v>223</v>
      </c>
      <c r="T25" s="133" t="str">
        <f t="shared" si="25"/>
        <v>Probabilidad</v>
      </c>
      <c r="U25" s="134" t="s">
        <v>15</v>
      </c>
      <c r="V25" s="134" t="s">
        <v>9</v>
      </c>
      <c r="W25" s="135" t="str">
        <f t="shared" si="26"/>
        <v>30%</v>
      </c>
      <c r="X25" s="134" t="s">
        <v>20</v>
      </c>
      <c r="Y25" s="134" t="s">
        <v>23</v>
      </c>
      <c r="Z25" s="134" t="s">
        <v>111</v>
      </c>
      <c r="AA25" s="136">
        <f t="shared" si="27"/>
        <v>0.14000000000000001</v>
      </c>
      <c r="AB25" s="137" t="str">
        <f t="shared" si="28"/>
        <v>Muy Baja</v>
      </c>
      <c r="AC25" s="138">
        <f t="shared" si="29"/>
        <v>0.14000000000000001</v>
      </c>
      <c r="AD25" s="137" t="str">
        <f t="shared" si="30"/>
        <v>Moderado</v>
      </c>
      <c r="AE25" s="138">
        <f t="shared" si="31"/>
        <v>0.6</v>
      </c>
      <c r="AF25" s="139" t="str">
        <f t="shared" si="32"/>
        <v>Moderado</v>
      </c>
      <c r="AG25" s="140" t="s">
        <v>122</v>
      </c>
      <c r="AH25" s="121" t="s">
        <v>224</v>
      </c>
      <c r="AI25" s="129" t="s">
        <v>206</v>
      </c>
      <c r="AJ25" s="130">
        <v>44562</v>
      </c>
      <c r="AK25" s="130" t="s">
        <v>408</v>
      </c>
      <c r="AL25" s="128" t="s">
        <v>349</v>
      </c>
      <c r="AM25" s="142"/>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row>
    <row r="26" spans="1:71" s="145" customFormat="1" ht="151.5" customHeight="1" x14ac:dyDescent="0.25">
      <c r="A26" s="325"/>
      <c r="B26" s="327"/>
      <c r="C26" s="331"/>
      <c r="D26" s="330"/>
      <c r="E26" s="300"/>
      <c r="F26" s="300"/>
      <c r="G26" s="300"/>
      <c r="H26" s="302"/>
      <c r="I26" s="300"/>
      <c r="J26" s="304"/>
      <c r="K26" s="306"/>
      <c r="L26" s="309"/>
      <c r="M26" s="312"/>
      <c r="N26" s="146"/>
      <c r="O26" s="306"/>
      <c r="P26" s="309"/>
      <c r="Q26" s="297"/>
      <c r="R26" s="132">
        <v>2</v>
      </c>
      <c r="S26" s="100"/>
      <c r="T26" s="133" t="str">
        <f t="shared" ref="T26:T48" si="45">IF(OR(U26="Preventivo",U26="Detectivo"),"Probabilidad",IF(U26="Correctivo","Impacto",""))</f>
        <v/>
      </c>
      <c r="U26" s="134"/>
      <c r="V26" s="134"/>
      <c r="W26" s="135" t="str">
        <f t="shared" ref="W26:W47" si="46">IF(AND(U26="Preventivo",V26="Automático"),"50%",IF(AND(U26="Preventivo",V26="Manual"),"40%",IF(AND(U26="Detectivo",V26="Automático"),"40%",IF(AND(U26="Detectivo",V26="Manual"),"30%",IF(AND(U26="Correctivo",V26="Automático"),"35%",IF(AND(U26="Correctivo",V26="Manual"),"25%",""))))))</f>
        <v/>
      </c>
      <c r="X26" s="134"/>
      <c r="Y26" s="134"/>
      <c r="Z26" s="134"/>
      <c r="AA26" s="136" t="str">
        <f>IFERROR(IF(T26="Probabilidad",(AA25-(+AA25*W26)),IF(T26="Impacto",L26,"")),"")</f>
        <v/>
      </c>
      <c r="AB26" s="137" t="str">
        <f t="shared" ref="AB26:AB48" si="47">IFERROR(IF(AA26="","",IF(AA26&lt;=0.2,"Muy Baja",IF(AA26&lt;=0.4,"Baja",IF(AA26&lt;=0.6,"Media",IF(AA26&lt;=0.8,"Alta","Muy Alta"))))),"")</f>
        <v/>
      </c>
      <c r="AC26" s="138" t="str">
        <f t="shared" ref="AC26:AC48" si="48">+AA26</f>
        <v/>
      </c>
      <c r="AD26" s="137" t="str">
        <f t="shared" ref="AD26:AD48" si="49">IFERROR(IF(AE26="","",IF(AE26&lt;=0.2,"Leve",IF(AE26&lt;=0.4,"Menor",IF(AE26&lt;=0.6,"Moderado",IF(AE26&lt;=0.8,"Mayor","Catastrófico"))))),"")</f>
        <v/>
      </c>
      <c r="AE26" s="138" t="str">
        <f t="shared" ref="AE26:AE48" si="50">IFERROR(IF(T26="Impacto",(P26-(+P26*W26)),IF(T26="Probabilidad",P26,"")),"")</f>
        <v/>
      </c>
      <c r="AF26" s="139" t="str">
        <f t="shared" ref="AF26:AF48" si="51">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40"/>
      <c r="AH26" s="121"/>
      <c r="AI26" s="129"/>
      <c r="AJ26" s="147"/>
      <c r="AK26" s="147"/>
      <c r="AL26" s="121"/>
      <c r="AM26" s="142"/>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row>
    <row r="27" spans="1:71" s="145" customFormat="1" ht="151.5" customHeight="1" x14ac:dyDescent="0.25">
      <c r="A27" s="325"/>
      <c r="B27" s="328"/>
      <c r="C27" s="331"/>
      <c r="D27" s="330"/>
      <c r="E27" s="300"/>
      <c r="F27" s="300"/>
      <c r="G27" s="300"/>
      <c r="H27" s="302"/>
      <c r="I27" s="300"/>
      <c r="J27" s="304"/>
      <c r="K27" s="307"/>
      <c r="L27" s="310"/>
      <c r="M27" s="312"/>
      <c r="N27" s="146"/>
      <c r="O27" s="307"/>
      <c r="P27" s="310"/>
      <c r="Q27" s="298"/>
      <c r="R27" s="132">
        <v>3</v>
      </c>
      <c r="S27" s="100"/>
      <c r="T27" s="133" t="str">
        <f t="shared" si="45"/>
        <v/>
      </c>
      <c r="U27" s="134"/>
      <c r="V27" s="134"/>
      <c r="W27" s="135" t="str">
        <f t="shared" si="46"/>
        <v/>
      </c>
      <c r="X27" s="134"/>
      <c r="Y27" s="134"/>
      <c r="Z27" s="134"/>
      <c r="AA27" s="136" t="str">
        <f>IFERROR(IF(T27="Probabilidad",(AA26-(+AA26*W27)),IF(T27="Impacto",L27,"")),"")</f>
        <v/>
      </c>
      <c r="AB27" s="137" t="str">
        <f t="shared" si="47"/>
        <v/>
      </c>
      <c r="AC27" s="138" t="str">
        <f t="shared" si="48"/>
        <v/>
      </c>
      <c r="AD27" s="137" t="str">
        <f t="shared" si="49"/>
        <v/>
      </c>
      <c r="AE27" s="138" t="str">
        <f t="shared" si="50"/>
        <v/>
      </c>
      <c r="AF27" s="139" t="str">
        <f t="shared" si="51"/>
        <v/>
      </c>
      <c r="AG27" s="140"/>
      <c r="AH27" s="121"/>
      <c r="AI27" s="129"/>
      <c r="AJ27" s="147"/>
      <c r="AK27" s="147"/>
      <c r="AL27" s="121"/>
      <c r="AM27" s="142"/>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row>
    <row r="28" spans="1:71" s="145" customFormat="1" ht="226.5" customHeight="1" x14ac:dyDescent="0.25">
      <c r="A28" s="325">
        <v>8</v>
      </c>
      <c r="B28" s="326" t="s">
        <v>225</v>
      </c>
      <c r="C28" s="329" t="s">
        <v>226</v>
      </c>
      <c r="D28" s="329" t="s">
        <v>227</v>
      </c>
      <c r="E28" s="299" t="s">
        <v>120</v>
      </c>
      <c r="F28" s="349" t="s">
        <v>228</v>
      </c>
      <c r="G28" s="299" t="s">
        <v>229</v>
      </c>
      <c r="H28" s="301" t="s">
        <v>422</v>
      </c>
      <c r="I28" s="299" t="s">
        <v>115</v>
      </c>
      <c r="J28" s="303">
        <v>1460</v>
      </c>
      <c r="K28" s="305" t="str">
        <f>IF(J28&lt;=0,"",IF(J28&lt;=2,"Muy Baja",IF(J28&lt;=24,"Baja",IF(J28&lt;=500,"Media",IF(J28&lt;=5000,"Alta","Muy Alta")))))</f>
        <v>Alta</v>
      </c>
      <c r="L28" s="308">
        <f>IF(K28="","",IF(K28="Muy Baja",0.2,IF(K28="Baja",0.4,IF(K28="Media",0.6,IF(K28="Alta",0.8,IF(K28="Muy Alta",1,))))))</f>
        <v>0.8</v>
      </c>
      <c r="M28" s="311" t="s">
        <v>560</v>
      </c>
      <c r="N28" s="131"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05" t="str">
        <f>IF(OR(N28='Tabla Impacto'!$C$11,N28='Tabla Impacto'!$D$11),"Leve",IF(OR(N28='Tabla Impacto'!$C$12,N28='Tabla Impacto'!$D$12),"Menor",IF(OR(N28='Tabla Impacto'!$C$13,N28='Tabla Impacto'!$D$13),"Moderado",IF(OR(N28='Tabla Impacto'!$C$14,N28='Tabla Impacto'!$D$14),"Mayor",IF(OR(N28='Tabla Impacto'!$C$15,N28='Tabla Impacto'!$D$15),"Catastrófico","")))))</f>
        <v>Moderado</v>
      </c>
      <c r="P28" s="308">
        <f>IF(O28="","",IF(O28="Leve",0.2,IF(O28="Menor",0.4,IF(O28="Moderado",0.6,IF(O28="Mayor",0.8,IF(O28="Catastrófico",1,))))))</f>
        <v>0.6</v>
      </c>
      <c r="Q28" s="296"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2">
        <v>1</v>
      </c>
      <c r="S28" s="100" t="s">
        <v>407</v>
      </c>
      <c r="T28" s="133" t="str">
        <f t="shared" si="45"/>
        <v>Probabilidad</v>
      </c>
      <c r="U28" s="134" t="s">
        <v>14</v>
      </c>
      <c r="V28" s="134" t="s">
        <v>9</v>
      </c>
      <c r="W28" s="135" t="str">
        <f t="shared" si="46"/>
        <v>40%</v>
      </c>
      <c r="X28" s="134" t="s">
        <v>19</v>
      </c>
      <c r="Y28" s="134" t="s">
        <v>22</v>
      </c>
      <c r="Z28" s="134" t="s">
        <v>110</v>
      </c>
      <c r="AA28" s="136">
        <f t="shared" ref="AA28:AA46" si="52">IFERROR(IF(T28="Probabilidad",(L28-(+L28*W28)),IF(T28="Impacto",L28,"")),"")</f>
        <v>0.48</v>
      </c>
      <c r="AB28" s="137" t="str">
        <f t="shared" si="47"/>
        <v>Media</v>
      </c>
      <c r="AC28" s="138">
        <f t="shared" si="48"/>
        <v>0.48</v>
      </c>
      <c r="AD28" s="137" t="str">
        <f t="shared" si="49"/>
        <v>Moderado</v>
      </c>
      <c r="AE28" s="138">
        <f t="shared" si="50"/>
        <v>0.6</v>
      </c>
      <c r="AF28" s="139" t="str">
        <f t="shared" si="51"/>
        <v>Moderado</v>
      </c>
      <c r="AG28" s="140" t="s">
        <v>122</v>
      </c>
      <c r="AH28" s="159" t="s">
        <v>230</v>
      </c>
      <c r="AI28" s="160" t="s">
        <v>219</v>
      </c>
      <c r="AJ28" s="130">
        <v>44562</v>
      </c>
      <c r="AK28" s="130" t="s">
        <v>408</v>
      </c>
      <c r="AL28" s="159" t="s">
        <v>231</v>
      </c>
      <c r="AM28" s="142"/>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row>
    <row r="29" spans="1:71" s="145" customFormat="1" ht="151.5" customHeight="1" x14ac:dyDescent="0.25">
      <c r="A29" s="325"/>
      <c r="B29" s="327"/>
      <c r="C29" s="331"/>
      <c r="D29" s="330"/>
      <c r="E29" s="300"/>
      <c r="F29" s="300"/>
      <c r="G29" s="300"/>
      <c r="H29" s="302"/>
      <c r="I29" s="300"/>
      <c r="J29" s="304"/>
      <c r="K29" s="306"/>
      <c r="L29" s="309"/>
      <c r="M29" s="312"/>
      <c r="N29" s="146"/>
      <c r="O29" s="306"/>
      <c r="P29" s="309"/>
      <c r="Q29" s="297"/>
      <c r="R29" s="132">
        <v>2</v>
      </c>
      <c r="S29" s="100"/>
      <c r="T29" s="133" t="str">
        <f t="shared" si="45"/>
        <v/>
      </c>
      <c r="U29" s="134"/>
      <c r="V29" s="134"/>
      <c r="W29" s="135"/>
      <c r="X29" s="134"/>
      <c r="Y29" s="134"/>
      <c r="Z29" s="134"/>
      <c r="AA29" s="136" t="str">
        <f>IFERROR(IF(T29="Probabilidad",(AA28-(+AA28*W29)),IF(T29="Impacto",L29,"")),"")</f>
        <v/>
      </c>
      <c r="AB29" s="137" t="str">
        <f t="shared" si="47"/>
        <v/>
      </c>
      <c r="AC29" s="138" t="str">
        <f t="shared" si="48"/>
        <v/>
      </c>
      <c r="AD29" s="137" t="str">
        <f t="shared" si="49"/>
        <v/>
      </c>
      <c r="AE29" s="138" t="str">
        <f t="shared" si="50"/>
        <v/>
      </c>
      <c r="AF29" s="139" t="str">
        <f t="shared" si="51"/>
        <v/>
      </c>
      <c r="AG29" s="140"/>
      <c r="AH29" s="121"/>
      <c r="AI29" s="129"/>
      <c r="AJ29" s="147"/>
      <c r="AK29" s="147"/>
      <c r="AL29" s="121"/>
      <c r="AM29" s="142"/>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row>
    <row r="30" spans="1:71" s="145" customFormat="1" ht="151.5" customHeight="1" x14ac:dyDescent="0.25">
      <c r="A30" s="325"/>
      <c r="B30" s="328"/>
      <c r="C30" s="331"/>
      <c r="D30" s="330"/>
      <c r="E30" s="300"/>
      <c r="F30" s="300"/>
      <c r="G30" s="300"/>
      <c r="H30" s="302"/>
      <c r="I30" s="300"/>
      <c r="J30" s="304"/>
      <c r="K30" s="307"/>
      <c r="L30" s="310"/>
      <c r="M30" s="312"/>
      <c r="N30" s="146"/>
      <c r="O30" s="307"/>
      <c r="P30" s="310"/>
      <c r="Q30" s="298"/>
      <c r="R30" s="132">
        <v>3</v>
      </c>
      <c r="S30" s="100"/>
      <c r="T30" s="133" t="str">
        <f t="shared" si="45"/>
        <v/>
      </c>
      <c r="U30" s="134"/>
      <c r="V30" s="134"/>
      <c r="W30" s="135"/>
      <c r="X30" s="134"/>
      <c r="Y30" s="134"/>
      <c r="Z30" s="134"/>
      <c r="AA30" s="136" t="str">
        <f>IFERROR(IF(T30="Probabilidad",(AA29-(+AA29*W30)),IF(T30="Impacto",L30,"")),"")</f>
        <v/>
      </c>
      <c r="AB30" s="137" t="str">
        <f t="shared" si="47"/>
        <v/>
      </c>
      <c r="AC30" s="138" t="str">
        <f t="shared" si="48"/>
        <v/>
      </c>
      <c r="AD30" s="137" t="str">
        <f t="shared" si="49"/>
        <v/>
      </c>
      <c r="AE30" s="138" t="str">
        <f t="shared" si="50"/>
        <v/>
      </c>
      <c r="AF30" s="139" t="str">
        <f t="shared" si="51"/>
        <v/>
      </c>
      <c r="AG30" s="140"/>
      <c r="AH30" s="121"/>
      <c r="AI30" s="129"/>
      <c r="AJ30" s="147"/>
      <c r="AK30" s="147"/>
      <c r="AL30" s="121"/>
      <c r="AM30" s="142"/>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row>
    <row r="31" spans="1:71" s="145" customFormat="1" ht="151.5" customHeight="1" x14ac:dyDescent="0.25">
      <c r="A31" s="325">
        <v>9</v>
      </c>
      <c r="B31" s="326" t="s">
        <v>232</v>
      </c>
      <c r="C31" s="329" t="s">
        <v>226</v>
      </c>
      <c r="D31" s="329" t="s">
        <v>227</v>
      </c>
      <c r="E31" s="299" t="s">
        <v>118</v>
      </c>
      <c r="F31" s="299" t="s">
        <v>233</v>
      </c>
      <c r="G31" s="299" t="s">
        <v>495</v>
      </c>
      <c r="H31" s="301" t="s">
        <v>234</v>
      </c>
      <c r="I31" s="299" t="s">
        <v>348</v>
      </c>
      <c r="J31" s="303">
        <v>1460</v>
      </c>
      <c r="K31" s="305" t="str">
        <f>IF(J31&lt;=0,"",IF(J31&lt;=2,"Muy Baja",IF(J31&lt;=24,"Baja",IF(J31&lt;=500,"Media",IF(J31&lt;=5000,"Alta","Muy Alta")))))</f>
        <v>Alta</v>
      </c>
      <c r="L31" s="308">
        <f>IF(K31="","",IF(K31="Muy Baja",0.2,IF(K31="Baja",0.4,IF(K31="Media",0.6,IF(K31="Alta",0.8,IF(K31="Muy Alta",1,))))))</f>
        <v>0.8</v>
      </c>
      <c r="M31" s="311" t="s">
        <v>567</v>
      </c>
      <c r="N31" s="131"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05" t="str">
        <f>IF(OR(N31='Tabla Impacto'!$C$11,N31='Tabla Impacto'!$D$11),"Leve",IF(OR(N31='Tabla Impacto'!$C$12,N31='Tabla Impacto'!$D$12),"Menor",IF(OR(N31='Tabla Impacto'!$C$13,N31='Tabla Impacto'!$D$13),"Moderado",IF(OR(N31='Tabla Impacto'!$C$14,N31='Tabla Impacto'!$D$14),"Mayor",IF(OR(N31='Tabla Impacto'!$C$15,N31='Tabla Impacto'!$D$15),"Catastrófico","")))))</f>
        <v>Mayor</v>
      </c>
      <c r="P31" s="308">
        <f>IF(O31="","",IF(O31="Leve",0.2,IF(O31="Menor",0.4,IF(O31="Moderado",0.6,IF(O31="Mayor",0.8,IF(O31="Catastrófico",1,))))))</f>
        <v>0.8</v>
      </c>
      <c r="Q31" s="296"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32">
        <v>1</v>
      </c>
      <c r="S31" s="122" t="s">
        <v>235</v>
      </c>
      <c r="T31" s="133" t="str">
        <f t="shared" si="45"/>
        <v>Probabilidad</v>
      </c>
      <c r="U31" s="134" t="s">
        <v>14</v>
      </c>
      <c r="V31" s="134" t="s">
        <v>9</v>
      </c>
      <c r="W31" s="135" t="str">
        <f t="shared" si="46"/>
        <v>40%</v>
      </c>
      <c r="X31" s="134" t="s">
        <v>19</v>
      </c>
      <c r="Y31" s="134" t="s">
        <v>22</v>
      </c>
      <c r="Z31" s="134" t="s">
        <v>110</v>
      </c>
      <c r="AA31" s="136">
        <f t="shared" si="52"/>
        <v>0.48</v>
      </c>
      <c r="AB31" s="137" t="str">
        <f t="shared" si="47"/>
        <v>Media</v>
      </c>
      <c r="AC31" s="138">
        <f t="shared" si="48"/>
        <v>0.48</v>
      </c>
      <c r="AD31" s="137" t="str">
        <f t="shared" si="49"/>
        <v>Mayor</v>
      </c>
      <c r="AE31" s="138">
        <f t="shared" si="50"/>
        <v>0.8</v>
      </c>
      <c r="AF31" s="139" t="str">
        <f t="shared" si="51"/>
        <v>Alto</v>
      </c>
      <c r="AG31" s="140" t="s">
        <v>122</v>
      </c>
      <c r="AH31" s="159" t="s">
        <v>237</v>
      </c>
      <c r="AI31" s="160" t="s">
        <v>219</v>
      </c>
      <c r="AJ31" s="130">
        <v>44562</v>
      </c>
      <c r="AK31" s="130" t="s">
        <v>408</v>
      </c>
      <c r="AL31" s="159" t="s">
        <v>238</v>
      </c>
      <c r="AM31" s="142"/>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row>
    <row r="32" spans="1:71" s="145" customFormat="1" ht="151.5" customHeight="1" x14ac:dyDescent="0.25">
      <c r="A32" s="325"/>
      <c r="B32" s="327"/>
      <c r="C32" s="331"/>
      <c r="D32" s="330"/>
      <c r="E32" s="300"/>
      <c r="F32" s="300"/>
      <c r="G32" s="300"/>
      <c r="H32" s="302"/>
      <c r="I32" s="300"/>
      <c r="J32" s="304"/>
      <c r="K32" s="306"/>
      <c r="L32" s="309"/>
      <c r="M32" s="312"/>
      <c r="N32" s="146"/>
      <c r="O32" s="306"/>
      <c r="P32" s="309"/>
      <c r="Q32" s="297"/>
      <c r="R32" s="132">
        <v>2</v>
      </c>
      <c r="S32" s="122" t="s">
        <v>236</v>
      </c>
      <c r="T32" s="133" t="str">
        <f t="shared" si="45"/>
        <v>Probabilidad</v>
      </c>
      <c r="U32" s="134" t="s">
        <v>14</v>
      </c>
      <c r="V32" s="134" t="s">
        <v>9</v>
      </c>
      <c r="W32" s="135" t="str">
        <f t="shared" si="46"/>
        <v>40%</v>
      </c>
      <c r="X32" s="134" t="s">
        <v>19</v>
      </c>
      <c r="Y32" s="134" t="s">
        <v>22</v>
      </c>
      <c r="Z32" s="134" t="s">
        <v>110</v>
      </c>
      <c r="AA32" s="136">
        <f>IFERROR(IF(T32="Probabilidad",(AA31-(+AA31*W32)),IF(T32="Impacto",L32,"")),"")</f>
        <v>0.28799999999999998</v>
      </c>
      <c r="AB32" s="137" t="str">
        <f t="shared" si="47"/>
        <v>Baja</v>
      </c>
      <c r="AC32" s="138">
        <f t="shared" si="48"/>
        <v>0.28799999999999998</v>
      </c>
      <c r="AD32" s="137" t="str">
        <f t="shared" si="49"/>
        <v>Mayor</v>
      </c>
      <c r="AE32" s="138">
        <v>0.8</v>
      </c>
      <c r="AF32" s="139" t="str">
        <f t="shared" si="51"/>
        <v>Alto</v>
      </c>
      <c r="AG32" s="140" t="s">
        <v>122</v>
      </c>
      <c r="AH32" s="159" t="s">
        <v>239</v>
      </c>
      <c r="AI32" s="160" t="s">
        <v>219</v>
      </c>
      <c r="AJ32" s="130">
        <v>44562</v>
      </c>
      <c r="AK32" s="130" t="s">
        <v>408</v>
      </c>
      <c r="AL32" s="159" t="s">
        <v>238</v>
      </c>
      <c r="AM32" s="142"/>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row>
    <row r="33" spans="1:71" s="145" customFormat="1" ht="151.5" customHeight="1" x14ac:dyDescent="0.25">
      <c r="A33" s="325"/>
      <c r="B33" s="328"/>
      <c r="C33" s="331"/>
      <c r="D33" s="330"/>
      <c r="E33" s="300"/>
      <c r="F33" s="300"/>
      <c r="G33" s="300"/>
      <c r="H33" s="302"/>
      <c r="I33" s="300"/>
      <c r="J33" s="304"/>
      <c r="K33" s="307"/>
      <c r="L33" s="310"/>
      <c r="M33" s="312"/>
      <c r="N33" s="146"/>
      <c r="O33" s="307"/>
      <c r="P33" s="310"/>
      <c r="Q33" s="298"/>
      <c r="R33" s="132">
        <v>3</v>
      </c>
      <c r="S33" s="100"/>
      <c r="T33" s="133" t="str">
        <f t="shared" si="45"/>
        <v/>
      </c>
      <c r="U33" s="134"/>
      <c r="V33" s="134"/>
      <c r="W33" s="135"/>
      <c r="X33" s="134"/>
      <c r="Y33" s="134"/>
      <c r="Z33" s="134"/>
      <c r="AA33" s="136" t="str">
        <f>IFERROR(IF(T33="Probabilidad",(AA32-(+AA32*W33)),IF(T33="Impacto",L33,"")),"")</f>
        <v/>
      </c>
      <c r="AB33" s="137" t="str">
        <f t="shared" si="47"/>
        <v/>
      </c>
      <c r="AC33" s="138" t="str">
        <f t="shared" si="48"/>
        <v/>
      </c>
      <c r="AD33" s="137" t="str">
        <f t="shared" si="49"/>
        <v/>
      </c>
      <c r="AE33" s="138" t="str">
        <f t="shared" si="50"/>
        <v/>
      </c>
      <c r="AF33" s="139" t="str">
        <f t="shared" si="51"/>
        <v/>
      </c>
      <c r="AG33" s="140"/>
      <c r="AH33" s="121"/>
      <c r="AI33" s="129"/>
      <c r="AJ33" s="147"/>
      <c r="AK33" s="147"/>
      <c r="AL33" s="121"/>
      <c r="AM33" s="142"/>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row>
    <row r="34" spans="1:71" s="145" customFormat="1" ht="151.5" customHeight="1" x14ac:dyDescent="0.25">
      <c r="A34" s="325">
        <v>10</v>
      </c>
      <c r="B34" s="326" t="s">
        <v>232</v>
      </c>
      <c r="C34" s="329" t="s">
        <v>226</v>
      </c>
      <c r="D34" s="329" t="s">
        <v>227</v>
      </c>
      <c r="E34" s="299" t="s">
        <v>120</v>
      </c>
      <c r="F34" s="299" t="s">
        <v>592</v>
      </c>
      <c r="G34" s="299" t="s">
        <v>240</v>
      </c>
      <c r="H34" s="301" t="s">
        <v>241</v>
      </c>
      <c r="I34" s="299" t="s">
        <v>348</v>
      </c>
      <c r="J34" s="303">
        <v>1460</v>
      </c>
      <c r="K34" s="305" t="str">
        <f>IF(J34&lt;=0,"",IF(J34&lt;=2,"Muy Baja",IF(J34&lt;=24,"Baja",IF(J34&lt;=500,"Media",IF(J34&lt;=5000,"Alta","Muy Alta")))))</f>
        <v>Alta</v>
      </c>
      <c r="L34" s="308">
        <f>IF(K34="","",IF(K34="Muy Baja",0.2,IF(K34="Baja",0.4,IF(K34="Media",0.6,IF(K34="Alta",0.8,IF(K34="Muy Alta",1,))))))</f>
        <v>0.8</v>
      </c>
      <c r="M34" s="311" t="s">
        <v>560</v>
      </c>
      <c r="N34" s="131"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05" t="str">
        <f>IF(OR(N34='Tabla Impacto'!$C$11,N34='Tabla Impacto'!$D$11),"Leve",IF(OR(N34='Tabla Impacto'!$C$12,N34='Tabla Impacto'!$D$12),"Menor",IF(OR(N34='Tabla Impacto'!$C$13,N34='Tabla Impacto'!$D$13),"Moderado",IF(OR(N34='Tabla Impacto'!$C$14,N34='Tabla Impacto'!$D$14),"Mayor",IF(OR(N34='Tabla Impacto'!$C$15,N34='Tabla Impacto'!$D$15),"Catastrófico","")))))</f>
        <v>Moderado</v>
      </c>
      <c r="P34" s="308">
        <f>IF(O34="","",IF(O34="Leve",0.2,IF(O34="Menor",0.4,IF(O34="Moderado",0.6,IF(O34="Mayor",0.8,IF(O34="Catastrófico",1,))))))</f>
        <v>0.6</v>
      </c>
      <c r="Q34" s="296"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32">
        <v>1</v>
      </c>
      <c r="S34" s="100" t="s">
        <v>235</v>
      </c>
      <c r="T34" s="133" t="str">
        <f t="shared" si="45"/>
        <v>Probabilidad</v>
      </c>
      <c r="U34" s="134" t="s">
        <v>14</v>
      </c>
      <c r="V34" s="134" t="s">
        <v>9</v>
      </c>
      <c r="W34" s="135" t="str">
        <f t="shared" si="46"/>
        <v>40%</v>
      </c>
      <c r="X34" s="134" t="s">
        <v>19</v>
      </c>
      <c r="Y34" s="134" t="s">
        <v>23</v>
      </c>
      <c r="Z34" s="134" t="s">
        <v>110</v>
      </c>
      <c r="AA34" s="136">
        <f t="shared" si="52"/>
        <v>0.48</v>
      </c>
      <c r="AB34" s="137" t="str">
        <f t="shared" si="47"/>
        <v>Media</v>
      </c>
      <c r="AC34" s="138">
        <f t="shared" si="48"/>
        <v>0.48</v>
      </c>
      <c r="AD34" s="137" t="str">
        <f t="shared" si="49"/>
        <v>Moderado</v>
      </c>
      <c r="AE34" s="138">
        <f t="shared" si="50"/>
        <v>0.6</v>
      </c>
      <c r="AF34" s="139" t="str">
        <f t="shared" si="51"/>
        <v>Moderado</v>
      </c>
      <c r="AG34" s="140" t="s">
        <v>122</v>
      </c>
      <c r="AH34" s="159" t="s">
        <v>244</v>
      </c>
      <c r="AI34" s="160" t="s">
        <v>219</v>
      </c>
      <c r="AJ34" s="130">
        <v>44562</v>
      </c>
      <c r="AK34" s="130" t="s">
        <v>408</v>
      </c>
      <c r="AL34" s="159" t="s">
        <v>243</v>
      </c>
      <c r="AM34" s="129"/>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row>
    <row r="35" spans="1:71" s="145" customFormat="1" ht="151.5" customHeight="1" x14ac:dyDescent="0.25">
      <c r="A35" s="325"/>
      <c r="B35" s="327"/>
      <c r="C35" s="331"/>
      <c r="D35" s="330"/>
      <c r="E35" s="300"/>
      <c r="F35" s="300"/>
      <c r="G35" s="300"/>
      <c r="H35" s="302"/>
      <c r="I35" s="300"/>
      <c r="J35" s="304"/>
      <c r="K35" s="306"/>
      <c r="L35" s="309"/>
      <c r="M35" s="312"/>
      <c r="N35" s="146"/>
      <c r="O35" s="306"/>
      <c r="P35" s="309"/>
      <c r="Q35" s="297"/>
      <c r="R35" s="132">
        <v>2</v>
      </c>
      <c r="S35" s="100" t="s">
        <v>236</v>
      </c>
      <c r="T35" s="133" t="str">
        <f t="shared" si="45"/>
        <v>Probabilidad</v>
      </c>
      <c r="U35" s="134" t="s">
        <v>14</v>
      </c>
      <c r="V35" s="134" t="s">
        <v>9</v>
      </c>
      <c r="W35" s="135" t="str">
        <f t="shared" si="46"/>
        <v>40%</v>
      </c>
      <c r="X35" s="134" t="s">
        <v>19</v>
      </c>
      <c r="Y35" s="134" t="s">
        <v>23</v>
      </c>
      <c r="Z35" s="134" t="s">
        <v>111</v>
      </c>
      <c r="AA35" s="136">
        <f>IFERROR(IF(T35="Probabilidad",(AA34-(+AA34*W35)),IF(T35="Impacto",L35,"")),"")</f>
        <v>0.28799999999999998</v>
      </c>
      <c r="AB35" s="137" t="str">
        <f t="shared" si="47"/>
        <v>Baja</v>
      </c>
      <c r="AC35" s="138">
        <f t="shared" si="48"/>
        <v>0.28799999999999998</v>
      </c>
      <c r="AD35" s="137" t="str">
        <f t="shared" si="49"/>
        <v>Moderado</v>
      </c>
      <c r="AE35" s="138">
        <v>0.6</v>
      </c>
      <c r="AF35" s="139" t="str">
        <f t="shared" si="51"/>
        <v>Moderado</v>
      </c>
      <c r="AG35" s="140" t="s">
        <v>122</v>
      </c>
      <c r="AH35" s="159" t="s">
        <v>244</v>
      </c>
      <c r="AI35" s="160" t="s">
        <v>219</v>
      </c>
      <c r="AJ35" s="130">
        <v>44562</v>
      </c>
      <c r="AK35" s="130" t="s">
        <v>408</v>
      </c>
      <c r="AL35" s="159" t="s">
        <v>243</v>
      </c>
      <c r="AM35" s="129"/>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row>
    <row r="36" spans="1:71" s="145" customFormat="1" ht="151.5" customHeight="1" x14ac:dyDescent="0.25">
      <c r="A36" s="325"/>
      <c r="B36" s="328"/>
      <c r="C36" s="331"/>
      <c r="D36" s="330"/>
      <c r="E36" s="300"/>
      <c r="F36" s="300"/>
      <c r="G36" s="300"/>
      <c r="H36" s="302"/>
      <c r="I36" s="300"/>
      <c r="J36" s="304"/>
      <c r="K36" s="307"/>
      <c r="L36" s="310"/>
      <c r="M36" s="312"/>
      <c r="N36" s="146"/>
      <c r="O36" s="307"/>
      <c r="P36" s="310"/>
      <c r="Q36" s="298"/>
      <c r="R36" s="132">
        <v>3</v>
      </c>
      <c r="S36" s="100" t="s">
        <v>242</v>
      </c>
      <c r="T36" s="133" t="str">
        <f t="shared" si="45"/>
        <v>Probabilidad</v>
      </c>
      <c r="U36" s="134" t="s">
        <v>15</v>
      </c>
      <c r="V36" s="134" t="s">
        <v>9</v>
      </c>
      <c r="W36" s="135" t="str">
        <f t="shared" si="46"/>
        <v>30%</v>
      </c>
      <c r="X36" s="134" t="s">
        <v>19</v>
      </c>
      <c r="Y36" s="134" t="s">
        <v>22</v>
      </c>
      <c r="Z36" s="134" t="s">
        <v>110</v>
      </c>
      <c r="AA36" s="136">
        <f>IFERROR(IF(T36="Probabilidad",(AA35-(+AA35*W36)),IF(T36="Impacto",L36,"")),"")</f>
        <v>0.2016</v>
      </c>
      <c r="AB36" s="137" t="str">
        <f t="shared" si="47"/>
        <v>Baja</v>
      </c>
      <c r="AC36" s="138">
        <f t="shared" si="48"/>
        <v>0.2016</v>
      </c>
      <c r="AD36" s="137" t="str">
        <f t="shared" si="49"/>
        <v>Moderado</v>
      </c>
      <c r="AE36" s="138">
        <v>0.6</v>
      </c>
      <c r="AF36" s="139" t="str">
        <f t="shared" si="51"/>
        <v>Moderado</v>
      </c>
      <c r="AG36" s="140" t="s">
        <v>122</v>
      </c>
      <c r="AH36" s="159" t="s">
        <v>244</v>
      </c>
      <c r="AI36" s="160" t="s">
        <v>219</v>
      </c>
      <c r="AJ36" s="130">
        <v>44562</v>
      </c>
      <c r="AK36" s="130" t="s">
        <v>408</v>
      </c>
      <c r="AL36" s="159" t="s">
        <v>243</v>
      </c>
      <c r="AM36" s="129"/>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row>
    <row r="37" spans="1:71" s="145" customFormat="1" ht="285" customHeight="1" x14ac:dyDescent="0.25">
      <c r="A37" s="325">
        <v>11</v>
      </c>
      <c r="B37" s="326" t="s">
        <v>245</v>
      </c>
      <c r="C37" s="329" t="s">
        <v>386</v>
      </c>
      <c r="D37" s="329" t="s">
        <v>423</v>
      </c>
      <c r="E37" s="299" t="s">
        <v>118</v>
      </c>
      <c r="F37" s="349" t="s">
        <v>395</v>
      </c>
      <c r="G37" s="349" t="s">
        <v>396</v>
      </c>
      <c r="H37" s="301" t="s">
        <v>424</v>
      </c>
      <c r="I37" s="299" t="s">
        <v>115</v>
      </c>
      <c r="J37" s="303">
        <v>20</v>
      </c>
      <c r="K37" s="305" t="str">
        <f>IF(J37&lt;=0,"",IF(J37&lt;=2,"Muy Baja",IF(J37&lt;=24,"Baja",IF(J37&lt;=500,"Media",IF(J37&lt;=5000,"Alta","Muy Alta")))))</f>
        <v>Baja</v>
      </c>
      <c r="L37" s="308">
        <f>IF(K37="","",IF(K37="Muy Baja",0.2,IF(K37="Baja",0.4,IF(K37="Media",0.6,IF(K37="Alta",0.8,IF(K37="Muy Alta",1,))))))</f>
        <v>0.4</v>
      </c>
      <c r="M37" s="311" t="s">
        <v>567</v>
      </c>
      <c r="N37" s="131" t="str">
        <f>IF(NOT(ISERROR(MATCH(M37,'Tabla Impacto'!$B$221:$B$223,0))),'Tabla Impacto'!$F$223&amp;"Por favor no seleccionar los criterios de impacto(Afectación Económica o presupuestal y Pérdida Reputacional)",M37)</f>
        <v xml:space="preserve"> El riesgo afecta la imagen de la entidad con efecto publicitario sostenido a nivel de sector administrativo, nivel departamental o municipal</v>
      </c>
      <c r="O37" s="305" t="str">
        <f>IF(OR(N37='Tabla Impacto'!$C$11,N37='Tabla Impacto'!$D$11),"Leve",IF(OR(N37='Tabla Impacto'!$C$12,N37='Tabla Impacto'!$D$12),"Menor",IF(OR(N37='Tabla Impacto'!$C$13,N37='Tabla Impacto'!$D$13),"Moderado",IF(OR(N37='Tabla Impacto'!$C$14,N37='Tabla Impacto'!$D$14),"Mayor",IF(OR(N37='Tabla Impacto'!$C$15,N37='Tabla Impacto'!$D$15),"Catastrófico","")))))</f>
        <v>Mayor</v>
      </c>
      <c r="P37" s="308">
        <f>IF(O37="","",IF(O37="Leve",0.2,IF(O37="Menor",0.4,IF(O37="Moderado",0.6,IF(O37="Mayor",0.8,IF(O37="Catastrófico",1,))))))</f>
        <v>0.8</v>
      </c>
      <c r="Q37" s="296"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32">
        <v>1</v>
      </c>
      <c r="S37" s="100" t="s">
        <v>397</v>
      </c>
      <c r="T37" s="133" t="str">
        <f t="shared" si="45"/>
        <v>Probabilidad</v>
      </c>
      <c r="U37" s="134" t="s">
        <v>14</v>
      </c>
      <c r="V37" s="134" t="s">
        <v>9</v>
      </c>
      <c r="W37" s="135" t="str">
        <f t="shared" si="46"/>
        <v>40%</v>
      </c>
      <c r="X37" s="134" t="s">
        <v>19</v>
      </c>
      <c r="Y37" s="134" t="s">
        <v>22</v>
      </c>
      <c r="Z37" s="134" t="s">
        <v>110</v>
      </c>
      <c r="AA37" s="136">
        <f t="shared" si="52"/>
        <v>0.24</v>
      </c>
      <c r="AB37" s="137" t="str">
        <f t="shared" si="47"/>
        <v>Baja</v>
      </c>
      <c r="AC37" s="138">
        <f t="shared" si="48"/>
        <v>0.24</v>
      </c>
      <c r="AD37" s="137" t="str">
        <f t="shared" si="49"/>
        <v>Mayor</v>
      </c>
      <c r="AE37" s="138">
        <f t="shared" si="50"/>
        <v>0.8</v>
      </c>
      <c r="AF37" s="139" t="str">
        <f t="shared" si="51"/>
        <v>Alto</v>
      </c>
      <c r="AG37" s="140" t="s">
        <v>122</v>
      </c>
      <c r="AH37" s="159" t="s">
        <v>398</v>
      </c>
      <c r="AI37" s="123" t="s">
        <v>247</v>
      </c>
      <c r="AJ37" s="130">
        <v>44562</v>
      </c>
      <c r="AK37" s="130" t="s">
        <v>408</v>
      </c>
      <c r="AL37" s="121" t="s">
        <v>399</v>
      </c>
      <c r="AM37" s="129"/>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row>
    <row r="38" spans="1:71" s="145" customFormat="1" ht="151.5" customHeight="1" x14ac:dyDescent="0.25">
      <c r="A38" s="325"/>
      <c r="B38" s="327"/>
      <c r="C38" s="330"/>
      <c r="D38" s="330"/>
      <c r="E38" s="300"/>
      <c r="F38" s="300"/>
      <c r="G38" s="300"/>
      <c r="H38" s="302"/>
      <c r="I38" s="300"/>
      <c r="J38" s="304"/>
      <c r="K38" s="306"/>
      <c r="L38" s="309"/>
      <c r="M38" s="312"/>
      <c r="N38" s="146"/>
      <c r="O38" s="306"/>
      <c r="P38" s="309"/>
      <c r="Q38" s="297"/>
      <c r="R38" s="132">
        <v>2</v>
      </c>
      <c r="S38" s="100"/>
      <c r="T38" s="133" t="str">
        <f t="shared" si="45"/>
        <v/>
      </c>
      <c r="U38" s="134"/>
      <c r="V38" s="134"/>
      <c r="W38" s="135"/>
      <c r="X38" s="134"/>
      <c r="Y38" s="134"/>
      <c r="Z38" s="134"/>
      <c r="AA38" s="136" t="str">
        <f>IFERROR(IF(T38="Probabilidad",(AA37-(+AA37*W38)),IF(T38="Impacto",L38,"")),"")</f>
        <v/>
      </c>
      <c r="AB38" s="137" t="str">
        <f t="shared" si="47"/>
        <v/>
      </c>
      <c r="AC38" s="138" t="str">
        <f t="shared" si="48"/>
        <v/>
      </c>
      <c r="AD38" s="137" t="str">
        <f t="shared" si="49"/>
        <v/>
      </c>
      <c r="AE38" s="138" t="str">
        <f t="shared" si="50"/>
        <v/>
      </c>
      <c r="AF38" s="139" t="str">
        <f t="shared" si="51"/>
        <v/>
      </c>
      <c r="AG38" s="140"/>
      <c r="AH38" s="121"/>
      <c r="AI38" s="129"/>
      <c r="AJ38" s="147"/>
      <c r="AK38" s="147"/>
      <c r="AL38" s="121"/>
      <c r="AM38" s="129"/>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row>
    <row r="39" spans="1:71" s="145" customFormat="1" ht="151.5" customHeight="1" x14ac:dyDescent="0.25">
      <c r="A39" s="325"/>
      <c r="B39" s="328"/>
      <c r="C39" s="330"/>
      <c r="D39" s="330"/>
      <c r="E39" s="300"/>
      <c r="F39" s="300"/>
      <c r="G39" s="300"/>
      <c r="H39" s="302"/>
      <c r="I39" s="300"/>
      <c r="J39" s="304"/>
      <c r="K39" s="307"/>
      <c r="L39" s="310"/>
      <c r="M39" s="312"/>
      <c r="N39" s="146"/>
      <c r="O39" s="307"/>
      <c r="P39" s="310"/>
      <c r="Q39" s="298"/>
      <c r="R39" s="132">
        <v>3</v>
      </c>
      <c r="S39" s="100"/>
      <c r="T39" s="133" t="str">
        <f t="shared" si="45"/>
        <v/>
      </c>
      <c r="U39" s="134"/>
      <c r="V39" s="134"/>
      <c r="W39" s="135"/>
      <c r="X39" s="134"/>
      <c r="Y39" s="134"/>
      <c r="Z39" s="134"/>
      <c r="AA39" s="136" t="str">
        <f>IFERROR(IF(T39="Probabilidad",(AA38-(+AA38*W39)),IF(T39="Impacto",L39,"")),"")</f>
        <v/>
      </c>
      <c r="AB39" s="137" t="str">
        <f t="shared" si="47"/>
        <v/>
      </c>
      <c r="AC39" s="138" t="str">
        <f t="shared" si="48"/>
        <v/>
      </c>
      <c r="AD39" s="137" t="str">
        <f t="shared" si="49"/>
        <v/>
      </c>
      <c r="AE39" s="138" t="str">
        <f t="shared" si="50"/>
        <v/>
      </c>
      <c r="AF39" s="139" t="str">
        <f t="shared" si="51"/>
        <v/>
      </c>
      <c r="AG39" s="140"/>
      <c r="AH39" s="121"/>
      <c r="AI39" s="129"/>
      <c r="AJ39" s="147"/>
      <c r="AK39" s="147"/>
      <c r="AL39" s="121"/>
      <c r="AM39" s="129"/>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row>
    <row r="40" spans="1:71" s="145" customFormat="1" ht="176.25" customHeight="1" x14ac:dyDescent="0.25">
      <c r="A40" s="325">
        <v>12</v>
      </c>
      <c r="B40" s="326" t="s">
        <v>245</v>
      </c>
      <c r="C40" s="329" t="s">
        <v>386</v>
      </c>
      <c r="D40" s="329" t="s">
        <v>423</v>
      </c>
      <c r="E40" s="299" t="s">
        <v>120</v>
      </c>
      <c r="F40" s="349" t="s">
        <v>400</v>
      </c>
      <c r="G40" s="349" t="s">
        <v>396</v>
      </c>
      <c r="H40" s="301" t="s">
        <v>246</v>
      </c>
      <c r="I40" s="299" t="s">
        <v>115</v>
      </c>
      <c r="J40" s="303">
        <v>20</v>
      </c>
      <c r="K40" s="305" t="str">
        <f>IF(J40&lt;=0,"",IF(J40&lt;=2,"Muy Baja",IF(J40&lt;=24,"Baja",IF(J40&lt;=500,"Media",IF(J40&lt;=5000,"Alta","Muy Alta")))))</f>
        <v>Baja</v>
      </c>
      <c r="L40" s="308">
        <f>IF(K40="","",IF(K40="Muy Baja",0.2,IF(K40="Baja",0.4,IF(K40="Media",0.6,IF(K40="Alta",0.8,IF(K40="Muy Alta",1,))))))</f>
        <v>0.4</v>
      </c>
      <c r="M40" s="311" t="s">
        <v>560</v>
      </c>
      <c r="N40" s="131"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05" t="str">
        <f>IF(OR(N40='Tabla Impacto'!$C$11,N40='Tabla Impacto'!$D$11),"Leve",IF(OR(N40='Tabla Impacto'!$C$12,N40='Tabla Impacto'!$D$12),"Menor",IF(OR(N40='Tabla Impacto'!$C$13,N40='Tabla Impacto'!$D$13),"Moderado",IF(OR(N40='Tabla Impacto'!$C$14,N40='Tabla Impacto'!$D$14),"Mayor",IF(OR(N40='Tabla Impacto'!$C$15,N40='Tabla Impacto'!$D$15),"Catastrófico","")))))</f>
        <v>Moderado</v>
      </c>
      <c r="P40" s="308">
        <f>IF(O40="","",IF(O40="Leve",0.2,IF(O40="Menor",0.4,IF(O40="Moderado",0.6,IF(O40="Mayor",0.8,IF(O40="Catastrófico",1,))))))</f>
        <v>0.6</v>
      </c>
      <c r="Q40" s="296"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32">
        <v>1</v>
      </c>
      <c r="S40" s="100" t="s">
        <v>401</v>
      </c>
      <c r="T40" s="133" t="str">
        <f t="shared" si="45"/>
        <v>Probabilidad</v>
      </c>
      <c r="U40" s="134" t="s">
        <v>14</v>
      </c>
      <c r="V40" s="134" t="s">
        <v>9</v>
      </c>
      <c r="W40" s="135" t="str">
        <f t="shared" si="46"/>
        <v>40%</v>
      </c>
      <c r="X40" s="134" t="s">
        <v>19</v>
      </c>
      <c r="Y40" s="134" t="s">
        <v>22</v>
      </c>
      <c r="Z40" s="134" t="s">
        <v>110</v>
      </c>
      <c r="AA40" s="136">
        <f t="shared" si="52"/>
        <v>0.24</v>
      </c>
      <c r="AB40" s="137" t="str">
        <f t="shared" si="47"/>
        <v>Baja</v>
      </c>
      <c r="AC40" s="138">
        <f t="shared" si="48"/>
        <v>0.24</v>
      </c>
      <c r="AD40" s="137" t="str">
        <f t="shared" si="49"/>
        <v>Moderado</v>
      </c>
      <c r="AE40" s="138">
        <f t="shared" si="50"/>
        <v>0.6</v>
      </c>
      <c r="AF40" s="139" t="str">
        <f t="shared" si="51"/>
        <v>Moderado</v>
      </c>
      <c r="AG40" s="140" t="s">
        <v>122</v>
      </c>
      <c r="AH40" s="121" t="s">
        <v>402</v>
      </c>
      <c r="AI40" s="129" t="s">
        <v>247</v>
      </c>
      <c r="AJ40" s="130">
        <v>44562</v>
      </c>
      <c r="AK40" s="130" t="s">
        <v>408</v>
      </c>
      <c r="AL40" s="121" t="s">
        <v>399</v>
      </c>
      <c r="AM40" s="142"/>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row>
    <row r="41" spans="1:71" s="145" customFormat="1" ht="151.5" customHeight="1" x14ac:dyDescent="0.25">
      <c r="A41" s="325"/>
      <c r="B41" s="327"/>
      <c r="C41" s="330"/>
      <c r="D41" s="330"/>
      <c r="E41" s="300"/>
      <c r="F41" s="300"/>
      <c r="G41" s="300"/>
      <c r="H41" s="302"/>
      <c r="I41" s="300"/>
      <c r="J41" s="304"/>
      <c r="K41" s="306"/>
      <c r="L41" s="309"/>
      <c r="M41" s="312"/>
      <c r="N41" s="146"/>
      <c r="O41" s="306"/>
      <c r="P41" s="309"/>
      <c r="Q41" s="297"/>
      <c r="R41" s="132">
        <v>2</v>
      </c>
      <c r="S41" s="100"/>
      <c r="T41" s="133" t="str">
        <f t="shared" si="45"/>
        <v/>
      </c>
      <c r="U41" s="134"/>
      <c r="V41" s="134"/>
      <c r="W41" s="135"/>
      <c r="X41" s="134"/>
      <c r="Y41" s="134"/>
      <c r="Z41" s="134"/>
      <c r="AA41" s="136" t="str">
        <f>IFERROR(IF(T41="Probabilidad",(AA40-(+AA40*W41)),IF(T41="Impacto",L41,"")),"")</f>
        <v/>
      </c>
      <c r="AB41" s="137" t="str">
        <f t="shared" si="47"/>
        <v/>
      </c>
      <c r="AC41" s="138" t="str">
        <f t="shared" si="48"/>
        <v/>
      </c>
      <c r="AD41" s="137" t="str">
        <f t="shared" si="49"/>
        <v/>
      </c>
      <c r="AE41" s="138" t="str">
        <f t="shared" si="50"/>
        <v/>
      </c>
      <c r="AF41" s="139" t="str">
        <f t="shared" si="51"/>
        <v/>
      </c>
      <c r="AG41" s="140"/>
      <c r="AH41" s="121"/>
      <c r="AI41" s="129"/>
      <c r="AJ41" s="147"/>
      <c r="AK41" s="147"/>
      <c r="AL41" s="121"/>
      <c r="AM41" s="142"/>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row>
    <row r="42" spans="1:71" s="145" customFormat="1" ht="151.5" customHeight="1" x14ac:dyDescent="0.25">
      <c r="A42" s="354"/>
      <c r="B42" s="328"/>
      <c r="C42" s="330"/>
      <c r="D42" s="330"/>
      <c r="E42" s="300"/>
      <c r="F42" s="300"/>
      <c r="G42" s="300"/>
      <c r="H42" s="302"/>
      <c r="I42" s="300"/>
      <c r="J42" s="304"/>
      <c r="K42" s="307"/>
      <c r="L42" s="310"/>
      <c r="M42" s="312"/>
      <c r="N42" s="146"/>
      <c r="O42" s="307"/>
      <c r="P42" s="310"/>
      <c r="Q42" s="298"/>
      <c r="R42" s="132">
        <v>3</v>
      </c>
      <c r="S42" s="100"/>
      <c r="T42" s="133" t="str">
        <f t="shared" si="45"/>
        <v/>
      </c>
      <c r="U42" s="134"/>
      <c r="V42" s="134"/>
      <c r="W42" s="135"/>
      <c r="X42" s="134"/>
      <c r="Y42" s="134"/>
      <c r="Z42" s="134"/>
      <c r="AA42" s="136" t="str">
        <f>IFERROR(IF(T42="Probabilidad",(AA41-(+AA41*W42)),IF(T42="Impacto",L42,"")),"")</f>
        <v/>
      </c>
      <c r="AB42" s="137" t="str">
        <f t="shared" si="47"/>
        <v/>
      </c>
      <c r="AC42" s="138" t="str">
        <f t="shared" si="48"/>
        <v/>
      </c>
      <c r="AD42" s="137" t="str">
        <f t="shared" si="49"/>
        <v/>
      </c>
      <c r="AE42" s="138" t="str">
        <f t="shared" si="50"/>
        <v/>
      </c>
      <c r="AF42" s="139" t="str">
        <f t="shared" si="51"/>
        <v/>
      </c>
      <c r="AG42" s="140"/>
      <c r="AH42" s="121"/>
      <c r="AI42" s="129"/>
      <c r="AJ42" s="147"/>
      <c r="AK42" s="147"/>
      <c r="AL42" s="121"/>
      <c r="AM42" s="142"/>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row>
    <row r="43" spans="1:71" s="145" customFormat="1" ht="183.75" customHeight="1" x14ac:dyDescent="0.25">
      <c r="A43" s="324">
        <v>13</v>
      </c>
      <c r="B43" s="326" t="s">
        <v>245</v>
      </c>
      <c r="C43" s="329" t="s">
        <v>386</v>
      </c>
      <c r="D43" s="329" t="s">
        <v>423</v>
      </c>
      <c r="E43" s="299" t="s">
        <v>120</v>
      </c>
      <c r="F43" s="300" t="s">
        <v>496</v>
      </c>
      <c r="G43" s="300" t="s">
        <v>497</v>
      </c>
      <c r="H43" s="301" t="s">
        <v>498</v>
      </c>
      <c r="I43" s="299" t="s">
        <v>348</v>
      </c>
      <c r="J43" s="303">
        <v>2</v>
      </c>
      <c r="K43" s="305" t="str">
        <f>IF(J43&lt;=0,"",IF(J43&lt;=2,"Muy Baja",IF(J43&lt;=24,"Baja",IF(J43&lt;=500,"Media",IF(J43&lt;=5000,"Alta","Muy Alta")))))</f>
        <v>Muy Baja</v>
      </c>
      <c r="L43" s="308">
        <f>IF(K43="","",IF(K43="Muy Baja",0.2,IF(K43="Baja",0.4,IF(K43="Media",0.6,IF(K43="Alta",0.8,IF(K43="Muy Alta",1,))))))</f>
        <v>0.2</v>
      </c>
      <c r="M43" s="311" t="s">
        <v>560</v>
      </c>
      <c r="N43" s="131"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05" t="str">
        <f>IF(OR(N43='Tabla Impacto'!$C$11,N43='Tabla Impacto'!$D$11),"Leve",IF(OR(N43='Tabla Impacto'!$C$12,N43='Tabla Impacto'!$D$12),"Menor",IF(OR(N43='Tabla Impacto'!$C$13,N43='Tabla Impacto'!$D$13),"Moderado",IF(OR(N43='Tabla Impacto'!$C$14,N43='Tabla Impacto'!$D$14),"Mayor",IF(OR(N43='Tabla Impacto'!$C$15,N43='Tabla Impacto'!$D$15),"Catastrófico","")))))</f>
        <v>Moderado</v>
      </c>
      <c r="P43" s="308">
        <f>IF(O43="","",IF(O43="Leve",0.2,IF(O43="Menor",0.4,IF(O43="Moderado",0.6,IF(O43="Mayor",0.8,IF(O43="Catastrófico",1,))))))</f>
        <v>0.6</v>
      </c>
      <c r="Q43" s="296"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32">
        <v>1</v>
      </c>
      <c r="S43" s="100" t="s">
        <v>403</v>
      </c>
      <c r="T43" s="133" t="str">
        <f t="shared" si="45"/>
        <v>Probabilidad</v>
      </c>
      <c r="U43" s="134" t="s">
        <v>14</v>
      </c>
      <c r="V43" s="134" t="s">
        <v>9</v>
      </c>
      <c r="W43" s="135" t="str">
        <f t="shared" si="46"/>
        <v>40%</v>
      </c>
      <c r="X43" s="134" t="s">
        <v>19</v>
      </c>
      <c r="Y43" s="134" t="s">
        <v>22</v>
      </c>
      <c r="Z43" s="134" t="s">
        <v>110</v>
      </c>
      <c r="AA43" s="136">
        <f t="shared" si="52"/>
        <v>0.12</v>
      </c>
      <c r="AB43" s="137" t="str">
        <f t="shared" si="47"/>
        <v>Muy Baja</v>
      </c>
      <c r="AC43" s="138">
        <f t="shared" si="48"/>
        <v>0.12</v>
      </c>
      <c r="AD43" s="137" t="str">
        <f t="shared" si="49"/>
        <v>Moderado</v>
      </c>
      <c r="AE43" s="138">
        <f t="shared" si="50"/>
        <v>0.6</v>
      </c>
      <c r="AF43" s="139" t="str">
        <f t="shared" si="51"/>
        <v>Moderado</v>
      </c>
      <c r="AG43" s="140" t="s">
        <v>122</v>
      </c>
      <c r="AH43" s="121" t="s">
        <v>404</v>
      </c>
      <c r="AI43" s="129" t="s">
        <v>247</v>
      </c>
      <c r="AJ43" s="130">
        <v>44562</v>
      </c>
      <c r="AK43" s="130" t="s">
        <v>408</v>
      </c>
      <c r="AL43" s="121" t="s">
        <v>405</v>
      </c>
      <c r="AM43" s="142"/>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row>
    <row r="44" spans="1:71" s="145" customFormat="1" ht="151.5" customHeight="1" x14ac:dyDescent="0.25">
      <c r="A44" s="325"/>
      <c r="B44" s="327"/>
      <c r="C44" s="330"/>
      <c r="D44" s="330"/>
      <c r="E44" s="300"/>
      <c r="F44" s="300" t="s">
        <v>248</v>
      </c>
      <c r="G44" s="300" t="s">
        <v>249</v>
      </c>
      <c r="H44" s="302"/>
      <c r="I44" s="300"/>
      <c r="J44" s="304"/>
      <c r="K44" s="306"/>
      <c r="L44" s="309"/>
      <c r="M44" s="312"/>
      <c r="N44" s="146"/>
      <c r="O44" s="306"/>
      <c r="P44" s="309"/>
      <c r="Q44" s="297"/>
      <c r="R44" s="132">
        <v>2</v>
      </c>
      <c r="S44" s="100"/>
      <c r="T44" s="133" t="str">
        <f t="shared" si="45"/>
        <v/>
      </c>
      <c r="U44" s="134"/>
      <c r="V44" s="134"/>
      <c r="W44" s="135"/>
      <c r="X44" s="134"/>
      <c r="Y44" s="134"/>
      <c r="Z44" s="134"/>
      <c r="AA44" s="136"/>
      <c r="AB44" s="137"/>
      <c r="AC44" s="138"/>
      <c r="AD44" s="137"/>
      <c r="AE44" s="138"/>
      <c r="AF44" s="139"/>
      <c r="AG44" s="140"/>
      <c r="AH44" s="121"/>
      <c r="AI44" s="129"/>
      <c r="AJ44" s="147"/>
      <c r="AK44" s="147"/>
      <c r="AL44" s="121"/>
      <c r="AM44" s="142"/>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row>
    <row r="45" spans="1:71" s="145" customFormat="1" ht="151.5" customHeight="1" x14ac:dyDescent="0.25">
      <c r="A45" s="325"/>
      <c r="B45" s="328"/>
      <c r="C45" s="330"/>
      <c r="D45" s="330"/>
      <c r="E45" s="300"/>
      <c r="F45" s="300" t="s">
        <v>248</v>
      </c>
      <c r="G45" s="300" t="s">
        <v>249</v>
      </c>
      <c r="H45" s="302"/>
      <c r="I45" s="300"/>
      <c r="J45" s="304"/>
      <c r="K45" s="307"/>
      <c r="L45" s="310"/>
      <c r="M45" s="312"/>
      <c r="N45" s="146"/>
      <c r="O45" s="307"/>
      <c r="P45" s="310"/>
      <c r="Q45" s="298"/>
      <c r="R45" s="132">
        <v>3</v>
      </c>
      <c r="S45" s="100"/>
      <c r="T45" s="133" t="str">
        <f t="shared" si="45"/>
        <v/>
      </c>
      <c r="U45" s="134"/>
      <c r="V45" s="134"/>
      <c r="W45" s="135"/>
      <c r="X45" s="134"/>
      <c r="Y45" s="134"/>
      <c r="Z45" s="134"/>
      <c r="AA45" s="136"/>
      <c r="AB45" s="137"/>
      <c r="AC45" s="138"/>
      <c r="AD45" s="137"/>
      <c r="AE45" s="138"/>
      <c r="AF45" s="139"/>
      <c r="AG45" s="140"/>
      <c r="AH45" s="121"/>
      <c r="AI45" s="129"/>
      <c r="AJ45" s="147"/>
      <c r="AK45" s="147"/>
      <c r="AL45" s="121"/>
      <c r="AM45" s="142"/>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row>
    <row r="46" spans="1:71" s="145" customFormat="1" ht="151.5" customHeight="1" x14ac:dyDescent="0.25">
      <c r="A46" s="325">
        <v>14</v>
      </c>
      <c r="B46" s="326" t="s">
        <v>250</v>
      </c>
      <c r="C46" s="329" t="s">
        <v>426</v>
      </c>
      <c r="D46" s="329" t="s">
        <v>257</v>
      </c>
      <c r="E46" s="299" t="s">
        <v>120</v>
      </c>
      <c r="F46" s="349" t="s">
        <v>251</v>
      </c>
      <c r="G46" s="349" t="s">
        <v>252</v>
      </c>
      <c r="H46" s="301" t="s">
        <v>425</v>
      </c>
      <c r="I46" s="299" t="s">
        <v>348</v>
      </c>
      <c r="J46" s="303">
        <v>12</v>
      </c>
      <c r="K46" s="305" t="str">
        <f>IF(J46&lt;=0,"",IF(J46&lt;=2,"Muy Baja",IF(J46&lt;=24,"Baja",IF(J46&lt;=500,"Media",IF(J46&lt;=5000,"Alta","Muy Alta")))))</f>
        <v>Baja</v>
      </c>
      <c r="L46" s="308">
        <f>IF(K46="","",IF(K46="Muy Baja",0.2,IF(K46="Baja",0.4,IF(K46="Media",0.6,IF(K46="Alta",0.8,IF(K46="Muy Alta",1,))))))</f>
        <v>0.4</v>
      </c>
      <c r="M46" s="311" t="s">
        <v>560</v>
      </c>
      <c r="N46" s="131"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05" t="str">
        <f>IF(OR(N46='Tabla Impacto'!$C$11,N46='Tabla Impacto'!$D$11),"Leve",IF(OR(N46='Tabla Impacto'!$C$12,N46='Tabla Impacto'!$D$12),"Menor",IF(OR(N46='Tabla Impacto'!$C$13,N46='Tabla Impacto'!$D$13),"Moderado",IF(OR(N46='Tabla Impacto'!$C$14,N46='Tabla Impacto'!$D$14),"Mayor",IF(OR(N46='Tabla Impacto'!$C$15,N46='Tabla Impacto'!$D$15),"Catastrófico","")))))</f>
        <v>Moderado</v>
      </c>
      <c r="P46" s="308">
        <f>IF(O46="","",IF(O46="Leve",0.2,IF(O46="Menor",0.4,IF(O46="Moderado",0.6,IF(O46="Mayor",0.8,IF(O46="Catastrófico",1,))))))</f>
        <v>0.6</v>
      </c>
      <c r="Q46" s="296"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32">
        <v>1</v>
      </c>
      <c r="S46" s="100" t="s">
        <v>253</v>
      </c>
      <c r="T46" s="133" t="str">
        <f t="shared" si="45"/>
        <v>Probabilidad</v>
      </c>
      <c r="U46" s="134" t="s">
        <v>14</v>
      </c>
      <c r="V46" s="134" t="s">
        <v>9</v>
      </c>
      <c r="W46" s="135" t="str">
        <f t="shared" si="46"/>
        <v>40%</v>
      </c>
      <c r="X46" s="134" t="s">
        <v>19</v>
      </c>
      <c r="Y46" s="134" t="s">
        <v>22</v>
      </c>
      <c r="Z46" s="134" t="s">
        <v>110</v>
      </c>
      <c r="AA46" s="136">
        <f t="shared" si="52"/>
        <v>0.24</v>
      </c>
      <c r="AB46" s="137" t="str">
        <f t="shared" si="47"/>
        <v>Baja</v>
      </c>
      <c r="AC46" s="138">
        <f t="shared" si="48"/>
        <v>0.24</v>
      </c>
      <c r="AD46" s="137" t="str">
        <f t="shared" si="49"/>
        <v>Moderado</v>
      </c>
      <c r="AE46" s="138">
        <f t="shared" si="50"/>
        <v>0.6</v>
      </c>
      <c r="AF46" s="139" t="str">
        <f t="shared" si="51"/>
        <v>Moderado</v>
      </c>
      <c r="AG46" s="140"/>
      <c r="AH46" s="121" t="s">
        <v>254</v>
      </c>
      <c r="AI46" s="129" t="s">
        <v>206</v>
      </c>
      <c r="AJ46" s="147">
        <v>44562</v>
      </c>
      <c r="AK46" s="147">
        <v>44926</v>
      </c>
      <c r="AL46" s="121" t="s">
        <v>255</v>
      </c>
      <c r="AM46" s="142"/>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row>
    <row r="47" spans="1:71" s="145" customFormat="1" ht="151.5" customHeight="1" x14ac:dyDescent="0.25">
      <c r="A47" s="325"/>
      <c r="B47" s="327"/>
      <c r="C47" s="330"/>
      <c r="D47" s="331"/>
      <c r="E47" s="300"/>
      <c r="F47" s="300"/>
      <c r="G47" s="300"/>
      <c r="H47" s="302"/>
      <c r="I47" s="300"/>
      <c r="J47" s="304"/>
      <c r="K47" s="306"/>
      <c r="L47" s="309"/>
      <c r="M47" s="312"/>
      <c r="N47" s="146"/>
      <c r="O47" s="306"/>
      <c r="P47" s="309"/>
      <c r="Q47" s="297"/>
      <c r="R47" s="132">
        <v>2</v>
      </c>
      <c r="S47" s="100" t="s">
        <v>209</v>
      </c>
      <c r="T47" s="133" t="str">
        <f t="shared" si="45"/>
        <v>Probabilidad</v>
      </c>
      <c r="U47" s="134" t="s">
        <v>14</v>
      </c>
      <c r="V47" s="134" t="s">
        <v>9</v>
      </c>
      <c r="W47" s="135" t="str">
        <f t="shared" si="46"/>
        <v>40%</v>
      </c>
      <c r="X47" s="134" t="s">
        <v>19</v>
      </c>
      <c r="Y47" s="134" t="s">
        <v>22</v>
      </c>
      <c r="Z47" s="134" t="s">
        <v>110</v>
      </c>
      <c r="AA47" s="161">
        <f>IFERROR(IF(T47="Probabilidad",(AA46-(+AA46*W47)),IF(T47="Impacto",L47,"")),"")</f>
        <v>0.14399999999999999</v>
      </c>
      <c r="AB47" s="137" t="str">
        <f t="shared" si="47"/>
        <v>Muy Baja</v>
      </c>
      <c r="AC47" s="138">
        <f t="shared" si="48"/>
        <v>0.14399999999999999</v>
      </c>
      <c r="AD47" s="137" t="str">
        <f t="shared" si="49"/>
        <v>Moderado</v>
      </c>
      <c r="AE47" s="138">
        <v>0.6</v>
      </c>
      <c r="AF47" s="139" t="str">
        <f t="shared" si="51"/>
        <v>Moderado</v>
      </c>
      <c r="AG47" s="140" t="s">
        <v>122</v>
      </c>
      <c r="AH47" s="121" t="s">
        <v>256</v>
      </c>
      <c r="AI47" s="129" t="s">
        <v>206</v>
      </c>
      <c r="AJ47" s="147">
        <v>44562</v>
      </c>
      <c r="AK47" s="147">
        <v>44926</v>
      </c>
      <c r="AL47" s="121" t="s">
        <v>255</v>
      </c>
      <c r="AM47" s="142"/>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row>
    <row r="48" spans="1:71" s="145" customFormat="1" ht="151.5" customHeight="1" x14ac:dyDescent="0.25">
      <c r="A48" s="325"/>
      <c r="B48" s="328"/>
      <c r="C48" s="330"/>
      <c r="D48" s="331"/>
      <c r="E48" s="300"/>
      <c r="F48" s="300"/>
      <c r="G48" s="300"/>
      <c r="H48" s="302"/>
      <c r="I48" s="300"/>
      <c r="J48" s="304"/>
      <c r="K48" s="307"/>
      <c r="L48" s="310"/>
      <c r="M48" s="312"/>
      <c r="N48" s="146"/>
      <c r="O48" s="307"/>
      <c r="P48" s="310"/>
      <c r="Q48" s="298"/>
      <c r="R48" s="132">
        <v>3</v>
      </c>
      <c r="S48" s="100"/>
      <c r="T48" s="133" t="str">
        <f t="shared" si="45"/>
        <v/>
      </c>
      <c r="U48" s="134"/>
      <c r="V48" s="134"/>
      <c r="W48" s="135"/>
      <c r="X48" s="134"/>
      <c r="Y48" s="134"/>
      <c r="Z48" s="134"/>
      <c r="AA48" s="136" t="str">
        <f>IFERROR(IF(T48="Probabilidad",(AA47-(+AA47*W48)),IF(T48="Impacto",L48,"")),"")</f>
        <v/>
      </c>
      <c r="AB48" s="137" t="str">
        <f t="shared" si="47"/>
        <v/>
      </c>
      <c r="AC48" s="138" t="str">
        <f t="shared" si="48"/>
        <v/>
      </c>
      <c r="AD48" s="137" t="str">
        <f t="shared" si="49"/>
        <v/>
      </c>
      <c r="AE48" s="138" t="str">
        <f t="shared" si="50"/>
        <v/>
      </c>
      <c r="AF48" s="139" t="str">
        <f t="shared" si="51"/>
        <v/>
      </c>
      <c r="AG48" s="140"/>
      <c r="AH48" s="121"/>
      <c r="AI48" s="129"/>
      <c r="AJ48" s="147"/>
      <c r="AK48" s="147"/>
      <c r="AL48" s="121"/>
      <c r="AM48" s="142"/>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row>
    <row r="49" spans="1:71" s="145" customFormat="1" ht="151.5" customHeight="1" x14ac:dyDescent="0.25">
      <c r="A49" s="325">
        <v>15</v>
      </c>
      <c r="B49" s="326" t="s">
        <v>250</v>
      </c>
      <c r="C49" s="329" t="s">
        <v>426</v>
      </c>
      <c r="D49" s="329" t="s">
        <v>257</v>
      </c>
      <c r="E49" s="299" t="s">
        <v>120</v>
      </c>
      <c r="F49" s="299" t="s">
        <v>258</v>
      </c>
      <c r="G49" s="349" t="s">
        <v>259</v>
      </c>
      <c r="H49" s="301" t="s">
        <v>260</v>
      </c>
      <c r="I49" s="299" t="s">
        <v>348</v>
      </c>
      <c r="J49" s="303">
        <v>900</v>
      </c>
      <c r="K49" s="305" t="str">
        <f>IF(J49&lt;=0,"",IF(J49&lt;=2,"Muy Baja",IF(J49&lt;=24,"Baja",IF(J49&lt;=500,"Media",IF(J49&lt;=5000,"Alta","Muy Alta")))))</f>
        <v>Alta</v>
      </c>
      <c r="L49" s="308">
        <f>IF(K49="","",IF(K49="Muy Baja",0.2,IF(K49="Baja",0.4,IF(K49="Media",0.6,IF(K49="Alta",0.8,IF(K49="Muy Alta",1,))))))</f>
        <v>0.8</v>
      </c>
      <c r="M49" s="311" t="s">
        <v>560</v>
      </c>
      <c r="N49" s="131"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05" t="str">
        <f>IF(OR(N49='Tabla Impacto'!$C$11,N49='Tabla Impacto'!$D$11),"Leve",IF(OR(N49='Tabla Impacto'!$C$12,N49='Tabla Impacto'!$D$12),"Menor",IF(OR(N49='Tabla Impacto'!$C$13,N49='Tabla Impacto'!$D$13),"Moderado",IF(OR(N49='Tabla Impacto'!$C$14,N49='Tabla Impacto'!$D$14),"Mayor",IF(OR(N49='Tabla Impacto'!$C$15,N49='Tabla Impacto'!$D$15),"Catastrófico","")))))</f>
        <v>Moderado</v>
      </c>
      <c r="P49" s="308">
        <f>IF(O49="","",IF(O49="Leve",0.2,IF(O49="Menor",0.4,IF(O49="Moderado",0.6,IF(O49="Mayor",0.8,IF(O49="Catastrófico",1,))))))</f>
        <v>0.6</v>
      </c>
      <c r="Q49" s="296"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32">
        <v>1</v>
      </c>
      <c r="S49" s="100" t="s">
        <v>261</v>
      </c>
      <c r="T49" s="133" t="str">
        <f t="shared" ref="T49:T51" si="53">IF(OR(U49="Preventivo",U49="Detectivo"),"Probabilidad",IF(U49="Correctivo","Impacto",""))</f>
        <v>Probabilidad</v>
      </c>
      <c r="U49" s="134" t="s">
        <v>14</v>
      </c>
      <c r="V49" s="134" t="s">
        <v>9</v>
      </c>
      <c r="W49" s="135" t="str">
        <f t="shared" ref="W49" si="54">IF(AND(U49="Preventivo",V49="Automático"),"50%",IF(AND(U49="Preventivo",V49="Manual"),"40%",IF(AND(U49="Detectivo",V49="Automático"),"40%",IF(AND(U49="Detectivo",V49="Manual"),"30%",IF(AND(U49="Correctivo",V49="Automático"),"35%",IF(AND(U49="Correctivo",V49="Manual"),"25%",""))))))</f>
        <v>40%</v>
      </c>
      <c r="X49" s="134" t="s">
        <v>19</v>
      </c>
      <c r="Y49" s="134" t="s">
        <v>22</v>
      </c>
      <c r="Z49" s="134" t="s">
        <v>110</v>
      </c>
      <c r="AA49" s="136">
        <f t="shared" ref="AA49" si="55">IFERROR(IF(T49="Probabilidad",(L49-(+L49*W49)),IF(T49="Impacto",L49,"")),"")</f>
        <v>0.48</v>
      </c>
      <c r="AB49" s="137" t="str">
        <f t="shared" ref="AB49:AB51" si="56">IFERROR(IF(AA49="","",IF(AA49&lt;=0.2,"Muy Baja",IF(AA49&lt;=0.4,"Baja",IF(AA49&lt;=0.6,"Media",IF(AA49&lt;=0.8,"Alta","Muy Alta"))))),"")</f>
        <v>Media</v>
      </c>
      <c r="AC49" s="138">
        <f t="shared" ref="AC49:AC51" si="57">+AA49</f>
        <v>0.48</v>
      </c>
      <c r="AD49" s="137" t="str">
        <f t="shared" ref="AD49:AD51" si="58">IFERROR(IF(AE49="","",IF(AE49&lt;=0.2,"Leve",IF(AE49&lt;=0.4,"Menor",IF(AE49&lt;=0.6,"Moderado",IF(AE49&lt;=0.8,"Mayor","Catastrófico"))))),"")</f>
        <v>Moderado</v>
      </c>
      <c r="AE49" s="138">
        <f t="shared" ref="AE49:AE51" si="59">IFERROR(IF(T49="Impacto",(P49-(+P49*W49)),IF(T49="Probabilidad",P49,"")),"")</f>
        <v>0.6</v>
      </c>
      <c r="AF49" s="139" t="str">
        <f t="shared" ref="AF49:AF51" si="60">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40" t="s">
        <v>122</v>
      </c>
      <c r="AH49" s="121" t="s">
        <v>262</v>
      </c>
      <c r="AI49" s="129" t="s">
        <v>206</v>
      </c>
      <c r="AJ49" s="147">
        <v>44562</v>
      </c>
      <c r="AK49" s="147">
        <v>44926</v>
      </c>
      <c r="AL49" s="121" t="s">
        <v>263</v>
      </c>
      <c r="AM49" s="142"/>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row>
    <row r="50" spans="1:71" s="145" customFormat="1" ht="151.5" customHeight="1" x14ac:dyDescent="0.25">
      <c r="A50" s="325"/>
      <c r="B50" s="327"/>
      <c r="C50" s="330"/>
      <c r="D50" s="331"/>
      <c r="E50" s="300"/>
      <c r="F50" s="300"/>
      <c r="G50" s="300"/>
      <c r="H50" s="302"/>
      <c r="I50" s="300"/>
      <c r="J50" s="304"/>
      <c r="K50" s="306"/>
      <c r="L50" s="309"/>
      <c r="M50" s="312"/>
      <c r="N50" s="146"/>
      <c r="O50" s="306"/>
      <c r="P50" s="309"/>
      <c r="Q50" s="297"/>
      <c r="R50" s="132">
        <v>2</v>
      </c>
      <c r="S50" s="100"/>
      <c r="T50" s="133" t="str">
        <f t="shared" si="53"/>
        <v/>
      </c>
      <c r="U50" s="134"/>
      <c r="V50" s="134"/>
      <c r="W50" s="135"/>
      <c r="X50" s="134"/>
      <c r="Y50" s="134"/>
      <c r="Z50" s="134"/>
      <c r="AA50" s="136" t="str">
        <f>IFERROR(IF(T50="Probabilidad",(AA49-(+AA49*W50)),IF(T50="Impacto",L50,"")),"")</f>
        <v/>
      </c>
      <c r="AB50" s="137" t="str">
        <f t="shared" si="56"/>
        <v/>
      </c>
      <c r="AC50" s="138" t="str">
        <f t="shared" si="57"/>
        <v/>
      </c>
      <c r="AD50" s="137" t="str">
        <f t="shared" si="58"/>
        <v/>
      </c>
      <c r="AE50" s="138" t="str">
        <f t="shared" si="59"/>
        <v/>
      </c>
      <c r="AF50" s="139" t="str">
        <f t="shared" si="60"/>
        <v/>
      </c>
      <c r="AG50" s="140"/>
      <c r="AH50" s="121"/>
      <c r="AI50" s="129"/>
      <c r="AJ50" s="147"/>
      <c r="AK50" s="147"/>
      <c r="AL50" s="121"/>
      <c r="AM50" s="142"/>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row>
    <row r="51" spans="1:71" s="145" customFormat="1" ht="151.5" customHeight="1" x14ac:dyDescent="0.25">
      <c r="A51" s="325"/>
      <c r="B51" s="328"/>
      <c r="C51" s="330"/>
      <c r="D51" s="331"/>
      <c r="E51" s="300"/>
      <c r="F51" s="300"/>
      <c r="G51" s="300"/>
      <c r="H51" s="302"/>
      <c r="I51" s="300"/>
      <c r="J51" s="304"/>
      <c r="K51" s="307"/>
      <c r="L51" s="310"/>
      <c r="M51" s="312"/>
      <c r="N51" s="146"/>
      <c r="O51" s="307"/>
      <c r="P51" s="310"/>
      <c r="Q51" s="298"/>
      <c r="R51" s="132">
        <v>3</v>
      </c>
      <c r="S51" s="100"/>
      <c r="T51" s="133" t="str">
        <f t="shared" si="53"/>
        <v/>
      </c>
      <c r="U51" s="134"/>
      <c r="V51" s="134"/>
      <c r="W51" s="135"/>
      <c r="X51" s="134"/>
      <c r="Y51" s="134"/>
      <c r="Z51" s="134"/>
      <c r="AA51" s="136" t="str">
        <f>IFERROR(IF(T51="Probabilidad",(AA50-(+AA50*W51)),IF(T51="Impacto",L51,"")),"")</f>
        <v/>
      </c>
      <c r="AB51" s="137" t="str">
        <f t="shared" si="56"/>
        <v/>
      </c>
      <c r="AC51" s="138" t="str">
        <f t="shared" si="57"/>
        <v/>
      </c>
      <c r="AD51" s="137" t="str">
        <f t="shared" si="58"/>
        <v/>
      </c>
      <c r="AE51" s="138" t="str">
        <f t="shared" si="59"/>
        <v/>
      </c>
      <c r="AF51" s="139" t="str">
        <f t="shared" si="60"/>
        <v/>
      </c>
      <c r="AG51" s="140"/>
      <c r="AH51" s="121"/>
      <c r="AI51" s="129"/>
      <c r="AJ51" s="147"/>
      <c r="AK51" s="147"/>
      <c r="AL51" s="121"/>
      <c r="AM51" s="142"/>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row>
    <row r="52" spans="1:71" s="145" customFormat="1" ht="151.5" customHeight="1" x14ac:dyDescent="0.25">
      <c r="A52" s="325">
        <v>16</v>
      </c>
      <c r="B52" s="326" t="s">
        <v>250</v>
      </c>
      <c r="C52" s="329" t="s">
        <v>426</v>
      </c>
      <c r="D52" s="329" t="s">
        <v>257</v>
      </c>
      <c r="E52" s="299" t="s">
        <v>118</v>
      </c>
      <c r="F52" s="299" t="s">
        <v>264</v>
      </c>
      <c r="G52" s="299" t="s">
        <v>265</v>
      </c>
      <c r="H52" s="301" t="s">
        <v>603</v>
      </c>
      <c r="I52" s="299" t="s">
        <v>115</v>
      </c>
      <c r="J52" s="303" t="s">
        <v>266</v>
      </c>
      <c r="K52" s="305" t="str">
        <f>IF(J52&lt;=0,"",IF(J52&lt;=2,"Muy Baja",IF(J52&lt;=24,"Baja",IF(J52&lt;=500,"Media",IF(J52&lt;=5000,"Alta","Muy Alta")))))</f>
        <v>Muy Alta</v>
      </c>
      <c r="L52" s="308">
        <f>IF(K52="","",IF(K52="Muy Baja",0.2,IF(K52="Baja",0.4,IF(K52="Media",0.6,IF(K52="Alta",0.8,IF(K52="Muy Alta",1,))))))</f>
        <v>1</v>
      </c>
      <c r="M52" s="311" t="s">
        <v>565</v>
      </c>
      <c r="N52" s="131"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directiva y accionistas y/o de proveedores</v>
      </c>
      <c r="O52" s="305" t="str">
        <f>IF(OR(N52='Tabla Impacto'!$C$11,N52='Tabla Impacto'!$D$11),"Leve",IF(OR(N52='Tabla Impacto'!$C$12,N52='Tabla Impacto'!$D$12),"Menor",IF(OR(N52='Tabla Impacto'!$C$13,N52='Tabla Impacto'!$D$13),"Moderado",IF(OR(N52='Tabla Impacto'!$C$14,N52='Tabla Impacto'!$D$14),"Mayor",IF(OR(N52='Tabla Impacto'!$C$15,N52='Tabla Impacto'!$D$15),"Catastrófico","")))))</f>
        <v>Menor</v>
      </c>
      <c r="P52" s="308">
        <f>IF(O52="","",IF(O52="Leve",0.2,IF(O52="Menor",0.4,IF(O52="Moderado",0.6,IF(O52="Mayor",0.8,IF(O52="Catastrófico",1,))))))</f>
        <v>0.4</v>
      </c>
      <c r="Q52" s="296"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32">
        <v>1</v>
      </c>
      <c r="S52" s="100" t="s">
        <v>267</v>
      </c>
      <c r="T52" s="133" t="str">
        <f t="shared" si="25"/>
        <v>Probabilidad</v>
      </c>
      <c r="U52" s="134" t="s">
        <v>14</v>
      </c>
      <c r="V52" s="134" t="s">
        <v>9</v>
      </c>
      <c r="W52" s="135" t="str">
        <f t="shared" si="26"/>
        <v>40%</v>
      </c>
      <c r="X52" s="134" t="s">
        <v>19</v>
      </c>
      <c r="Y52" s="134" t="s">
        <v>22</v>
      </c>
      <c r="Z52" s="134" t="s">
        <v>110</v>
      </c>
      <c r="AA52" s="136">
        <f t="shared" si="27"/>
        <v>0.6</v>
      </c>
      <c r="AB52" s="137" t="str">
        <f t="shared" si="28"/>
        <v>Media</v>
      </c>
      <c r="AC52" s="138">
        <f t="shared" si="29"/>
        <v>0.6</v>
      </c>
      <c r="AD52" s="137" t="str">
        <f t="shared" si="30"/>
        <v>Menor</v>
      </c>
      <c r="AE52" s="138">
        <f t="shared" si="31"/>
        <v>0.4</v>
      </c>
      <c r="AF52" s="139" t="str">
        <f t="shared" si="32"/>
        <v>Moderado</v>
      </c>
      <c r="AG52" s="140" t="s">
        <v>122</v>
      </c>
      <c r="AH52" s="128" t="s">
        <v>268</v>
      </c>
      <c r="AI52" s="129" t="s">
        <v>269</v>
      </c>
      <c r="AJ52" s="147">
        <v>44562</v>
      </c>
      <c r="AK52" s="147">
        <v>44926</v>
      </c>
      <c r="AL52" s="121" t="s">
        <v>263</v>
      </c>
      <c r="AM52" s="142"/>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row>
    <row r="53" spans="1:71" s="145" customFormat="1" ht="151.5" customHeight="1" x14ac:dyDescent="0.25">
      <c r="A53" s="325"/>
      <c r="B53" s="327"/>
      <c r="C53" s="330"/>
      <c r="D53" s="331"/>
      <c r="E53" s="300"/>
      <c r="F53" s="300"/>
      <c r="G53" s="300"/>
      <c r="H53" s="302"/>
      <c r="I53" s="300"/>
      <c r="J53" s="304"/>
      <c r="K53" s="306"/>
      <c r="L53" s="309"/>
      <c r="M53" s="312"/>
      <c r="N53" s="146"/>
      <c r="O53" s="306"/>
      <c r="P53" s="309"/>
      <c r="Q53" s="297"/>
      <c r="R53" s="132">
        <v>2</v>
      </c>
      <c r="S53" s="100"/>
      <c r="T53" s="133" t="str">
        <f t="shared" ref="T53:T54" si="61">IF(OR(U53="Preventivo",U53="Detectivo"),"Probabilidad",IF(U53="Correctivo","Impacto",""))</f>
        <v/>
      </c>
      <c r="U53" s="134"/>
      <c r="V53" s="134"/>
      <c r="W53" s="135"/>
      <c r="X53" s="134"/>
      <c r="Y53" s="134"/>
      <c r="Z53" s="134"/>
      <c r="AA53" s="136" t="str">
        <f>IFERROR(IF(T53="Probabilidad",(AA52-(+AA52*W53)),IF(T53="Impacto",L53,"")),"")</f>
        <v/>
      </c>
      <c r="AB53" s="137" t="str">
        <f t="shared" ref="AB53:AB54" si="62">IFERROR(IF(AA53="","",IF(AA53&lt;=0.2,"Muy Baja",IF(AA53&lt;=0.4,"Baja",IF(AA53&lt;=0.6,"Media",IF(AA53&lt;=0.8,"Alta","Muy Alta"))))),"")</f>
        <v/>
      </c>
      <c r="AC53" s="138" t="str">
        <f t="shared" ref="AC53:AC54" si="63">+AA53</f>
        <v/>
      </c>
      <c r="AD53" s="137" t="str">
        <f t="shared" ref="AD53:AD54" si="64">IFERROR(IF(AE53="","",IF(AE53&lt;=0.2,"Leve",IF(AE53&lt;=0.4,"Menor",IF(AE53&lt;=0.6,"Moderado",IF(AE53&lt;=0.8,"Mayor","Catastrófico"))))),"")</f>
        <v/>
      </c>
      <c r="AE53" s="138" t="str">
        <f t="shared" ref="AE53:AE54" si="65">IFERROR(IF(T53="Impacto",(P53-(+P53*W53)),IF(T53="Probabilidad",P53,"")),"")</f>
        <v/>
      </c>
      <c r="AF53" s="139" t="str">
        <f t="shared" ref="AF53:AF54" si="66">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40"/>
      <c r="AH53" s="121"/>
      <c r="AI53" s="129"/>
      <c r="AJ53" s="147"/>
      <c r="AK53" s="147"/>
      <c r="AL53" s="121"/>
      <c r="AM53" s="142"/>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row>
    <row r="54" spans="1:71" s="145" customFormat="1" ht="151.5" customHeight="1" x14ac:dyDescent="0.25">
      <c r="A54" s="325"/>
      <c r="B54" s="328"/>
      <c r="C54" s="330"/>
      <c r="D54" s="331"/>
      <c r="E54" s="300"/>
      <c r="F54" s="300"/>
      <c r="G54" s="300"/>
      <c r="H54" s="302"/>
      <c r="I54" s="300"/>
      <c r="J54" s="304"/>
      <c r="K54" s="307"/>
      <c r="L54" s="310"/>
      <c r="M54" s="312"/>
      <c r="N54" s="146"/>
      <c r="O54" s="307"/>
      <c r="P54" s="310"/>
      <c r="Q54" s="298"/>
      <c r="R54" s="132">
        <v>3</v>
      </c>
      <c r="S54" s="100"/>
      <c r="T54" s="133" t="str">
        <f t="shared" si="61"/>
        <v/>
      </c>
      <c r="U54" s="134"/>
      <c r="V54" s="134"/>
      <c r="W54" s="135"/>
      <c r="X54" s="134"/>
      <c r="Y54" s="134"/>
      <c r="Z54" s="134"/>
      <c r="AA54" s="136" t="str">
        <f>IFERROR(IF(T54="Probabilidad",(AA53-(+AA53*W54)),IF(T54="Impacto",L54,"")),"")</f>
        <v/>
      </c>
      <c r="AB54" s="137" t="str">
        <f t="shared" si="62"/>
        <v/>
      </c>
      <c r="AC54" s="138" t="str">
        <f t="shared" si="63"/>
        <v/>
      </c>
      <c r="AD54" s="137" t="str">
        <f t="shared" si="64"/>
        <v/>
      </c>
      <c r="AE54" s="138" t="str">
        <f t="shared" si="65"/>
        <v/>
      </c>
      <c r="AF54" s="139" t="str">
        <f t="shared" si="66"/>
        <v/>
      </c>
      <c r="AG54" s="140"/>
      <c r="AH54" s="121"/>
      <c r="AI54" s="129"/>
      <c r="AJ54" s="147"/>
      <c r="AK54" s="147"/>
      <c r="AL54" s="121"/>
      <c r="AM54" s="142"/>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row>
    <row r="55" spans="1:71" s="145" customFormat="1" ht="151.5" customHeight="1" x14ac:dyDescent="0.25">
      <c r="A55" s="325">
        <v>17</v>
      </c>
      <c r="B55" s="326" t="s">
        <v>250</v>
      </c>
      <c r="C55" s="329" t="s">
        <v>426</v>
      </c>
      <c r="D55" s="329" t="s">
        <v>257</v>
      </c>
      <c r="E55" s="299" t="s">
        <v>120</v>
      </c>
      <c r="F55" s="299" t="s">
        <v>499</v>
      </c>
      <c r="G55" s="299" t="s">
        <v>271</v>
      </c>
      <c r="H55" s="301" t="s">
        <v>270</v>
      </c>
      <c r="I55" s="299" t="s">
        <v>348</v>
      </c>
      <c r="J55" s="303" t="s">
        <v>266</v>
      </c>
      <c r="K55" s="305" t="str">
        <f>IF(J55&lt;=0,"",IF(J55&lt;=2,"Muy Baja",IF(J55&lt;=24,"Baja",IF(J55&lt;=500,"Media",IF(J55&lt;=5000,"Alta","Muy Alta")))))</f>
        <v>Muy Alta</v>
      </c>
      <c r="L55" s="308">
        <f>IF(K55="","",IF(K55="Muy Baja",0.2,IF(K55="Baja",0.4,IF(K55="Media",0.6,IF(K55="Alta",0.8,IF(K55="Muy Alta",1,))))))</f>
        <v>1</v>
      </c>
      <c r="M55" s="311" t="s">
        <v>567</v>
      </c>
      <c r="N55" s="131" t="str">
        <f>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305" t="str">
        <f>IF(OR(N55='Tabla Impacto'!$C$11,N55='Tabla Impacto'!$D$11),"Leve",IF(OR(N55='Tabla Impacto'!$C$12,N55='Tabla Impacto'!$D$12),"Menor",IF(OR(N55='Tabla Impacto'!$C$13,N55='Tabla Impacto'!$D$13),"Moderado",IF(OR(N55='Tabla Impacto'!$C$14,N55='Tabla Impacto'!$D$14),"Mayor",IF(OR(N55='Tabla Impacto'!$C$15,N55='Tabla Impacto'!$D$15),"Catastrófico","")))))</f>
        <v>Mayor</v>
      </c>
      <c r="P55" s="308">
        <f>IF(O55="","",IF(O55="Leve",0.2,IF(O55="Menor",0.4,IF(O55="Moderado",0.6,IF(O55="Mayor",0.8,IF(O55="Catastrófico",1,))))))</f>
        <v>0.8</v>
      </c>
      <c r="Q55" s="296"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32">
        <v>1</v>
      </c>
      <c r="S55" s="100" t="s">
        <v>272</v>
      </c>
      <c r="T55" s="133" t="str">
        <f t="shared" ref="T55:T57" si="67">IF(OR(U55="Preventivo",U55="Detectivo"),"Probabilidad",IF(U55="Correctivo","Impacto",""))</f>
        <v>Probabilidad</v>
      </c>
      <c r="U55" s="134" t="s">
        <v>14</v>
      </c>
      <c r="V55" s="134" t="s">
        <v>9</v>
      </c>
      <c r="W55" s="135" t="str">
        <f t="shared" ref="W55" si="68">IF(AND(U55="Preventivo",V55="Automático"),"50%",IF(AND(U55="Preventivo",V55="Manual"),"40%",IF(AND(U55="Detectivo",V55="Automático"),"40%",IF(AND(U55="Detectivo",V55="Manual"),"30%",IF(AND(U55="Correctivo",V55="Automático"),"35%",IF(AND(U55="Correctivo",V55="Manual"),"25%",""))))))</f>
        <v>40%</v>
      </c>
      <c r="X55" s="134" t="s">
        <v>19</v>
      </c>
      <c r="Y55" s="134" t="s">
        <v>22</v>
      </c>
      <c r="Z55" s="134" t="s">
        <v>110</v>
      </c>
      <c r="AA55" s="136">
        <f t="shared" ref="AA55" si="69">IFERROR(IF(T55="Probabilidad",(L55-(+L55*W55)),IF(T55="Impacto",L55,"")),"")</f>
        <v>0.6</v>
      </c>
      <c r="AB55" s="137" t="str">
        <f t="shared" ref="AB55:AB57" si="70">IFERROR(IF(AA55="","",IF(AA55&lt;=0.2,"Muy Baja",IF(AA55&lt;=0.4,"Baja",IF(AA55&lt;=0.6,"Media",IF(AA55&lt;=0.8,"Alta","Muy Alta"))))),"")</f>
        <v>Media</v>
      </c>
      <c r="AC55" s="138">
        <f t="shared" ref="AC55:AC57" si="71">+AA55</f>
        <v>0.6</v>
      </c>
      <c r="AD55" s="137" t="str">
        <f t="shared" ref="AD55:AD57" si="72">IFERROR(IF(AE55="","",IF(AE55&lt;=0.2,"Leve",IF(AE55&lt;=0.4,"Menor",IF(AE55&lt;=0.6,"Moderado",IF(AE55&lt;=0.8,"Mayor","Catastrófico"))))),"")</f>
        <v>Mayor</v>
      </c>
      <c r="AE55" s="138">
        <f t="shared" ref="AE55:AE57" si="73">IFERROR(IF(T55="Impacto",(P55-(+P55*W55)),IF(T55="Probabilidad",P55,"")),"")</f>
        <v>0.8</v>
      </c>
      <c r="AF55" s="139" t="str">
        <f t="shared" ref="AF55:AF57" si="74">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40" t="s">
        <v>122</v>
      </c>
      <c r="AH55" s="121" t="s">
        <v>604</v>
      </c>
      <c r="AI55" s="129" t="s">
        <v>206</v>
      </c>
      <c r="AJ55" s="147">
        <v>44562</v>
      </c>
      <c r="AK55" s="147">
        <v>44926</v>
      </c>
      <c r="AL55" s="128" t="s">
        <v>273</v>
      </c>
      <c r="AM55" s="142"/>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row>
    <row r="56" spans="1:71" s="145" customFormat="1" ht="151.5" customHeight="1" x14ac:dyDescent="0.25">
      <c r="A56" s="325"/>
      <c r="B56" s="327"/>
      <c r="C56" s="330"/>
      <c r="D56" s="331"/>
      <c r="E56" s="300"/>
      <c r="F56" s="300"/>
      <c r="G56" s="300"/>
      <c r="H56" s="302"/>
      <c r="I56" s="300"/>
      <c r="J56" s="304"/>
      <c r="K56" s="306"/>
      <c r="L56" s="309"/>
      <c r="M56" s="312"/>
      <c r="N56" s="146"/>
      <c r="O56" s="306"/>
      <c r="P56" s="309"/>
      <c r="Q56" s="297"/>
      <c r="R56" s="132">
        <v>2</v>
      </c>
      <c r="S56" s="100"/>
      <c r="T56" s="133" t="str">
        <f t="shared" si="67"/>
        <v/>
      </c>
      <c r="U56" s="134"/>
      <c r="V56" s="134"/>
      <c r="W56" s="135"/>
      <c r="X56" s="134"/>
      <c r="Y56" s="134"/>
      <c r="Z56" s="134"/>
      <c r="AA56" s="136" t="str">
        <f>IFERROR(IF(T56="Probabilidad",(AA55-(+AA55*W56)),IF(T56="Impacto",L56,"")),"")</f>
        <v/>
      </c>
      <c r="AB56" s="137" t="str">
        <f t="shared" si="70"/>
        <v/>
      </c>
      <c r="AC56" s="138" t="str">
        <f t="shared" si="71"/>
        <v/>
      </c>
      <c r="AD56" s="137" t="str">
        <f t="shared" si="72"/>
        <v/>
      </c>
      <c r="AE56" s="138" t="str">
        <f t="shared" si="73"/>
        <v/>
      </c>
      <c r="AF56" s="139" t="str">
        <f t="shared" si="74"/>
        <v/>
      </c>
      <c r="AG56" s="140"/>
      <c r="AH56" s="121"/>
      <c r="AI56" s="129"/>
      <c r="AJ56" s="147"/>
      <c r="AK56" s="147"/>
      <c r="AL56" s="121"/>
      <c r="AM56" s="142"/>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row>
    <row r="57" spans="1:71" s="145" customFormat="1" ht="151.5" customHeight="1" x14ac:dyDescent="0.25">
      <c r="A57" s="354"/>
      <c r="B57" s="328"/>
      <c r="C57" s="330"/>
      <c r="D57" s="331"/>
      <c r="E57" s="300"/>
      <c r="F57" s="300"/>
      <c r="G57" s="300"/>
      <c r="H57" s="302"/>
      <c r="I57" s="300"/>
      <c r="J57" s="304"/>
      <c r="K57" s="307"/>
      <c r="L57" s="310"/>
      <c r="M57" s="312"/>
      <c r="N57" s="146"/>
      <c r="O57" s="307"/>
      <c r="P57" s="310"/>
      <c r="Q57" s="298"/>
      <c r="R57" s="132">
        <v>3</v>
      </c>
      <c r="S57" s="100"/>
      <c r="T57" s="133" t="str">
        <f t="shared" si="67"/>
        <v/>
      </c>
      <c r="U57" s="134"/>
      <c r="V57" s="134"/>
      <c r="W57" s="135"/>
      <c r="X57" s="134"/>
      <c r="Y57" s="134"/>
      <c r="Z57" s="134"/>
      <c r="AA57" s="136" t="str">
        <f>IFERROR(IF(T57="Probabilidad",(AA56-(+AA56*W57)),IF(T57="Impacto",L57,"")),"")</f>
        <v/>
      </c>
      <c r="AB57" s="137" t="str">
        <f t="shared" si="70"/>
        <v/>
      </c>
      <c r="AC57" s="138" t="str">
        <f t="shared" si="71"/>
        <v/>
      </c>
      <c r="AD57" s="137" t="str">
        <f t="shared" si="72"/>
        <v/>
      </c>
      <c r="AE57" s="138" t="str">
        <f t="shared" si="73"/>
        <v/>
      </c>
      <c r="AF57" s="139" t="str">
        <f t="shared" si="74"/>
        <v/>
      </c>
      <c r="AG57" s="140"/>
      <c r="AH57" s="121"/>
      <c r="AI57" s="129"/>
      <c r="AJ57" s="147"/>
      <c r="AK57" s="147"/>
      <c r="AL57" s="121"/>
      <c r="AM57" s="142"/>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row>
    <row r="58" spans="1:71" s="145" customFormat="1" ht="151.5" customHeight="1" x14ac:dyDescent="0.25">
      <c r="A58" s="324">
        <v>18</v>
      </c>
      <c r="B58" s="326" t="s">
        <v>250</v>
      </c>
      <c r="C58" s="329" t="s">
        <v>426</v>
      </c>
      <c r="D58" s="329" t="s">
        <v>257</v>
      </c>
      <c r="E58" s="299" t="s">
        <v>120</v>
      </c>
      <c r="F58" s="299" t="s">
        <v>500</v>
      </c>
      <c r="G58" s="299" t="s">
        <v>275</v>
      </c>
      <c r="H58" s="301" t="s">
        <v>274</v>
      </c>
      <c r="I58" s="299" t="s">
        <v>348</v>
      </c>
      <c r="J58" s="303">
        <v>60</v>
      </c>
      <c r="K58" s="305" t="str">
        <f>IF(J58&lt;=0,"",IF(J58&lt;=2,"Muy Baja",IF(J58&lt;=24,"Baja",IF(J58&lt;=500,"Media",IF(J58&lt;=5000,"Alta","Muy Alta")))))</f>
        <v>Media</v>
      </c>
      <c r="L58" s="308">
        <f>IF(K58="","",IF(K58="Muy Baja",0.2,IF(K58="Baja",0.4,IF(K58="Media",0.6,IF(K58="Alta",0.8,IF(K58="Muy Alta",1,))))))</f>
        <v>0.6</v>
      </c>
      <c r="M58" s="311" t="s">
        <v>560</v>
      </c>
      <c r="N58" s="131"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05" t="str">
        <f>IF(OR(N58='Tabla Impacto'!$C$11,N58='Tabla Impacto'!$D$11),"Leve",IF(OR(N58='Tabla Impacto'!$C$12,N58='Tabla Impacto'!$D$12),"Menor",IF(OR(N58='Tabla Impacto'!$C$13,N58='Tabla Impacto'!$D$13),"Moderado",IF(OR(N58='Tabla Impacto'!$C$14,N58='Tabla Impacto'!$D$14),"Mayor",IF(OR(N58='Tabla Impacto'!$C$15,N58='Tabla Impacto'!$D$15),"Catastrófico","")))))</f>
        <v>Moderado</v>
      </c>
      <c r="P58" s="308">
        <f>IF(O58="","",IF(O58="Leve",0.2,IF(O58="Menor",0.4,IF(O58="Moderado",0.6,IF(O58="Mayor",0.8,IF(O58="Catastrófico",1,))))))</f>
        <v>0.6</v>
      </c>
      <c r="Q58" s="296"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32">
        <v>1</v>
      </c>
      <c r="S58" s="100" t="s">
        <v>276</v>
      </c>
      <c r="T58" s="133" t="str">
        <f t="shared" si="25"/>
        <v>Probabilidad</v>
      </c>
      <c r="U58" s="134" t="s">
        <v>15</v>
      </c>
      <c r="V58" s="134" t="s">
        <v>9</v>
      </c>
      <c r="W58" s="135" t="str">
        <f t="shared" si="26"/>
        <v>30%</v>
      </c>
      <c r="X58" s="134" t="s">
        <v>19</v>
      </c>
      <c r="Y58" s="134" t="s">
        <v>22</v>
      </c>
      <c r="Z58" s="134" t="s">
        <v>110</v>
      </c>
      <c r="AA58" s="136">
        <f t="shared" si="27"/>
        <v>0.42</v>
      </c>
      <c r="AB58" s="137" t="str">
        <f t="shared" si="28"/>
        <v>Media</v>
      </c>
      <c r="AC58" s="138">
        <f t="shared" si="29"/>
        <v>0.42</v>
      </c>
      <c r="AD58" s="137" t="str">
        <f t="shared" si="30"/>
        <v>Moderado</v>
      </c>
      <c r="AE58" s="138">
        <f t="shared" si="31"/>
        <v>0.6</v>
      </c>
      <c r="AF58" s="139" t="str">
        <f t="shared" si="32"/>
        <v>Moderado</v>
      </c>
      <c r="AG58" s="140" t="s">
        <v>122</v>
      </c>
      <c r="AH58" s="121" t="s">
        <v>278</v>
      </c>
      <c r="AI58" s="148" t="s">
        <v>279</v>
      </c>
      <c r="AJ58" s="147">
        <v>44562</v>
      </c>
      <c r="AK58" s="147">
        <v>44926</v>
      </c>
      <c r="AL58" s="121" t="s">
        <v>280</v>
      </c>
      <c r="AM58" s="142"/>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row>
    <row r="59" spans="1:71" s="145" customFormat="1" ht="151.5" customHeight="1" x14ac:dyDescent="0.25">
      <c r="A59" s="325"/>
      <c r="B59" s="327"/>
      <c r="C59" s="330"/>
      <c r="D59" s="331"/>
      <c r="E59" s="300"/>
      <c r="F59" s="300"/>
      <c r="G59" s="300"/>
      <c r="H59" s="302"/>
      <c r="I59" s="300"/>
      <c r="J59" s="304"/>
      <c r="K59" s="306"/>
      <c r="L59" s="309"/>
      <c r="M59" s="312"/>
      <c r="N59" s="146"/>
      <c r="O59" s="306"/>
      <c r="P59" s="309"/>
      <c r="Q59" s="297"/>
      <c r="R59" s="132">
        <v>2</v>
      </c>
      <c r="S59" s="100" t="s">
        <v>277</v>
      </c>
      <c r="T59" s="133" t="str">
        <f t="shared" ref="T59:T60" si="75">IF(OR(U59="Preventivo",U59="Detectivo"),"Probabilidad",IF(U59="Correctivo","Impacto",""))</f>
        <v>Probabilidad</v>
      </c>
      <c r="U59" s="134" t="s">
        <v>15</v>
      </c>
      <c r="V59" s="134" t="s">
        <v>9</v>
      </c>
      <c r="W59" s="135" t="str">
        <f t="shared" ref="W59" si="76">IF(AND(U59="Preventivo",V59="Automático"),"50%",IF(AND(U59="Preventivo",V59="Manual"),"40%",IF(AND(U59="Detectivo",V59="Automático"),"40%",IF(AND(U59="Detectivo",V59="Manual"),"30%",IF(AND(U59="Correctivo",V59="Automático"),"35%",IF(AND(U59="Correctivo",V59="Manual"),"25%",""))))))</f>
        <v>30%</v>
      </c>
      <c r="X59" s="134" t="s">
        <v>19</v>
      </c>
      <c r="Y59" s="134" t="s">
        <v>22</v>
      </c>
      <c r="Z59" s="134" t="s">
        <v>110</v>
      </c>
      <c r="AA59" s="136">
        <f>IFERROR(IF(T59="Probabilidad",(AA58-(+AA58*W59)),IF(T59="Impacto",L59,"")),"")</f>
        <v>0.29399999999999998</v>
      </c>
      <c r="AB59" s="137" t="str">
        <f t="shared" ref="AB59:AB60" si="77">IFERROR(IF(AA59="","",IF(AA59&lt;=0.2,"Muy Baja",IF(AA59&lt;=0.4,"Baja",IF(AA59&lt;=0.6,"Media",IF(AA59&lt;=0.8,"Alta","Muy Alta"))))),"")</f>
        <v>Baja</v>
      </c>
      <c r="AC59" s="138">
        <f t="shared" ref="AC59:AC60" si="78">+AA59</f>
        <v>0.29399999999999998</v>
      </c>
      <c r="AD59" s="137" t="str">
        <f t="shared" ref="AD59:AD60" si="79">IFERROR(IF(AE59="","",IF(AE59&lt;=0.2,"Leve",IF(AE59&lt;=0.4,"Menor",IF(AE59&lt;=0.6,"Moderado",IF(AE59&lt;=0.8,"Mayor","Catastrófico"))))),"")</f>
        <v>Moderado</v>
      </c>
      <c r="AE59" s="138">
        <v>0.6</v>
      </c>
      <c r="AF59" s="139" t="str">
        <f t="shared" ref="AF59:AF60" si="80">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40" t="s">
        <v>122</v>
      </c>
      <c r="AH59" s="121" t="s">
        <v>278</v>
      </c>
      <c r="AI59" s="148" t="s">
        <v>279</v>
      </c>
      <c r="AJ59" s="147">
        <v>44562</v>
      </c>
      <c r="AK59" s="147">
        <v>44926</v>
      </c>
      <c r="AL59" s="121" t="s">
        <v>280</v>
      </c>
      <c r="AM59" s="142"/>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row>
    <row r="60" spans="1:71" s="145" customFormat="1" ht="151.5" customHeight="1" x14ac:dyDescent="0.25">
      <c r="A60" s="325"/>
      <c r="B60" s="328"/>
      <c r="C60" s="330"/>
      <c r="D60" s="331"/>
      <c r="E60" s="300"/>
      <c r="F60" s="300"/>
      <c r="G60" s="300"/>
      <c r="H60" s="302"/>
      <c r="I60" s="300"/>
      <c r="J60" s="304"/>
      <c r="K60" s="307"/>
      <c r="L60" s="310"/>
      <c r="M60" s="312"/>
      <c r="N60" s="146"/>
      <c r="O60" s="307"/>
      <c r="P60" s="310"/>
      <c r="Q60" s="298"/>
      <c r="R60" s="132">
        <v>3</v>
      </c>
      <c r="S60" s="100"/>
      <c r="T60" s="133" t="str">
        <f t="shared" si="75"/>
        <v/>
      </c>
      <c r="U60" s="134"/>
      <c r="V60" s="134"/>
      <c r="W60" s="135"/>
      <c r="X60" s="134"/>
      <c r="Y60" s="134"/>
      <c r="Z60" s="134"/>
      <c r="AA60" s="136" t="str">
        <f>IFERROR(IF(T60="Probabilidad",(AA59-(+AA59*W60)),IF(T60="Impacto",L60,"")),"")</f>
        <v/>
      </c>
      <c r="AB60" s="137" t="str">
        <f t="shared" si="77"/>
        <v/>
      </c>
      <c r="AC60" s="138" t="str">
        <f t="shared" si="78"/>
        <v/>
      </c>
      <c r="AD60" s="137" t="str">
        <f t="shared" si="79"/>
        <v/>
      </c>
      <c r="AE60" s="138" t="str">
        <f t="shared" ref="AE60" si="81">IFERROR(IF(T60="Impacto",(P60-(+P60*W60)),IF(T60="Probabilidad",P60,"")),"")</f>
        <v/>
      </c>
      <c r="AF60" s="139" t="str">
        <f t="shared" si="80"/>
        <v/>
      </c>
      <c r="AG60" s="140"/>
      <c r="AH60" s="121"/>
      <c r="AI60" s="129"/>
      <c r="AJ60" s="147"/>
      <c r="AK60" s="147"/>
      <c r="AL60" s="121"/>
      <c r="AM60" s="142"/>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row>
    <row r="61" spans="1:71" s="145" customFormat="1" ht="151.5" customHeight="1" x14ac:dyDescent="0.25">
      <c r="A61" s="325">
        <v>19</v>
      </c>
      <c r="B61" s="326" t="s">
        <v>281</v>
      </c>
      <c r="C61" s="329" t="s">
        <v>282</v>
      </c>
      <c r="D61" s="329" t="s">
        <v>428</v>
      </c>
      <c r="E61" s="299" t="s">
        <v>120</v>
      </c>
      <c r="F61" s="299" t="s">
        <v>283</v>
      </c>
      <c r="G61" s="299" t="s">
        <v>284</v>
      </c>
      <c r="H61" s="301" t="s">
        <v>501</v>
      </c>
      <c r="I61" s="299" t="s">
        <v>117</v>
      </c>
      <c r="J61" s="303">
        <v>360</v>
      </c>
      <c r="K61" s="305" t="str">
        <f>IF(J61&lt;=0,"",IF(J61&lt;=2,"Muy Baja",IF(J61&lt;=24,"Baja",IF(J61&lt;=500,"Media",IF(J61&lt;=5000,"Alta","Muy Alta")))))</f>
        <v>Media</v>
      </c>
      <c r="L61" s="308">
        <f>IF(K61="","",IF(K61="Muy Baja",0.2,IF(K61="Baja",0.4,IF(K61="Media",0.6,IF(K61="Alta",0.8,IF(K61="Muy Alta",1,))))))</f>
        <v>0.6</v>
      </c>
      <c r="M61" s="311" t="s">
        <v>560</v>
      </c>
      <c r="N61" s="131"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05" t="str">
        <f>IF(OR(N61='Tabla Impacto'!$C$11,N61='Tabla Impacto'!$D$11),"Leve",IF(OR(N61='Tabla Impacto'!$C$12,N61='Tabla Impacto'!$D$12),"Menor",IF(OR(N61='Tabla Impacto'!$C$13,N61='Tabla Impacto'!$D$13),"Moderado",IF(OR(N61='Tabla Impacto'!$C$14,N61='Tabla Impacto'!$D$14),"Mayor",IF(OR(N61='Tabla Impacto'!$C$15,N61='Tabla Impacto'!$D$15),"Catastrófico","")))))</f>
        <v>Moderado</v>
      </c>
      <c r="P61" s="308">
        <f>IF(O61="","",IF(O61="Leve",0.2,IF(O61="Menor",0.4,IF(O61="Moderado",0.6,IF(O61="Mayor",0.8,IF(O61="Catastrófico",1,))))))</f>
        <v>0.6</v>
      </c>
      <c r="Q61" s="296"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32">
        <v>1</v>
      </c>
      <c r="S61" s="100" t="s">
        <v>285</v>
      </c>
      <c r="T61" s="133" t="str">
        <f t="shared" si="25"/>
        <v>Probabilidad</v>
      </c>
      <c r="U61" s="134" t="s">
        <v>15</v>
      </c>
      <c r="V61" s="134" t="s">
        <v>9</v>
      </c>
      <c r="W61" s="135" t="str">
        <f t="shared" si="26"/>
        <v>30%</v>
      </c>
      <c r="X61" s="134" t="s">
        <v>20</v>
      </c>
      <c r="Y61" s="134" t="s">
        <v>22</v>
      </c>
      <c r="Z61" s="134" t="s">
        <v>110</v>
      </c>
      <c r="AA61" s="136">
        <f t="shared" si="27"/>
        <v>0.42</v>
      </c>
      <c r="AB61" s="137" t="str">
        <f t="shared" si="28"/>
        <v>Media</v>
      </c>
      <c r="AC61" s="138">
        <f t="shared" si="29"/>
        <v>0.42</v>
      </c>
      <c r="AD61" s="137" t="str">
        <f t="shared" si="30"/>
        <v>Moderado</v>
      </c>
      <c r="AE61" s="138">
        <f t="shared" si="31"/>
        <v>0.6</v>
      </c>
      <c r="AF61" s="139" t="str">
        <f t="shared" si="32"/>
        <v>Moderado</v>
      </c>
      <c r="AG61" s="140" t="s">
        <v>122</v>
      </c>
      <c r="AH61" s="121" t="s">
        <v>427</v>
      </c>
      <c r="AI61" s="129" t="s">
        <v>201</v>
      </c>
      <c r="AJ61" s="147">
        <v>44562</v>
      </c>
      <c r="AK61" s="147">
        <v>44926</v>
      </c>
      <c r="AL61" s="121" t="s">
        <v>286</v>
      </c>
      <c r="AM61" s="142"/>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row>
    <row r="62" spans="1:71" s="145" customFormat="1" ht="151.5" customHeight="1" x14ac:dyDescent="0.25">
      <c r="A62" s="325"/>
      <c r="B62" s="327"/>
      <c r="C62" s="331"/>
      <c r="D62" s="330"/>
      <c r="E62" s="300"/>
      <c r="F62" s="300"/>
      <c r="G62" s="300"/>
      <c r="H62" s="302"/>
      <c r="I62" s="300"/>
      <c r="J62" s="304"/>
      <c r="K62" s="306"/>
      <c r="L62" s="309"/>
      <c r="M62" s="312"/>
      <c r="N62" s="146"/>
      <c r="O62" s="306"/>
      <c r="P62" s="309"/>
      <c r="Q62" s="297"/>
      <c r="R62" s="132">
        <v>2</v>
      </c>
      <c r="S62" s="100"/>
      <c r="T62" s="133" t="str">
        <f t="shared" ref="T62:T63" si="82">IF(OR(U62="Preventivo",U62="Detectivo"),"Probabilidad",IF(U62="Correctivo","Impacto",""))</f>
        <v/>
      </c>
      <c r="U62" s="134"/>
      <c r="V62" s="134"/>
      <c r="W62" s="135"/>
      <c r="X62" s="134"/>
      <c r="Y62" s="134"/>
      <c r="Z62" s="134"/>
      <c r="AA62" s="136" t="str">
        <f>IFERROR(IF(T62="Probabilidad",(AA61-(+AA61*W62)),IF(T62="Impacto",L62,"")),"")</f>
        <v/>
      </c>
      <c r="AB62" s="137" t="str">
        <f t="shared" ref="AB62:AB63" si="83">IFERROR(IF(AA62="","",IF(AA62&lt;=0.2,"Muy Baja",IF(AA62&lt;=0.4,"Baja",IF(AA62&lt;=0.6,"Media",IF(AA62&lt;=0.8,"Alta","Muy Alta"))))),"")</f>
        <v/>
      </c>
      <c r="AC62" s="138" t="str">
        <f t="shared" ref="AC62:AC63" si="84">+AA62</f>
        <v/>
      </c>
      <c r="AD62" s="137" t="str">
        <f t="shared" ref="AD62:AD63" si="85">IFERROR(IF(AE62="","",IF(AE62&lt;=0.2,"Leve",IF(AE62&lt;=0.4,"Menor",IF(AE62&lt;=0.6,"Moderado",IF(AE62&lt;=0.8,"Mayor","Catastrófico"))))),"")</f>
        <v/>
      </c>
      <c r="AE62" s="138" t="str">
        <f t="shared" ref="AE62:AE63" si="86">IFERROR(IF(T62="Impacto",(P62-(+P62*W62)),IF(T62="Probabilidad",P62,"")),"")</f>
        <v/>
      </c>
      <c r="AF62" s="139" t="str">
        <f t="shared" ref="AF62:AF63" si="87">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40"/>
      <c r="AH62" s="121"/>
      <c r="AI62" s="129"/>
      <c r="AJ62" s="147"/>
      <c r="AK62" s="147"/>
      <c r="AL62" s="121"/>
      <c r="AM62" s="142"/>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row>
    <row r="63" spans="1:71" s="145" customFormat="1" ht="151.5" customHeight="1" x14ac:dyDescent="0.25">
      <c r="A63" s="325"/>
      <c r="B63" s="328"/>
      <c r="C63" s="331"/>
      <c r="D63" s="330"/>
      <c r="E63" s="300"/>
      <c r="F63" s="300"/>
      <c r="G63" s="300"/>
      <c r="H63" s="302"/>
      <c r="I63" s="300"/>
      <c r="J63" s="304"/>
      <c r="K63" s="307"/>
      <c r="L63" s="310"/>
      <c r="M63" s="359"/>
      <c r="N63" s="146"/>
      <c r="O63" s="307"/>
      <c r="P63" s="310"/>
      <c r="Q63" s="298"/>
      <c r="R63" s="132">
        <v>3</v>
      </c>
      <c r="S63" s="100"/>
      <c r="T63" s="133" t="str">
        <f t="shared" si="82"/>
        <v/>
      </c>
      <c r="U63" s="134"/>
      <c r="V63" s="134"/>
      <c r="W63" s="135"/>
      <c r="X63" s="134"/>
      <c r="Y63" s="134"/>
      <c r="Z63" s="134"/>
      <c r="AA63" s="136" t="str">
        <f>IFERROR(IF(T63="Probabilidad",(AA62-(+AA62*W63)),IF(T63="Impacto",L63,"")),"")</f>
        <v/>
      </c>
      <c r="AB63" s="137" t="str">
        <f t="shared" si="83"/>
        <v/>
      </c>
      <c r="AC63" s="138" t="str">
        <f t="shared" si="84"/>
        <v/>
      </c>
      <c r="AD63" s="137" t="str">
        <f t="shared" si="85"/>
        <v/>
      </c>
      <c r="AE63" s="138" t="str">
        <f t="shared" si="86"/>
        <v/>
      </c>
      <c r="AF63" s="139" t="str">
        <f t="shared" si="87"/>
        <v/>
      </c>
      <c r="AG63" s="140"/>
      <c r="AH63" s="121"/>
      <c r="AI63" s="129"/>
      <c r="AJ63" s="147"/>
      <c r="AK63" s="147"/>
      <c r="AL63" s="121"/>
      <c r="AM63" s="142"/>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row>
    <row r="64" spans="1:71" s="145" customFormat="1" ht="151.5" customHeight="1" x14ac:dyDescent="0.25">
      <c r="A64" s="325">
        <v>20</v>
      </c>
      <c r="B64" s="326" t="s">
        <v>281</v>
      </c>
      <c r="C64" s="329" t="s">
        <v>282</v>
      </c>
      <c r="D64" s="329" t="s">
        <v>428</v>
      </c>
      <c r="E64" s="299" t="s">
        <v>120</v>
      </c>
      <c r="F64" s="349" t="s">
        <v>288</v>
      </c>
      <c r="G64" s="299" t="s">
        <v>289</v>
      </c>
      <c r="H64" s="301" t="s">
        <v>287</v>
      </c>
      <c r="I64" s="299" t="s">
        <v>115</v>
      </c>
      <c r="J64" s="303">
        <v>246</v>
      </c>
      <c r="K64" s="305" t="str">
        <f>IF(J64&lt;=0,"",IF(J64&lt;=2,"Muy Baja",IF(J64&lt;=24,"Baja",IF(J64&lt;=500,"Media",IF(J64&lt;=5000,"Alta","Muy Alta")))))</f>
        <v>Media</v>
      </c>
      <c r="L64" s="308">
        <f>IF(K64="","",IF(K64="Muy Baja",0.2,IF(K64="Baja",0.4,IF(K64="Media",0.6,IF(K64="Alta",0.8,IF(K64="Muy Alta",1,))))))</f>
        <v>0.6</v>
      </c>
      <c r="M64" s="311" t="s">
        <v>567</v>
      </c>
      <c r="N64" s="131"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305" t="str">
        <f>IF(OR(N64='Tabla Impacto'!$C$11,N64='Tabla Impacto'!$D$11),"Leve",IF(OR(N64='Tabla Impacto'!$C$12,N64='Tabla Impacto'!$D$12),"Menor",IF(OR(N64='Tabla Impacto'!$C$13,N64='Tabla Impacto'!$D$13),"Moderado",IF(OR(N64='Tabla Impacto'!$C$14,N64='Tabla Impacto'!$D$14),"Mayor",IF(OR(N64='Tabla Impacto'!$C$15,N64='Tabla Impacto'!$D$15),"Catastrófico","")))))</f>
        <v>Mayor</v>
      </c>
      <c r="P64" s="308">
        <f>IF(O64="","",IF(O64="Leve",0.2,IF(O64="Menor",0.4,IF(O64="Moderado",0.6,IF(O64="Mayor",0.8,IF(O64="Catastrófico",1,))))))</f>
        <v>0.8</v>
      </c>
      <c r="Q64" s="296"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32">
        <v>1</v>
      </c>
      <c r="S64" s="100" t="s">
        <v>290</v>
      </c>
      <c r="T64" s="133" t="str">
        <f t="shared" si="25"/>
        <v>Probabilidad</v>
      </c>
      <c r="U64" s="134" t="s">
        <v>14</v>
      </c>
      <c r="V64" s="134" t="s">
        <v>9</v>
      </c>
      <c r="W64" s="135" t="str">
        <f t="shared" si="26"/>
        <v>40%</v>
      </c>
      <c r="X64" s="134" t="s">
        <v>20</v>
      </c>
      <c r="Y64" s="134" t="s">
        <v>22</v>
      </c>
      <c r="Z64" s="134" t="s">
        <v>110</v>
      </c>
      <c r="AA64" s="136">
        <f t="shared" si="27"/>
        <v>0.36</v>
      </c>
      <c r="AB64" s="137" t="str">
        <f t="shared" si="28"/>
        <v>Baja</v>
      </c>
      <c r="AC64" s="138">
        <f t="shared" si="29"/>
        <v>0.36</v>
      </c>
      <c r="AD64" s="137" t="str">
        <f t="shared" si="30"/>
        <v>Mayor</v>
      </c>
      <c r="AE64" s="138">
        <f t="shared" si="31"/>
        <v>0.8</v>
      </c>
      <c r="AF64" s="139" t="str">
        <f t="shared" si="32"/>
        <v>Alto</v>
      </c>
      <c r="AG64" s="140" t="s">
        <v>122</v>
      </c>
      <c r="AH64" s="128" t="s">
        <v>406</v>
      </c>
      <c r="AI64" s="123" t="s">
        <v>219</v>
      </c>
      <c r="AJ64" s="162">
        <v>44562</v>
      </c>
      <c r="AK64" s="163" t="s">
        <v>408</v>
      </c>
      <c r="AL64" s="121" t="s">
        <v>291</v>
      </c>
      <c r="AM64" s="142"/>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row>
    <row r="65" spans="1:71" s="145" customFormat="1" ht="151.5" customHeight="1" x14ac:dyDescent="0.25">
      <c r="A65" s="325"/>
      <c r="B65" s="327"/>
      <c r="C65" s="331"/>
      <c r="D65" s="330"/>
      <c r="E65" s="300"/>
      <c r="F65" s="300"/>
      <c r="G65" s="300"/>
      <c r="H65" s="302"/>
      <c r="I65" s="300"/>
      <c r="J65" s="304"/>
      <c r="K65" s="306"/>
      <c r="L65" s="309"/>
      <c r="M65" s="312"/>
      <c r="N65" s="146"/>
      <c r="O65" s="306"/>
      <c r="P65" s="309"/>
      <c r="Q65" s="297"/>
      <c r="R65" s="132">
        <v>2</v>
      </c>
      <c r="S65" s="100"/>
      <c r="T65" s="133" t="str">
        <f t="shared" ref="T65:T66" si="88">IF(OR(U65="Preventivo",U65="Detectivo"),"Probabilidad",IF(U65="Correctivo","Impacto",""))</f>
        <v/>
      </c>
      <c r="U65" s="134"/>
      <c r="V65" s="134"/>
      <c r="W65" s="135"/>
      <c r="X65" s="134"/>
      <c r="Y65" s="134"/>
      <c r="Z65" s="134"/>
      <c r="AA65" s="136" t="str">
        <f>IFERROR(IF(T65="Probabilidad",(AA64-(+AA64*W65)),IF(T65="Impacto",L65,"")),"")</f>
        <v/>
      </c>
      <c r="AB65" s="137" t="str">
        <f t="shared" ref="AB65:AB66" si="89">IFERROR(IF(AA65="","",IF(AA65&lt;=0.2,"Muy Baja",IF(AA65&lt;=0.4,"Baja",IF(AA65&lt;=0.6,"Media",IF(AA65&lt;=0.8,"Alta","Muy Alta"))))),"")</f>
        <v/>
      </c>
      <c r="AC65" s="138" t="str">
        <f t="shared" ref="AC65:AC66" si="90">+AA65</f>
        <v/>
      </c>
      <c r="AD65" s="137" t="str">
        <f t="shared" ref="AD65:AD66" si="91">IFERROR(IF(AE65="","",IF(AE65&lt;=0.2,"Leve",IF(AE65&lt;=0.4,"Menor",IF(AE65&lt;=0.6,"Moderado",IF(AE65&lt;=0.8,"Mayor","Catastrófico"))))),"")</f>
        <v/>
      </c>
      <c r="AE65" s="138" t="str">
        <f t="shared" ref="AE65:AE66" si="92">IFERROR(IF(T65="Impacto",(P65-(+P65*W65)),IF(T65="Probabilidad",P65,"")),"")</f>
        <v/>
      </c>
      <c r="AF65" s="139" t="str">
        <f t="shared" ref="AF65:AF66" si="93">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40"/>
      <c r="AH65" s="121"/>
      <c r="AI65" s="129"/>
      <c r="AJ65" s="147"/>
      <c r="AK65" s="147"/>
      <c r="AL65" s="121"/>
      <c r="AM65" s="142"/>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row>
    <row r="66" spans="1:71" s="145" customFormat="1" ht="151.5" customHeight="1" x14ac:dyDescent="0.25">
      <c r="A66" s="325"/>
      <c r="B66" s="328"/>
      <c r="C66" s="331"/>
      <c r="D66" s="330"/>
      <c r="E66" s="300"/>
      <c r="F66" s="300"/>
      <c r="G66" s="300"/>
      <c r="H66" s="302"/>
      <c r="I66" s="300"/>
      <c r="J66" s="304"/>
      <c r="K66" s="307"/>
      <c r="L66" s="310"/>
      <c r="M66" s="312"/>
      <c r="N66" s="146"/>
      <c r="O66" s="307"/>
      <c r="P66" s="310"/>
      <c r="Q66" s="298"/>
      <c r="R66" s="132">
        <v>3</v>
      </c>
      <c r="S66" s="100"/>
      <c r="T66" s="133" t="str">
        <f t="shared" si="88"/>
        <v/>
      </c>
      <c r="U66" s="134"/>
      <c r="V66" s="134"/>
      <c r="W66" s="135"/>
      <c r="X66" s="134"/>
      <c r="Y66" s="134"/>
      <c r="Z66" s="134"/>
      <c r="AA66" s="136" t="str">
        <f>IFERROR(IF(T66="Probabilidad",(AA65-(+AA65*W66)),IF(T66="Impacto",L66,"")),"")</f>
        <v/>
      </c>
      <c r="AB66" s="137" t="str">
        <f t="shared" si="89"/>
        <v/>
      </c>
      <c r="AC66" s="138" t="str">
        <f t="shared" si="90"/>
        <v/>
      </c>
      <c r="AD66" s="137" t="str">
        <f t="shared" si="91"/>
        <v/>
      </c>
      <c r="AE66" s="138" t="str">
        <f t="shared" si="92"/>
        <v/>
      </c>
      <c r="AF66" s="139" t="str">
        <f t="shared" si="93"/>
        <v/>
      </c>
      <c r="AG66" s="140"/>
      <c r="AH66" s="121"/>
      <c r="AI66" s="129"/>
      <c r="AJ66" s="147"/>
      <c r="AK66" s="147"/>
      <c r="AL66" s="121"/>
      <c r="AM66" s="142"/>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row>
    <row r="67" spans="1:71" s="145" customFormat="1" ht="151.5" customHeight="1" x14ac:dyDescent="0.25">
      <c r="A67" s="325">
        <v>21</v>
      </c>
      <c r="B67" s="326" t="s">
        <v>292</v>
      </c>
      <c r="C67" s="329" t="s">
        <v>387</v>
      </c>
      <c r="D67" s="329" t="s">
        <v>429</v>
      </c>
      <c r="E67" s="299" t="s">
        <v>120</v>
      </c>
      <c r="F67" s="349" t="s">
        <v>503</v>
      </c>
      <c r="G67" s="349" t="s">
        <v>502</v>
      </c>
      <c r="H67" s="301" t="s">
        <v>504</v>
      </c>
      <c r="I67" s="299" t="s">
        <v>350</v>
      </c>
      <c r="J67" s="303">
        <v>4</v>
      </c>
      <c r="K67" s="305" t="str">
        <f>IF(J67&lt;=0,"",IF(J67&lt;=2,"Muy Baja",IF(J67&lt;=24,"Baja",IF(J67&lt;=500,"Media",IF(J67&lt;=5000,"Alta","Muy Alta")))))</f>
        <v>Baja</v>
      </c>
      <c r="L67" s="308">
        <f>IF(K67="","",IF(K67="Muy Baja",0.2,IF(K67="Baja",0.4,IF(K67="Media",0.6,IF(K67="Alta",0.8,IF(K67="Muy Alta",1,))))))</f>
        <v>0.4</v>
      </c>
      <c r="M67" s="311" t="s">
        <v>556</v>
      </c>
      <c r="N67" s="131" t="str">
        <f>IF(NOT(ISERROR(MATCH(M67,'Tabla Impacto'!$B$221:$B$223,0))),'Tabla Impacto'!$F$223&amp;"Por favor no seleccionar los criterios de impacto(Afectación Económica o presupuestal y Pérdida Reputacional)",M67)</f>
        <v xml:space="preserve"> Afectación menor a 10 SMLMV .</v>
      </c>
      <c r="O67" s="305" t="str">
        <f>IF(OR(N67='Tabla Impacto'!$C$11,N67='Tabla Impacto'!$D$11),"Leve",IF(OR(N67='Tabla Impacto'!$C$12,N67='Tabla Impacto'!$D$12),"Menor",IF(OR(N67='Tabla Impacto'!$C$13,N67='Tabla Impacto'!$D$13),"Moderado",IF(OR(N67='Tabla Impacto'!$C$14,N67='Tabla Impacto'!$D$14),"Mayor",IF(OR(N67='Tabla Impacto'!$C$15,N67='Tabla Impacto'!$D$15),"Catastrófico","")))))</f>
        <v>Leve</v>
      </c>
      <c r="P67" s="308">
        <f>IF(O67="","",IF(O67="Leve",0.2,IF(O67="Menor",0.4,IF(O67="Moderado",0.6,IF(O67="Mayor",0.8,IF(O67="Catastrófico",1,))))))</f>
        <v>0.2</v>
      </c>
      <c r="Q67" s="296"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32">
        <v>1</v>
      </c>
      <c r="S67" s="100" t="s">
        <v>430</v>
      </c>
      <c r="T67" s="133" t="str">
        <f t="shared" si="25"/>
        <v>Probabilidad</v>
      </c>
      <c r="U67" s="134" t="s">
        <v>14</v>
      </c>
      <c r="V67" s="134" t="s">
        <v>9</v>
      </c>
      <c r="W67" s="135" t="str">
        <f t="shared" si="26"/>
        <v>40%</v>
      </c>
      <c r="X67" s="134" t="s">
        <v>19</v>
      </c>
      <c r="Y67" s="134" t="s">
        <v>22</v>
      </c>
      <c r="Z67" s="134" t="s">
        <v>110</v>
      </c>
      <c r="AA67" s="136">
        <f t="shared" si="27"/>
        <v>0.24</v>
      </c>
      <c r="AB67" s="137" t="str">
        <f t="shared" si="28"/>
        <v>Baja</v>
      </c>
      <c r="AC67" s="138">
        <f t="shared" si="29"/>
        <v>0.24</v>
      </c>
      <c r="AD67" s="137" t="str">
        <f t="shared" si="30"/>
        <v>Leve</v>
      </c>
      <c r="AE67" s="138">
        <f t="shared" si="31"/>
        <v>0.2</v>
      </c>
      <c r="AF67" s="139" t="str">
        <f t="shared" si="32"/>
        <v>Bajo</v>
      </c>
      <c r="AG67" s="140" t="s">
        <v>122</v>
      </c>
      <c r="AH67" s="121" t="s">
        <v>365</v>
      </c>
      <c r="AI67" s="129" t="s">
        <v>201</v>
      </c>
      <c r="AJ67" s="147" t="s">
        <v>299</v>
      </c>
      <c r="AK67" s="147" t="s">
        <v>300</v>
      </c>
      <c r="AL67" s="164" t="s">
        <v>431</v>
      </c>
      <c r="AM67" s="142"/>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row>
    <row r="68" spans="1:71" s="145" customFormat="1" ht="151.5" customHeight="1" x14ac:dyDescent="0.25">
      <c r="A68" s="325"/>
      <c r="B68" s="327"/>
      <c r="C68" s="330"/>
      <c r="D68" s="330"/>
      <c r="E68" s="300"/>
      <c r="F68" s="300"/>
      <c r="G68" s="300"/>
      <c r="H68" s="302"/>
      <c r="I68" s="300"/>
      <c r="J68" s="304"/>
      <c r="K68" s="306"/>
      <c r="L68" s="309"/>
      <c r="M68" s="312"/>
      <c r="N68" s="146"/>
      <c r="O68" s="306"/>
      <c r="P68" s="309"/>
      <c r="Q68" s="297"/>
      <c r="R68" s="132">
        <v>2</v>
      </c>
      <c r="S68" s="100" t="s">
        <v>351</v>
      </c>
      <c r="T68" s="133" t="str">
        <f t="shared" ref="T68:T69" si="94">IF(OR(U68="Preventivo",U68="Detectivo"),"Probabilidad",IF(U68="Correctivo","Impacto",""))</f>
        <v>Probabilidad</v>
      </c>
      <c r="U68" s="134" t="s">
        <v>14</v>
      </c>
      <c r="V68" s="134" t="s">
        <v>9</v>
      </c>
      <c r="W68" s="135" t="str">
        <f t="shared" ref="W68" si="95">IF(AND(U68="Preventivo",V68="Automático"),"50%",IF(AND(U68="Preventivo",V68="Manual"),"40%",IF(AND(U68="Detectivo",V68="Automático"),"40%",IF(AND(U68="Detectivo",V68="Manual"),"30%",IF(AND(U68="Correctivo",V68="Automático"),"35%",IF(AND(U68="Correctivo",V68="Manual"),"25%",""))))))</f>
        <v>40%</v>
      </c>
      <c r="X68" s="134" t="s">
        <v>19</v>
      </c>
      <c r="Y68" s="134" t="s">
        <v>22</v>
      </c>
      <c r="Z68" s="134" t="s">
        <v>110</v>
      </c>
      <c r="AA68" s="136">
        <f>IFERROR(IF(T68="Probabilidad",(AA67-(+AA67*W68)),IF(T68="Impacto",L68,"")),"")</f>
        <v>0.14399999999999999</v>
      </c>
      <c r="AB68" s="137" t="str">
        <f t="shared" ref="AB68" si="96">IFERROR(IF(AA68="","",IF(AA68&lt;=0.2,"Muy Baja",IF(AA68&lt;=0.4,"Baja",IF(AA68&lt;=0.6,"Media",IF(AA68&lt;=0.8,"Alta","Muy Alta"))))),"")</f>
        <v>Muy Baja</v>
      </c>
      <c r="AC68" s="138">
        <f t="shared" ref="AC68" si="97">+AA68</f>
        <v>0.14399999999999999</v>
      </c>
      <c r="AD68" s="137" t="str">
        <f t="shared" ref="AD68" si="98">IFERROR(IF(AE68="","",IF(AE68&lt;=0.2,"Leve",IF(AE68&lt;=0.4,"Menor",IF(AE68&lt;=0.6,"Moderado",IF(AE68&lt;=0.8,"Mayor","Catastrófico"))))),"")</f>
        <v>Leve</v>
      </c>
      <c r="AE68" s="138">
        <v>0.2</v>
      </c>
      <c r="AF68" s="139" t="str">
        <f t="shared" ref="AF68" si="99">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40" t="s">
        <v>122</v>
      </c>
      <c r="AH68" s="121" t="s">
        <v>352</v>
      </c>
      <c r="AI68" s="129" t="s">
        <v>293</v>
      </c>
      <c r="AJ68" s="147" t="s">
        <v>299</v>
      </c>
      <c r="AK68" s="147" t="s">
        <v>300</v>
      </c>
      <c r="AL68" s="164" t="s">
        <v>432</v>
      </c>
      <c r="AM68" s="142"/>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row>
    <row r="69" spans="1:71" s="145" customFormat="1" ht="151.5" customHeight="1" x14ac:dyDescent="0.25">
      <c r="A69" s="325"/>
      <c r="B69" s="328"/>
      <c r="C69" s="330"/>
      <c r="D69" s="330"/>
      <c r="E69" s="300"/>
      <c r="F69" s="300"/>
      <c r="G69" s="300"/>
      <c r="H69" s="302"/>
      <c r="I69" s="300"/>
      <c r="J69" s="304"/>
      <c r="K69" s="307"/>
      <c r="L69" s="310"/>
      <c r="M69" s="312"/>
      <c r="N69" s="146"/>
      <c r="O69" s="307"/>
      <c r="P69" s="310"/>
      <c r="Q69" s="298"/>
      <c r="R69" s="132">
        <v>3</v>
      </c>
      <c r="S69" s="100"/>
      <c r="T69" s="133" t="str">
        <f t="shared" si="94"/>
        <v/>
      </c>
      <c r="U69" s="134"/>
      <c r="V69" s="134"/>
      <c r="W69" s="135"/>
      <c r="X69" s="134"/>
      <c r="Y69" s="134"/>
      <c r="Z69" s="134"/>
      <c r="AA69" s="136"/>
      <c r="AB69" s="137"/>
      <c r="AC69" s="138"/>
      <c r="AD69" s="137"/>
      <c r="AE69" s="138"/>
      <c r="AF69" s="139"/>
      <c r="AG69" s="140"/>
      <c r="AH69" s="121"/>
      <c r="AI69" s="129"/>
      <c r="AJ69" s="147"/>
      <c r="AK69" s="147"/>
      <c r="AL69" s="121"/>
      <c r="AM69" s="142"/>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row>
    <row r="70" spans="1:71" s="145" customFormat="1" ht="151.5" customHeight="1" x14ac:dyDescent="0.25">
      <c r="A70" s="325">
        <v>22</v>
      </c>
      <c r="B70" s="326" t="s">
        <v>292</v>
      </c>
      <c r="C70" s="329" t="s">
        <v>387</v>
      </c>
      <c r="D70" s="329" t="s">
        <v>429</v>
      </c>
      <c r="E70" s="299" t="s">
        <v>118</v>
      </c>
      <c r="F70" s="299" t="s">
        <v>508</v>
      </c>
      <c r="G70" s="299" t="s">
        <v>295</v>
      </c>
      <c r="H70" s="301" t="s">
        <v>294</v>
      </c>
      <c r="I70" s="299" t="s">
        <v>348</v>
      </c>
      <c r="J70" s="303">
        <v>12</v>
      </c>
      <c r="K70" s="305" t="str">
        <f>IF(J70&lt;=0,"",IF(J70&lt;=2,"Muy Baja",IF(J70&lt;=24,"Baja",IF(J70&lt;=500,"Media",IF(J70&lt;=5000,"Alta","Muy Alta")))))</f>
        <v>Baja</v>
      </c>
      <c r="L70" s="308">
        <f>IF(K70="","",IF(K70="Muy Baja",0.2,IF(K70="Baja",0.4,IF(K70="Media",0.6,IF(K70="Alta",0.8,IF(K70="Muy Alta",1,))))))</f>
        <v>0.4</v>
      </c>
      <c r="M70" s="311" t="s">
        <v>565</v>
      </c>
      <c r="N70" s="131"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305" t="str">
        <f>IF(OR(N70='Tabla Impacto'!$C$11,N70='Tabla Impacto'!$D$11),"Leve",IF(OR(N70='Tabla Impacto'!$C$12,N70='Tabla Impacto'!$D$12),"Menor",IF(OR(N70='Tabla Impacto'!$C$13,N70='Tabla Impacto'!$D$13),"Moderado",IF(OR(N70='Tabla Impacto'!$C$14,N70='Tabla Impacto'!$D$14),"Mayor",IF(OR(N70='Tabla Impacto'!$C$15,N70='Tabla Impacto'!$D$15),"Catastrófico","")))))</f>
        <v>Menor</v>
      </c>
      <c r="P70" s="308">
        <f>IF(O70="","",IF(O70="Leve",0.2,IF(O70="Menor",0.4,IF(O70="Moderado",0.6,IF(O70="Mayor",0.8,IF(O70="Catastrófico",1,))))))</f>
        <v>0.4</v>
      </c>
      <c r="Q70" s="296"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32">
        <v>1</v>
      </c>
      <c r="S70" s="100" t="s">
        <v>296</v>
      </c>
      <c r="T70" s="133" t="str">
        <f t="shared" si="25"/>
        <v>Probabilidad</v>
      </c>
      <c r="U70" s="134" t="s">
        <v>15</v>
      </c>
      <c r="V70" s="134" t="s">
        <v>9</v>
      </c>
      <c r="W70" s="135" t="str">
        <f t="shared" si="26"/>
        <v>30%</v>
      </c>
      <c r="X70" s="134" t="s">
        <v>20</v>
      </c>
      <c r="Y70" s="134" t="s">
        <v>23</v>
      </c>
      <c r="Z70" s="134" t="s">
        <v>111</v>
      </c>
      <c r="AA70" s="136">
        <f t="shared" si="27"/>
        <v>0.28000000000000003</v>
      </c>
      <c r="AB70" s="137" t="str">
        <f t="shared" si="28"/>
        <v>Baja</v>
      </c>
      <c r="AC70" s="138">
        <f t="shared" si="29"/>
        <v>0.28000000000000003</v>
      </c>
      <c r="AD70" s="137" t="str">
        <f t="shared" si="30"/>
        <v>Menor</v>
      </c>
      <c r="AE70" s="138">
        <f t="shared" si="31"/>
        <v>0.4</v>
      </c>
      <c r="AF70" s="139" t="str">
        <f t="shared" si="32"/>
        <v>Moderado</v>
      </c>
      <c r="AG70" s="140" t="s">
        <v>122</v>
      </c>
      <c r="AH70" s="121" t="s">
        <v>507</v>
      </c>
      <c r="AI70" s="129" t="s">
        <v>269</v>
      </c>
      <c r="AJ70" s="147" t="s">
        <v>299</v>
      </c>
      <c r="AK70" s="147" t="s">
        <v>300</v>
      </c>
      <c r="AL70" s="121" t="s">
        <v>505</v>
      </c>
      <c r="AM70" s="142"/>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row>
    <row r="71" spans="1:71" s="145" customFormat="1" ht="151.5" customHeight="1" x14ac:dyDescent="0.25">
      <c r="A71" s="325"/>
      <c r="B71" s="327"/>
      <c r="C71" s="330"/>
      <c r="D71" s="330"/>
      <c r="E71" s="300"/>
      <c r="F71" s="300"/>
      <c r="G71" s="300"/>
      <c r="H71" s="302"/>
      <c r="I71" s="300"/>
      <c r="J71" s="304"/>
      <c r="K71" s="306"/>
      <c r="L71" s="309"/>
      <c r="M71" s="312"/>
      <c r="N71" s="146"/>
      <c r="O71" s="306"/>
      <c r="P71" s="309"/>
      <c r="Q71" s="297"/>
      <c r="R71" s="132">
        <v>2</v>
      </c>
      <c r="S71" s="100" t="s">
        <v>353</v>
      </c>
      <c r="T71" s="133" t="str">
        <f t="shared" ref="T71:T76" si="100">IF(OR(U71="Preventivo",U71="Detectivo"),"Probabilidad",IF(U71="Correctivo","Impacto",""))</f>
        <v>Probabilidad</v>
      </c>
      <c r="U71" s="134" t="s">
        <v>15</v>
      </c>
      <c r="V71" s="134" t="s">
        <v>9</v>
      </c>
      <c r="W71" s="135" t="str">
        <f t="shared" ref="W71:W76" si="101">IF(AND(U71="Preventivo",V71="Automático"),"50%",IF(AND(U71="Preventivo",V71="Manual"),"40%",IF(AND(U71="Detectivo",V71="Automático"),"40%",IF(AND(U71="Detectivo",V71="Manual"),"30%",IF(AND(U71="Correctivo",V71="Automático"),"35%",IF(AND(U71="Correctivo",V71="Manual"),"25%",""))))))</f>
        <v>30%</v>
      </c>
      <c r="X71" s="134" t="s">
        <v>19</v>
      </c>
      <c r="Y71" s="134" t="s">
        <v>22</v>
      </c>
      <c r="Z71" s="134" t="s">
        <v>110</v>
      </c>
      <c r="AA71" s="136">
        <f>IFERROR(IF(T71="Probabilidad",(AA70-(+AA70*W71)),IF(T71="Impacto",L71,"")),"")</f>
        <v>0.19600000000000001</v>
      </c>
      <c r="AB71" s="137" t="str">
        <f t="shared" ref="AB71:AB76" si="102">IFERROR(IF(AA71="","",IF(AA71&lt;=0.2,"Muy Baja",IF(AA71&lt;=0.4,"Baja",IF(AA71&lt;=0.6,"Media",IF(AA71&lt;=0.8,"Alta","Muy Alta"))))),"")</f>
        <v>Muy Baja</v>
      </c>
      <c r="AC71" s="138">
        <f t="shared" ref="AC71:AC76" si="103">+AA71</f>
        <v>0.19600000000000001</v>
      </c>
      <c r="AD71" s="137" t="str">
        <f t="shared" ref="AD71:AD76" si="104">IFERROR(IF(AE71="","",IF(AE71&lt;=0.2,"Leve",IF(AE71&lt;=0.4,"Menor",IF(AE71&lt;=0.6,"Moderado",IF(AE71&lt;=0.8,"Mayor","Catastrófico"))))),"")</f>
        <v>Menor</v>
      </c>
      <c r="AE71" s="138">
        <v>0.4</v>
      </c>
      <c r="AF71" s="139" t="str">
        <f t="shared" ref="AF71:AF76" si="105">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40" t="s">
        <v>122</v>
      </c>
      <c r="AH71" s="121" t="s">
        <v>433</v>
      </c>
      <c r="AI71" s="129" t="s">
        <v>269</v>
      </c>
      <c r="AJ71" s="147" t="s">
        <v>299</v>
      </c>
      <c r="AK71" s="147" t="s">
        <v>300</v>
      </c>
      <c r="AL71" s="121" t="s">
        <v>506</v>
      </c>
      <c r="AM71" s="142"/>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row>
    <row r="72" spans="1:71" s="145" customFormat="1" ht="151.5" customHeight="1" x14ac:dyDescent="0.25">
      <c r="A72" s="325"/>
      <c r="B72" s="328"/>
      <c r="C72" s="330"/>
      <c r="D72" s="330"/>
      <c r="E72" s="300"/>
      <c r="F72" s="300"/>
      <c r="G72" s="300"/>
      <c r="H72" s="302"/>
      <c r="I72" s="300"/>
      <c r="J72" s="304"/>
      <c r="K72" s="307"/>
      <c r="L72" s="310"/>
      <c r="M72" s="312"/>
      <c r="N72" s="146"/>
      <c r="O72" s="307"/>
      <c r="P72" s="310"/>
      <c r="Q72" s="298"/>
      <c r="R72" s="132">
        <v>3</v>
      </c>
      <c r="S72" s="121" t="s">
        <v>297</v>
      </c>
      <c r="T72" s="133" t="str">
        <f t="shared" si="100"/>
        <v>Probabilidad</v>
      </c>
      <c r="U72" s="134" t="s">
        <v>15</v>
      </c>
      <c r="V72" s="134" t="s">
        <v>9</v>
      </c>
      <c r="W72" s="135" t="str">
        <f t="shared" si="101"/>
        <v>30%</v>
      </c>
      <c r="X72" s="134" t="s">
        <v>19</v>
      </c>
      <c r="Y72" s="134" t="s">
        <v>22</v>
      </c>
      <c r="Z72" s="134" t="s">
        <v>110</v>
      </c>
      <c r="AA72" s="136">
        <f>IFERROR(IF(T72="Probabilidad",(AA71-(+AA71*W72)),IF(T72="Impacto",L72,"")),"")</f>
        <v>0.13720000000000002</v>
      </c>
      <c r="AB72" s="137" t="str">
        <f t="shared" si="102"/>
        <v>Muy Baja</v>
      </c>
      <c r="AC72" s="138">
        <f t="shared" si="103"/>
        <v>0.13720000000000002</v>
      </c>
      <c r="AD72" s="137" t="str">
        <f t="shared" si="104"/>
        <v>Menor</v>
      </c>
      <c r="AE72" s="138">
        <v>0.4</v>
      </c>
      <c r="AF72" s="139" t="str">
        <f t="shared" si="105"/>
        <v>Bajo</v>
      </c>
      <c r="AG72" s="140" t="s">
        <v>122</v>
      </c>
      <c r="AH72" s="121" t="s">
        <v>434</v>
      </c>
      <c r="AI72" s="129" t="s">
        <v>269</v>
      </c>
      <c r="AJ72" s="147" t="s">
        <v>299</v>
      </c>
      <c r="AK72" s="147" t="s">
        <v>300</v>
      </c>
      <c r="AL72" s="121" t="s">
        <v>366</v>
      </c>
      <c r="AM72" s="142"/>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row>
    <row r="73" spans="1:71" s="145" customFormat="1" ht="151.5" customHeight="1" x14ac:dyDescent="0.25">
      <c r="A73" s="325">
        <v>23</v>
      </c>
      <c r="B73" s="326" t="s">
        <v>298</v>
      </c>
      <c r="C73" s="329" t="s">
        <v>435</v>
      </c>
      <c r="D73" s="329" t="s">
        <v>436</v>
      </c>
      <c r="E73" s="299" t="s">
        <v>118</v>
      </c>
      <c r="F73" s="299" t="s">
        <v>354</v>
      </c>
      <c r="G73" s="299" t="s">
        <v>509</v>
      </c>
      <c r="H73" s="301" t="s">
        <v>510</v>
      </c>
      <c r="I73" s="299" t="s">
        <v>115</v>
      </c>
      <c r="J73" s="303">
        <v>30</v>
      </c>
      <c r="K73" s="305" t="str">
        <f>IF(J73&lt;=0,"",IF(J73&lt;=2,"Muy Baja",IF(J73&lt;=24,"Baja",IF(J73&lt;=500,"Media",IF(J73&lt;=5000,"Alta","Muy Alta")))))</f>
        <v>Media</v>
      </c>
      <c r="L73" s="308">
        <f>IF(K73="","",IF(K73="Muy Baja",0.2,IF(K73="Baja",0.4,IF(K73="Media",0.6,IF(K73="Alta",0.8,IF(K73="Muy Alta",1,))))))</f>
        <v>0.6</v>
      </c>
      <c r="M73" s="311" t="s">
        <v>567</v>
      </c>
      <c r="N73" s="131"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05" t="str">
        <f>IF(OR(N73='Tabla Impacto'!$C$11,N73='Tabla Impacto'!$D$11),"Leve",IF(OR(N73='Tabla Impacto'!$C$12,N73='Tabla Impacto'!$D$12),"Menor",IF(OR(N73='Tabla Impacto'!$C$13,N73='Tabla Impacto'!$D$13),"Moderado",IF(OR(N73='Tabla Impacto'!$C$14,N73='Tabla Impacto'!$D$14),"Mayor",IF(OR(N73='Tabla Impacto'!$C$15,N73='Tabla Impacto'!$D$15),"Catastrófico","")))))</f>
        <v>Mayor</v>
      </c>
      <c r="P73" s="308">
        <f>IF(O73="","",IF(O73="Leve",0.2,IF(O73="Menor",0.4,IF(O73="Moderado",0.6,IF(O73="Mayor",0.8,IF(O73="Catastrófico",1,))))))</f>
        <v>0.8</v>
      </c>
      <c r="Q73" s="296"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32">
        <v>1</v>
      </c>
      <c r="S73" s="100" t="s">
        <v>367</v>
      </c>
      <c r="T73" s="133" t="str">
        <f t="shared" si="100"/>
        <v>Probabilidad</v>
      </c>
      <c r="U73" s="134" t="s">
        <v>14</v>
      </c>
      <c r="V73" s="134" t="s">
        <v>9</v>
      </c>
      <c r="W73" s="135" t="str">
        <f t="shared" si="101"/>
        <v>40%</v>
      </c>
      <c r="X73" s="134" t="s">
        <v>19</v>
      </c>
      <c r="Y73" s="134" t="s">
        <v>23</v>
      </c>
      <c r="Z73" s="134" t="s">
        <v>110</v>
      </c>
      <c r="AA73" s="136">
        <f t="shared" ref="AA73:AA76" si="106">IFERROR(IF(T73="Probabilidad",(L73-(+L73*W73)),IF(T73="Impacto",L73,"")),"")</f>
        <v>0.36</v>
      </c>
      <c r="AB73" s="137" t="str">
        <f t="shared" si="102"/>
        <v>Baja</v>
      </c>
      <c r="AC73" s="138">
        <f t="shared" si="103"/>
        <v>0.36</v>
      </c>
      <c r="AD73" s="137" t="str">
        <f t="shared" si="104"/>
        <v>Mayor</v>
      </c>
      <c r="AE73" s="138">
        <f t="shared" ref="AE73:AE76" si="107">IFERROR(IF(T73="Impacto",(P73-(+P73*W73)),IF(T73="Probabilidad",P73,"")),"")</f>
        <v>0.8</v>
      </c>
      <c r="AF73" s="139" t="str">
        <f t="shared" si="105"/>
        <v>Alto</v>
      </c>
      <c r="AG73" s="140" t="s">
        <v>122</v>
      </c>
      <c r="AH73" s="128" t="s">
        <v>368</v>
      </c>
      <c r="AI73" s="123" t="s">
        <v>269</v>
      </c>
      <c r="AJ73" s="130" t="s">
        <v>299</v>
      </c>
      <c r="AK73" s="130" t="s">
        <v>300</v>
      </c>
      <c r="AL73" s="128" t="s">
        <v>439</v>
      </c>
      <c r="AM73" s="142"/>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row>
    <row r="74" spans="1:71" s="145" customFormat="1" ht="151.5" customHeight="1" x14ac:dyDescent="0.25">
      <c r="A74" s="325"/>
      <c r="B74" s="327"/>
      <c r="C74" s="331"/>
      <c r="D74" s="330"/>
      <c r="E74" s="300"/>
      <c r="F74" s="300"/>
      <c r="G74" s="300"/>
      <c r="H74" s="302"/>
      <c r="I74" s="300"/>
      <c r="J74" s="304"/>
      <c r="K74" s="306"/>
      <c r="L74" s="309"/>
      <c r="M74" s="312"/>
      <c r="N74" s="146"/>
      <c r="O74" s="306"/>
      <c r="P74" s="309"/>
      <c r="Q74" s="297"/>
      <c r="R74" s="132">
        <v>2</v>
      </c>
      <c r="S74" s="100" t="s">
        <v>369</v>
      </c>
      <c r="T74" s="133" t="str">
        <f t="shared" si="100"/>
        <v>Probabilidad</v>
      </c>
      <c r="U74" s="134" t="s">
        <v>14</v>
      </c>
      <c r="V74" s="134" t="s">
        <v>9</v>
      </c>
      <c r="W74" s="135" t="str">
        <f t="shared" si="101"/>
        <v>40%</v>
      </c>
      <c r="X74" s="134" t="s">
        <v>19</v>
      </c>
      <c r="Y74" s="134" t="s">
        <v>22</v>
      </c>
      <c r="Z74" s="134" t="s">
        <v>110</v>
      </c>
      <c r="AA74" s="136">
        <f>IFERROR(IF(T74="Probabilidad",(AA73-(+AA73*W74)),IF(T74="Impacto",L74,"")),"")</f>
        <v>0.216</v>
      </c>
      <c r="AB74" s="137" t="str">
        <f t="shared" si="102"/>
        <v>Baja</v>
      </c>
      <c r="AC74" s="138">
        <f t="shared" si="103"/>
        <v>0.216</v>
      </c>
      <c r="AD74" s="137" t="str">
        <f t="shared" si="104"/>
        <v>Mayor</v>
      </c>
      <c r="AE74" s="138">
        <v>0.8</v>
      </c>
      <c r="AF74" s="139" t="str">
        <f t="shared" si="105"/>
        <v>Alto</v>
      </c>
      <c r="AG74" s="140" t="s">
        <v>122</v>
      </c>
      <c r="AH74" s="128" t="s">
        <v>301</v>
      </c>
      <c r="AI74" s="123" t="s">
        <v>269</v>
      </c>
      <c r="AJ74" s="130" t="s">
        <v>299</v>
      </c>
      <c r="AK74" s="130" t="s">
        <v>300</v>
      </c>
      <c r="AL74" s="128" t="s">
        <v>439</v>
      </c>
      <c r="AM74" s="142"/>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row>
    <row r="75" spans="1:71" s="145" customFormat="1" ht="151.5" customHeight="1" x14ac:dyDescent="0.25">
      <c r="A75" s="354"/>
      <c r="B75" s="328"/>
      <c r="C75" s="331"/>
      <c r="D75" s="330"/>
      <c r="E75" s="300"/>
      <c r="F75" s="300"/>
      <c r="G75" s="300"/>
      <c r="H75" s="302"/>
      <c r="I75" s="300"/>
      <c r="J75" s="304"/>
      <c r="K75" s="307"/>
      <c r="L75" s="310"/>
      <c r="M75" s="312"/>
      <c r="N75" s="146"/>
      <c r="O75" s="307"/>
      <c r="P75" s="310"/>
      <c r="Q75" s="298"/>
      <c r="R75" s="132">
        <v>3</v>
      </c>
      <c r="S75" s="100" t="s">
        <v>437</v>
      </c>
      <c r="T75" s="133" t="str">
        <f t="shared" si="100"/>
        <v>Probabilidad</v>
      </c>
      <c r="U75" s="134" t="s">
        <v>15</v>
      </c>
      <c r="V75" s="134" t="s">
        <v>9</v>
      </c>
      <c r="W75" s="135" t="str">
        <f t="shared" si="101"/>
        <v>30%</v>
      </c>
      <c r="X75" s="134" t="s">
        <v>19</v>
      </c>
      <c r="Y75" s="134" t="s">
        <v>22</v>
      </c>
      <c r="Z75" s="134" t="s">
        <v>110</v>
      </c>
      <c r="AA75" s="136">
        <f>IFERROR(IF(T75="Probabilidad",(AA74-(+AA74*W75)),IF(T75="Impacto",L75,"")),"")</f>
        <v>0.1512</v>
      </c>
      <c r="AB75" s="137" t="str">
        <f t="shared" si="102"/>
        <v>Muy Baja</v>
      </c>
      <c r="AC75" s="138">
        <f t="shared" si="103"/>
        <v>0.1512</v>
      </c>
      <c r="AD75" s="137" t="str">
        <f t="shared" si="104"/>
        <v>Mayor</v>
      </c>
      <c r="AE75" s="138">
        <v>0.8</v>
      </c>
      <c r="AF75" s="139" t="str">
        <f t="shared" si="105"/>
        <v>Alto</v>
      </c>
      <c r="AG75" s="140" t="s">
        <v>122</v>
      </c>
      <c r="AH75" s="128" t="s">
        <v>438</v>
      </c>
      <c r="AI75" s="123" t="s">
        <v>269</v>
      </c>
      <c r="AJ75" s="130" t="s">
        <v>299</v>
      </c>
      <c r="AK75" s="130" t="s">
        <v>300</v>
      </c>
      <c r="AL75" s="128" t="s">
        <v>439</v>
      </c>
      <c r="AM75" s="142"/>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row>
    <row r="76" spans="1:71" s="145" customFormat="1" ht="151.5" customHeight="1" x14ac:dyDescent="0.25">
      <c r="A76" s="324">
        <v>24</v>
      </c>
      <c r="B76" s="326" t="s">
        <v>298</v>
      </c>
      <c r="C76" s="329" t="s">
        <v>435</v>
      </c>
      <c r="D76" s="329" t="s">
        <v>436</v>
      </c>
      <c r="E76" s="299" t="s">
        <v>118</v>
      </c>
      <c r="F76" s="299" t="s">
        <v>302</v>
      </c>
      <c r="G76" s="299" t="s">
        <v>511</v>
      </c>
      <c r="H76" s="301" t="s">
        <v>440</v>
      </c>
      <c r="I76" s="299" t="s">
        <v>348</v>
      </c>
      <c r="J76" s="303">
        <v>12</v>
      </c>
      <c r="K76" s="305" t="str">
        <f>IF(J76&lt;=0,"",IF(J76&lt;=2,"Muy Baja",IF(J76&lt;=24,"Baja",IF(J76&lt;=500,"Media",IF(J76&lt;=5000,"Alta","Muy Alta")))))</f>
        <v>Baja</v>
      </c>
      <c r="L76" s="308">
        <f>IF(K76="","",IF(K76="Muy Baja",0.2,IF(K76="Baja",0.4,IF(K76="Media",0.6,IF(K76="Alta",0.8,IF(K76="Muy Alta",1,))))))</f>
        <v>0.4</v>
      </c>
      <c r="M76" s="311" t="s">
        <v>560</v>
      </c>
      <c r="N76" s="131"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05" t="str">
        <f>IF(OR(N76='Tabla Impacto'!$C$11,N76='Tabla Impacto'!$D$11),"Leve",IF(OR(N76='Tabla Impacto'!$C$12,N76='Tabla Impacto'!$D$12),"Menor",IF(OR(N76='Tabla Impacto'!$C$13,N76='Tabla Impacto'!$D$13),"Moderado",IF(OR(N76='Tabla Impacto'!$C$14,N76='Tabla Impacto'!$D$14),"Mayor",IF(OR(N76='Tabla Impacto'!$C$15,N76='Tabla Impacto'!$D$15),"Catastrófico","")))))</f>
        <v>Moderado</v>
      </c>
      <c r="P76" s="308">
        <f>IF(O76="","",IF(O76="Leve",0.2,IF(O76="Menor",0.4,IF(O76="Moderado",0.6,IF(O76="Mayor",0.8,IF(O76="Catastrófico",1,))))))</f>
        <v>0.6</v>
      </c>
      <c r="Q76" s="296"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2">
        <v>1</v>
      </c>
      <c r="S76" s="100" t="s">
        <v>441</v>
      </c>
      <c r="T76" s="133" t="str">
        <f t="shared" si="100"/>
        <v>Probabilidad</v>
      </c>
      <c r="U76" s="134" t="s">
        <v>14</v>
      </c>
      <c r="V76" s="134" t="s">
        <v>9</v>
      </c>
      <c r="W76" s="135" t="str">
        <f t="shared" si="101"/>
        <v>40%</v>
      </c>
      <c r="X76" s="134" t="s">
        <v>19</v>
      </c>
      <c r="Y76" s="134" t="s">
        <v>22</v>
      </c>
      <c r="Z76" s="134" t="s">
        <v>110</v>
      </c>
      <c r="AA76" s="136">
        <f t="shared" si="106"/>
        <v>0.24</v>
      </c>
      <c r="AB76" s="137" t="str">
        <f t="shared" si="102"/>
        <v>Baja</v>
      </c>
      <c r="AC76" s="138">
        <f t="shared" si="103"/>
        <v>0.24</v>
      </c>
      <c r="AD76" s="137" t="str">
        <f t="shared" si="104"/>
        <v>Moderado</v>
      </c>
      <c r="AE76" s="138">
        <f t="shared" si="107"/>
        <v>0.6</v>
      </c>
      <c r="AF76" s="139" t="str">
        <f t="shared" si="105"/>
        <v>Moderado</v>
      </c>
      <c r="AG76" s="140" t="s">
        <v>122</v>
      </c>
      <c r="AH76" s="121" t="s">
        <v>442</v>
      </c>
      <c r="AI76" s="129" t="s">
        <v>201</v>
      </c>
      <c r="AJ76" s="147" t="s">
        <v>202</v>
      </c>
      <c r="AK76" s="147" t="s">
        <v>202</v>
      </c>
      <c r="AL76" s="121" t="s">
        <v>303</v>
      </c>
      <c r="AM76" s="142"/>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row>
    <row r="77" spans="1:71" s="145" customFormat="1" ht="151.5" customHeight="1" x14ac:dyDescent="0.25">
      <c r="A77" s="325"/>
      <c r="B77" s="327"/>
      <c r="C77" s="331"/>
      <c r="D77" s="330"/>
      <c r="E77" s="300"/>
      <c r="F77" s="300"/>
      <c r="G77" s="300"/>
      <c r="H77" s="302"/>
      <c r="I77" s="300"/>
      <c r="J77" s="304"/>
      <c r="K77" s="306"/>
      <c r="L77" s="309"/>
      <c r="M77" s="312"/>
      <c r="N77" s="146"/>
      <c r="O77" s="306"/>
      <c r="P77" s="309"/>
      <c r="Q77" s="297"/>
      <c r="R77" s="132">
        <v>2</v>
      </c>
      <c r="S77" s="100"/>
      <c r="T77" s="133" t="str">
        <f t="shared" ref="T77:T78" si="108">IF(OR(U77="Preventivo",U77="Detectivo"),"Probabilidad",IF(U77="Correctivo","Impacto",""))</f>
        <v/>
      </c>
      <c r="U77" s="134"/>
      <c r="V77" s="134"/>
      <c r="W77" s="135"/>
      <c r="X77" s="134"/>
      <c r="Y77" s="134"/>
      <c r="Z77" s="134"/>
      <c r="AA77" s="136" t="str">
        <f>IFERROR(IF(T77="Probabilidad",(AA76-(+AA76*W77)),IF(T77="Impacto",L77,"")),"")</f>
        <v/>
      </c>
      <c r="AB77" s="137" t="str">
        <f t="shared" ref="AB77:AB78" si="109">IFERROR(IF(AA77="","",IF(AA77&lt;=0.2,"Muy Baja",IF(AA77&lt;=0.4,"Baja",IF(AA77&lt;=0.6,"Media",IF(AA77&lt;=0.8,"Alta","Muy Alta"))))),"")</f>
        <v/>
      </c>
      <c r="AC77" s="138" t="str">
        <f t="shared" ref="AC77:AC78" si="110">+AA77</f>
        <v/>
      </c>
      <c r="AD77" s="137" t="str">
        <f t="shared" ref="AD77:AD78" si="111">IFERROR(IF(AE77="","",IF(AE77&lt;=0.2,"Leve",IF(AE77&lt;=0.4,"Menor",IF(AE77&lt;=0.6,"Moderado",IF(AE77&lt;=0.8,"Mayor","Catastrófico"))))),"")</f>
        <v/>
      </c>
      <c r="AE77" s="138" t="str">
        <f t="shared" ref="AE77:AE78" si="112">IFERROR(IF(T77="Impacto",(P77-(+P77*W77)),IF(T77="Probabilidad",P77,"")),"")</f>
        <v/>
      </c>
      <c r="AF77" s="139" t="str">
        <f t="shared" ref="AF77:AF78" si="11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40"/>
      <c r="AH77" s="121"/>
      <c r="AI77" s="129"/>
      <c r="AJ77" s="147"/>
      <c r="AK77" s="147"/>
      <c r="AL77" s="121"/>
      <c r="AM77" s="142"/>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row>
    <row r="78" spans="1:71" s="145" customFormat="1" ht="151.5" customHeight="1" x14ac:dyDescent="0.25">
      <c r="A78" s="325"/>
      <c r="B78" s="328"/>
      <c r="C78" s="331"/>
      <c r="D78" s="330"/>
      <c r="E78" s="300"/>
      <c r="F78" s="300"/>
      <c r="G78" s="300"/>
      <c r="H78" s="302"/>
      <c r="I78" s="300"/>
      <c r="J78" s="304"/>
      <c r="K78" s="307"/>
      <c r="L78" s="310"/>
      <c r="M78" s="312"/>
      <c r="N78" s="146"/>
      <c r="O78" s="307"/>
      <c r="P78" s="310"/>
      <c r="Q78" s="298"/>
      <c r="R78" s="132">
        <v>3</v>
      </c>
      <c r="S78" s="100"/>
      <c r="T78" s="133" t="str">
        <f t="shared" si="108"/>
        <v/>
      </c>
      <c r="U78" s="134"/>
      <c r="V78" s="134"/>
      <c r="W78" s="135"/>
      <c r="X78" s="134"/>
      <c r="Y78" s="134"/>
      <c r="Z78" s="134"/>
      <c r="AA78" s="136" t="str">
        <f>IFERROR(IF(T78="Probabilidad",(AA77-(+AA77*W78)),IF(T78="Impacto",L78,"")),"")</f>
        <v/>
      </c>
      <c r="AB78" s="137" t="str">
        <f t="shared" si="109"/>
        <v/>
      </c>
      <c r="AC78" s="138" t="str">
        <f t="shared" si="110"/>
        <v/>
      </c>
      <c r="AD78" s="137" t="str">
        <f t="shared" si="111"/>
        <v/>
      </c>
      <c r="AE78" s="138" t="str">
        <f t="shared" si="112"/>
        <v/>
      </c>
      <c r="AF78" s="139" t="str">
        <f t="shared" si="113"/>
        <v/>
      </c>
      <c r="AG78" s="140"/>
      <c r="AH78" s="121"/>
      <c r="AI78" s="129"/>
      <c r="AJ78" s="147"/>
      <c r="AK78" s="147"/>
      <c r="AL78" s="121"/>
      <c r="AM78" s="142"/>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row>
    <row r="79" spans="1:71" s="145" customFormat="1" ht="151.5" customHeight="1" x14ac:dyDescent="0.25">
      <c r="A79" s="325">
        <v>25</v>
      </c>
      <c r="B79" s="326" t="s">
        <v>298</v>
      </c>
      <c r="C79" s="329" t="s">
        <v>435</v>
      </c>
      <c r="D79" s="329" t="s">
        <v>436</v>
      </c>
      <c r="E79" s="299" t="s">
        <v>120</v>
      </c>
      <c r="F79" s="299" t="s">
        <v>513</v>
      </c>
      <c r="G79" s="299" t="s">
        <v>512</v>
      </c>
      <c r="H79" s="301" t="s">
        <v>446</v>
      </c>
      <c r="I79" s="299" t="s">
        <v>348</v>
      </c>
      <c r="J79" s="303">
        <v>12</v>
      </c>
      <c r="K79" s="305" t="str">
        <f>IF(J79&lt;=0,"",IF(J79&lt;=2,"Muy Baja",IF(J79&lt;=24,"Baja",IF(J79&lt;=500,"Media",IF(J79&lt;=5000,"Alta","Muy Alta")))))</f>
        <v>Baja</v>
      </c>
      <c r="L79" s="308">
        <f>IF(K79="","",IF(K79="Muy Baja",0.2,IF(K79="Baja",0.4,IF(K79="Media",0.6,IF(K79="Alta",0.8,IF(K79="Muy Alta",1,))))))</f>
        <v>0.4</v>
      </c>
      <c r="M79" s="311" t="s">
        <v>560</v>
      </c>
      <c r="N79" s="131"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05" t="str">
        <f>IF(OR(N79='Tabla Impacto'!$C$11,N79='Tabla Impacto'!$D$11),"Leve",IF(OR(N79='Tabla Impacto'!$C$12,N79='Tabla Impacto'!$D$12),"Menor",IF(OR(N79='Tabla Impacto'!$C$13,N79='Tabla Impacto'!$D$13),"Moderado",IF(OR(N79='Tabla Impacto'!$C$14,N79='Tabla Impacto'!$D$14),"Mayor",IF(OR(N79='Tabla Impacto'!$C$15,N79='Tabla Impacto'!$D$15),"Catastrófico","")))))</f>
        <v>Moderado</v>
      </c>
      <c r="P79" s="308">
        <f>IF(O79="","",IF(O79="Leve",0.2,IF(O79="Menor",0.4,IF(O79="Moderado",0.6,IF(O79="Mayor",0.8,IF(O79="Catastrófico",1,))))))</f>
        <v>0.6</v>
      </c>
      <c r="Q79" s="296"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2">
        <v>1</v>
      </c>
      <c r="S79" s="100" t="s">
        <v>370</v>
      </c>
      <c r="T79" s="133" t="str">
        <f t="shared" si="25"/>
        <v>Probabilidad</v>
      </c>
      <c r="U79" s="134" t="s">
        <v>14</v>
      </c>
      <c r="V79" s="134" t="s">
        <v>9</v>
      </c>
      <c r="W79" s="135" t="str">
        <f t="shared" si="26"/>
        <v>40%</v>
      </c>
      <c r="X79" s="134" t="s">
        <v>19</v>
      </c>
      <c r="Y79" s="134" t="s">
        <v>22</v>
      </c>
      <c r="Z79" s="134" t="s">
        <v>110</v>
      </c>
      <c r="AA79" s="136">
        <f t="shared" si="27"/>
        <v>0.24</v>
      </c>
      <c r="AB79" s="137" t="str">
        <f t="shared" si="28"/>
        <v>Baja</v>
      </c>
      <c r="AC79" s="138">
        <f t="shared" si="29"/>
        <v>0.24</v>
      </c>
      <c r="AD79" s="137" t="str">
        <f t="shared" si="30"/>
        <v>Moderado</v>
      </c>
      <c r="AE79" s="138">
        <f t="shared" si="31"/>
        <v>0.6</v>
      </c>
      <c r="AF79" s="139" t="str">
        <f t="shared" si="32"/>
        <v>Moderado</v>
      </c>
      <c r="AG79" s="140" t="s">
        <v>122</v>
      </c>
      <c r="AH79" s="121" t="s">
        <v>304</v>
      </c>
      <c r="AI79" s="148" t="s">
        <v>269</v>
      </c>
      <c r="AJ79" s="147" t="s">
        <v>299</v>
      </c>
      <c r="AK79" s="147" t="s">
        <v>300</v>
      </c>
      <c r="AL79" s="121" t="s">
        <v>305</v>
      </c>
      <c r="AM79" s="142"/>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row>
    <row r="80" spans="1:71" s="145" customFormat="1" ht="151.5" customHeight="1" x14ac:dyDescent="0.25">
      <c r="A80" s="325"/>
      <c r="B80" s="327"/>
      <c r="C80" s="331"/>
      <c r="D80" s="330"/>
      <c r="E80" s="300"/>
      <c r="F80" s="300"/>
      <c r="G80" s="300"/>
      <c r="H80" s="302"/>
      <c r="I80" s="300"/>
      <c r="J80" s="304"/>
      <c r="K80" s="306"/>
      <c r="L80" s="309"/>
      <c r="M80" s="312"/>
      <c r="N80" s="146"/>
      <c r="O80" s="306"/>
      <c r="P80" s="309"/>
      <c r="Q80" s="297"/>
      <c r="R80" s="132">
        <v>2</v>
      </c>
      <c r="S80" s="100" t="s">
        <v>443</v>
      </c>
      <c r="T80" s="133" t="str">
        <f t="shared" ref="T80:T81" si="114">IF(OR(U80="Preventivo",U80="Detectivo"),"Probabilidad",IF(U80="Correctivo","Impacto",""))</f>
        <v>Probabilidad</v>
      </c>
      <c r="U80" s="134" t="s">
        <v>15</v>
      </c>
      <c r="V80" s="134" t="s">
        <v>9</v>
      </c>
      <c r="W80" s="135" t="str">
        <f t="shared" ref="W80:W81" si="115">IF(AND(U80="Preventivo",V80="Automático"),"50%",IF(AND(U80="Preventivo",V80="Manual"),"40%",IF(AND(U80="Detectivo",V80="Automático"),"40%",IF(AND(U80="Detectivo",V80="Manual"),"30%",IF(AND(U80="Correctivo",V80="Automático"),"35%",IF(AND(U80="Correctivo",V80="Manual"),"25%",""))))))</f>
        <v>30%</v>
      </c>
      <c r="X80" s="134" t="s">
        <v>20</v>
      </c>
      <c r="Y80" s="134" t="s">
        <v>23</v>
      </c>
      <c r="Z80" s="134" t="s">
        <v>110</v>
      </c>
      <c r="AA80" s="136">
        <f>IFERROR(IF(T80="Probabilidad",(AA79-(+AA79*W80)),IF(T80="Impacto",L80,"")),"")</f>
        <v>0.16799999999999998</v>
      </c>
      <c r="AB80" s="137" t="str">
        <f t="shared" ref="AB80:AB81" si="116">IFERROR(IF(AA80="","",IF(AA80&lt;=0.2,"Muy Baja",IF(AA80&lt;=0.4,"Baja",IF(AA80&lt;=0.6,"Media",IF(AA80&lt;=0.8,"Alta","Muy Alta"))))),"")</f>
        <v>Muy Baja</v>
      </c>
      <c r="AC80" s="138">
        <f t="shared" ref="AC80:AC81" si="117">+AA80</f>
        <v>0.16799999999999998</v>
      </c>
      <c r="AD80" s="137" t="str">
        <f t="shared" ref="AD80:AD81" si="118">IFERROR(IF(AE80="","",IF(AE80&lt;=0.2,"Leve",IF(AE80&lt;=0.4,"Menor",IF(AE80&lt;=0.6,"Moderado",IF(AE80&lt;=0.8,"Mayor","Catastrófico"))))),"")</f>
        <v>Moderado</v>
      </c>
      <c r="AE80" s="138">
        <v>0.6</v>
      </c>
      <c r="AF80" s="139" t="str">
        <f t="shared" ref="AF80:AF81" si="119">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40" t="s">
        <v>122</v>
      </c>
      <c r="AH80" s="121" t="s">
        <v>444</v>
      </c>
      <c r="AI80" s="148" t="s">
        <v>269</v>
      </c>
      <c r="AJ80" s="147" t="s">
        <v>299</v>
      </c>
      <c r="AK80" s="147" t="s">
        <v>300</v>
      </c>
      <c r="AL80" s="121" t="s">
        <v>305</v>
      </c>
      <c r="AM80" s="142"/>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row>
    <row r="81" spans="1:71" s="145" customFormat="1" ht="151.5" customHeight="1" x14ac:dyDescent="0.25">
      <c r="A81" s="325"/>
      <c r="B81" s="328"/>
      <c r="C81" s="331"/>
      <c r="D81" s="330"/>
      <c r="E81" s="300"/>
      <c r="F81" s="300"/>
      <c r="G81" s="300"/>
      <c r="H81" s="302"/>
      <c r="I81" s="300"/>
      <c r="J81" s="304"/>
      <c r="K81" s="307"/>
      <c r="L81" s="310"/>
      <c r="M81" s="312"/>
      <c r="N81" s="146"/>
      <c r="O81" s="307"/>
      <c r="P81" s="310"/>
      <c r="Q81" s="298"/>
      <c r="R81" s="132">
        <v>3</v>
      </c>
      <c r="S81" s="100" t="s">
        <v>371</v>
      </c>
      <c r="T81" s="133" t="str">
        <f t="shared" si="114"/>
        <v>Probabilidad</v>
      </c>
      <c r="U81" s="134" t="s">
        <v>14</v>
      </c>
      <c r="V81" s="134" t="s">
        <v>9</v>
      </c>
      <c r="W81" s="135" t="str">
        <f t="shared" si="115"/>
        <v>40%</v>
      </c>
      <c r="X81" s="134" t="s">
        <v>19</v>
      </c>
      <c r="Y81" s="134" t="s">
        <v>22</v>
      </c>
      <c r="Z81" s="134" t="s">
        <v>110</v>
      </c>
      <c r="AA81" s="136">
        <f>IFERROR(IF(T81="Probabilidad",(AA80-(+AA80*W81)),IF(T81="Impacto",L81,"")),"")</f>
        <v>0.10079999999999999</v>
      </c>
      <c r="AB81" s="137" t="str">
        <f t="shared" si="116"/>
        <v>Muy Baja</v>
      </c>
      <c r="AC81" s="138">
        <f t="shared" si="117"/>
        <v>0.10079999999999999</v>
      </c>
      <c r="AD81" s="137" t="str">
        <f t="shared" si="118"/>
        <v>Moderado</v>
      </c>
      <c r="AE81" s="138">
        <v>0.6</v>
      </c>
      <c r="AF81" s="139" t="str">
        <f t="shared" si="119"/>
        <v>Moderado</v>
      </c>
      <c r="AG81" s="140" t="s">
        <v>122</v>
      </c>
      <c r="AH81" s="121" t="s">
        <v>445</v>
      </c>
      <c r="AI81" s="148" t="s">
        <v>269</v>
      </c>
      <c r="AJ81" s="147" t="s">
        <v>299</v>
      </c>
      <c r="AK81" s="147" t="s">
        <v>300</v>
      </c>
      <c r="AL81" s="121" t="s">
        <v>305</v>
      </c>
      <c r="AM81" s="142"/>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row>
    <row r="82" spans="1:71" s="145" customFormat="1" ht="151.5" customHeight="1" x14ac:dyDescent="0.25">
      <c r="A82" s="325">
        <v>26</v>
      </c>
      <c r="B82" s="370" t="s">
        <v>306</v>
      </c>
      <c r="C82" s="329" t="s">
        <v>388</v>
      </c>
      <c r="D82" s="329" t="s">
        <v>447</v>
      </c>
      <c r="E82" s="299" t="s">
        <v>120</v>
      </c>
      <c r="F82" s="299" t="s">
        <v>307</v>
      </c>
      <c r="G82" s="299" t="s">
        <v>308</v>
      </c>
      <c r="H82" s="301" t="s">
        <v>309</v>
      </c>
      <c r="I82" s="299" t="s">
        <v>115</v>
      </c>
      <c r="J82" s="303">
        <v>2</v>
      </c>
      <c r="K82" s="305" t="str">
        <f>IF(J82&lt;=0,"",IF(J82&lt;=2,"Muy Baja",IF(J82&lt;=24,"Baja",IF(J82&lt;=500,"Media",IF(J82&lt;=5000,"Alta","Muy Alta")))))</f>
        <v>Muy Baja</v>
      </c>
      <c r="L82" s="308">
        <f>IF(K82="","",IF(K82="Muy Baja",0.2,IF(K82="Baja",0.4,IF(K82="Media",0.6,IF(K82="Alta",0.8,IF(K82="Muy Alta",1,))))))</f>
        <v>0.2</v>
      </c>
      <c r="M82" s="311" t="s">
        <v>559</v>
      </c>
      <c r="N82" s="131" t="str">
        <f>IF(NOT(ISERROR(MATCH(M82,'Tabla Impacto'!$B$221:$B$223,0))),'Tabla Impacto'!$F$223&amp;"Por favor no seleccionar los criterios de impacto(Afectación Económica o presupuestal y Pérdida Reputacional)",M82)</f>
        <v xml:space="preserve"> Entre 50 y 100 SMLMV </v>
      </c>
      <c r="O82" s="305" t="str">
        <f>IF(OR(N82='Tabla Impacto'!$C$11,N82='Tabla Impacto'!$D$11),"Leve",IF(OR(N82='Tabla Impacto'!$C$12,N82='Tabla Impacto'!$D$12),"Menor",IF(OR(N82='Tabla Impacto'!$C$13,N82='Tabla Impacto'!$D$13),"Moderado",IF(OR(N82='Tabla Impacto'!$C$14,N82='Tabla Impacto'!$D$14),"Mayor",IF(OR(N82='Tabla Impacto'!$C$15,N82='Tabla Impacto'!$D$15),"Catastrófico","")))))</f>
        <v>Moderado</v>
      </c>
      <c r="P82" s="308">
        <f>IF(O82="","",IF(O82="Leve",0.2,IF(O82="Menor",0.4,IF(O82="Moderado",0.6,IF(O82="Mayor",0.8,IF(O82="Catastrófico",1,))))))</f>
        <v>0.6</v>
      </c>
      <c r="Q82" s="296"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2">
        <v>1</v>
      </c>
      <c r="S82" s="100" t="s">
        <v>514</v>
      </c>
      <c r="T82" s="133" t="str">
        <f t="shared" si="25"/>
        <v>Probabilidad</v>
      </c>
      <c r="U82" s="134" t="s">
        <v>14</v>
      </c>
      <c r="V82" s="134" t="s">
        <v>9</v>
      </c>
      <c r="W82" s="135" t="str">
        <f t="shared" si="26"/>
        <v>40%</v>
      </c>
      <c r="X82" s="134" t="s">
        <v>20</v>
      </c>
      <c r="Y82" s="134" t="s">
        <v>22</v>
      </c>
      <c r="Z82" s="134" t="s">
        <v>110</v>
      </c>
      <c r="AA82" s="136">
        <f t="shared" si="27"/>
        <v>0.12</v>
      </c>
      <c r="AB82" s="137" t="str">
        <f t="shared" si="28"/>
        <v>Muy Baja</v>
      </c>
      <c r="AC82" s="138">
        <f t="shared" si="29"/>
        <v>0.12</v>
      </c>
      <c r="AD82" s="137" t="str">
        <f t="shared" si="30"/>
        <v>Moderado</v>
      </c>
      <c r="AE82" s="138">
        <f t="shared" si="31"/>
        <v>0.6</v>
      </c>
      <c r="AF82" s="139" t="str">
        <f t="shared" si="32"/>
        <v>Moderado</v>
      </c>
      <c r="AG82" s="140" t="s">
        <v>122</v>
      </c>
      <c r="AH82" s="121" t="s">
        <v>516</v>
      </c>
      <c r="AI82" s="129" t="s">
        <v>448</v>
      </c>
      <c r="AJ82" s="162">
        <v>44562</v>
      </c>
      <c r="AK82" s="163" t="s">
        <v>408</v>
      </c>
      <c r="AL82" s="121" t="s">
        <v>517</v>
      </c>
      <c r="AM82" s="142"/>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row>
    <row r="83" spans="1:71" s="145" customFormat="1" ht="151.5" customHeight="1" x14ac:dyDescent="0.25">
      <c r="A83" s="325"/>
      <c r="B83" s="371"/>
      <c r="C83" s="330"/>
      <c r="D83" s="330"/>
      <c r="E83" s="300"/>
      <c r="F83" s="300"/>
      <c r="G83" s="300"/>
      <c r="H83" s="302"/>
      <c r="I83" s="300"/>
      <c r="J83" s="304"/>
      <c r="K83" s="306"/>
      <c r="L83" s="309"/>
      <c r="M83" s="312"/>
      <c r="N83" s="146"/>
      <c r="O83" s="306"/>
      <c r="P83" s="309"/>
      <c r="Q83" s="297"/>
      <c r="R83" s="132">
        <v>2</v>
      </c>
      <c r="S83" s="100" t="s">
        <v>372</v>
      </c>
      <c r="T83" s="133" t="str">
        <f t="shared" ref="T83:T85" si="120">IF(OR(U83="Preventivo",U83="Detectivo"),"Probabilidad",IF(U83="Correctivo","Impacto",""))</f>
        <v>Probabilidad</v>
      </c>
      <c r="U83" s="134" t="s">
        <v>14</v>
      </c>
      <c r="V83" s="134" t="s">
        <v>9</v>
      </c>
      <c r="W83" s="135" t="str">
        <f t="shared" ref="W83:W85" si="121">IF(AND(U83="Preventivo",V83="Automático"),"50%",IF(AND(U83="Preventivo",V83="Manual"),"40%",IF(AND(U83="Detectivo",V83="Automático"),"40%",IF(AND(U83="Detectivo",V83="Manual"),"30%",IF(AND(U83="Correctivo",V83="Automático"),"35%",IF(AND(U83="Correctivo",V83="Manual"),"25%",""))))))</f>
        <v>40%</v>
      </c>
      <c r="X83" s="134" t="s">
        <v>19</v>
      </c>
      <c r="Y83" s="134" t="s">
        <v>22</v>
      </c>
      <c r="Z83" s="134" t="s">
        <v>110</v>
      </c>
      <c r="AA83" s="136">
        <f>IFERROR(IF(T83="Probabilidad",(AA82-(+AA82*W83)),IF(T83="Impacto",L83,"")),"")</f>
        <v>7.1999999999999995E-2</v>
      </c>
      <c r="AB83" s="137" t="str">
        <f t="shared" ref="AB83:AB85" si="122">IFERROR(IF(AA83="","",IF(AA83&lt;=0.2,"Muy Baja",IF(AA83&lt;=0.4,"Baja",IF(AA83&lt;=0.6,"Media",IF(AA83&lt;=0.8,"Alta","Muy Alta"))))),"")</f>
        <v>Muy Baja</v>
      </c>
      <c r="AC83" s="138">
        <f t="shared" ref="AC83:AC85" si="123">+AA83</f>
        <v>7.1999999999999995E-2</v>
      </c>
      <c r="AD83" s="137" t="str">
        <f t="shared" ref="AD83:AD85" si="124">IFERROR(IF(AE83="","",IF(AE83&lt;=0.2,"Leve",IF(AE83&lt;=0.4,"Menor",IF(AE83&lt;=0.6,"Moderado",IF(AE83&lt;=0.8,"Mayor","Catastrófico"))))),"")</f>
        <v>Moderado</v>
      </c>
      <c r="AE83" s="138">
        <f>+AE82</f>
        <v>0.6</v>
      </c>
      <c r="AF83" s="139" t="str">
        <f t="shared" ref="AF83:AF85" si="125">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40"/>
      <c r="AH83" s="121" t="s">
        <v>573</v>
      </c>
      <c r="AI83" s="129" t="s">
        <v>448</v>
      </c>
      <c r="AJ83" s="162">
        <v>44562</v>
      </c>
      <c r="AK83" s="163" t="s">
        <v>408</v>
      </c>
      <c r="AL83" s="121" t="s">
        <v>517</v>
      </c>
      <c r="AM83" s="142"/>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row>
    <row r="84" spans="1:71" s="145" customFormat="1" ht="151.5" customHeight="1" x14ac:dyDescent="0.25">
      <c r="A84" s="325"/>
      <c r="B84" s="372"/>
      <c r="C84" s="330"/>
      <c r="D84" s="330"/>
      <c r="E84" s="300"/>
      <c r="F84" s="300"/>
      <c r="G84" s="300"/>
      <c r="H84" s="302"/>
      <c r="I84" s="300"/>
      <c r="J84" s="304"/>
      <c r="K84" s="307"/>
      <c r="L84" s="310"/>
      <c r="M84" s="312"/>
      <c r="N84" s="146"/>
      <c r="O84" s="307"/>
      <c r="P84" s="310"/>
      <c r="Q84" s="298"/>
      <c r="R84" s="132">
        <v>3</v>
      </c>
      <c r="S84" s="100" t="s">
        <v>515</v>
      </c>
      <c r="T84" s="133" t="str">
        <f t="shared" si="120"/>
        <v>Probabilidad</v>
      </c>
      <c r="U84" s="134" t="s">
        <v>15</v>
      </c>
      <c r="V84" s="134" t="s">
        <v>9</v>
      </c>
      <c r="W84" s="135" t="str">
        <f t="shared" si="121"/>
        <v>30%</v>
      </c>
      <c r="X84" s="134" t="s">
        <v>20</v>
      </c>
      <c r="Y84" s="134" t="s">
        <v>23</v>
      </c>
      <c r="Z84" s="134" t="s">
        <v>111</v>
      </c>
      <c r="AA84" s="136">
        <f>IFERROR(IF(T84="Probabilidad",(AA83-(+AA83*W84)),IF(T84="Impacto",L84,"")),"")</f>
        <v>5.04E-2</v>
      </c>
      <c r="AB84" s="137" t="str">
        <f t="shared" si="122"/>
        <v>Muy Baja</v>
      </c>
      <c r="AC84" s="138">
        <f t="shared" si="123"/>
        <v>5.04E-2</v>
      </c>
      <c r="AD84" s="137" t="str">
        <f t="shared" si="124"/>
        <v>Moderado</v>
      </c>
      <c r="AE84" s="138">
        <f>+P82</f>
        <v>0.6</v>
      </c>
      <c r="AF84" s="139" t="str">
        <f t="shared" si="125"/>
        <v>Moderado</v>
      </c>
      <c r="AG84" s="140"/>
      <c r="AH84" s="121" t="s">
        <v>574</v>
      </c>
      <c r="AI84" s="129" t="s">
        <v>448</v>
      </c>
      <c r="AJ84" s="162">
        <v>44562</v>
      </c>
      <c r="AK84" s="163" t="s">
        <v>408</v>
      </c>
      <c r="AL84" s="121" t="s">
        <v>517</v>
      </c>
      <c r="AM84" s="142"/>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row>
    <row r="85" spans="1:71" s="145" customFormat="1" ht="151.5" customHeight="1" x14ac:dyDescent="0.25">
      <c r="A85" s="325">
        <v>27</v>
      </c>
      <c r="B85" s="370" t="s">
        <v>306</v>
      </c>
      <c r="C85" s="329" t="s">
        <v>388</v>
      </c>
      <c r="D85" s="329" t="s">
        <v>447</v>
      </c>
      <c r="E85" s="299" t="s">
        <v>118</v>
      </c>
      <c r="F85" s="299" t="s">
        <v>518</v>
      </c>
      <c r="G85" s="299" t="s">
        <v>519</v>
      </c>
      <c r="H85" s="301" t="s">
        <v>520</v>
      </c>
      <c r="I85" s="299" t="s">
        <v>348</v>
      </c>
      <c r="J85" s="303">
        <v>10</v>
      </c>
      <c r="K85" s="305" t="str">
        <f>IF(J85&lt;=0,"",IF(J85&lt;=2,"Muy Baja",IF(J85&lt;=24,"Baja",IF(J85&lt;=500,"Media",IF(J85&lt;=5000,"Alta","Muy Alta")))))</f>
        <v>Baja</v>
      </c>
      <c r="L85" s="308">
        <f>IF(K85="","",IF(K85="Muy Baja",0.2,IF(K85="Baja",0.4,IF(K85="Media",0.6,IF(K85="Alta",0.8,IF(K85="Muy Alta",1,))))))</f>
        <v>0.4</v>
      </c>
      <c r="M85" s="311" t="s">
        <v>560</v>
      </c>
      <c r="N85" s="131"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05" t="str">
        <f>IF(OR(N85='Tabla Impacto'!$C$11,N85='Tabla Impacto'!$D$11),"Leve",IF(OR(N85='Tabla Impacto'!$C$12,N85='Tabla Impacto'!$D$12),"Menor",IF(OR(N85='Tabla Impacto'!$C$13,N85='Tabla Impacto'!$D$13),"Moderado",IF(OR(N85='Tabla Impacto'!$C$14,N85='Tabla Impacto'!$D$14),"Mayor",IF(OR(N85='Tabla Impacto'!$C$15,N85='Tabla Impacto'!$D$15),"Catastrófico","")))))</f>
        <v>Moderado</v>
      </c>
      <c r="P85" s="308">
        <f>IF(O85="","",IF(O85="Leve",0.2,IF(O85="Menor",0.4,IF(O85="Moderado",0.6,IF(O85="Mayor",0.8,IF(O85="Catastrófico",1,))))))</f>
        <v>0.6</v>
      </c>
      <c r="Q85" s="296"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32">
        <v>1</v>
      </c>
      <c r="S85" s="121" t="s">
        <v>525</v>
      </c>
      <c r="T85" s="165" t="str">
        <f t="shared" si="120"/>
        <v>Probabilidad</v>
      </c>
      <c r="U85" s="153" t="s">
        <v>15</v>
      </c>
      <c r="V85" s="153" t="s">
        <v>9</v>
      </c>
      <c r="W85" s="154" t="str">
        <f t="shared" si="121"/>
        <v>30%</v>
      </c>
      <c r="X85" s="153" t="s">
        <v>20</v>
      </c>
      <c r="Y85" s="153" t="s">
        <v>23</v>
      </c>
      <c r="Z85" s="153" t="s">
        <v>111</v>
      </c>
      <c r="AA85" s="155">
        <f t="shared" ref="AA85" si="126">IFERROR(IF(T85="Probabilidad",(L85-(+L85*W85)),IF(T85="Impacto",L85,"")),"")</f>
        <v>0.28000000000000003</v>
      </c>
      <c r="AB85" s="137" t="str">
        <f t="shared" si="122"/>
        <v>Baja</v>
      </c>
      <c r="AC85" s="156">
        <f t="shared" si="123"/>
        <v>0.28000000000000003</v>
      </c>
      <c r="AD85" s="137" t="str">
        <f t="shared" si="124"/>
        <v>Moderado</v>
      </c>
      <c r="AE85" s="156">
        <f t="shared" ref="AE85" si="127">IFERROR(IF(T85="Impacto",(P85-(+P85*W85)),IF(T85="Probabilidad",P85,"")),"")</f>
        <v>0.6</v>
      </c>
      <c r="AF85" s="157" t="str">
        <f t="shared" si="125"/>
        <v>Moderado</v>
      </c>
      <c r="AG85" s="158" t="s">
        <v>122</v>
      </c>
      <c r="AH85" s="121" t="s">
        <v>575</v>
      </c>
      <c r="AI85" s="129" t="s">
        <v>448</v>
      </c>
      <c r="AJ85" s="162">
        <v>44562</v>
      </c>
      <c r="AK85" s="163" t="s">
        <v>408</v>
      </c>
      <c r="AL85" s="121" t="s">
        <v>521</v>
      </c>
      <c r="AM85" s="142"/>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row>
    <row r="86" spans="1:71" s="145" customFormat="1" ht="151.5" customHeight="1" x14ac:dyDescent="0.25">
      <c r="A86" s="325"/>
      <c r="B86" s="371"/>
      <c r="C86" s="330"/>
      <c r="D86" s="330"/>
      <c r="E86" s="300"/>
      <c r="F86" s="300"/>
      <c r="G86" s="300"/>
      <c r="H86" s="302"/>
      <c r="I86" s="300"/>
      <c r="J86" s="304"/>
      <c r="K86" s="306"/>
      <c r="L86" s="309"/>
      <c r="M86" s="312"/>
      <c r="N86" s="146"/>
      <c r="O86" s="306"/>
      <c r="P86" s="309"/>
      <c r="Q86" s="297"/>
      <c r="R86" s="166">
        <v>2</v>
      </c>
      <c r="S86" s="121"/>
      <c r="T86" s="165"/>
      <c r="U86" s="153"/>
      <c r="V86" s="153"/>
      <c r="W86" s="154"/>
      <c r="X86" s="153"/>
      <c r="Y86" s="153"/>
      <c r="Z86" s="153"/>
      <c r="AA86" s="155"/>
      <c r="AB86" s="137"/>
      <c r="AC86" s="156"/>
      <c r="AD86" s="137"/>
      <c r="AE86" s="156"/>
      <c r="AF86" s="157"/>
      <c r="AG86" s="158"/>
      <c r="AH86" s="121"/>
      <c r="AI86" s="129"/>
      <c r="AJ86" s="162"/>
      <c r="AK86" s="163"/>
      <c r="AL86" s="121"/>
      <c r="AM86" s="142"/>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row>
    <row r="87" spans="1:71" s="145" customFormat="1" ht="151.5" customHeight="1" x14ac:dyDescent="0.25">
      <c r="A87" s="325"/>
      <c r="B87" s="372"/>
      <c r="C87" s="330"/>
      <c r="D87" s="330"/>
      <c r="E87" s="300"/>
      <c r="F87" s="300"/>
      <c r="G87" s="300"/>
      <c r="H87" s="302"/>
      <c r="I87" s="300"/>
      <c r="J87" s="304"/>
      <c r="K87" s="307"/>
      <c r="L87" s="310"/>
      <c r="M87" s="312"/>
      <c r="N87" s="146"/>
      <c r="O87" s="307"/>
      <c r="P87" s="310"/>
      <c r="Q87" s="298"/>
      <c r="R87" s="166">
        <v>3</v>
      </c>
      <c r="S87" s="121"/>
      <c r="T87" s="165"/>
      <c r="U87" s="153"/>
      <c r="V87" s="153"/>
      <c r="W87" s="154"/>
      <c r="X87" s="153"/>
      <c r="Y87" s="153"/>
      <c r="Z87" s="153"/>
      <c r="AA87" s="155"/>
      <c r="AB87" s="137"/>
      <c r="AC87" s="156"/>
      <c r="AD87" s="137"/>
      <c r="AE87" s="156"/>
      <c r="AF87" s="157"/>
      <c r="AG87" s="158"/>
      <c r="AH87" s="121"/>
      <c r="AI87" s="129"/>
      <c r="AJ87" s="162"/>
      <c r="AK87" s="163"/>
      <c r="AL87" s="121"/>
      <c r="AM87" s="142"/>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row>
    <row r="88" spans="1:71" s="145" customFormat="1" ht="151.5" customHeight="1" x14ac:dyDescent="0.25">
      <c r="A88" s="325">
        <v>28</v>
      </c>
      <c r="B88" s="326" t="s">
        <v>311</v>
      </c>
      <c r="C88" s="329" t="s">
        <v>310</v>
      </c>
      <c r="D88" s="329" t="s">
        <v>312</v>
      </c>
      <c r="E88" s="299" t="s">
        <v>118</v>
      </c>
      <c r="F88" s="299" t="s">
        <v>313</v>
      </c>
      <c r="G88" s="299" t="s">
        <v>522</v>
      </c>
      <c r="H88" s="301" t="s">
        <v>314</v>
      </c>
      <c r="I88" s="299" t="s">
        <v>115</v>
      </c>
      <c r="J88" s="303">
        <v>355</v>
      </c>
      <c r="K88" s="305" t="str">
        <f>IF(J88&lt;=0,"",IF(J88&lt;=2,"Muy Baja",IF(J88&lt;=24,"Baja",IF(J88&lt;=500,"Media",IF(J88&lt;=5000,"Alta","Muy Alta")))))</f>
        <v>Media</v>
      </c>
      <c r="L88" s="308">
        <f>IF(K88="","",IF(K88="Muy Baja",0.2,IF(K88="Baja",0.4,IF(K88="Media",0.6,IF(K88="Alta",0.8,IF(K88="Muy Alta",1,))))))</f>
        <v>0.6</v>
      </c>
      <c r="M88" s="311" t="s">
        <v>567</v>
      </c>
      <c r="N88" s="131"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05" t="str">
        <f>IF(OR(N88='Tabla Impacto'!$C$11,N88='Tabla Impacto'!$D$11),"Leve",IF(OR(N88='Tabla Impacto'!$C$12,N88='Tabla Impacto'!$D$12),"Menor",IF(OR(N88='Tabla Impacto'!$C$13,N88='Tabla Impacto'!$D$13),"Moderado",IF(OR(N88='Tabla Impacto'!$C$14,N88='Tabla Impacto'!$D$14),"Mayor",IF(OR(N88='Tabla Impacto'!$C$15,N88='Tabla Impacto'!$D$15),"Catastrófico","")))))</f>
        <v>Mayor</v>
      </c>
      <c r="P88" s="308">
        <f>IF(O88="","",IF(O88="Leve",0.2,IF(O88="Menor",0.4,IF(O88="Moderado",0.6,IF(O88="Mayor",0.8,IF(O88="Catastrófico",1,))))))</f>
        <v>0.8</v>
      </c>
      <c r="Q88" s="296"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32">
        <v>1</v>
      </c>
      <c r="S88" s="100" t="s">
        <v>523</v>
      </c>
      <c r="T88" s="133" t="str">
        <f t="shared" si="25"/>
        <v>Probabilidad</v>
      </c>
      <c r="U88" s="134" t="s">
        <v>14</v>
      </c>
      <c r="V88" s="134" t="s">
        <v>9</v>
      </c>
      <c r="W88" s="135" t="str">
        <f t="shared" si="26"/>
        <v>40%</v>
      </c>
      <c r="X88" s="134" t="s">
        <v>20</v>
      </c>
      <c r="Y88" s="134" t="s">
        <v>22</v>
      </c>
      <c r="Z88" s="134" t="s">
        <v>110</v>
      </c>
      <c r="AA88" s="136">
        <f t="shared" si="27"/>
        <v>0.36</v>
      </c>
      <c r="AB88" s="137" t="str">
        <f t="shared" si="28"/>
        <v>Baja</v>
      </c>
      <c r="AC88" s="138">
        <f t="shared" si="29"/>
        <v>0.36</v>
      </c>
      <c r="AD88" s="137" t="str">
        <f t="shared" si="30"/>
        <v>Mayor</v>
      </c>
      <c r="AE88" s="138">
        <f t="shared" si="31"/>
        <v>0.8</v>
      </c>
      <c r="AF88" s="139" t="str">
        <f t="shared" si="32"/>
        <v>Alto</v>
      </c>
      <c r="AG88" s="140" t="s">
        <v>122</v>
      </c>
      <c r="AH88" s="121" t="s">
        <v>524</v>
      </c>
      <c r="AI88" s="129" t="s">
        <v>269</v>
      </c>
      <c r="AJ88" s="147" t="s">
        <v>202</v>
      </c>
      <c r="AK88" s="147" t="s">
        <v>202</v>
      </c>
      <c r="AL88" s="128" t="s">
        <v>315</v>
      </c>
      <c r="AM88" s="142"/>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row>
    <row r="89" spans="1:71" s="145" customFormat="1" ht="151.5" customHeight="1" x14ac:dyDescent="0.25">
      <c r="A89" s="325"/>
      <c r="B89" s="327"/>
      <c r="C89" s="331"/>
      <c r="D89" s="331"/>
      <c r="E89" s="300"/>
      <c r="F89" s="300"/>
      <c r="G89" s="300"/>
      <c r="H89" s="302"/>
      <c r="I89" s="300"/>
      <c r="J89" s="304"/>
      <c r="K89" s="306"/>
      <c r="L89" s="309"/>
      <c r="M89" s="312"/>
      <c r="N89" s="146"/>
      <c r="O89" s="306"/>
      <c r="P89" s="309"/>
      <c r="Q89" s="297"/>
      <c r="R89" s="132">
        <v>2</v>
      </c>
      <c r="S89" s="100"/>
      <c r="T89" s="133" t="str">
        <f t="shared" ref="T89:T90" si="128">IF(OR(U89="Preventivo",U89="Detectivo"),"Probabilidad",IF(U89="Correctivo","Impacto",""))</f>
        <v/>
      </c>
      <c r="U89" s="134"/>
      <c r="V89" s="134"/>
      <c r="W89" s="135"/>
      <c r="X89" s="134"/>
      <c r="Y89" s="134"/>
      <c r="Z89" s="134"/>
      <c r="AA89" s="136" t="str">
        <f>IFERROR(IF(T89="Probabilidad",(AA88-(+AA88*W89)),IF(T89="Impacto",L89,"")),"")</f>
        <v/>
      </c>
      <c r="AB89" s="137" t="str">
        <f t="shared" ref="AB89:AB90" si="129">IFERROR(IF(AA89="","",IF(AA89&lt;=0.2,"Muy Baja",IF(AA89&lt;=0.4,"Baja",IF(AA89&lt;=0.6,"Media",IF(AA89&lt;=0.8,"Alta","Muy Alta"))))),"")</f>
        <v/>
      </c>
      <c r="AC89" s="138" t="str">
        <f t="shared" ref="AC89:AC90" si="130">+AA89</f>
        <v/>
      </c>
      <c r="AD89" s="137" t="str">
        <f t="shared" ref="AD89:AD90" si="131">IFERROR(IF(AE89="","",IF(AE89&lt;=0.2,"Leve",IF(AE89&lt;=0.4,"Menor",IF(AE89&lt;=0.6,"Moderado",IF(AE89&lt;=0.8,"Mayor","Catastrófico"))))),"")</f>
        <v/>
      </c>
      <c r="AE89" s="138" t="str">
        <f t="shared" ref="AE89:AE90" si="132">IFERROR(IF(T89="Impacto",(P89-(+P89*W89)),IF(T89="Probabilidad",P89,"")),"")</f>
        <v/>
      </c>
      <c r="AF89" s="139" t="str">
        <f t="shared" ref="AF89:AF90" si="133">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40"/>
      <c r="AH89" s="121"/>
      <c r="AI89" s="129"/>
      <c r="AJ89" s="147"/>
      <c r="AK89" s="147"/>
      <c r="AL89" s="121"/>
      <c r="AM89" s="142"/>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row>
    <row r="90" spans="1:71" s="145" customFormat="1" ht="151.5" customHeight="1" x14ac:dyDescent="0.25">
      <c r="A90" s="325"/>
      <c r="B90" s="328"/>
      <c r="C90" s="383"/>
      <c r="D90" s="331"/>
      <c r="E90" s="300"/>
      <c r="F90" s="300"/>
      <c r="G90" s="300"/>
      <c r="H90" s="302"/>
      <c r="I90" s="300"/>
      <c r="J90" s="304"/>
      <c r="K90" s="307"/>
      <c r="L90" s="310"/>
      <c r="M90" s="312"/>
      <c r="N90" s="146"/>
      <c r="O90" s="307"/>
      <c r="P90" s="310"/>
      <c r="Q90" s="298"/>
      <c r="R90" s="132">
        <v>3</v>
      </c>
      <c r="S90" s="100"/>
      <c r="T90" s="133" t="str">
        <f t="shared" si="128"/>
        <v/>
      </c>
      <c r="U90" s="134"/>
      <c r="V90" s="134"/>
      <c r="W90" s="135"/>
      <c r="X90" s="134"/>
      <c r="Y90" s="134"/>
      <c r="Z90" s="134"/>
      <c r="AA90" s="136" t="str">
        <f>IFERROR(IF(T90="Probabilidad",(AA89-(+AA89*W90)),IF(T90="Impacto",L90,"")),"")</f>
        <v/>
      </c>
      <c r="AB90" s="137" t="str">
        <f t="shared" si="129"/>
        <v/>
      </c>
      <c r="AC90" s="138" t="str">
        <f t="shared" si="130"/>
        <v/>
      </c>
      <c r="AD90" s="137" t="str">
        <f t="shared" si="131"/>
        <v/>
      </c>
      <c r="AE90" s="138" t="str">
        <f t="shared" si="132"/>
        <v/>
      </c>
      <c r="AF90" s="139" t="str">
        <f t="shared" si="133"/>
        <v/>
      </c>
      <c r="AG90" s="140"/>
      <c r="AH90" s="121"/>
      <c r="AI90" s="129"/>
      <c r="AJ90" s="147"/>
      <c r="AK90" s="147"/>
      <c r="AL90" s="121"/>
      <c r="AM90" s="142"/>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row>
    <row r="91" spans="1:71" s="145" customFormat="1" ht="176.45" customHeight="1" x14ac:dyDescent="0.25">
      <c r="A91" s="325">
        <v>29</v>
      </c>
      <c r="B91" s="326" t="s">
        <v>311</v>
      </c>
      <c r="C91" s="329" t="s">
        <v>310</v>
      </c>
      <c r="D91" s="329" t="s">
        <v>312</v>
      </c>
      <c r="E91" s="299" t="s">
        <v>118</v>
      </c>
      <c r="F91" s="299" t="s">
        <v>526</v>
      </c>
      <c r="G91" s="299" t="s">
        <v>527</v>
      </c>
      <c r="H91" s="301" t="s">
        <v>576</v>
      </c>
      <c r="I91" s="299" t="s">
        <v>348</v>
      </c>
      <c r="J91" s="303">
        <v>355</v>
      </c>
      <c r="K91" s="305" t="str">
        <f>IF(J91&lt;=0,"",IF(J91&lt;=2,"Muy Baja",IF(J91&lt;=24,"Baja",IF(J91&lt;=500,"Media",IF(J91&lt;=5000,"Alta","Muy Alta")))))</f>
        <v>Media</v>
      </c>
      <c r="L91" s="308">
        <f>IF(K91="","",IF(K91="Muy Baja",0.2,IF(K91="Baja",0.4,IF(K91="Media",0.6,IF(K91="Alta",0.8,IF(K91="Muy Alta",1,))))))</f>
        <v>0.6</v>
      </c>
      <c r="M91" s="311" t="s">
        <v>567</v>
      </c>
      <c r="N91" s="131"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05" t="str">
        <f>IF(OR(N91='Tabla Impacto'!$C$11,N91='Tabla Impacto'!$D$11),"Leve",IF(OR(N91='Tabla Impacto'!$C$12,N91='Tabla Impacto'!$D$12),"Menor",IF(OR(N91='Tabla Impacto'!$C$13,N91='Tabla Impacto'!$D$13),"Moderado",IF(OR(N91='Tabla Impacto'!$C$14,N91='Tabla Impacto'!$D$14),"Mayor",IF(OR(N91='Tabla Impacto'!$C$15,N91='Tabla Impacto'!$D$15),"Catastrófico","")))))</f>
        <v>Mayor</v>
      </c>
      <c r="P91" s="308">
        <f>IF(O91="","",IF(O91="Leve",0.2,IF(O91="Menor",0.4,IF(O91="Moderado",0.6,IF(O91="Mayor",0.8,IF(O91="Catastrófico",1,))))))</f>
        <v>0.8</v>
      </c>
      <c r="Q91" s="296"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32">
        <v>1</v>
      </c>
      <c r="S91" s="100" t="s">
        <v>528</v>
      </c>
      <c r="T91" s="133" t="str">
        <f t="shared" si="25"/>
        <v>Probabilidad</v>
      </c>
      <c r="U91" s="134" t="s">
        <v>14</v>
      </c>
      <c r="V91" s="134" t="s">
        <v>9</v>
      </c>
      <c r="W91" s="135" t="str">
        <f t="shared" si="26"/>
        <v>40%</v>
      </c>
      <c r="X91" s="134" t="s">
        <v>19</v>
      </c>
      <c r="Y91" s="134" t="s">
        <v>22</v>
      </c>
      <c r="Z91" s="134" t="s">
        <v>110</v>
      </c>
      <c r="AA91" s="167">
        <f t="shared" ref="AA91" si="134">IFERROR(IF(T91="Probabilidad",(L91-(+L91*W91)),IF(T91="Impacto",L91,"")),"")</f>
        <v>0.36</v>
      </c>
      <c r="AB91" s="137" t="str">
        <f t="shared" si="28"/>
        <v>Baja</v>
      </c>
      <c r="AC91" s="138">
        <f t="shared" si="29"/>
        <v>0.36</v>
      </c>
      <c r="AD91" s="137" t="str">
        <f t="shared" si="30"/>
        <v>Mayor</v>
      </c>
      <c r="AE91" s="138">
        <f t="shared" si="31"/>
        <v>0.8</v>
      </c>
      <c r="AF91" s="139" t="str">
        <f t="shared" si="32"/>
        <v>Alto</v>
      </c>
      <c r="AG91" s="140" t="s">
        <v>122</v>
      </c>
      <c r="AH91" s="121" t="s">
        <v>316</v>
      </c>
      <c r="AI91" s="123" t="s">
        <v>269</v>
      </c>
      <c r="AJ91" s="130" t="s">
        <v>202</v>
      </c>
      <c r="AK91" s="130" t="s">
        <v>202</v>
      </c>
      <c r="AL91" s="128" t="s">
        <v>449</v>
      </c>
      <c r="AM91" s="142"/>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row>
    <row r="92" spans="1:71" s="145" customFormat="1" ht="151.5" customHeight="1" x14ac:dyDescent="0.25">
      <c r="A92" s="325"/>
      <c r="B92" s="327"/>
      <c r="C92" s="331"/>
      <c r="D92" s="331"/>
      <c r="E92" s="300"/>
      <c r="F92" s="300"/>
      <c r="G92" s="300"/>
      <c r="H92" s="302"/>
      <c r="I92" s="300"/>
      <c r="J92" s="304"/>
      <c r="K92" s="306"/>
      <c r="L92" s="309"/>
      <c r="M92" s="312"/>
      <c r="N92" s="146"/>
      <c r="O92" s="306"/>
      <c r="P92" s="309"/>
      <c r="Q92" s="297"/>
      <c r="R92" s="132">
        <v>2</v>
      </c>
      <c r="S92" s="121" t="s">
        <v>373</v>
      </c>
      <c r="T92" s="165" t="str">
        <f t="shared" ref="T92:T93" si="135">IF(OR(U92="Preventivo",U92="Detectivo"),"Probabilidad",IF(U92="Correctivo","Impacto",""))</f>
        <v/>
      </c>
      <c r="U92" s="153" t="s">
        <v>355</v>
      </c>
      <c r="V92" s="153" t="s">
        <v>9</v>
      </c>
      <c r="W92" s="154" t="str">
        <f t="shared" ref="W92" si="136">IF(AND(U92="Preventivo",V92="Automático"),"50%",IF(AND(U92="Preventivo",V92="Manual"),"40%",IF(AND(U92="Detectivo",V92="Automático"),"40%",IF(AND(U92="Detectivo",V92="Manual"),"30%",IF(AND(U92="Correctivo",V92="Automático"),"35%",IF(AND(U92="Correctivo",V92="Manual"),"25%",""))))))</f>
        <v/>
      </c>
      <c r="X92" s="153" t="s">
        <v>20</v>
      </c>
      <c r="Y92" s="153" t="s">
        <v>22</v>
      </c>
      <c r="Z92" s="153" t="s">
        <v>110</v>
      </c>
      <c r="AA92" s="168" t="str">
        <f>IFERROR(IF(T92="Probabilidad",(AA91-(+AA91*W92)),IF(T92="Impacto",L92,"")),"")</f>
        <v/>
      </c>
      <c r="AB92" s="137" t="str">
        <f t="shared" ref="AB92:AB93" si="137">IFERROR(IF(AA92="","",IF(AA92&lt;=0.2,"Muy Baja",IF(AA92&lt;=0.4,"Baja",IF(AA92&lt;=0.6,"Media",IF(AA92&lt;=0.8,"Alta","Muy Alta"))))),"")</f>
        <v/>
      </c>
      <c r="AC92" s="156" t="str">
        <f t="shared" ref="AC92:AC93" si="138">+AA92</f>
        <v/>
      </c>
      <c r="AD92" s="137" t="str">
        <f t="shared" ref="AD92:AD93" si="139">IFERROR(IF(AE92="","",IF(AE92&lt;=0.2,"Leve",IF(AE92&lt;=0.4,"Menor",IF(AE92&lt;=0.6,"Moderado",IF(AE92&lt;=0.8,"Mayor","Catastrófico"))))),"")</f>
        <v/>
      </c>
      <c r="AE92" s="156" t="str">
        <f t="shared" ref="AE92:AE93" si="140">IFERROR(IF(T92="Impacto",(P92-(+P92*W92)),IF(T92="Probabilidad",P92,"")),"")</f>
        <v/>
      </c>
      <c r="AF92" s="157" t="str">
        <f t="shared" ref="AF92:AF93" si="141">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58" t="s">
        <v>122</v>
      </c>
      <c r="AH92" s="121" t="s">
        <v>316</v>
      </c>
      <c r="AI92" s="123" t="s">
        <v>269</v>
      </c>
      <c r="AJ92" s="130" t="s">
        <v>202</v>
      </c>
      <c r="AK92" s="130" t="s">
        <v>202</v>
      </c>
      <c r="AL92" s="128" t="s">
        <v>449</v>
      </c>
      <c r="AM92" s="142"/>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row>
    <row r="93" spans="1:71" s="145" customFormat="1" ht="151.5" customHeight="1" x14ac:dyDescent="0.25">
      <c r="A93" s="325"/>
      <c r="B93" s="328"/>
      <c r="C93" s="383"/>
      <c r="D93" s="331"/>
      <c r="E93" s="300"/>
      <c r="F93" s="300"/>
      <c r="G93" s="300"/>
      <c r="H93" s="302"/>
      <c r="I93" s="300"/>
      <c r="J93" s="304"/>
      <c r="K93" s="307"/>
      <c r="L93" s="310"/>
      <c r="M93" s="312"/>
      <c r="N93" s="146"/>
      <c r="O93" s="307"/>
      <c r="P93" s="310"/>
      <c r="Q93" s="298"/>
      <c r="R93" s="132">
        <v>3</v>
      </c>
      <c r="S93" s="100"/>
      <c r="T93" s="133" t="str">
        <f t="shared" si="135"/>
        <v/>
      </c>
      <c r="U93" s="134"/>
      <c r="V93" s="134"/>
      <c r="W93" s="135"/>
      <c r="X93" s="134"/>
      <c r="Y93" s="134"/>
      <c r="Z93" s="134"/>
      <c r="AA93" s="136" t="str">
        <f>IFERROR(IF(T93="Probabilidad",(AA92-(+AA92*W93)),IF(T93="Impacto",L93,"")),"")</f>
        <v/>
      </c>
      <c r="AB93" s="137" t="str">
        <f t="shared" si="137"/>
        <v/>
      </c>
      <c r="AC93" s="138" t="str">
        <f t="shared" si="138"/>
        <v/>
      </c>
      <c r="AD93" s="137" t="str">
        <f t="shared" si="139"/>
        <v/>
      </c>
      <c r="AE93" s="138" t="str">
        <f t="shared" si="140"/>
        <v/>
      </c>
      <c r="AF93" s="139" t="str">
        <f t="shared" si="141"/>
        <v/>
      </c>
      <c r="AG93" s="140"/>
      <c r="AH93" s="121"/>
      <c r="AI93" s="129"/>
      <c r="AJ93" s="147"/>
      <c r="AK93" s="147"/>
      <c r="AL93" s="121"/>
      <c r="AM93" s="142"/>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row>
    <row r="94" spans="1:71" s="145" customFormat="1" ht="151.5" customHeight="1" x14ac:dyDescent="0.25">
      <c r="A94" s="325">
        <v>30</v>
      </c>
      <c r="B94" s="326" t="s">
        <v>317</v>
      </c>
      <c r="C94" s="329" t="s">
        <v>389</v>
      </c>
      <c r="D94" s="329" t="s">
        <v>450</v>
      </c>
      <c r="E94" s="299" t="s">
        <v>120</v>
      </c>
      <c r="F94" s="349" t="s">
        <v>530</v>
      </c>
      <c r="G94" s="349" t="s">
        <v>529</v>
      </c>
      <c r="H94" s="301" t="s">
        <v>318</v>
      </c>
      <c r="I94" s="299" t="s">
        <v>348</v>
      </c>
      <c r="J94" s="303">
        <v>850</v>
      </c>
      <c r="K94" s="305" t="str">
        <f>IF(J94&lt;=0,"",IF(J94&lt;=2,"Muy Baja",IF(J94&lt;=24,"Baja",IF(J94&lt;=500,"Media",IF(J94&lt;=5000,"Alta","Muy Alta")))))</f>
        <v>Alta</v>
      </c>
      <c r="L94" s="308">
        <f>IF(K94="","",IF(K94="Muy Baja",0.2,IF(K94="Baja",0.4,IF(K94="Media",0.6,IF(K94="Alta",0.8,IF(K94="Muy Alta",1,))))))</f>
        <v>0.8</v>
      </c>
      <c r="M94" s="311" t="s">
        <v>567</v>
      </c>
      <c r="N94" s="131"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05" t="str">
        <f>IF(OR(N94='Tabla Impacto'!$C$11,N94='Tabla Impacto'!$D$11),"Leve",IF(OR(N94='Tabla Impacto'!$C$12,N94='Tabla Impacto'!$D$12),"Menor",IF(OR(N94='Tabla Impacto'!$C$13,N94='Tabla Impacto'!$D$13),"Moderado",IF(OR(N94='Tabla Impacto'!$C$14,N94='Tabla Impacto'!$D$14),"Mayor",IF(OR(N94='Tabla Impacto'!$C$15,N94='Tabla Impacto'!$D$15),"Catastrófico","")))))</f>
        <v>Mayor</v>
      </c>
      <c r="P94" s="308">
        <f>IF(O94="","",IF(O94="Leve",0.2,IF(O94="Menor",0.4,IF(O94="Moderado",0.6,IF(O94="Mayor",0.8,IF(O94="Catastrófico",1,))))))</f>
        <v>0.8</v>
      </c>
      <c r="Q94" s="296"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32">
        <v>1</v>
      </c>
      <c r="S94" s="100" t="s">
        <v>319</v>
      </c>
      <c r="T94" s="133" t="str">
        <f t="shared" ref="T94:T96" si="142">IF(OR(U94="Preventivo",U94="Detectivo"),"Probabilidad",IF(U94="Correctivo","Impacto",""))</f>
        <v>Probabilidad</v>
      </c>
      <c r="U94" s="134" t="s">
        <v>14</v>
      </c>
      <c r="V94" s="134" t="s">
        <v>9</v>
      </c>
      <c r="W94" s="135" t="str">
        <f t="shared" ref="W94:W95" si="143">IF(AND(U94="Preventivo",V94="Automático"),"50%",IF(AND(U94="Preventivo",V94="Manual"),"40%",IF(AND(U94="Detectivo",V94="Automático"),"40%",IF(AND(U94="Detectivo",V94="Manual"),"30%",IF(AND(U94="Correctivo",V94="Automático"),"35%",IF(AND(U94="Correctivo",V94="Manual"),"25%",""))))))</f>
        <v>40%</v>
      </c>
      <c r="X94" s="134" t="s">
        <v>20</v>
      </c>
      <c r="Y94" s="134" t="s">
        <v>22</v>
      </c>
      <c r="Z94" s="134" t="s">
        <v>110</v>
      </c>
      <c r="AA94" s="136">
        <f t="shared" ref="AA94" si="144">IFERROR(IF(T94="Probabilidad",(L94-(+L94*W94)),IF(T94="Impacto",L94,"")),"")</f>
        <v>0.48</v>
      </c>
      <c r="AB94" s="137" t="str">
        <f t="shared" ref="AB94:AB96" si="145">IFERROR(IF(AA94="","",IF(AA94&lt;=0.2,"Muy Baja",IF(AA94&lt;=0.4,"Baja",IF(AA94&lt;=0.6,"Media",IF(AA94&lt;=0.8,"Alta","Muy Alta"))))),"")</f>
        <v>Media</v>
      </c>
      <c r="AC94" s="138">
        <f t="shared" ref="AC94:AC96" si="146">+AA94</f>
        <v>0.48</v>
      </c>
      <c r="AD94" s="137" t="str">
        <f t="shared" ref="AD94:AD96" si="147">IFERROR(IF(AE94="","",IF(AE94&lt;=0.2,"Leve",IF(AE94&lt;=0.4,"Menor",IF(AE94&lt;=0.6,"Moderado",IF(AE94&lt;=0.8,"Mayor","Catastrófico"))))),"")</f>
        <v>Mayor</v>
      </c>
      <c r="AE94" s="138">
        <f t="shared" ref="AE94:AE96" si="148">IFERROR(IF(T94="Impacto",(P94-(+P94*W94)),IF(T94="Probabilidad",P94,"")),"")</f>
        <v>0.8</v>
      </c>
      <c r="AF94" s="139" t="str">
        <f t="shared" ref="AF94:AF96" si="149">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40" t="s">
        <v>122</v>
      </c>
      <c r="AH94" s="169" t="s">
        <v>321</v>
      </c>
      <c r="AI94" s="129" t="s">
        <v>201</v>
      </c>
      <c r="AJ94" s="130">
        <v>44562</v>
      </c>
      <c r="AK94" s="130" t="s">
        <v>408</v>
      </c>
      <c r="AL94" s="121" t="s">
        <v>322</v>
      </c>
      <c r="AM94" s="142"/>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row>
    <row r="95" spans="1:71" s="145" customFormat="1" ht="151.5" customHeight="1" x14ac:dyDescent="0.25">
      <c r="A95" s="325"/>
      <c r="B95" s="327"/>
      <c r="C95" s="331"/>
      <c r="D95" s="331"/>
      <c r="E95" s="300"/>
      <c r="F95" s="300"/>
      <c r="G95" s="300"/>
      <c r="H95" s="302"/>
      <c r="I95" s="300"/>
      <c r="J95" s="304"/>
      <c r="K95" s="306"/>
      <c r="L95" s="309"/>
      <c r="M95" s="312"/>
      <c r="N95" s="146"/>
      <c r="O95" s="306"/>
      <c r="P95" s="309"/>
      <c r="Q95" s="297"/>
      <c r="R95" s="132">
        <v>2</v>
      </c>
      <c r="S95" s="100" t="s">
        <v>320</v>
      </c>
      <c r="T95" s="133" t="str">
        <f t="shared" si="142"/>
        <v>Probabilidad</v>
      </c>
      <c r="U95" s="134" t="s">
        <v>14</v>
      </c>
      <c r="V95" s="134" t="s">
        <v>9</v>
      </c>
      <c r="W95" s="135" t="str">
        <f t="shared" si="143"/>
        <v>40%</v>
      </c>
      <c r="X95" s="134" t="s">
        <v>20</v>
      </c>
      <c r="Y95" s="134" t="s">
        <v>22</v>
      </c>
      <c r="Z95" s="134" t="s">
        <v>110</v>
      </c>
      <c r="AA95" s="136">
        <f>IFERROR(IF(T95="Probabilidad",(AA94-(+AA94*W95)),IF(T95="Impacto",L95,"")),"")</f>
        <v>0.28799999999999998</v>
      </c>
      <c r="AB95" s="137" t="str">
        <f t="shared" si="145"/>
        <v>Baja</v>
      </c>
      <c r="AC95" s="138">
        <f t="shared" si="146"/>
        <v>0.28799999999999998</v>
      </c>
      <c r="AD95" s="137" t="str">
        <f t="shared" si="147"/>
        <v>Mayor</v>
      </c>
      <c r="AE95" s="138">
        <v>0.8</v>
      </c>
      <c r="AF95" s="139" t="str">
        <f t="shared" si="149"/>
        <v>Alto</v>
      </c>
      <c r="AG95" s="140" t="s">
        <v>122</v>
      </c>
      <c r="AH95" s="128" t="s">
        <v>323</v>
      </c>
      <c r="AI95" s="123" t="s">
        <v>201</v>
      </c>
      <c r="AJ95" s="130">
        <v>44562</v>
      </c>
      <c r="AK95" s="130" t="s">
        <v>408</v>
      </c>
      <c r="AL95" s="128" t="s">
        <v>322</v>
      </c>
      <c r="AM95" s="142"/>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row>
    <row r="96" spans="1:71" s="145" customFormat="1" ht="151.5" customHeight="1" x14ac:dyDescent="0.25">
      <c r="A96" s="354"/>
      <c r="B96" s="328"/>
      <c r="C96" s="331"/>
      <c r="D96" s="331"/>
      <c r="E96" s="300"/>
      <c r="F96" s="300"/>
      <c r="G96" s="300"/>
      <c r="H96" s="302"/>
      <c r="I96" s="300"/>
      <c r="J96" s="304"/>
      <c r="K96" s="307"/>
      <c r="L96" s="310"/>
      <c r="M96" s="312"/>
      <c r="N96" s="146"/>
      <c r="O96" s="307"/>
      <c r="P96" s="310"/>
      <c r="Q96" s="298"/>
      <c r="R96" s="132">
        <v>3</v>
      </c>
      <c r="S96" s="100"/>
      <c r="T96" s="133" t="str">
        <f t="shared" si="142"/>
        <v/>
      </c>
      <c r="U96" s="134"/>
      <c r="V96" s="134"/>
      <c r="W96" s="135"/>
      <c r="X96" s="134"/>
      <c r="Y96" s="134"/>
      <c r="Z96" s="134"/>
      <c r="AA96" s="136" t="str">
        <f>IFERROR(IF(T96="Probabilidad",(AA95-(+AA95*W96)),IF(T96="Impacto",L96,"")),"")</f>
        <v/>
      </c>
      <c r="AB96" s="137" t="str">
        <f t="shared" si="145"/>
        <v/>
      </c>
      <c r="AC96" s="138" t="str">
        <f t="shared" si="146"/>
        <v/>
      </c>
      <c r="AD96" s="137" t="str">
        <f t="shared" si="147"/>
        <v/>
      </c>
      <c r="AE96" s="138" t="str">
        <f t="shared" si="148"/>
        <v/>
      </c>
      <c r="AF96" s="139" t="str">
        <f t="shared" si="149"/>
        <v/>
      </c>
      <c r="AG96" s="140"/>
      <c r="AH96" s="121"/>
      <c r="AI96" s="129"/>
      <c r="AJ96" s="147"/>
      <c r="AK96" s="147"/>
      <c r="AL96" s="121"/>
      <c r="AM96" s="142"/>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row>
    <row r="97" spans="1:60" s="170" customFormat="1" ht="151.5" customHeight="1" x14ac:dyDescent="0.25">
      <c r="A97" s="382">
        <v>31</v>
      </c>
      <c r="B97" s="370" t="s">
        <v>324</v>
      </c>
      <c r="C97" s="368" t="s">
        <v>390</v>
      </c>
      <c r="D97" s="368" t="s">
        <v>451</v>
      </c>
      <c r="E97" s="357" t="s">
        <v>118</v>
      </c>
      <c r="F97" s="377" t="s">
        <v>531</v>
      </c>
      <c r="G97" s="377" t="s">
        <v>543</v>
      </c>
      <c r="H97" s="374" t="s">
        <v>542</v>
      </c>
      <c r="I97" s="357" t="s">
        <v>348</v>
      </c>
      <c r="J97" s="355">
        <v>12</v>
      </c>
      <c r="K97" s="360" t="str">
        <f>IF(J97&lt;=0,"",IF(J97&lt;=2,"Muy Baja",IF(J97&lt;=24,"Baja",IF(J97&lt;=500,"Media",IF(J97&lt;=5000,"Alta","Muy Alta")))))</f>
        <v>Baja</v>
      </c>
      <c r="L97" s="363">
        <f>IF(K97="","",IF(K97="Muy Baja",0.2,IF(K97="Baja",0.4,IF(K97="Media",0.6,IF(K97="Alta",0.8,IF(K97="Muy Alta",1,))))))</f>
        <v>0.4</v>
      </c>
      <c r="M97" s="366" t="s">
        <v>560</v>
      </c>
      <c r="N97" s="185"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60" t="str">
        <f>IF(OR(N97='Tabla Impacto'!$C$11,N97='Tabla Impacto'!$D$11),"Leve",IF(OR(N97='Tabla Impacto'!$C$12,N97='Tabla Impacto'!$D$12),"Menor",IF(OR(N97='Tabla Impacto'!$C$13,N97='Tabla Impacto'!$D$13),"Moderado",IF(OR(N97='Tabla Impacto'!$C$14,N97='Tabla Impacto'!$D$14),"Mayor",IF(OR(N97='Tabla Impacto'!$C$15,N97='Tabla Impacto'!$D$15),"Catastrófico","")))))</f>
        <v>Moderado</v>
      </c>
      <c r="P97" s="363">
        <f>IF(O97="","",IF(O97="Leve",0.2,IF(O97="Menor",0.4,IF(O97="Moderado",0.6,IF(O97="Mayor",0.8,IF(O97="Catastrófico",1,))))))</f>
        <v>0.6</v>
      </c>
      <c r="Q97" s="379"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86">
        <v>1</v>
      </c>
      <c r="S97" s="182" t="s">
        <v>452</v>
      </c>
      <c r="T97" s="183" t="str">
        <f t="shared" si="25"/>
        <v>Probabilidad</v>
      </c>
      <c r="U97" s="187" t="s">
        <v>14</v>
      </c>
      <c r="V97" s="187" t="s">
        <v>9</v>
      </c>
      <c r="W97" s="188" t="str">
        <f t="shared" si="26"/>
        <v>40%</v>
      </c>
      <c r="X97" s="187" t="s">
        <v>19</v>
      </c>
      <c r="Y97" s="187" t="s">
        <v>22</v>
      </c>
      <c r="Z97" s="187" t="s">
        <v>110</v>
      </c>
      <c r="AA97" s="161">
        <f t="shared" si="27"/>
        <v>0.24</v>
      </c>
      <c r="AB97" s="176" t="str">
        <f t="shared" si="28"/>
        <v>Baja</v>
      </c>
      <c r="AC97" s="177">
        <f t="shared" si="29"/>
        <v>0.24</v>
      </c>
      <c r="AD97" s="176" t="str">
        <f t="shared" si="30"/>
        <v>Moderado</v>
      </c>
      <c r="AE97" s="177">
        <f t="shared" si="31"/>
        <v>0.6</v>
      </c>
      <c r="AF97" s="178" t="str">
        <f t="shared" si="32"/>
        <v>Moderado</v>
      </c>
      <c r="AG97" s="179" t="s">
        <v>122</v>
      </c>
      <c r="AH97" s="199" t="s">
        <v>541</v>
      </c>
      <c r="AI97" s="172" t="s">
        <v>219</v>
      </c>
      <c r="AJ97" s="173" t="s">
        <v>202</v>
      </c>
      <c r="AK97" s="173" t="s">
        <v>202</v>
      </c>
      <c r="AL97" s="182" t="s">
        <v>544</v>
      </c>
      <c r="AM97" s="172"/>
      <c r="AN97" s="144"/>
      <c r="AO97" s="144"/>
      <c r="AP97" s="144"/>
      <c r="AQ97" s="144"/>
      <c r="AR97" s="144"/>
      <c r="AS97" s="144"/>
      <c r="AT97" s="144"/>
      <c r="AU97" s="144"/>
      <c r="AV97" s="144"/>
      <c r="AW97" s="144"/>
      <c r="AX97" s="144"/>
      <c r="AY97" s="144"/>
      <c r="AZ97" s="144"/>
      <c r="BA97" s="144"/>
      <c r="BB97" s="144"/>
      <c r="BC97" s="144"/>
      <c r="BD97" s="144"/>
      <c r="BE97" s="144"/>
      <c r="BF97" s="144"/>
      <c r="BG97" s="144"/>
      <c r="BH97" s="144"/>
    </row>
    <row r="98" spans="1:60" s="170" customFormat="1" ht="151.5" customHeight="1" x14ac:dyDescent="0.25">
      <c r="A98" s="373"/>
      <c r="B98" s="371"/>
      <c r="C98" s="369"/>
      <c r="D98" s="369"/>
      <c r="E98" s="358"/>
      <c r="F98" s="384"/>
      <c r="G98" s="384"/>
      <c r="H98" s="375"/>
      <c r="I98" s="358"/>
      <c r="J98" s="356"/>
      <c r="K98" s="361"/>
      <c r="L98" s="364"/>
      <c r="M98" s="367"/>
      <c r="N98" s="192"/>
      <c r="O98" s="361"/>
      <c r="P98" s="364"/>
      <c r="Q98" s="380"/>
      <c r="R98" s="186">
        <v>2</v>
      </c>
      <c r="S98" s="182" t="s">
        <v>577</v>
      </c>
      <c r="T98" s="183" t="str">
        <f>IF(OR(U98="Preventivo",U98="Detectivo"),"Probabilidad",IF(U98="Correctivo","Impacto",""))</f>
        <v>Probabilidad</v>
      </c>
      <c r="U98" s="187" t="s">
        <v>14</v>
      </c>
      <c r="V98" s="187" t="s">
        <v>9</v>
      </c>
      <c r="W98" s="188" t="str">
        <f>IF(AND(U98="Preventivo",V98="Automático"),"50%",IF(AND(U98="Preventivo",V98="Manual"),"40%",IF(AND(U98="Detectivo",V98="Automático"),"40%",IF(AND(U98="Detectivo",V98="Manual"),"30%",IF(AND(U98="Correctivo",V98="Automático"),"35%",IF(AND(U98="Correctivo",V98="Manual"),"25%",""))))))</f>
        <v>40%</v>
      </c>
      <c r="X98" s="187" t="s">
        <v>19</v>
      </c>
      <c r="Y98" s="187" t="s">
        <v>22</v>
      </c>
      <c r="Z98" s="187" t="s">
        <v>110</v>
      </c>
      <c r="AA98" s="161">
        <f>IFERROR(IF(T98="Probabilidad",(AA97-(+AA97*W98)),IF(T98="Impacto",L99,"")),"")</f>
        <v>0.14399999999999999</v>
      </c>
      <c r="AB98" s="176" t="str">
        <f>IFERROR(IF(AA98="","",IF(AA98&lt;=0.2,"Muy Baja",IF(AA98&lt;=0.4,"Baja",IF(AA98&lt;=0.6,"Media",IF(AA98&lt;=0.8,"Alta","Muy Alta"))))),"")</f>
        <v>Muy Baja</v>
      </c>
      <c r="AC98" s="177">
        <f>+AA98</f>
        <v>0.14399999999999999</v>
      </c>
      <c r="AD98" s="176" t="str">
        <f>IFERROR(IF(AE98="","",IF(AE98&lt;=0.2,"Leve",IF(AE98&lt;=0.4,"Menor",IF(AE98&lt;=0.6,"Moderado",IF(AE98&lt;=0.8,"Mayor","Catastrófico"))))),"")</f>
        <v>Moderado</v>
      </c>
      <c r="AE98" s="177">
        <v>0.6</v>
      </c>
      <c r="AF98" s="178" t="str">
        <f>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79" t="s">
        <v>122</v>
      </c>
      <c r="AH98" s="199" t="s">
        <v>609</v>
      </c>
      <c r="AI98" s="200" t="s">
        <v>202</v>
      </c>
      <c r="AJ98" s="173" t="s">
        <v>202</v>
      </c>
      <c r="AK98" s="173" t="s">
        <v>202</v>
      </c>
      <c r="AL98" s="182" t="s">
        <v>545</v>
      </c>
      <c r="AM98" s="172"/>
      <c r="AN98" s="144"/>
      <c r="AO98" s="144"/>
      <c r="AP98" s="144"/>
      <c r="AQ98" s="144"/>
      <c r="AR98" s="144"/>
      <c r="AS98" s="144"/>
      <c r="AT98" s="144"/>
      <c r="AU98" s="144"/>
      <c r="AV98" s="144"/>
      <c r="AW98" s="144"/>
      <c r="AX98" s="144"/>
      <c r="AY98" s="144"/>
      <c r="AZ98" s="144"/>
      <c r="BA98" s="144"/>
      <c r="BB98" s="144"/>
      <c r="BC98" s="144"/>
      <c r="BD98" s="144"/>
      <c r="BE98" s="144"/>
      <c r="BF98" s="144"/>
      <c r="BG98" s="144"/>
      <c r="BH98" s="144"/>
    </row>
    <row r="99" spans="1:60" s="171" customFormat="1" ht="151.5" customHeight="1" x14ac:dyDescent="0.25">
      <c r="A99" s="373"/>
      <c r="B99" s="371"/>
      <c r="C99" s="376"/>
      <c r="D99" s="376"/>
      <c r="E99" s="358"/>
      <c r="F99" s="358"/>
      <c r="G99" s="358"/>
      <c r="H99" s="375"/>
      <c r="I99" s="358"/>
      <c r="J99" s="356"/>
      <c r="K99" s="361"/>
      <c r="L99" s="364"/>
      <c r="M99" s="367"/>
      <c r="N99" s="192"/>
      <c r="O99" s="361"/>
      <c r="P99" s="364"/>
      <c r="Q99" s="380"/>
      <c r="R99" s="144">
        <v>3</v>
      </c>
      <c r="S99" s="182"/>
      <c r="T99" s="183"/>
      <c r="U99" s="187"/>
      <c r="V99" s="187"/>
      <c r="W99" s="188"/>
      <c r="X99" s="187"/>
      <c r="Y99" s="187"/>
      <c r="Z99" s="187"/>
      <c r="AA99" s="161"/>
      <c r="AB99" s="176"/>
      <c r="AC99" s="177"/>
      <c r="AD99" s="176"/>
      <c r="AE99" s="177"/>
      <c r="AF99" s="178"/>
      <c r="AG99" s="179"/>
      <c r="AH99" s="199"/>
      <c r="AI99" s="172"/>
      <c r="AJ99" s="173"/>
      <c r="AK99" s="173"/>
      <c r="AL99" s="182"/>
      <c r="AM99" s="172"/>
      <c r="AN99" s="144"/>
      <c r="AO99" s="144"/>
      <c r="AP99" s="144"/>
      <c r="AQ99" s="144"/>
      <c r="AR99" s="144"/>
      <c r="AS99" s="144"/>
      <c r="AT99" s="144"/>
      <c r="AU99" s="144"/>
      <c r="AV99" s="144"/>
      <c r="AW99" s="144"/>
      <c r="AX99" s="144"/>
      <c r="AY99" s="144"/>
      <c r="AZ99" s="144"/>
      <c r="BA99" s="144"/>
      <c r="BB99" s="144"/>
      <c r="BC99" s="144"/>
      <c r="BD99" s="144"/>
      <c r="BE99" s="144"/>
      <c r="BF99" s="144"/>
      <c r="BG99" s="144"/>
      <c r="BH99" s="144"/>
    </row>
    <row r="100" spans="1:60" s="144" customFormat="1" ht="151.5" customHeight="1" x14ac:dyDescent="0.25">
      <c r="A100" s="373">
        <v>32</v>
      </c>
      <c r="B100" s="370" t="s">
        <v>324</v>
      </c>
      <c r="C100" s="201" t="s">
        <v>384</v>
      </c>
      <c r="D100" s="201" t="s">
        <v>451</v>
      </c>
      <c r="E100" s="202" t="s">
        <v>118</v>
      </c>
      <c r="F100" s="202" t="s">
        <v>532</v>
      </c>
      <c r="G100" s="202" t="s">
        <v>533</v>
      </c>
      <c r="H100" s="203" t="s">
        <v>453</v>
      </c>
      <c r="I100" s="202" t="s">
        <v>348</v>
      </c>
      <c r="J100" s="355">
        <v>1096</v>
      </c>
      <c r="K100" s="360" t="str">
        <f>IF(J100&lt;=0,"",IF(J100&lt;=2,"Muy Baja",IF(J100&lt;=24,"Baja",IF(J100&lt;=500,"Media",IF(J100&lt;=5000,"Alta","Muy Alta")))))</f>
        <v>Alta</v>
      </c>
      <c r="L100" s="363">
        <f>IF(K100="","",IF(K100="Muy Baja",0.2,IF(K100="Baja",0.4,IF(K100="Media",0.6,IF(K100="Alta",0.8,IF(K100="Muy Alta",1,))))))</f>
        <v>0.8</v>
      </c>
      <c r="M100" s="366" t="s">
        <v>560</v>
      </c>
      <c r="N100" s="363"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60"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63">
        <f>IF(O100="","",IF(O100="Leve",0.2,IF(O100="Menor",0.4,IF(O100="Moderado",0.6,IF(O100="Mayor",0.8,IF(O100="Catastrófico",1,))))))</f>
        <v>0.6</v>
      </c>
      <c r="Q100" s="379"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86">
        <v>1</v>
      </c>
      <c r="S100" s="182" t="s">
        <v>380</v>
      </c>
      <c r="T100" s="183" t="str">
        <f t="shared" ref="T100" si="150">IF(OR(U100="Preventivo",U100="Detectivo"),"Probabilidad",IF(U100="Correctivo","Impacto",""))</f>
        <v>Probabilidad</v>
      </c>
      <c r="U100" s="187" t="s">
        <v>14</v>
      </c>
      <c r="V100" s="187" t="s">
        <v>9</v>
      </c>
      <c r="W100" s="188" t="str">
        <f t="shared" ref="W100" si="151">IF(AND(U100="Preventivo",V100="Automático"),"50%",IF(AND(U100="Preventivo",V100="Manual"),"40%",IF(AND(U100="Detectivo",V100="Automático"),"40%",IF(AND(U100="Detectivo",V100="Manual"),"30%",IF(AND(U100="Correctivo",V100="Automático"),"35%",IF(AND(U100="Correctivo",V100="Manual"),"25%",""))))))</f>
        <v>40%</v>
      </c>
      <c r="X100" s="187" t="s">
        <v>20</v>
      </c>
      <c r="Y100" s="187" t="s">
        <v>22</v>
      </c>
      <c r="Z100" s="187" t="s">
        <v>110</v>
      </c>
      <c r="AA100" s="161">
        <f t="shared" ref="AA100" si="152">IFERROR(IF(T100="Probabilidad",(L100-(+L100*W100)),IF(T100="Impacto",L100,"")),"")</f>
        <v>0.48</v>
      </c>
      <c r="AB100" s="176" t="str">
        <f t="shared" ref="AB100" si="153">IFERROR(IF(AA100="","",IF(AA100&lt;=0.2,"Muy Baja",IF(AA100&lt;=0.4,"Baja",IF(AA100&lt;=0.6,"Media",IF(AA100&lt;=0.8,"Alta","Muy Alta"))))),"")</f>
        <v>Media</v>
      </c>
      <c r="AC100" s="177">
        <f t="shared" ref="AC100" si="154">+AA100</f>
        <v>0.48</v>
      </c>
      <c r="AD100" s="176" t="str">
        <f t="shared" ref="AD100" si="155">IFERROR(IF(AE100="","",IF(AE100&lt;=0.2,"Leve",IF(AE100&lt;=0.4,"Menor",IF(AE100&lt;=0.6,"Moderado",IF(AE100&lt;=0.8,"Mayor","Catastrófico"))))),"")</f>
        <v>Moderado</v>
      </c>
      <c r="AE100" s="177">
        <f t="shared" ref="AE100" si="156">IFERROR(IF(T100="Impacto",(P100-(+P100*W100)),IF(T100="Probabilidad",P100,"")),"")</f>
        <v>0.6</v>
      </c>
      <c r="AF100" s="178" t="str">
        <f t="shared" ref="AF100" si="157">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79" t="s">
        <v>122</v>
      </c>
      <c r="AH100" s="182" t="s">
        <v>454</v>
      </c>
      <c r="AI100" s="172" t="s">
        <v>325</v>
      </c>
      <c r="AJ100" s="173">
        <v>44562</v>
      </c>
      <c r="AK100" s="173">
        <v>44926</v>
      </c>
      <c r="AL100" s="182" t="s">
        <v>546</v>
      </c>
      <c r="AM100" s="172"/>
    </row>
    <row r="101" spans="1:60" s="144" customFormat="1" ht="151.5" customHeight="1" x14ac:dyDescent="0.25">
      <c r="A101" s="373"/>
      <c r="B101" s="371"/>
      <c r="C101" s="204"/>
      <c r="D101" s="204"/>
      <c r="E101" s="205"/>
      <c r="F101" s="205"/>
      <c r="G101" s="205"/>
      <c r="H101" s="206"/>
      <c r="I101" s="205"/>
      <c r="J101" s="356"/>
      <c r="K101" s="361"/>
      <c r="L101" s="364"/>
      <c r="M101" s="367"/>
      <c r="N101" s="364"/>
      <c r="O101" s="361"/>
      <c r="P101" s="364"/>
      <c r="Q101" s="380"/>
      <c r="R101" s="186">
        <v>2</v>
      </c>
      <c r="S101" s="182" t="s">
        <v>356</v>
      </c>
      <c r="T101" s="183" t="str">
        <f t="shared" ref="T101:T103" si="158">IF(OR(U101="Preventivo",U101="Detectivo"),"Probabilidad",IF(U101="Correctivo","Impacto",""))</f>
        <v>Probabilidad</v>
      </c>
      <c r="U101" s="187" t="s">
        <v>14</v>
      </c>
      <c r="V101" s="187" t="s">
        <v>9</v>
      </c>
      <c r="W101" s="188" t="str">
        <f t="shared" ref="W101:W103" si="159">IF(AND(U101="Preventivo",V101="Automático"),"50%",IF(AND(U101="Preventivo",V101="Manual"),"40%",IF(AND(U101="Detectivo",V101="Automático"),"40%",IF(AND(U101="Detectivo",V101="Manual"),"30%",IF(AND(U101="Correctivo",V101="Automático"),"35%",IF(AND(U101="Correctivo",V101="Manual"),"25%",""))))))</f>
        <v>40%</v>
      </c>
      <c r="X101" s="187" t="s">
        <v>19</v>
      </c>
      <c r="Y101" s="187" t="s">
        <v>22</v>
      </c>
      <c r="Z101" s="187" t="s">
        <v>110</v>
      </c>
      <c r="AA101" s="161">
        <f>IFERROR(IF(T101="Probabilidad",(AA98-(+AA98*W101)),IF(T101="Impacto",L101,"")),"")</f>
        <v>8.6399999999999991E-2</v>
      </c>
      <c r="AB101" s="176" t="str">
        <f t="shared" ref="AB101:AB103" si="160">IFERROR(IF(AA101="","",IF(AA101&lt;=0.2,"Muy Baja",IF(AA101&lt;=0.4,"Baja",IF(AA101&lt;=0.6,"Media",IF(AA101&lt;=0.8,"Alta","Muy Alta"))))),"")</f>
        <v>Muy Baja</v>
      </c>
      <c r="AC101" s="177">
        <f t="shared" ref="AC101:AC103" si="161">+AA101</f>
        <v>8.6399999999999991E-2</v>
      </c>
      <c r="AD101" s="176" t="str">
        <f t="shared" ref="AD101:AD103" si="162">IFERROR(IF(AE101="","",IF(AE101&lt;=0.2,"Leve",IF(AE101&lt;=0.4,"Menor",IF(AE101&lt;=0.6,"Moderado",IF(AE101&lt;=0.8,"Mayor","Catastrófico"))))),"")</f>
        <v>Moderado</v>
      </c>
      <c r="AE101" s="177">
        <v>0.6</v>
      </c>
      <c r="AF101" s="178" t="str">
        <f t="shared" ref="AF101:AF103" si="163">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Moderado</v>
      </c>
      <c r="AG101" s="179" t="s">
        <v>122</v>
      </c>
      <c r="AH101" s="182" t="s">
        <v>326</v>
      </c>
      <c r="AI101" s="172" t="s">
        <v>327</v>
      </c>
      <c r="AJ101" s="173" t="s">
        <v>202</v>
      </c>
      <c r="AK101" s="173" t="s">
        <v>202</v>
      </c>
      <c r="AL101" s="182" t="s">
        <v>547</v>
      </c>
      <c r="AM101" s="172"/>
    </row>
    <row r="102" spans="1:60" s="144" customFormat="1" ht="151.5" customHeight="1" x14ac:dyDescent="0.25">
      <c r="A102" s="373"/>
      <c r="B102" s="372"/>
      <c r="C102" s="207"/>
      <c r="D102" s="207"/>
      <c r="E102" s="208"/>
      <c r="F102" s="208"/>
      <c r="G102" s="208"/>
      <c r="H102" s="209"/>
      <c r="I102" s="208"/>
      <c r="J102" s="385"/>
      <c r="K102" s="362"/>
      <c r="L102" s="365"/>
      <c r="M102" s="386"/>
      <c r="N102" s="365"/>
      <c r="O102" s="362"/>
      <c r="P102" s="365"/>
      <c r="Q102" s="381"/>
      <c r="R102" s="186">
        <v>3</v>
      </c>
      <c r="S102" s="182"/>
      <c r="T102" s="183"/>
      <c r="U102" s="187"/>
      <c r="V102" s="187"/>
      <c r="W102" s="188"/>
      <c r="X102" s="187"/>
      <c r="Y102" s="187"/>
      <c r="Z102" s="187"/>
      <c r="AA102" s="161"/>
      <c r="AB102" s="176"/>
      <c r="AC102" s="177"/>
      <c r="AD102" s="176"/>
      <c r="AE102" s="177"/>
      <c r="AF102" s="178"/>
      <c r="AG102" s="179"/>
      <c r="AH102" s="182"/>
      <c r="AI102" s="172"/>
      <c r="AJ102" s="173"/>
      <c r="AK102" s="173"/>
      <c r="AL102" s="182"/>
      <c r="AM102" s="172"/>
    </row>
    <row r="103" spans="1:60" s="144" customFormat="1" ht="151.5" customHeight="1" x14ac:dyDescent="0.25">
      <c r="A103" s="373">
        <v>33</v>
      </c>
      <c r="B103" s="394" t="s">
        <v>324</v>
      </c>
      <c r="C103" s="394" t="s">
        <v>384</v>
      </c>
      <c r="D103" s="394" t="s">
        <v>451</v>
      </c>
      <c r="E103" s="357" t="s">
        <v>118</v>
      </c>
      <c r="F103" s="357" t="s">
        <v>605</v>
      </c>
      <c r="G103" s="357" t="s">
        <v>606</v>
      </c>
      <c r="H103" s="374" t="s">
        <v>608</v>
      </c>
      <c r="I103" s="374" t="s">
        <v>348</v>
      </c>
      <c r="J103" s="397">
        <v>1096</v>
      </c>
      <c r="K103" s="360" t="str">
        <f>IF(J103&lt;=0,"",IF(J103&lt;=2,"Muy Baja",IF(J103&lt;=24,"Baja",IF(J103&lt;=500,"Media",IF(J103&lt;=5000,"Alta","Muy Alta")))))</f>
        <v>Alta</v>
      </c>
      <c r="L103" s="363">
        <f>IF(K103="","",IF(K103="Muy Baja",0.2,IF(K103="Baja",0.4,IF(K103="Media",0.6,IF(K103="Alta",0.8,IF(K103="Muy Alta",1,))))))</f>
        <v>0.8</v>
      </c>
      <c r="M103" s="387" t="s">
        <v>560</v>
      </c>
      <c r="N103" s="363" t="str">
        <f>IF(NOT(ISERROR(MATCH(M103,'[1]Tabla Impacto'!$B$221:$B$223,0))),'[1]Tabla Impacto'!$F$223&amp;"Por favor no seleccionar los criterios de impacto(Afectación Económica o presupuestal y Pérdida Reputacional)",M103)</f>
        <v xml:space="preserve"> El riesgo afecta la imagen de la entidad con algunos usuarios de relevancia frente al logro de los objetivos</v>
      </c>
      <c r="O103" s="360" t="str">
        <f>IF(OR(N103='[1]Tabla Impacto'!$C$11,N103='[1]Tabla Impacto'!$D$11),"Leve",IF(OR(N103='[1]Tabla Impacto'!$C$12,N103='[1]Tabla Impacto'!$D$12),"Menor",IF(OR(N103='[1]Tabla Impacto'!$C$13,N103='[1]Tabla Impacto'!$D$13),"Moderado",IF(OR(N103='[1]Tabla Impacto'!$C$14,N103='[1]Tabla Impacto'!$D$14),"Mayor",IF(OR(N103='[1]Tabla Impacto'!$C$15,N103='[1]Tabla Impacto'!$D$15),"Catastrófico","")))))</f>
        <v>Moderado</v>
      </c>
      <c r="P103" s="363">
        <f>IF(O103="","",IF(O103="Leve",0.2,IF(O103="Menor",0.4,IF(O103="Moderado",0.6,IF(O103="Mayor",0.8,IF(O103="Catastrófico",1,))))))</f>
        <v>0.6</v>
      </c>
      <c r="Q103" s="379"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Alto</v>
      </c>
      <c r="R103" s="181">
        <v>1</v>
      </c>
      <c r="S103" s="182" t="s">
        <v>607</v>
      </c>
      <c r="T103" s="183" t="str">
        <f t="shared" si="158"/>
        <v>Probabilidad</v>
      </c>
      <c r="U103" s="175" t="s">
        <v>14</v>
      </c>
      <c r="V103" s="175" t="s">
        <v>9</v>
      </c>
      <c r="W103" s="184" t="str">
        <f t="shared" si="159"/>
        <v>40%</v>
      </c>
      <c r="X103" s="175" t="s">
        <v>20</v>
      </c>
      <c r="Y103" s="175" t="s">
        <v>22</v>
      </c>
      <c r="Z103" s="175" t="s">
        <v>110</v>
      </c>
      <c r="AA103" s="161">
        <f t="shared" ref="AA103" si="164">IFERROR(IF(T103="Probabilidad",(L103-(+L103*W103)),IF(T103="Impacto",L103,"")),"")</f>
        <v>0.48</v>
      </c>
      <c r="AB103" s="176" t="str">
        <f t="shared" si="160"/>
        <v>Media</v>
      </c>
      <c r="AC103" s="177">
        <f t="shared" si="161"/>
        <v>0.48</v>
      </c>
      <c r="AD103" s="176" t="str">
        <f t="shared" si="162"/>
        <v>Moderado</v>
      </c>
      <c r="AE103" s="177">
        <f t="shared" ref="AE103" si="165">IFERROR(IF(T103="Impacto",(P103-(+P103*W103)),IF(T103="Probabilidad",P103,"")),"")</f>
        <v>0.6</v>
      </c>
      <c r="AF103" s="178" t="str">
        <f t="shared" si="163"/>
        <v>Moderado</v>
      </c>
      <c r="AG103" s="179" t="s">
        <v>122</v>
      </c>
      <c r="AH103" s="180" t="s">
        <v>610</v>
      </c>
      <c r="AI103" s="172" t="s">
        <v>325</v>
      </c>
      <c r="AJ103" s="173">
        <v>44713</v>
      </c>
      <c r="AK103" s="173">
        <v>44926</v>
      </c>
      <c r="AL103" s="174" t="s">
        <v>611</v>
      </c>
      <c r="AM103" s="172"/>
    </row>
    <row r="104" spans="1:60" s="144" customFormat="1" ht="151.5" customHeight="1" x14ac:dyDescent="0.25">
      <c r="A104" s="373"/>
      <c r="B104" s="395"/>
      <c r="C104" s="395"/>
      <c r="D104" s="395"/>
      <c r="E104" s="358"/>
      <c r="F104" s="358"/>
      <c r="G104" s="358"/>
      <c r="H104" s="375"/>
      <c r="I104" s="375"/>
      <c r="J104" s="398"/>
      <c r="K104" s="361"/>
      <c r="L104" s="364"/>
      <c r="M104" s="388"/>
      <c r="N104" s="364"/>
      <c r="O104" s="361"/>
      <c r="P104" s="364"/>
      <c r="Q104" s="380"/>
      <c r="R104" s="181">
        <v>2</v>
      </c>
      <c r="S104" s="182"/>
      <c r="T104" s="183"/>
      <c r="U104" s="175"/>
      <c r="V104" s="175"/>
      <c r="W104" s="184"/>
      <c r="X104" s="175"/>
      <c r="Y104" s="175"/>
      <c r="Z104" s="175"/>
      <c r="AA104" s="161"/>
      <c r="AB104" s="176"/>
      <c r="AC104" s="177"/>
      <c r="AD104" s="176"/>
      <c r="AE104" s="177"/>
      <c r="AF104" s="178"/>
      <c r="AG104" s="179"/>
      <c r="AH104" s="210"/>
      <c r="AI104" s="211"/>
      <c r="AJ104" s="212"/>
      <c r="AK104" s="212"/>
      <c r="AL104" s="213"/>
      <c r="AM104" s="172"/>
    </row>
    <row r="105" spans="1:60" s="144" customFormat="1" ht="151.5" customHeight="1" x14ac:dyDescent="0.25">
      <c r="A105" s="373"/>
      <c r="B105" s="396"/>
      <c r="C105" s="396"/>
      <c r="D105" s="396"/>
      <c r="E105" s="392"/>
      <c r="F105" s="392"/>
      <c r="G105" s="392"/>
      <c r="H105" s="393"/>
      <c r="I105" s="393"/>
      <c r="J105" s="399"/>
      <c r="K105" s="362"/>
      <c r="L105" s="365"/>
      <c r="M105" s="389"/>
      <c r="N105" s="365"/>
      <c r="O105" s="362"/>
      <c r="P105" s="365"/>
      <c r="Q105" s="381"/>
      <c r="R105" s="181">
        <v>3</v>
      </c>
      <c r="S105" s="182"/>
      <c r="T105" s="183"/>
      <c r="U105" s="175"/>
      <c r="V105" s="175"/>
      <c r="W105" s="184"/>
      <c r="X105" s="175"/>
      <c r="Y105" s="175"/>
      <c r="Z105" s="175"/>
      <c r="AA105" s="161"/>
      <c r="AB105" s="176"/>
      <c r="AC105" s="177"/>
      <c r="AD105" s="176"/>
      <c r="AE105" s="177"/>
      <c r="AF105" s="178"/>
      <c r="AG105" s="179"/>
      <c r="AH105" s="210"/>
      <c r="AI105" s="211"/>
      <c r="AJ105" s="212"/>
      <c r="AK105" s="212"/>
      <c r="AL105" s="213"/>
      <c r="AM105" s="172"/>
    </row>
    <row r="106" spans="1:60" s="144" customFormat="1" ht="151.5" customHeight="1" x14ac:dyDescent="0.25">
      <c r="A106" s="373">
        <v>34</v>
      </c>
      <c r="B106" s="370" t="s">
        <v>328</v>
      </c>
      <c r="C106" s="368" t="s">
        <v>391</v>
      </c>
      <c r="D106" s="368" t="s">
        <v>455</v>
      </c>
      <c r="E106" s="357" t="s">
        <v>118</v>
      </c>
      <c r="F106" s="357" t="s">
        <v>329</v>
      </c>
      <c r="G106" s="357" t="s">
        <v>535</v>
      </c>
      <c r="H106" s="374" t="s">
        <v>534</v>
      </c>
      <c r="I106" s="357" t="s">
        <v>117</v>
      </c>
      <c r="J106" s="355">
        <v>365</v>
      </c>
      <c r="K106" s="360" t="str">
        <f>IF(J106&lt;=0,"",IF(J106&lt;=2,"Muy Baja",IF(J106&lt;=24,"Baja",IF(J106&lt;=500,"Media",IF(J106&lt;=5000,"Alta","Muy Alta")))))</f>
        <v>Media</v>
      </c>
      <c r="L106" s="363">
        <f>IF(K106="","",IF(K106="Muy Baja",0.2,IF(K106="Baja",0.4,IF(K106="Media",0.6,IF(K106="Alta",0.8,IF(K106="Muy Alta",1,))))))</f>
        <v>0.6</v>
      </c>
      <c r="M106" s="366" t="s">
        <v>560</v>
      </c>
      <c r="N106" s="185"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60"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63">
        <f>IF(O106="","",IF(O106="Leve",0.2,IF(O106="Menor",0.4,IF(O106="Moderado",0.6,IF(O106="Mayor",0.8,IF(O106="Catastrófico",1,))))))</f>
        <v>0.6</v>
      </c>
      <c r="Q106" s="379"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86">
        <v>1</v>
      </c>
      <c r="S106" s="182" t="s">
        <v>374</v>
      </c>
      <c r="T106" s="183" t="str">
        <f t="shared" ref="T106:T108" si="166">IF(OR(U106="Preventivo",U106="Detectivo"),"Probabilidad",IF(U106="Correctivo","Impacto",""))</f>
        <v>Probabilidad</v>
      </c>
      <c r="U106" s="187" t="s">
        <v>15</v>
      </c>
      <c r="V106" s="187" t="s">
        <v>9</v>
      </c>
      <c r="W106" s="188" t="str">
        <f t="shared" ref="W106:W107" si="167">IF(AND(U106="Preventivo",V106="Automático"),"50%",IF(AND(U106="Preventivo",V106="Manual"),"40%",IF(AND(U106="Detectivo",V106="Automático"),"40%",IF(AND(U106="Detectivo",V106="Manual"),"30%",IF(AND(U106="Correctivo",V106="Automático"),"35%",IF(AND(U106="Correctivo",V106="Manual"),"25%",""))))))</f>
        <v>30%</v>
      </c>
      <c r="X106" s="187" t="s">
        <v>19</v>
      </c>
      <c r="Y106" s="187" t="s">
        <v>22</v>
      </c>
      <c r="Z106" s="187" t="s">
        <v>110</v>
      </c>
      <c r="AA106" s="161">
        <f t="shared" ref="AA106" si="168">IFERROR(IF(T106="Probabilidad",(L106-(+L106*W106)),IF(T106="Impacto",L106,"")),"")</f>
        <v>0.42</v>
      </c>
      <c r="AB106" s="176" t="str">
        <f t="shared" ref="AB106:AB108" si="169">IFERROR(IF(AA106="","",IF(AA106&lt;=0.2,"Muy Baja",IF(AA106&lt;=0.4,"Baja",IF(AA106&lt;=0.6,"Media",IF(AA106&lt;=0.8,"Alta","Muy Alta"))))),"")</f>
        <v>Media</v>
      </c>
      <c r="AC106" s="177">
        <f t="shared" ref="AC106:AC108" si="170">+AA106</f>
        <v>0.42</v>
      </c>
      <c r="AD106" s="176" t="str">
        <f t="shared" ref="AD106:AD108" si="171">IFERROR(IF(AE106="","",IF(AE106&lt;=0.2,"Leve",IF(AE106&lt;=0.4,"Menor",IF(AE106&lt;=0.6,"Moderado",IF(AE106&lt;=0.8,"Mayor","Catastrófico"))))),"")</f>
        <v>Moderado</v>
      </c>
      <c r="AE106" s="177">
        <f t="shared" ref="AE106:AE108" si="172">IFERROR(IF(T106="Impacto",(P106-(+P106*W106)),IF(T106="Probabilidad",P106,"")),"")</f>
        <v>0.6</v>
      </c>
      <c r="AF106" s="178" t="str">
        <f t="shared" ref="AF106:AF108" si="173">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79" t="s">
        <v>122</v>
      </c>
      <c r="AH106" s="189" t="s">
        <v>456</v>
      </c>
      <c r="AI106" s="190" t="s">
        <v>206</v>
      </c>
      <c r="AJ106" s="191" t="s">
        <v>202</v>
      </c>
      <c r="AK106" s="191" t="s">
        <v>202</v>
      </c>
      <c r="AL106" s="189" t="s">
        <v>458</v>
      </c>
      <c r="AM106" s="172"/>
    </row>
    <row r="107" spans="1:60" s="144" customFormat="1" ht="151.5" customHeight="1" x14ac:dyDescent="0.25">
      <c r="A107" s="373"/>
      <c r="B107" s="371"/>
      <c r="C107" s="376"/>
      <c r="D107" s="376"/>
      <c r="E107" s="358"/>
      <c r="F107" s="358"/>
      <c r="G107" s="358"/>
      <c r="H107" s="375"/>
      <c r="I107" s="358"/>
      <c r="J107" s="356"/>
      <c r="K107" s="361"/>
      <c r="L107" s="364"/>
      <c r="M107" s="367"/>
      <c r="N107" s="192"/>
      <c r="O107" s="361"/>
      <c r="P107" s="364"/>
      <c r="Q107" s="380"/>
      <c r="R107" s="186">
        <v>2</v>
      </c>
      <c r="S107" s="182" t="s">
        <v>381</v>
      </c>
      <c r="T107" s="183" t="str">
        <f t="shared" si="166"/>
        <v>Probabilidad</v>
      </c>
      <c r="U107" s="187" t="s">
        <v>14</v>
      </c>
      <c r="V107" s="187" t="s">
        <v>9</v>
      </c>
      <c r="W107" s="188" t="str">
        <f t="shared" si="167"/>
        <v>40%</v>
      </c>
      <c r="X107" s="187" t="s">
        <v>19</v>
      </c>
      <c r="Y107" s="187" t="s">
        <v>23</v>
      </c>
      <c r="Z107" s="187" t="s">
        <v>110</v>
      </c>
      <c r="AA107" s="161">
        <f>IFERROR(IF(T107="Probabilidad",(AA106-(+AA106*W107)),IF(T107="Impacto",L107,"")),"")</f>
        <v>0.252</v>
      </c>
      <c r="AB107" s="176" t="str">
        <f t="shared" si="169"/>
        <v>Baja</v>
      </c>
      <c r="AC107" s="177">
        <f t="shared" si="170"/>
        <v>0.252</v>
      </c>
      <c r="AD107" s="176" t="str">
        <f t="shared" si="171"/>
        <v>Moderado</v>
      </c>
      <c r="AE107" s="177">
        <v>0.6</v>
      </c>
      <c r="AF107" s="178" t="str">
        <f t="shared" si="173"/>
        <v>Moderado</v>
      </c>
      <c r="AG107" s="179" t="s">
        <v>122</v>
      </c>
      <c r="AH107" s="189" t="s">
        <v>330</v>
      </c>
      <c r="AI107" s="190" t="s">
        <v>219</v>
      </c>
      <c r="AJ107" s="191" t="s">
        <v>202</v>
      </c>
      <c r="AK107" s="191" t="s">
        <v>202</v>
      </c>
      <c r="AL107" s="189" t="s">
        <v>457</v>
      </c>
      <c r="AM107" s="172"/>
    </row>
    <row r="108" spans="1:60" s="144" customFormat="1" ht="99.75" customHeight="1" x14ac:dyDescent="0.25">
      <c r="A108" s="373"/>
      <c r="B108" s="372"/>
      <c r="C108" s="376"/>
      <c r="D108" s="376"/>
      <c r="E108" s="358"/>
      <c r="F108" s="358"/>
      <c r="G108" s="358"/>
      <c r="H108" s="375"/>
      <c r="I108" s="358"/>
      <c r="J108" s="356"/>
      <c r="K108" s="362"/>
      <c r="L108" s="365"/>
      <c r="M108" s="367"/>
      <c r="N108" s="192"/>
      <c r="O108" s="362"/>
      <c r="P108" s="365"/>
      <c r="Q108" s="381"/>
      <c r="R108" s="186">
        <v>3</v>
      </c>
      <c r="S108" s="182"/>
      <c r="T108" s="183" t="str">
        <f t="shared" si="166"/>
        <v/>
      </c>
      <c r="U108" s="187"/>
      <c r="V108" s="187"/>
      <c r="W108" s="188"/>
      <c r="X108" s="187"/>
      <c r="Y108" s="187"/>
      <c r="Z108" s="187"/>
      <c r="AA108" s="161" t="str">
        <f>IFERROR(IF(T108="Probabilidad",(AA107-(+AA107*W108)),IF(T108="Impacto",L108,"")),"")</f>
        <v/>
      </c>
      <c r="AB108" s="176" t="str">
        <f t="shared" si="169"/>
        <v/>
      </c>
      <c r="AC108" s="177" t="str">
        <f t="shared" si="170"/>
        <v/>
      </c>
      <c r="AD108" s="176" t="str">
        <f t="shared" si="171"/>
        <v/>
      </c>
      <c r="AE108" s="177" t="str">
        <f t="shared" si="172"/>
        <v/>
      </c>
      <c r="AF108" s="178" t="str">
        <f t="shared" si="173"/>
        <v/>
      </c>
      <c r="AG108" s="179"/>
      <c r="AH108" s="182"/>
      <c r="AI108" s="172"/>
      <c r="AJ108" s="173"/>
      <c r="AK108" s="173"/>
      <c r="AL108" s="182"/>
      <c r="AM108" s="172"/>
    </row>
    <row r="109" spans="1:60" s="144" customFormat="1" ht="151.5" customHeight="1" x14ac:dyDescent="0.25">
      <c r="A109" s="373">
        <v>35</v>
      </c>
      <c r="B109" s="370" t="s">
        <v>328</v>
      </c>
      <c r="C109" s="368" t="s">
        <v>391</v>
      </c>
      <c r="D109" s="368" t="s">
        <v>455</v>
      </c>
      <c r="E109" s="357" t="s">
        <v>118</v>
      </c>
      <c r="F109" s="357" t="s">
        <v>331</v>
      </c>
      <c r="G109" s="357" t="s">
        <v>357</v>
      </c>
      <c r="H109" s="374" t="s">
        <v>459</v>
      </c>
      <c r="I109" s="357" t="s">
        <v>348</v>
      </c>
      <c r="J109" s="355">
        <v>365</v>
      </c>
      <c r="K109" s="360" t="str">
        <f>IF(J109&lt;=0,"",IF(J109&lt;=2,"Muy Baja",IF(J109&lt;=24,"Baja",IF(J109&lt;=500,"Media",IF(J109&lt;=5000,"Alta","Muy Alta")))))</f>
        <v>Media</v>
      </c>
      <c r="L109" s="363">
        <f>IF(K109="","",IF(K109="Muy Baja",0.2,IF(K109="Baja",0.4,IF(K109="Media",0.6,IF(K109="Alta",0.8,IF(K109="Muy Alta",1,))))))</f>
        <v>0.6</v>
      </c>
      <c r="M109" s="366" t="s">
        <v>560</v>
      </c>
      <c r="N109" s="185"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360"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363">
        <f>IF(O109="","",IF(O109="Leve",0.2,IF(O109="Menor",0.4,IF(O109="Moderado",0.6,IF(O109="Mayor",0.8,IF(O109="Catastrófico",1,))))))</f>
        <v>0.6</v>
      </c>
      <c r="Q109" s="379"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86">
        <v>1</v>
      </c>
      <c r="S109" s="182" t="s">
        <v>358</v>
      </c>
      <c r="T109" s="183" t="str">
        <f t="shared" si="25"/>
        <v>Probabilidad</v>
      </c>
      <c r="U109" s="187" t="s">
        <v>14</v>
      </c>
      <c r="V109" s="187" t="s">
        <v>9</v>
      </c>
      <c r="W109" s="188" t="str">
        <f t="shared" si="26"/>
        <v>40%</v>
      </c>
      <c r="X109" s="187" t="s">
        <v>19</v>
      </c>
      <c r="Y109" s="187" t="s">
        <v>23</v>
      </c>
      <c r="Z109" s="187" t="s">
        <v>110</v>
      </c>
      <c r="AA109" s="161">
        <f t="shared" si="27"/>
        <v>0.36</v>
      </c>
      <c r="AB109" s="176" t="str">
        <f t="shared" si="28"/>
        <v>Baja</v>
      </c>
      <c r="AC109" s="177">
        <f t="shared" si="29"/>
        <v>0.36</v>
      </c>
      <c r="AD109" s="176" t="str">
        <f t="shared" si="30"/>
        <v>Moderado</v>
      </c>
      <c r="AE109" s="177">
        <f t="shared" si="31"/>
        <v>0.6</v>
      </c>
      <c r="AF109" s="178" t="str">
        <f t="shared" si="32"/>
        <v>Moderado</v>
      </c>
      <c r="AG109" s="179" t="s">
        <v>122</v>
      </c>
      <c r="AH109" s="189" t="s">
        <v>359</v>
      </c>
      <c r="AI109" s="190" t="s">
        <v>293</v>
      </c>
      <c r="AJ109" s="191" t="s">
        <v>202</v>
      </c>
      <c r="AK109" s="191" t="s">
        <v>202</v>
      </c>
      <c r="AL109" s="189" t="s">
        <v>460</v>
      </c>
      <c r="AM109" s="172"/>
    </row>
    <row r="110" spans="1:60" s="144" customFormat="1" ht="151.5" customHeight="1" x14ac:dyDescent="0.25">
      <c r="A110" s="373"/>
      <c r="B110" s="371"/>
      <c r="C110" s="376"/>
      <c r="D110" s="376"/>
      <c r="E110" s="358"/>
      <c r="F110" s="358"/>
      <c r="G110" s="358"/>
      <c r="H110" s="375"/>
      <c r="I110" s="358"/>
      <c r="J110" s="356"/>
      <c r="K110" s="361"/>
      <c r="L110" s="364"/>
      <c r="M110" s="367"/>
      <c r="N110" s="192"/>
      <c r="O110" s="361"/>
      <c r="P110" s="364"/>
      <c r="Q110" s="380"/>
      <c r="R110" s="186">
        <v>2</v>
      </c>
      <c r="S110" s="182" t="s">
        <v>375</v>
      </c>
      <c r="T110" s="183" t="str">
        <f t="shared" ref="T110:T111" si="174">IF(OR(U110="Preventivo",U110="Detectivo"),"Probabilidad",IF(U110="Correctivo","Impacto",""))</f>
        <v>Probabilidad</v>
      </c>
      <c r="U110" s="187" t="s">
        <v>14</v>
      </c>
      <c r="V110" s="187" t="s">
        <v>9</v>
      </c>
      <c r="W110" s="188" t="str">
        <f t="shared" ref="W110" si="175">IF(AND(U110="Preventivo",V110="Automático"),"50%",IF(AND(U110="Preventivo",V110="Manual"),"40%",IF(AND(U110="Detectivo",V110="Automático"),"40%",IF(AND(U110="Detectivo",V110="Manual"),"30%",IF(AND(U110="Correctivo",V110="Automático"),"35%",IF(AND(U110="Correctivo",V110="Manual"),"25%",""))))))</f>
        <v>40%</v>
      </c>
      <c r="X110" s="187" t="s">
        <v>20</v>
      </c>
      <c r="Y110" s="187" t="s">
        <v>22</v>
      </c>
      <c r="Z110" s="187" t="s">
        <v>110</v>
      </c>
      <c r="AA110" s="161">
        <f>IFERROR(IF(T110="Probabilidad",(AA109-(+AA109*W110)),IF(T110="Impacto",L110,"")),"")</f>
        <v>0.216</v>
      </c>
      <c r="AB110" s="176" t="str">
        <f t="shared" ref="AB110:AB111" si="176">IFERROR(IF(AA110="","",IF(AA110&lt;=0.2,"Muy Baja",IF(AA110&lt;=0.4,"Baja",IF(AA110&lt;=0.6,"Media",IF(AA110&lt;=0.8,"Alta","Muy Alta"))))),"")</f>
        <v>Baja</v>
      </c>
      <c r="AC110" s="177">
        <f t="shared" ref="AC110:AC111" si="177">+AA110</f>
        <v>0.216</v>
      </c>
      <c r="AD110" s="176" t="str">
        <f t="shared" ref="AD110:AD111" si="178">IFERROR(IF(AE110="","",IF(AE110&lt;=0.2,"Leve",IF(AE110&lt;=0.4,"Menor",IF(AE110&lt;=0.6,"Moderado",IF(AE110&lt;=0.8,"Mayor","Catastrófico"))))),"")</f>
        <v>Moderado</v>
      </c>
      <c r="AE110" s="177">
        <v>0.6</v>
      </c>
      <c r="AF110" s="178" t="str">
        <f t="shared" ref="AF110:AF111" si="179">IFERROR(IF(OR(AND(AB110="Muy Baja",AD110="Leve"),AND(AB110="Muy Baja",AD110="Menor"),AND(AB110="Baja",AD110="Leve")),"Bajo",IF(OR(AND(AB110="Muy baja",AD110="Moderado"),AND(AB110="Baja",AD110="Menor"),AND(AB110="Baja",AD110="Moderado"),AND(AB110="Media",AD110="Leve"),AND(AB110="Media",AD110="Menor"),AND(AB110="Media",AD110="Moderado"),AND(AB110="Alta",AD110="Leve"),AND(AB110="Alta",AD110="Menor")),"Moderado",IF(OR(AND(AB110="Muy Baja",AD110="Mayor"),AND(AB110="Baja",AD110="Mayor"),AND(AB110="Media",AD110="Mayor"),AND(AB110="Alta",AD110="Moderado"),AND(AB110="Alta",AD110="Mayor"),AND(AB110="Muy Alta",AD110="Leve"),AND(AB110="Muy Alta",AD110="Menor"),AND(AB110="Muy Alta",AD110="Moderado"),AND(AB110="Muy Alta",AD110="Mayor")),"Alto",IF(OR(AND(AB110="Muy Baja",AD110="Catastrófico"),AND(AB110="Baja",AD110="Catastrófico"),AND(AB110="Media",AD110="Catastrófico"),AND(AB110="Alta",AD110="Catastrófico"),AND(AB110="Muy Alta",AD110="Catastrófico")),"Extremo","")))),"")</f>
        <v>Moderado</v>
      </c>
      <c r="AG110" s="179" t="s">
        <v>122</v>
      </c>
      <c r="AH110" s="189" t="s">
        <v>456</v>
      </c>
      <c r="AI110" s="190" t="s">
        <v>206</v>
      </c>
      <c r="AJ110" s="191" t="s">
        <v>202</v>
      </c>
      <c r="AK110" s="191" t="s">
        <v>202</v>
      </c>
      <c r="AL110" s="189" t="s">
        <v>458</v>
      </c>
      <c r="AM110" s="172"/>
    </row>
    <row r="111" spans="1:60" s="144" customFormat="1" ht="151.5" customHeight="1" x14ac:dyDescent="0.25">
      <c r="A111" s="373"/>
      <c r="B111" s="372"/>
      <c r="C111" s="376"/>
      <c r="D111" s="376"/>
      <c r="E111" s="358"/>
      <c r="F111" s="358"/>
      <c r="G111" s="358"/>
      <c r="H111" s="375"/>
      <c r="I111" s="358"/>
      <c r="J111" s="356"/>
      <c r="K111" s="362"/>
      <c r="L111" s="365"/>
      <c r="M111" s="367"/>
      <c r="N111" s="192"/>
      <c r="O111" s="362"/>
      <c r="P111" s="365"/>
      <c r="Q111" s="381"/>
      <c r="R111" s="186">
        <v>3</v>
      </c>
      <c r="S111" s="182"/>
      <c r="T111" s="183" t="str">
        <f t="shared" si="174"/>
        <v/>
      </c>
      <c r="U111" s="187"/>
      <c r="V111" s="187"/>
      <c r="W111" s="188"/>
      <c r="X111" s="187"/>
      <c r="Y111" s="187"/>
      <c r="Z111" s="187"/>
      <c r="AA111" s="161" t="str">
        <f>IFERROR(IF(T111="Probabilidad",(AA110-(+AA110*W111)),IF(T111="Impacto",L111,"")),"")</f>
        <v/>
      </c>
      <c r="AB111" s="176" t="str">
        <f t="shared" si="176"/>
        <v/>
      </c>
      <c r="AC111" s="177" t="str">
        <f t="shared" si="177"/>
        <v/>
      </c>
      <c r="AD111" s="176" t="str">
        <f t="shared" si="178"/>
        <v/>
      </c>
      <c r="AE111" s="177" t="str">
        <f t="shared" ref="AE111" si="180">IFERROR(IF(T111="Impacto",(P111-(+P111*W111)),IF(T111="Probabilidad",P111,"")),"")</f>
        <v/>
      </c>
      <c r="AF111" s="178" t="str">
        <f t="shared" si="179"/>
        <v/>
      </c>
      <c r="AG111" s="179"/>
      <c r="AH111" s="182"/>
      <c r="AI111" s="172"/>
      <c r="AJ111" s="173"/>
      <c r="AK111" s="173"/>
      <c r="AL111" s="182"/>
      <c r="AM111" s="172"/>
    </row>
    <row r="112" spans="1:60" s="144" customFormat="1" ht="151.5" customHeight="1" x14ac:dyDescent="0.25">
      <c r="A112" s="373">
        <v>36</v>
      </c>
      <c r="B112" s="370" t="s">
        <v>328</v>
      </c>
      <c r="C112" s="368" t="s">
        <v>391</v>
      </c>
      <c r="D112" s="368" t="s">
        <v>455</v>
      </c>
      <c r="E112" s="357" t="s">
        <v>120</v>
      </c>
      <c r="F112" s="357" t="s">
        <v>333</v>
      </c>
      <c r="G112" s="357" t="s">
        <v>334</v>
      </c>
      <c r="H112" s="374" t="s">
        <v>332</v>
      </c>
      <c r="I112" s="357" t="s">
        <v>360</v>
      </c>
      <c r="J112" s="355">
        <v>365</v>
      </c>
      <c r="K112" s="360" t="str">
        <f>IF(J112&lt;=0,"",IF(J112&lt;=2,"Muy Baja",IF(J112&lt;=24,"Baja",IF(J112&lt;=500,"Media",IF(J112&lt;=5000,"Alta","Muy Alta")))))</f>
        <v>Media</v>
      </c>
      <c r="L112" s="363">
        <f>IF(K112="","",IF(K112="Muy Baja",0.2,IF(K112="Baja",0.4,IF(K112="Media",0.6,IF(K112="Alta",0.8,IF(K112="Muy Alta",1,))))))</f>
        <v>0.6</v>
      </c>
      <c r="M112" s="366" t="s">
        <v>567</v>
      </c>
      <c r="N112" s="185" t="str">
        <f>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360" t="str">
        <f>IF(OR(N112='Tabla Impacto'!$C$11,N112='Tabla Impacto'!$D$11),"Leve",IF(OR(N112='Tabla Impacto'!$C$12,N112='Tabla Impacto'!$D$12),"Menor",IF(OR(N112='Tabla Impacto'!$C$13,N112='Tabla Impacto'!$D$13),"Moderado",IF(OR(N112='Tabla Impacto'!$C$14,N112='Tabla Impacto'!$D$14),"Mayor",IF(OR(N112='Tabla Impacto'!$C$15,N112='Tabla Impacto'!$D$15),"Catastrófico","")))))</f>
        <v>Mayor</v>
      </c>
      <c r="P112" s="363">
        <f>IF(O112="","",IF(O112="Leve",0.2,IF(O112="Menor",0.4,IF(O112="Moderado",0.6,IF(O112="Mayor",0.8,IF(O112="Catastrófico",1,))))))</f>
        <v>0.8</v>
      </c>
      <c r="Q112" s="379"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86">
        <v>1</v>
      </c>
      <c r="S112" s="182" t="s">
        <v>382</v>
      </c>
      <c r="T112" s="183" t="str">
        <f t="shared" ref="T112:T114" si="181">IF(OR(U112="Preventivo",U112="Detectivo"),"Probabilidad",IF(U112="Correctivo","Impacto",""))</f>
        <v>Probabilidad</v>
      </c>
      <c r="U112" s="187" t="s">
        <v>14</v>
      </c>
      <c r="V112" s="187" t="s">
        <v>9</v>
      </c>
      <c r="W112" s="188" t="str">
        <f t="shared" ref="W112:W113" si="182">IF(AND(U112="Preventivo",V112="Automático"),"50%",IF(AND(U112="Preventivo",V112="Manual"),"40%",IF(AND(U112="Detectivo",V112="Automático"),"40%",IF(AND(U112="Detectivo",V112="Manual"),"30%",IF(AND(U112="Correctivo",V112="Automático"),"35%",IF(AND(U112="Correctivo",V112="Manual"),"25%",""))))))</f>
        <v>40%</v>
      </c>
      <c r="X112" s="187" t="s">
        <v>19</v>
      </c>
      <c r="Y112" s="187" t="s">
        <v>22</v>
      </c>
      <c r="Z112" s="187" t="s">
        <v>110</v>
      </c>
      <c r="AA112" s="161">
        <f t="shared" ref="AA112" si="183">IFERROR(IF(T112="Probabilidad",(L112-(+L112*W112)),IF(T112="Impacto",L112,"")),"")</f>
        <v>0.36</v>
      </c>
      <c r="AB112" s="176" t="str">
        <f t="shared" ref="AB112:AB114" si="184">IFERROR(IF(AA112="","",IF(AA112&lt;=0.2,"Muy Baja",IF(AA112&lt;=0.4,"Baja",IF(AA112&lt;=0.6,"Media",IF(AA112&lt;=0.8,"Alta","Muy Alta"))))),"")</f>
        <v>Baja</v>
      </c>
      <c r="AC112" s="177">
        <f t="shared" ref="AC112:AC114" si="185">+AA112</f>
        <v>0.36</v>
      </c>
      <c r="AD112" s="176" t="str">
        <f t="shared" ref="AD112:AD114" si="186">IFERROR(IF(AE112="","",IF(AE112&lt;=0.2,"Leve",IF(AE112&lt;=0.4,"Menor",IF(AE112&lt;=0.6,"Moderado",IF(AE112&lt;=0.8,"Mayor","Catastrófico"))))),"")</f>
        <v>Mayor</v>
      </c>
      <c r="AE112" s="177">
        <f t="shared" ref="AE112:AE114" si="187">IFERROR(IF(T112="Impacto",(P112-(+P112*W112)),IF(T112="Probabilidad",P112,"")),"")</f>
        <v>0.8</v>
      </c>
      <c r="AF112" s="178" t="str">
        <f t="shared" ref="AF112:AF114" si="188">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Alto</v>
      </c>
      <c r="AG112" s="179" t="s">
        <v>122</v>
      </c>
      <c r="AH112" s="189" t="s">
        <v>330</v>
      </c>
      <c r="AI112" s="190" t="s">
        <v>219</v>
      </c>
      <c r="AJ112" s="191" t="s">
        <v>202</v>
      </c>
      <c r="AK112" s="191" t="s">
        <v>202</v>
      </c>
      <c r="AL112" s="189" t="s">
        <v>457</v>
      </c>
      <c r="AM112" s="172"/>
    </row>
    <row r="113" spans="1:93" s="144" customFormat="1" ht="151.5" customHeight="1" x14ac:dyDescent="0.25">
      <c r="A113" s="373"/>
      <c r="B113" s="371"/>
      <c r="C113" s="376"/>
      <c r="D113" s="376"/>
      <c r="E113" s="358"/>
      <c r="F113" s="358"/>
      <c r="G113" s="358"/>
      <c r="H113" s="375"/>
      <c r="I113" s="358"/>
      <c r="J113" s="356"/>
      <c r="K113" s="361"/>
      <c r="L113" s="364"/>
      <c r="M113" s="367"/>
      <c r="N113" s="192"/>
      <c r="O113" s="361"/>
      <c r="P113" s="364"/>
      <c r="Q113" s="380"/>
      <c r="R113" s="186">
        <v>2</v>
      </c>
      <c r="S113" s="182" t="s">
        <v>376</v>
      </c>
      <c r="T113" s="183" t="str">
        <f t="shared" si="181"/>
        <v>Probabilidad</v>
      </c>
      <c r="U113" s="187" t="s">
        <v>15</v>
      </c>
      <c r="V113" s="187" t="s">
        <v>10</v>
      </c>
      <c r="W113" s="188" t="str">
        <f t="shared" si="182"/>
        <v>40%</v>
      </c>
      <c r="X113" s="187" t="s">
        <v>19</v>
      </c>
      <c r="Y113" s="187" t="s">
        <v>22</v>
      </c>
      <c r="Z113" s="187" t="s">
        <v>110</v>
      </c>
      <c r="AA113" s="161">
        <f>IFERROR(IF(T113="Probabilidad",(AA112-(+AA112*W113)),IF(T113="Impacto",L113,"")),"")</f>
        <v>0.216</v>
      </c>
      <c r="AB113" s="176" t="str">
        <f t="shared" si="184"/>
        <v>Baja</v>
      </c>
      <c r="AC113" s="177">
        <f t="shared" si="185"/>
        <v>0.216</v>
      </c>
      <c r="AD113" s="176" t="str">
        <f t="shared" si="186"/>
        <v>Mayor</v>
      </c>
      <c r="AE113" s="177">
        <v>0.8</v>
      </c>
      <c r="AF113" s="178" t="str">
        <f t="shared" si="188"/>
        <v>Alto</v>
      </c>
      <c r="AG113" s="179" t="s">
        <v>122</v>
      </c>
      <c r="AH113" s="193" t="s">
        <v>461</v>
      </c>
      <c r="AI113" s="190" t="s">
        <v>206</v>
      </c>
      <c r="AJ113" s="191" t="s">
        <v>202</v>
      </c>
      <c r="AK113" s="191" t="s">
        <v>202</v>
      </c>
      <c r="AL113" s="189" t="s">
        <v>462</v>
      </c>
      <c r="AM113" s="172"/>
    </row>
    <row r="114" spans="1:93" s="144" customFormat="1" ht="151.5" customHeight="1" x14ac:dyDescent="0.25">
      <c r="A114" s="373"/>
      <c r="B114" s="372"/>
      <c r="C114" s="376"/>
      <c r="D114" s="376"/>
      <c r="E114" s="358"/>
      <c r="F114" s="358"/>
      <c r="G114" s="358"/>
      <c r="H114" s="375"/>
      <c r="I114" s="358"/>
      <c r="J114" s="356"/>
      <c r="K114" s="362"/>
      <c r="L114" s="365"/>
      <c r="M114" s="367"/>
      <c r="N114" s="192"/>
      <c r="O114" s="362"/>
      <c r="P114" s="365"/>
      <c r="Q114" s="381"/>
      <c r="R114" s="186">
        <v>3</v>
      </c>
      <c r="S114" s="182"/>
      <c r="T114" s="183" t="str">
        <f t="shared" si="181"/>
        <v/>
      </c>
      <c r="U114" s="187"/>
      <c r="V114" s="187"/>
      <c r="W114" s="188"/>
      <c r="X114" s="187"/>
      <c r="Y114" s="187"/>
      <c r="Z114" s="187"/>
      <c r="AA114" s="161" t="str">
        <f>IFERROR(IF(T114="Probabilidad",(AA113-(+AA113*W114)),IF(T114="Impacto",L114,"")),"")</f>
        <v/>
      </c>
      <c r="AB114" s="176" t="str">
        <f t="shared" si="184"/>
        <v/>
      </c>
      <c r="AC114" s="177" t="str">
        <f t="shared" si="185"/>
        <v/>
      </c>
      <c r="AD114" s="176" t="str">
        <f t="shared" si="186"/>
        <v/>
      </c>
      <c r="AE114" s="177" t="str">
        <f t="shared" si="187"/>
        <v/>
      </c>
      <c r="AF114" s="178" t="str">
        <f t="shared" si="188"/>
        <v/>
      </c>
      <c r="AG114" s="179"/>
      <c r="AH114" s="182"/>
      <c r="AI114" s="172"/>
      <c r="AJ114" s="173"/>
      <c r="AK114" s="173"/>
      <c r="AL114" s="182"/>
      <c r="AM114" s="172"/>
    </row>
    <row r="115" spans="1:93" s="144" customFormat="1" ht="151.5" customHeight="1" x14ac:dyDescent="0.25">
      <c r="A115" s="373">
        <v>37</v>
      </c>
      <c r="B115" s="370" t="s">
        <v>335</v>
      </c>
      <c r="C115" s="368" t="s">
        <v>383</v>
      </c>
      <c r="D115" s="368" t="s">
        <v>463</v>
      </c>
      <c r="E115" s="357" t="s">
        <v>120</v>
      </c>
      <c r="F115" s="357" t="s">
        <v>536</v>
      </c>
      <c r="G115" s="357" t="s">
        <v>537</v>
      </c>
      <c r="H115" s="374" t="s">
        <v>464</v>
      </c>
      <c r="I115" s="357" t="s">
        <v>348</v>
      </c>
      <c r="J115" s="355">
        <v>35</v>
      </c>
      <c r="K115" s="360" t="str">
        <f>IF(J115&lt;=0,"",IF(J115&lt;=2,"Muy Baja",IF(J115&lt;=24,"Baja",IF(J115&lt;=500,"Media",IF(J115&lt;=5000,"Alta","Muy Alta")))))</f>
        <v>Media</v>
      </c>
      <c r="L115" s="363">
        <f>IF(K115="","",IF(K115="Muy Baja",0.2,IF(K115="Baja",0.4,IF(K115="Media",0.6,IF(K115="Alta",0.8,IF(K115="Muy Alta",1,))))))</f>
        <v>0.6</v>
      </c>
      <c r="M115" s="366" t="s">
        <v>565</v>
      </c>
      <c r="N115" s="185"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60"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363">
        <f>IF(O115="","",IF(O115="Leve",0.2,IF(O115="Menor",0.4,IF(O115="Moderado",0.6,IF(O115="Mayor",0.8,IF(O115="Catastrófico",1,))))))</f>
        <v>0.4</v>
      </c>
      <c r="Q115" s="379"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86">
        <v>1</v>
      </c>
      <c r="S115" s="182" t="s">
        <v>361</v>
      </c>
      <c r="T115" s="183" t="str">
        <f t="shared" ref="T115:T126" si="189">IF(OR(U115="Preventivo",U115="Detectivo"),"Probabilidad",IF(U115="Correctivo","Impacto",""))</f>
        <v>Probabilidad</v>
      </c>
      <c r="U115" s="187" t="s">
        <v>14</v>
      </c>
      <c r="V115" s="187" t="s">
        <v>9</v>
      </c>
      <c r="W115" s="188" t="str">
        <f t="shared" ref="W115:W125" si="190">IF(AND(U115="Preventivo",V115="Automático"),"50%",IF(AND(U115="Preventivo",V115="Manual"),"40%",IF(AND(U115="Detectivo",V115="Automático"),"40%",IF(AND(U115="Detectivo",V115="Manual"),"30%",IF(AND(U115="Correctivo",V115="Automático"),"35%",IF(AND(U115="Correctivo",V115="Manual"),"25%",""))))))</f>
        <v>40%</v>
      </c>
      <c r="X115" s="187" t="s">
        <v>19</v>
      </c>
      <c r="Y115" s="187" t="s">
        <v>22</v>
      </c>
      <c r="Z115" s="187" t="s">
        <v>110</v>
      </c>
      <c r="AA115" s="161">
        <f t="shared" ref="AA115:AA124" si="191">IFERROR(IF(T115="Probabilidad",(L115-(+L115*W115)),IF(T115="Impacto",L115,"")),"")</f>
        <v>0.36</v>
      </c>
      <c r="AB115" s="176" t="str">
        <f t="shared" ref="AB115:AB125" si="192">IFERROR(IF(AA115="","",IF(AA115&lt;=0.2,"Muy Baja",IF(AA115&lt;=0.4,"Baja",IF(AA115&lt;=0.6,"Media",IF(AA115&lt;=0.8,"Alta","Muy Alta"))))),"")</f>
        <v>Baja</v>
      </c>
      <c r="AC115" s="177">
        <f t="shared" ref="AC115:AC125" si="193">+AA115</f>
        <v>0.36</v>
      </c>
      <c r="AD115" s="176" t="str">
        <f t="shared" ref="AD115:AD125" si="194">IFERROR(IF(AE115="","",IF(AE115&lt;=0.2,"Leve",IF(AE115&lt;=0.4,"Menor",IF(AE115&lt;=0.6,"Moderado",IF(AE115&lt;=0.8,"Mayor","Catastrófico"))))),"")</f>
        <v>Menor</v>
      </c>
      <c r="AE115" s="177">
        <f t="shared" ref="AE115:AE125" si="195">IFERROR(IF(T115="Impacto",(P115-(+P115*W115)),IF(T115="Probabilidad",P115,"")),"")</f>
        <v>0.4</v>
      </c>
      <c r="AF115" s="178" t="str">
        <f t="shared" ref="AF115:AF125" si="196">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79" t="s">
        <v>122</v>
      </c>
      <c r="AH115" s="182" t="s">
        <v>595</v>
      </c>
      <c r="AI115" s="172" t="s">
        <v>269</v>
      </c>
      <c r="AJ115" s="173">
        <v>44563</v>
      </c>
      <c r="AK115" s="173" t="s">
        <v>408</v>
      </c>
      <c r="AL115" s="182" t="s">
        <v>465</v>
      </c>
      <c r="AM115" s="172"/>
    </row>
    <row r="116" spans="1:93" s="144" customFormat="1" ht="151.5" customHeight="1" x14ac:dyDescent="0.25">
      <c r="A116" s="373"/>
      <c r="B116" s="371"/>
      <c r="C116" s="369"/>
      <c r="D116" s="376"/>
      <c r="E116" s="358"/>
      <c r="F116" s="358"/>
      <c r="G116" s="358"/>
      <c r="H116" s="375"/>
      <c r="I116" s="358"/>
      <c r="J116" s="356"/>
      <c r="K116" s="361"/>
      <c r="L116" s="364"/>
      <c r="M116" s="367"/>
      <c r="N116" s="192"/>
      <c r="O116" s="361"/>
      <c r="P116" s="364"/>
      <c r="Q116" s="380"/>
      <c r="R116" s="186">
        <v>2</v>
      </c>
      <c r="S116" s="182" t="s">
        <v>377</v>
      </c>
      <c r="T116" s="183" t="str">
        <f t="shared" si="189"/>
        <v>Probabilidad</v>
      </c>
      <c r="U116" s="187" t="s">
        <v>15</v>
      </c>
      <c r="V116" s="187" t="s">
        <v>9</v>
      </c>
      <c r="W116" s="188" t="str">
        <f t="shared" si="190"/>
        <v>30%</v>
      </c>
      <c r="X116" s="187" t="s">
        <v>19</v>
      </c>
      <c r="Y116" s="187" t="s">
        <v>22</v>
      </c>
      <c r="Z116" s="187" t="s">
        <v>110</v>
      </c>
      <c r="AA116" s="161">
        <f>IFERROR(IF(T116="Probabilidad",(AA115-(+AA115*W116)),IF(T116="Impacto",L116,"")),"")</f>
        <v>0.252</v>
      </c>
      <c r="AB116" s="176" t="str">
        <f t="shared" si="192"/>
        <v>Baja</v>
      </c>
      <c r="AC116" s="177">
        <f t="shared" si="193"/>
        <v>0.252</v>
      </c>
      <c r="AD116" s="176" t="str">
        <f t="shared" si="194"/>
        <v>Menor</v>
      </c>
      <c r="AE116" s="177">
        <v>0.4</v>
      </c>
      <c r="AF116" s="178" t="str">
        <f t="shared" si="196"/>
        <v>Moderado</v>
      </c>
      <c r="AG116" s="179" t="s">
        <v>122</v>
      </c>
      <c r="AH116" s="182" t="s">
        <v>595</v>
      </c>
      <c r="AI116" s="172" t="s">
        <v>269</v>
      </c>
      <c r="AJ116" s="173">
        <v>44563</v>
      </c>
      <c r="AK116" s="173" t="s">
        <v>408</v>
      </c>
      <c r="AL116" s="182" t="s">
        <v>465</v>
      </c>
      <c r="AM116" s="172"/>
    </row>
    <row r="117" spans="1:93" s="144" customFormat="1" ht="151.5" customHeight="1" x14ac:dyDescent="0.25">
      <c r="A117" s="373"/>
      <c r="B117" s="372"/>
      <c r="C117" s="369"/>
      <c r="D117" s="376"/>
      <c r="E117" s="358"/>
      <c r="F117" s="358"/>
      <c r="G117" s="358"/>
      <c r="H117" s="375"/>
      <c r="I117" s="358"/>
      <c r="J117" s="356"/>
      <c r="K117" s="362"/>
      <c r="L117" s="365"/>
      <c r="M117" s="367"/>
      <c r="N117" s="192"/>
      <c r="O117" s="362"/>
      <c r="P117" s="365"/>
      <c r="Q117" s="381"/>
      <c r="R117" s="186">
        <v>3</v>
      </c>
      <c r="S117" s="182"/>
      <c r="T117" s="183" t="str">
        <f t="shared" si="189"/>
        <v/>
      </c>
      <c r="U117" s="187"/>
      <c r="V117" s="187"/>
      <c r="W117" s="188"/>
      <c r="X117" s="187"/>
      <c r="Y117" s="187"/>
      <c r="Z117" s="187"/>
      <c r="AA117" s="161" t="str">
        <f>IFERROR(IF(T117="Probabilidad",(AA116-(+AA116*W117)),IF(T117="Impacto",L117,"")),"")</f>
        <v/>
      </c>
      <c r="AB117" s="176" t="str">
        <f t="shared" si="192"/>
        <v/>
      </c>
      <c r="AC117" s="177" t="str">
        <f t="shared" si="193"/>
        <v/>
      </c>
      <c r="AD117" s="176" t="str">
        <f t="shared" si="194"/>
        <v/>
      </c>
      <c r="AE117" s="177" t="str">
        <f t="shared" si="195"/>
        <v/>
      </c>
      <c r="AF117" s="178" t="str">
        <f t="shared" si="196"/>
        <v/>
      </c>
      <c r="AG117" s="179"/>
      <c r="AH117" s="182"/>
      <c r="AI117" s="172"/>
      <c r="AJ117" s="173"/>
      <c r="AK117" s="173"/>
      <c r="AL117" s="182"/>
      <c r="AM117" s="172"/>
    </row>
    <row r="118" spans="1:93" s="170" customFormat="1" ht="151.5" customHeight="1" x14ac:dyDescent="0.25">
      <c r="A118" s="373">
        <v>38</v>
      </c>
      <c r="B118" s="370" t="s">
        <v>335</v>
      </c>
      <c r="C118" s="368" t="s">
        <v>383</v>
      </c>
      <c r="D118" s="368" t="s">
        <v>463</v>
      </c>
      <c r="E118" s="357" t="s">
        <v>120</v>
      </c>
      <c r="F118" s="357" t="s">
        <v>538</v>
      </c>
      <c r="G118" s="357" t="s">
        <v>539</v>
      </c>
      <c r="H118" s="374" t="s">
        <v>362</v>
      </c>
      <c r="I118" s="357" t="s">
        <v>348</v>
      </c>
      <c r="J118" s="355">
        <v>12</v>
      </c>
      <c r="K118" s="360" t="str">
        <f>IF(J118&lt;=0,"",IF(J118&lt;=2,"Muy Baja",IF(J118&lt;=24,"Baja",IF(J118&lt;=500,"Media",IF(J118&lt;=5000,"Alta","Muy Alta")))))</f>
        <v>Baja</v>
      </c>
      <c r="L118" s="363">
        <f>IF(K118="","",IF(K118="Muy Baja",0.2,IF(K118="Baja",0.4,IF(K118="Media",0.6,IF(K118="Alta",0.8,IF(K118="Muy Alta",1,))))))</f>
        <v>0.4</v>
      </c>
      <c r="M118" s="366" t="s">
        <v>565</v>
      </c>
      <c r="N118" s="185" t="str">
        <f>IF(NOT(ISERROR(MATCH(M118,'Tabla Impacto'!$B$221:$B$223,0))),'Tabla Impacto'!$F$223&amp;"Por favor no seleccionar los criterios de impacto(Afectación Económica o presupuestal y Pérdida Reputacional)",M118)</f>
        <v xml:space="preserve"> El riesgo afecta la imagen de la entidad internamente, de conocimiento general, nivel interno, de junta directiva y accionistas y/o de proveedores</v>
      </c>
      <c r="O118" s="360" t="str">
        <f>IF(OR(N118='Tabla Impacto'!$C$11,N118='Tabla Impacto'!$D$11),"Leve",IF(OR(N118='Tabla Impacto'!$C$12,N118='Tabla Impacto'!$D$12),"Menor",IF(OR(N118='Tabla Impacto'!$C$13,N118='Tabla Impacto'!$D$13),"Moderado",IF(OR(N118='Tabla Impacto'!$C$14,N118='Tabla Impacto'!$D$14),"Mayor",IF(OR(N118='Tabla Impacto'!$C$15,N118='Tabla Impacto'!$D$15),"Catastrófico","")))))</f>
        <v>Menor</v>
      </c>
      <c r="P118" s="363">
        <f>IF(O118="","",IF(O118="Leve",0.2,IF(O118="Menor",0.4,IF(O118="Moderado",0.6,IF(O118="Mayor",0.8,IF(O118="Catastrófico",1,))))))</f>
        <v>0.4</v>
      </c>
      <c r="Q118" s="379"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86">
        <v>1</v>
      </c>
      <c r="S118" s="182" t="s">
        <v>596</v>
      </c>
      <c r="T118" s="183" t="str">
        <f t="shared" si="189"/>
        <v>Probabilidad</v>
      </c>
      <c r="U118" s="187" t="s">
        <v>14</v>
      </c>
      <c r="V118" s="187" t="s">
        <v>9</v>
      </c>
      <c r="W118" s="188" t="str">
        <f t="shared" si="190"/>
        <v>40%</v>
      </c>
      <c r="X118" s="187" t="s">
        <v>19</v>
      </c>
      <c r="Y118" s="187" t="s">
        <v>22</v>
      </c>
      <c r="Z118" s="187" t="s">
        <v>110</v>
      </c>
      <c r="AA118" s="161">
        <f t="shared" si="191"/>
        <v>0.24</v>
      </c>
      <c r="AB118" s="176" t="str">
        <f t="shared" si="192"/>
        <v>Baja</v>
      </c>
      <c r="AC118" s="177">
        <f t="shared" si="193"/>
        <v>0.24</v>
      </c>
      <c r="AD118" s="176" t="str">
        <f t="shared" si="194"/>
        <v>Menor</v>
      </c>
      <c r="AE118" s="177">
        <f t="shared" si="195"/>
        <v>0.4</v>
      </c>
      <c r="AF118" s="178" t="str">
        <f t="shared" si="196"/>
        <v>Moderado</v>
      </c>
      <c r="AG118" s="179" t="s">
        <v>122</v>
      </c>
      <c r="AH118" s="182" t="s">
        <v>597</v>
      </c>
      <c r="AI118" s="172" t="s">
        <v>206</v>
      </c>
      <c r="AJ118" s="173">
        <v>44568</v>
      </c>
      <c r="AK118" s="173" t="s">
        <v>408</v>
      </c>
      <c r="AL118" s="182" t="s">
        <v>466</v>
      </c>
      <c r="AM118" s="172"/>
    </row>
    <row r="119" spans="1:93" s="170" customFormat="1" ht="151.5" customHeight="1" x14ac:dyDescent="0.25">
      <c r="A119" s="373"/>
      <c r="B119" s="371"/>
      <c r="C119" s="369"/>
      <c r="D119" s="376"/>
      <c r="E119" s="358"/>
      <c r="F119" s="358"/>
      <c r="G119" s="358"/>
      <c r="H119" s="375"/>
      <c r="I119" s="358"/>
      <c r="J119" s="356"/>
      <c r="K119" s="361"/>
      <c r="L119" s="364"/>
      <c r="M119" s="367"/>
      <c r="N119" s="192"/>
      <c r="O119" s="361"/>
      <c r="P119" s="364"/>
      <c r="Q119" s="380"/>
      <c r="R119" s="186">
        <v>2</v>
      </c>
      <c r="S119" s="182" t="s">
        <v>392</v>
      </c>
      <c r="T119" s="183" t="str">
        <f t="shared" si="189"/>
        <v>Probabilidad</v>
      </c>
      <c r="U119" s="187" t="s">
        <v>15</v>
      </c>
      <c r="V119" s="187" t="s">
        <v>9</v>
      </c>
      <c r="W119" s="188" t="str">
        <f t="shared" si="190"/>
        <v>30%</v>
      </c>
      <c r="X119" s="187" t="s">
        <v>19</v>
      </c>
      <c r="Y119" s="187" t="s">
        <v>22</v>
      </c>
      <c r="Z119" s="187" t="s">
        <v>110</v>
      </c>
      <c r="AA119" s="161">
        <f>IFERROR(IF(T119="Probabilidad",(AA118-(+AA118*W119)),IF(T119="Impacto",L119,"")),"")</f>
        <v>0.16799999999999998</v>
      </c>
      <c r="AB119" s="176" t="str">
        <f t="shared" si="192"/>
        <v>Muy Baja</v>
      </c>
      <c r="AC119" s="177">
        <f t="shared" si="193"/>
        <v>0.16799999999999998</v>
      </c>
      <c r="AD119" s="176" t="str">
        <f t="shared" si="194"/>
        <v>Menor</v>
      </c>
      <c r="AE119" s="177">
        <v>0.4</v>
      </c>
      <c r="AF119" s="178" t="str">
        <f t="shared" si="196"/>
        <v>Bajo</v>
      </c>
      <c r="AG119" s="179" t="s">
        <v>122</v>
      </c>
      <c r="AH119" s="182" t="s">
        <v>598</v>
      </c>
      <c r="AI119" s="172" t="s">
        <v>206</v>
      </c>
      <c r="AJ119" s="173">
        <v>44564</v>
      </c>
      <c r="AK119" s="173" t="s">
        <v>408</v>
      </c>
      <c r="AL119" s="182" t="s">
        <v>466</v>
      </c>
      <c r="AM119" s="172"/>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c r="CN119" s="144"/>
      <c r="CO119" s="144"/>
    </row>
    <row r="120" spans="1:93" s="171" customFormat="1" ht="151.5" customHeight="1" x14ac:dyDescent="0.25">
      <c r="A120" s="373"/>
      <c r="B120" s="372"/>
      <c r="C120" s="369"/>
      <c r="D120" s="376"/>
      <c r="E120" s="358"/>
      <c r="F120" s="358"/>
      <c r="G120" s="358"/>
      <c r="H120" s="375"/>
      <c r="I120" s="358"/>
      <c r="J120" s="356"/>
      <c r="K120" s="362"/>
      <c r="L120" s="365"/>
      <c r="M120" s="367"/>
      <c r="N120" s="192"/>
      <c r="O120" s="362"/>
      <c r="P120" s="365"/>
      <c r="Q120" s="381"/>
      <c r="R120" s="186">
        <v>3</v>
      </c>
      <c r="S120" s="182"/>
      <c r="T120" s="183" t="str">
        <f t="shared" si="189"/>
        <v/>
      </c>
      <c r="U120" s="187"/>
      <c r="V120" s="187"/>
      <c r="W120" s="188"/>
      <c r="X120" s="187"/>
      <c r="Y120" s="187"/>
      <c r="Z120" s="187"/>
      <c r="AA120" s="161" t="str">
        <f>IFERROR(IF(T120="Probabilidad",(AA119-(+AA119*W120)),IF(T120="Impacto",L120,"")),"")</f>
        <v/>
      </c>
      <c r="AB120" s="176" t="str">
        <f t="shared" si="192"/>
        <v/>
      </c>
      <c r="AC120" s="177" t="str">
        <f t="shared" si="193"/>
        <v/>
      </c>
      <c r="AD120" s="176" t="str">
        <f t="shared" si="194"/>
        <v/>
      </c>
      <c r="AE120" s="177" t="str">
        <f t="shared" si="195"/>
        <v/>
      </c>
      <c r="AF120" s="178" t="str">
        <f t="shared" si="196"/>
        <v/>
      </c>
      <c r="AG120" s="179"/>
      <c r="AH120" s="182"/>
      <c r="AI120" s="172"/>
      <c r="AJ120" s="173"/>
      <c r="AK120" s="173"/>
      <c r="AL120" s="182"/>
      <c r="AM120" s="172"/>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row>
    <row r="121" spans="1:93" s="170" customFormat="1" ht="151.5" customHeight="1" x14ac:dyDescent="0.25">
      <c r="A121" s="373">
        <v>39</v>
      </c>
      <c r="B121" s="370" t="s">
        <v>335</v>
      </c>
      <c r="C121" s="368" t="s">
        <v>383</v>
      </c>
      <c r="D121" s="368" t="s">
        <v>467</v>
      </c>
      <c r="E121" s="357" t="s">
        <v>120</v>
      </c>
      <c r="F121" s="357" t="s">
        <v>540</v>
      </c>
      <c r="G121" s="357" t="s">
        <v>363</v>
      </c>
      <c r="H121" s="374" t="s">
        <v>468</v>
      </c>
      <c r="I121" s="357" t="s">
        <v>115</v>
      </c>
      <c r="J121" s="355">
        <v>3000</v>
      </c>
      <c r="K121" s="360" t="str">
        <f>IF(J121&lt;=0,"",IF(J121&lt;=2,"Muy Baja",IF(J121&lt;=24,"Baja",IF(J121&lt;=500,"Media",IF(J121&lt;=5000,"Alta","Muy Alta")))))</f>
        <v>Alta</v>
      </c>
      <c r="L121" s="363">
        <f>IF(K121="","",IF(K121="Muy Baja",0.2,IF(K121="Baja",0.4,IF(K121="Media",0.6,IF(K121="Alta",0.8,IF(K121="Muy Alta",1,))))))</f>
        <v>0.8</v>
      </c>
      <c r="M121" s="366" t="s">
        <v>558</v>
      </c>
      <c r="N121" s="185" t="str">
        <f>IF(NOT(ISERROR(MATCH(M121,'Tabla Impacto'!$B$221:$B$223,0))),'Tabla Impacto'!$F$223&amp;"Por favor no seleccionar los criterios de impacto(Afectación Económica o presupuestal y Pérdida Reputacional)",M121)</f>
        <v xml:space="preserve"> Entre 10 y 50 SMLMV </v>
      </c>
      <c r="O121" s="360" t="str">
        <f>IF(OR(N121='Tabla Impacto'!$C$11,N121='Tabla Impacto'!$D$11),"Leve",IF(OR(N121='Tabla Impacto'!$C$12,N121='Tabla Impacto'!$D$12),"Menor",IF(OR(N121='Tabla Impacto'!$C$13,N121='Tabla Impacto'!$D$13),"Moderado",IF(OR(N121='Tabla Impacto'!$C$14,N121='Tabla Impacto'!$D$14),"Mayor",IF(OR(N121='Tabla Impacto'!$C$15,N121='Tabla Impacto'!$D$15),"Catastrófico","")))))</f>
        <v>Menor</v>
      </c>
      <c r="P121" s="363">
        <f>IF(O121="","",IF(O121="Leve",0.2,IF(O121="Menor",0.4,IF(O121="Moderado",0.6,IF(O121="Mayor",0.8,IF(O121="Catastrófico",1,))))))</f>
        <v>0.4</v>
      </c>
      <c r="Q121" s="379"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86">
        <v>1</v>
      </c>
      <c r="S121" s="182" t="s">
        <v>393</v>
      </c>
      <c r="T121" s="183" t="str">
        <f t="shared" si="189"/>
        <v>Probabilidad</v>
      </c>
      <c r="U121" s="187" t="s">
        <v>14</v>
      </c>
      <c r="V121" s="187" t="s">
        <v>9</v>
      </c>
      <c r="W121" s="188" t="str">
        <f t="shared" si="190"/>
        <v>40%</v>
      </c>
      <c r="X121" s="187" t="s">
        <v>19</v>
      </c>
      <c r="Y121" s="187" t="s">
        <v>22</v>
      </c>
      <c r="Z121" s="187" t="s">
        <v>110</v>
      </c>
      <c r="AA121" s="161">
        <f t="shared" si="191"/>
        <v>0.48</v>
      </c>
      <c r="AB121" s="176" t="str">
        <f t="shared" si="192"/>
        <v>Media</v>
      </c>
      <c r="AC121" s="177">
        <f t="shared" si="193"/>
        <v>0.48</v>
      </c>
      <c r="AD121" s="176" t="str">
        <f t="shared" si="194"/>
        <v>Menor</v>
      </c>
      <c r="AE121" s="177">
        <f t="shared" si="195"/>
        <v>0.4</v>
      </c>
      <c r="AF121" s="178" t="str">
        <f t="shared" si="196"/>
        <v>Moderado</v>
      </c>
      <c r="AG121" s="179" t="s">
        <v>122</v>
      </c>
      <c r="AH121" s="182" t="s">
        <v>599</v>
      </c>
      <c r="AI121" s="172" t="s">
        <v>206</v>
      </c>
      <c r="AJ121" s="173">
        <v>44564</v>
      </c>
      <c r="AK121" s="173" t="s">
        <v>408</v>
      </c>
      <c r="AL121" s="182" t="s">
        <v>465</v>
      </c>
      <c r="AM121" s="172"/>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row>
    <row r="122" spans="1:93" s="170" customFormat="1" ht="151.5" customHeight="1" x14ac:dyDescent="0.25">
      <c r="A122" s="373"/>
      <c r="B122" s="371"/>
      <c r="C122" s="369"/>
      <c r="D122" s="376"/>
      <c r="E122" s="358"/>
      <c r="F122" s="358"/>
      <c r="G122" s="358"/>
      <c r="H122" s="375"/>
      <c r="I122" s="358"/>
      <c r="J122" s="356"/>
      <c r="K122" s="361"/>
      <c r="L122" s="364"/>
      <c r="M122" s="367"/>
      <c r="N122" s="192"/>
      <c r="O122" s="361"/>
      <c r="P122" s="364"/>
      <c r="Q122" s="380"/>
      <c r="R122" s="186">
        <v>2</v>
      </c>
      <c r="S122" s="182" t="s">
        <v>469</v>
      </c>
      <c r="T122" s="183" t="str">
        <f t="shared" si="189"/>
        <v>Probabilidad</v>
      </c>
      <c r="U122" s="187" t="s">
        <v>14</v>
      </c>
      <c r="V122" s="187" t="s">
        <v>9</v>
      </c>
      <c r="W122" s="188" t="str">
        <f t="shared" si="190"/>
        <v>40%</v>
      </c>
      <c r="X122" s="187" t="s">
        <v>19</v>
      </c>
      <c r="Y122" s="187" t="s">
        <v>22</v>
      </c>
      <c r="Z122" s="187" t="s">
        <v>110</v>
      </c>
      <c r="AA122" s="161">
        <f>IFERROR(IF(T122="Probabilidad",(AA121-(+AA121*W122)),IF(T122="Impacto",L122,"")),"")</f>
        <v>0.28799999999999998</v>
      </c>
      <c r="AB122" s="176" t="str">
        <f t="shared" si="192"/>
        <v>Baja</v>
      </c>
      <c r="AC122" s="177">
        <f t="shared" si="193"/>
        <v>0.28799999999999998</v>
      </c>
      <c r="AD122" s="176" t="str">
        <f t="shared" si="194"/>
        <v>Menor</v>
      </c>
      <c r="AE122" s="177">
        <v>0.4</v>
      </c>
      <c r="AF122" s="178" t="str">
        <f t="shared" si="196"/>
        <v>Moderado</v>
      </c>
      <c r="AG122" s="179" t="s">
        <v>122</v>
      </c>
      <c r="AH122" s="182" t="s">
        <v>599</v>
      </c>
      <c r="AI122" s="172" t="s">
        <v>206</v>
      </c>
      <c r="AJ122" s="173">
        <v>44564</v>
      </c>
      <c r="AK122" s="173" t="s">
        <v>408</v>
      </c>
      <c r="AL122" s="182" t="s">
        <v>465</v>
      </c>
      <c r="AM122" s="172"/>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row>
    <row r="123" spans="1:93" s="170" customFormat="1" ht="151.5" customHeight="1" x14ac:dyDescent="0.25">
      <c r="A123" s="373"/>
      <c r="B123" s="372"/>
      <c r="C123" s="369"/>
      <c r="D123" s="376"/>
      <c r="E123" s="358"/>
      <c r="F123" s="358"/>
      <c r="G123" s="358"/>
      <c r="H123" s="375"/>
      <c r="I123" s="358"/>
      <c r="J123" s="356"/>
      <c r="K123" s="362"/>
      <c r="L123" s="365"/>
      <c r="M123" s="367"/>
      <c r="N123" s="192"/>
      <c r="O123" s="362"/>
      <c r="P123" s="365"/>
      <c r="Q123" s="381"/>
      <c r="R123" s="186">
        <v>3</v>
      </c>
      <c r="S123" s="182" t="s">
        <v>394</v>
      </c>
      <c r="T123" s="183" t="str">
        <f t="shared" si="189"/>
        <v>Probabilidad</v>
      </c>
      <c r="U123" s="187" t="s">
        <v>14</v>
      </c>
      <c r="V123" s="187" t="s">
        <v>9</v>
      </c>
      <c r="W123" s="188" t="str">
        <f t="shared" si="190"/>
        <v>40%</v>
      </c>
      <c r="X123" s="187" t="s">
        <v>19</v>
      </c>
      <c r="Y123" s="187" t="s">
        <v>22</v>
      </c>
      <c r="Z123" s="187" t="s">
        <v>110</v>
      </c>
      <c r="AA123" s="161">
        <f>IFERROR(IF(T123="Probabilidad",(AA122-(+A122*W123)),IF(T123="Impacto",L123,"")),"")</f>
        <v>0.28799999999999998</v>
      </c>
      <c r="AB123" s="176" t="str">
        <f t="shared" si="192"/>
        <v>Baja</v>
      </c>
      <c r="AC123" s="177">
        <f t="shared" si="193"/>
        <v>0.28799999999999998</v>
      </c>
      <c r="AD123" s="176" t="str">
        <f t="shared" si="194"/>
        <v>Menor</v>
      </c>
      <c r="AE123" s="177">
        <v>0.4</v>
      </c>
      <c r="AF123" s="178" t="str">
        <f t="shared" si="196"/>
        <v>Moderado</v>
      </c>
      <c r="AG123" s="179" t="s">
        <v>122</v>
      </c>
      <c r="AH123" s="182" t="s">
        <v>599</v>
      </c>
      <c r="AI123" s="172" t="s">
        <v>206</v>
      </c>
      <c r="AJ123" s="173">
        <v>44564</v>
      </c>
      <c r="AK123" s="173" t="s">
        <v>408</v>
      </c>
      <c r="AL123" s="182" t="s">
        <v>465</v>
      </c>
      <c r="AM123" s="172"/>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c r="CN123" s="144"/>
      <c r="CO123" s="144"/>
    </row>
    <row r="124" spans="1:93" s="170" customFormat="1" ht="151.5" customHeight="1" x14ac:dyDescent="0.25">
      <c r="A124" s="373">
        <v>40</v>
      </c>
      <c r="B124" s="370" t="s">
        <v>470</v>
      </c>
      <c r="C124" s="378" t="s">
        <v>471</v>
      </c>
      <c r="D124" s="368" t="s">
        <v>472</v>
      </c>
      <c r="E124" s="357" t="s">
        <v>120</v>
      </c>
      <c r="F124" s="377" t="s">
        <v>578</v>
      </c>
      <c r="G124" s="377" t="s">
        <v>473</v>
      </c>
      <c r="H124" s="374" t="s">
        <v>579</v>
      </c>
      <c r="I124" s="357" t="s">
        <v>348</v>
      </c>
      <c r="J124" s="355">
        <v>49</v>
      </c>
      <c r="K124" s="360" t="str">
        <f>IF(J124&lt;=0,"",IF(J124&lt;=2,"Muy Baja",IF(J124&lt;=24,"Baja",IF(J124&lt;=500,"Media",IF(J124&lt;=5000,"Alta","Muy Alta")))))</f>
        <v>Media</v>
      </c>
      <c r="L124" s="363">
        <f>IF(K124="","",IF(K124="Muy Baja",0.2,IF(K124="Baja",0.4,IF(K124="Media",0.6,IF(K124="Alta",0.8,IF(K124="Muy Alta",1,))))))</f>
        <v>0.6</v>
      </c>
      <c r="M124" s="366" t="s">
        <v>560</v>
      </c>
      <c r="N124" s="185"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60"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63">
        <f>IF(O124="","",IF(O124="Leve",0.2,IF(O124="Menor",0.4,IF(O124="Moderado",0.6,IF(O124="Mayor",0.8,IF(O124="Catastrófico",1,))))))</f>
        <v>0.6</v>
      </c>
      <c r="Q124" s="379"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86">
        <v>1</v>
      </c>
      <c r="S124" s="194" t="s">
        <v>580</v>
      </c>
      <c r="T124" s="183" t="str">
        <f t="shared" si="189"/>
        <v>Probabilidad</v>
      </c>
      <c r="U124" s="187" t="s">
        <v>14</v>
      </c>
      <c r="V124" s="187" t="s">
        <v>9</v>
      </c>
      <c r="W124" s="188" t="str">
        <f t="shared" si="190"/>
        <v>40%</v>
      </c>
      <c r="X124" s="187" t="s">
        <v>19</v>
      </c>
      <c r="Y124" s="187" t="s">
        <v>22</v>
      </c>
      <c r="Z124" s="187" t="s">
        <v>110</v>
      </c>
      <c r="AA124" s="161">
        <f t="shared" si="191"/>
        <v>0.36</v>
      </c>
      <c r="AB124" s="176" t="str">
        <f t="shared" si="192"/>
        <v>Baja</v>
      </c>
      <c r="AC124" s="177">
        <f t="shared" si="193"/>
        <v>0.36</v>
      </c>
      <c r="AD124" s="176" t="str">
        <f t="shared" si="194"/>
        <v>Moderado</v>
      </c>
      <c r="AE124" s="177">
        <f t="shared" si="195"/>
        <v>0.6</v>
      </c>
      <c r="AF124" s="178" t="str">
        <f t="shared" si="196"/>
        <v>Moderado</v>
      </c>
      <c r="AG124" s="179" t="s">
        <v>122</v>
      </c>
      <c r="AH124" s="195" t="s">
        <v>475</v>
      </c>
      <c r="AI124" s="174" t="s">
        <v>474</v>
      </c>
      <c r="AJ124" s="173" t="s">
        <v>199</v>
      </c>
      <c r="AK124" s="173" t="s">
        <v>476</v>
      </c>
      <c r="AL124" s="174" t="s">
        <v>581</v>
      </c>
      <c r="AM124" s="172"/>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row>
    <row r="125" spans="1:93" s="170" customFormat="1" ht="151.5" customHeight="1" x14ac:dyDescent="0.25">
      <c r="A125" s="373"/>
      <c r="B125" s="371"/>
      <c r="C125" s="376"/>
      <c r="D125" s="376"/>
      <c r="E125" s="358"/>
      <c r="F125" s="358"/>
      <c r="G125" s="358"/>
      <c r="H125" s="375"/>
      <c r="I125" s="358"/>
      <c r="J125" s="356"/>
      <c r="K125" s="361"/>
      <c r="L125" s="364"/>
      <c r="M125" s="367"/>
      <c r="N125" s="192"/>
      <c r="O125" s="361"/>
      <c r="P125" s="364"/>
      <c r="Q125" s="380"/>
      <c r="R125" s="186">
        <v>2</v>
      </c>
      <c r="S125" s="196" t="s">
        <v>570</v>
      </c>
      <c r="T125" s="183" t="str">
        <f t="shared" si="189"/>
        <v>Probabilidad</v>
      </c>
      <c r="U125" s="187" t="s">
        <v>15</v>
      </c>
      <c r="V125" s="187" t="s">
        <v>9</v>
      </c>
      <c r="W125" s="188" t="str">
        <f t="shared" si="190"/>
        <v>30%</v>
      </c>
      <c r="X125" s="187" t="s">
        <v>19</v>
      </c>
      <c r="Y125" s="187" t="s">
        <v>23</v>
      </c>
      <c r="Z125" s="187" t="s">
        <v>110</v>
      </c>
      <c r="AA125" s="161">
        <f>IFERROR(IF(T125="Probabilidad",(AA124-(+AA124*W125)),IF(T125="Impacto",L125,"")),"")</f>
        <v>0.252</v>
      </c>
      <c r="AB125" s="176" t="str">
        <f t="shared" si="192"/>
        <v>Baja</v>
      </c>
      <c r="AC125" s="177">
        <f t="shared" si="193"/>
        <v>0.252</v>
      </c>
      <c r="AD125" s="176" t="str">
        <f t="shared" si="194"/>
        <v>Leve</v>
      </c>
      <c r="AE125" s="177">
        <f t="shared" si="195"/>
        <v>0</v>
      </c>
      <c r="AF125" s="178" t="str">
        <f t="shared" si="196"/>
        <v>Bajo</v>
      </c>
      <c r="AG125" s="179" t="s">
        <v>122</v>
      </c>
      <c r="AH125" s="195" t="s">
        <v>582</v>
      </c>
      <c r="AI125" s="197" t="s">
        <v>206</v>
      </c>
      <c r="AJ125" s="173" t="s">
        <v>199</v>
      </c>
      <c r="AK125" s="173" t="s">
        <v>199</v>
      </c>
      <c r="AL125" s="195" t="s">
        <v>477</v>
      </c>
      <c r="AM125" s="172"/>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row>
    <row r="126" spans="1:93" s="171" customFormat="1" ht="151.5" customHeight="1" x14ac:dyDescent="0.25">
      <c r="A126" s="373"/>
      <c r="B126" s="372"/>
      <c r="C126" s="376"/>
      <c r="D126" s="376"/>
      <c r="E126" s="358"/>
      <c r="F126" s="358"/>
      <c r="G126" s="358"/>
      <c r="H126" s="375"/>
      <c r="I126" s="358"/>
      <c r="J126" s="356"/>
      <c r="K126" s="362"/>
      <c r="L126" s="365"/>
      <c r="M126" s="367"/>
      <c r="N126" s="192"/>
      <c r="O126" s="362"/>
      <c r="P126" s="365"/>
      <c r="Q126" s="381"/>
      <c r="R126" s="186">
        <v>3</v>
      </c>
      <c r="S126" s="182"/>
      <c r="T126" s="183" t="str">
        <f t="shared" si="189"/>
        <v/>
      </c>
      <c r="U126" s="187"/>
      <c r="V126" s="187"/>
      <c r="W126" s="188"/>
      <c r="X126" s="187"/>
      <c r="Y126" s="187"/>
      <c r="Z126" s="187"/>
      <c r="AA126" s="161"/>
      <c r="AB126" s="176"/>
      <c r="AC126" s="177"/>
      <c r="AD126" s="176"/>
      <c r="AE126" s="177"/>
      <c r="AF126" s="178"/>
      <c r="AG126" s="179"/>
      <c r="AH126" s="182"/>
      <c r="AI126" s="172"/>
      <c r="AJ126" s="173"/>
      <c r="AK126" s="173"/>
      <c r="AL126" s="182"/>
      <c r="AM126" s="172"/>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row>
    <row r="127" spans="1:93" s="170" customFormat="1" ht="151.5" customHeight="1" x14ac:dyDescent="0.25">
      <c r="A127" s="373">
        <v>41</v>
      </c>
      <c r="B127" s="370" t="s">
        <v>470</v>
      </c>
      <c r="C127" s="378" t="s">
        <v>471</v>
      </c>
      <c r="D127" s="368" t="s">
        <v>472</v>
      </c>
      <c r="E127" s="357" t="s">
        <v>120</v>
      </c>
      <c r="F127" s="377" t="s">
        <v>583</v>
      </c>
      <c r="G127" s="377" t="s">
        <v>584</v>
      </c>
      <c r="H127" s="374" t="s">
        <v>585</v>
      </c>
      <c r="I127" s="357" t="s">
        <v>348</v>
      </c>
      <c r="J127" s="355">
        <v>60</v>
      </c>
      <c r="K127" s="360" t="str">
        <f>IF(J127&lt;=0,"",IF(J127&lt;=2,"Muy Baja",IF(J127&lt;=24,"Baja",IF(J127&lt;=500,"Media",IF(J127&lt;=5000,"Alta","Muy Alta")))))</f>
        <v>Media</v>
      </c>
      <c r="L127" s="363">
        <f>IF(K127="","",IF(K127="Muy Baja",0.2,IF(K127="Baja",0.4,IF(K127="Media",0.6,IF(K127="Alta",0.8,IF(K127="Muy Alta",1,))))))</f>
        <v>0.6</v>
      </c>
      <c r="M127" s="366" t="s">
        <v>560</v>
      </c>
      <c r="N127" s="185"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60"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63">
        <f>IF(O127="","",IF(O127="Leve",0.2,IF(O127="Menor",0.4,IF(O127="Moderado",0.6,IF(O127="Mayor",0.8,IF(O127="Catastrófico",1,))))))</f>
        <v>0.6</v>
      </c>
      <c r="Q127" s="379"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86">
        <v>1</v>
      </c>
      <c r="S127" s="182" t="s">
        <v>593</v>
      </c>
      <c r="T127" s="183" t="str">
        <f t="shared" ref="T127:T156" si="197">IF(OR(U127="Preventivo",U127="Detectivo"),"Probabilidad",IF(U127="Correctivo","Impacto",""))</f>
        <v>Probabilidad</v>
      </c>
      <c r="U127" s="187" t="s">
        <v>15</v>
      </c>
      <c r="V127" s="187" t="s">
        <v>9</v>
      </c>
      <c r="W127" s="188" t="str">
        <f t="shared" ref="W127:W156" si="198">IF(AND(U127="Preventivo",V127="Automático"),"50%",IF(AND(U127="Preventivo",V127="Manual"),"40%",IF(AND(U127="Detectivo",V127="Automático"),"40%",IF(AND(U127="Detectivo",V127="Manual"),"30%",IF(AND(U127="Correctivo",V127="Automático"),"35%",IF(AND(U127="Correctivo",V127="Manual"),"25%",""))))))</f>
        <v>30%</v>
      </c>
      <c r="X127" s="187" t="s">
        <v>20</v>
      </c>
      <c r="Y127" s="187" t="s">
        <v>23</v>
      </c>
      <c r="Z127" s="187" t="s">
        <v>111</v>
      </c>
      <c r="AA127" s="161">
        <f t="shared" ref="AA127:AA156" si="199">IFERROR(IF(T127="Probabilidad",(L127-(+L127*W127)),IF(T127="Impacto",L127,"")),"")</f>
        <v>0.42</v>
      </c>
      <c r="AB127" s="176" t="str">
        <f t="shared" ref="AB127:AB156" si="200">IFERROR(IF(AA127="","",IF(AA127&lt;=0.2,"Muy Baja",IF(AA127&lt;=0.4,"Baja",IF(AA127&lt;=0.6,"Media",IF(AA127&lt;=0.8,"Alta","Muy Alta"))))),"")</f>
        <v>Media</v>
      </c>
      <c r="AC127" s="177">
        <f t="shared" ref="AC127:AC156" si="201">+AA127</f>
        <v>0.42</v>
      </c>
      <c r="AD127" s="176" t="str">
        <f t="shared" ref="AD127:AD156" si="202">IFERROR(IF(AE127="","",IF(AE127&lt;=0.2,"Leve",IF(AE127&lt;=0.4,"Menor",IF(AE127&lt;=0.6,"Moderado",IF(AE127&lt;=0.8,"Mayor","Catastrófico"))))),"")</f>
        <v>Moderado</v>
      </c>
      <c r="AE127" s="177">
        <f t="shared" ref="AE127:AE156" si="203">IFERROR(IF(T127="Impacto",(P127-(+P127*W127)),IF(T127="Probabilidad",P127,"")),"")</f>
        <v>0.6</v>
      </c>
      <c r="AF127" s="178" t="str">
        <f t="shared" ref="AF127:AF156" si="204">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79" t="s">
        <v>122</v>
      </c>
      <c r="AH127" s="182" t="s">
        <v>586</v>
      </c>
      <c r="AI127" s="172" t="s">
        <v>474</v>
      </c>
      <c r="AJ127" s="173" t="s">
        <v>199</v>
      </c>
      <c r="AK127" s="173" t="s">
        <v>199</v>
      </c>
      <c r="AL127" s="182" t="s">
        <v>478</v>
      </c>
      <c r="AM127" s="172"/>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c r="CN127" s="144"/>
      <c r="CO127" s="144"/>
    </row>
    <row r="128" spans="1:93" s="171" customFormat="1" ht="151.5" customHeight="1" x14ac:dyDescent="0.25">
      <c r="A128" s="373"/>
      <c r="B128" s="371"/>
      <c r="C128" s="376"/>
      <c r="D128" s="376"/>
      <c r="E128" s="358"/>
      <c r="F128" s="358"/>
      <c r="G128" s="358"/>
      <c r="H128" s="375"/>
      <c r="I128" s="358"/>
      <c r="J128" s="356"/>
      <c r="K128" s="361"/>
      <c r="L128" s="364"/>
      <c r="M128" s="367"/>
      <c r="N128" s="192"/>
      <c r="O128" s="361"/>
      <c r="P128" s="364"/>
      <c r="Q128" s="380"/>
      <c r="R128" s="186">
        <v>2</v>
      </c>
      <c r="S128" s="182"/>
      <c r="T128" s="183" t="str">
        <f t="shared" si="197"/>
        <v/>
      </c>
      <c r="U128" s="187"/>
      <c r="V128" s="187"/>
      <c r="W128" s="188"/>
      <c r="X128" s="187"/>
      <c r="Y128" s="187"/>
      <c r="Z128" s="187"/>
      <c r="AA128" s="161" t="str">
        <f>IFERROR(IF(T128="Probabilidad",(AA127-(+AA127*W128)),IF(T128="Impacto",L128,"")),"")</f>
        <v/>
      </c>
      <c r="AB128" s="176" t="str">
        <f t="shared" si="200"/>
        <v/>
      </c>
      <c r="AC128" s="177" t="str">
        <f t="shared" si="201"/>
        <v/>
      </c>
      <c r="AD128" s="176" t="str">
        <f t="shared" si="202"/>
        <v/>
      </c>
      <c r="AE128" s="177" t="str">
        <f t="shared" si="203"/>
        <v/>
      </c>
      <c r="AF128" s="178" t="str">
        <f t="shared" si="204"/>
        <v/>
      </c>
      <c r="AG128" s="179"/>
      <c r="AH128" s="182"/>
      <c r="AI128" s="172"/>
      <c r="AJ128" s="173"/>
      <c r="AK128" s="173"/>
      <c r="AL128" s="182"/>
      <c r="AM128" s="172"/>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row>
    <row r="129" spans="1:71" s="171" customFormat="1" ht="151.5" customHeight="1" x14ac:dyDescent="0.25">
      <c r="A129" s="373"/>
      <c r="B129" s="372"/>
      <c r="C129" s="376"/>
      <c r="D129" s="376"/>
      <c r="E129" s="358"/>
      <c r="F129" s="358"/>
      <c r="G129" s="358"/>
      <c r="H129" s="375"/>
      <c r="I129" s="358"/>
      <c r="J129" s="356"/>
      <c r="K129" s="362"/>
      <c r="L129" s="365"/>
      <c r="M129" s="367"/>
      <c r="N129" s="192"/>
      <c r="O129" s="362"/>
      <c r="P129" s="365"/>
      <c r="Q129" s="381"/>
      <c r="R129" s="186">
        <v>3</v>
      </c>
      <c r="S129" s="182"/>
      <c r="T129" s="183" t="str">
        <f t="shared" si="197"/>
        <v/>
      </c>
      <c r="U129" s="187"/>
      <c r="V129" s="187"/>
      <c r="W129" s="188"/>
      <c r="X129" s="187"/>
      <c r="Y129" s="187"/>
      <c r="Z129" s="187"/>
      <c r="AA129" s="161" t="str">
        <f>IFERROR(IF(T129="Probabilidad",(AA128-(+AA128*W129)),IF(T129="Impacto",L129,"")),"")</f>
        <v/>
      </c>
      <c r="AB129" s="176" t="str">
        <f t="shared" si="200"/>
        <v/>
      </c>
      <c r="AC129" s="177" t="str">
        <f t="shared" si="201"/>
        <v/>
      </c>
      <c r="AD129" s="176" t="str">
        <f t="shared" si="202"/>
        <v/>
      </c>
      <c r="AE129" s="177" t="str">
        <f t="shared" si="203"/>
        <v/>
      </c>
      <c r="AF129" s="178" t="str">
        <f t="shared" si="204"/>
        <v/>
      </c>
      <c r="AG129" s="179"/>
      <c r="AH129" s="182"/>
      <c r="AI129" s="172"/>
      <c r="AJ129" s="173"/>
      <c r="AK129" s="173"/>
      <c r="AL129" s="182"/>
      <c r="AM129" s="172"/>
    </row>
    <row r="130" spans="1:71" s="170" customFormat="1" ht="151.5" customHeight="1" x14ac:dyDescent="0.25">
      <c r="A130" s="373">
        <v>42</v>
      </c>
      <c r="B130" s="370" t="s">
        <v>470</v>
      </c>
      <c r="C130" s="378" t="s">
        <v>471</v>
      </c>
      <c r="D130" s="368" t="s">
        <v>472</v>
      </c>
      <c r="E130" s="357" t="s">
        <v>120</v>
      </c>
      <c r="F130" s="377" t="s">
        <v>479</v>
      </c>
      <c r="G130" s="357" t="s">
        <v>571</v>
      </c>
      <c r="H130" s="390" t="s">
        <v>572</v>
      </c>
      <c r="I130" s="357" t="s">
        <v>116</v>
      </c>
      <c r="J130" s="355">
        <v>13</v>
      </c>
      <c r="K130" s="360" t="str">
        <f>IF(J130&lt;=0,"",IF(J130&lt;=2,"Muy Baja",IF(J130&lt;=24,"Baja",IF(J130&lt;=500,"Media",IF(J130&lt;=5000,"Alta","Muy Alta")))))</f>
        <v>Baja</v>
      </c>
      <c r="L130" s="363">
        <f>IF(K130="","",IF(K130="Muy Baja",0.2,IF(K130="Baja",0.4,IF(K130="Media",0.6,IF(K130="Alta",0.8,IF(K130="Muy Alta",1,))))))</f>
        <v>0.4</v>
      </c>
      <c r="M130" s="366" t="s">
        <v>560</v>
      </c>
      <c r="N130" s="185"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60"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63">
        <f>IF(O130="","",IF(O130="Leve",0.2,IF(O130="Menor",0.4,IF(O130="Moderado",0.6,IF(O130="Mayor",0.8,IF(O130="Catastrófico",1,))))))</f>
        <v>0.6</v>
      </c>
      <c r="Q130" s="379"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86">
        <v>1</v>
      </c>
      <c r="S130" s="198" t="s">
        <v>587</v>
      </c>
      <c r="T130" s="183" t="str">
        <f t="shared" si="197"/>
        <v>Probabilidad</v>
      </c>
      <c r="U130" s="187" t="s">
        <v>15</v>
      </c>
      <c r="V130" s="187" t="s">
        <v>9</v>
      </c>
      <c r="W130" s="188" t="str">
        <f t="shared" si="198"/>
        <v>30%</v>
      </c>
      <c r="X130" s="187" t="s">
        <v>20</v>
      </c>
      <c r="Y130" s="187" t="s">
        <v>22</v>
      </c>
      <c r="Z130" s="187" t="s">
        <v>110</v>
      </c>
      <c r="AA130" s="161">
        <f t="shared" si="199"/>
        <v>0.28000000000000003</v>
      </c>
      <c r="AB130" s="176" t="str">
        <f t="shared" si="200"/>
        <v>Baja</v>
      </c>
      <c r="AC130" s="177">
        <f t="shared" si="201"/>
        <v>0.28000000000000003</v>
      </c>
      <c r="AD130" s="176" t="str">
        <f t="shared" si="202"/>
        <v>Moderado</v>
      </c>
      <c r="AE130" s="177">
        <f t="shared" si="203"/>
        <v>0.6</v>
      </c>
      <c r="AF130" s="178" t="str">
        <f t="shared" si="204"/>
        <v>Moderado</v>
      </c>
      <c r="AG130" s="179" t="s">
        <v>122</v>
      </c>
      <c r="AH130" s="182" t="s">
        <v>588</v>
      </c>
      <c r="AI130" s="172" t="s">
        <v>219</v>
      </c>
      <c r="AJ130" s="173" t="s">
        <v>199</v>
      </c>
      <c r="AK130" s="173" t="s">
        <v>199</v>
      </c>
      <c r="AL130" s="182" t="s">
        <v>480</v>
      </c>
      <c r="AM130" s="172"/>
    </row>
    <row r="131" spans="1:71" s="171" customFormat="1" ht="151.5" customHeight="1" x14ac:dyDescent="0.25">
      <c r="A131" s="373"/>
      <c r="B131" s="371"/>
      <c r="C131" s="376"/>
      <c r="D131" s="376"/>
      <c r="E131" s="358"/>
      <c r="F131" s="358"/>
      <c r="G131" s="358"/>
      <c r="H131" s="375"/>
      <c r="I131" s="358"/>
      <c r="J131" s="356"/>
      <c r="K131" s="361"/>
      <c r="L131" s="364"/>
      <c r="M131" s="367"/>
      <c r="N131" s="192"/>
      <c r="O131" s="361"/>
      <c r="P131" s="364"/>
      <c r="Q131" s="380"/>
      <c r="R131" s="186">
        <v>2</v>
      </c>
      <c r="S131" s="182"/>
      <c r="T131" s="183" t="str">
        <f t="shared" si="197"/>
        <v/>
      </c>
      <c r="U131" s="187"/>
      <c r="V131" s="187"/>
      <c r="W131" s="188"/>
      <c r="X131" s="187"/>
      <c r="Y131" s="187"/>
      <c r="Z131" s="187"/>
      <c r="AA131" s="161" t="str">
        <f>IFERROR(IF(T131="Probabilidad",(AA130-(+AA130*W131)),IF(T131="Impacto",L131,"")),"")</f>
        <v/>
      </c>
      <c r="AB131" s="176" t="str">
        <f t="shared" si="200"/>
        <v/>
      </c>
      <c r="AC131" s="177" t="str">
        <f t="shared" si="201"/>
        <v/>
      </c>
      <c r="AD131" s="176" t="str">
        <f t="shared" si="202"/>
        <v/>
      </c>
      <c r="AE131" s="177" t="str">
        <f t="shared" si="203"/>
        <v/>
      </c>
      <c r="AF131" s="178" t="str">
        <f t="shared" si="204"/>
        <v/>
      </c>
      <c r="AG131" s="179"/>
      <c r="AH131" s="182"/>
      <c r="AI131" s="172"/>
      <c r="AJ131" s="173"/>
      <c r="AK131" s="173"/>
      <c r="AL131" s="182"/>
      <c r="AM131" s="172"/>
    </row>
    <row r="132" spans="1:71" s="171" customFormat="1" ht="151.5" customHeight="1" x14ac:dyDescent="0.25">
      <c r="A132" s="373"/>
      <c r="B132" s="372"/>
      <c r="C132" s="376"/>
      <c r="D132" s="376"/>
      <c r="E132" s="358"/>
      <c r="F132" s="358"/>
      <c r="G132" s="358"/>
      <c r="H132" s="375"/>
      <c r="I132" s="358"/>
      <c r="J132" s="356"/>
      <c r="K132" s="362"/>
      <c r="L132" s="365"/>
      <c r="M132" s="367"/>
      <c r="N132" s="192"/>
      <c r="O132" s="362"/>
      <c r="P132" s="365"/>
      <c r="Q132" s="381"/>
      <c r="R132" s="186">
        <v>3</v>
      </c>
      <c r="S132" s="182"/>
      <c r="T132" s="183" t="str">
        <f t="shared" si="197"/>
        <v/>
      </c>
      <c r="U132" s="187"/>
      <c r="V132" s="187"/>
      <c r="W132" s="188"/>
      <c r="X132" s="187"/>
      <c r="Y132" s="187"/>
      <c r="Z132" s="187"/>
      <c r="AA132" s="161" t="str">
        <f>IFERROR(IF(T132="Probabilidad",(AA131-(+AA131*W132)),IF(T132="Impacto",L132,"")),"")</f>
        <v/>
      </c>
      <c r="AB132" s="176" t="str">
        <f t="shared" si="200"/>
        <v/>
      </c>
      <c r="AC132" s="177" t="str">
        <f t="shared" si="201"/>
        <v/>
      </c>
      <c r="AD132" s="176" t="str">
        <f t="shared" si="202"/>
        <v/>
      </c>
      <c r="AE132" s="177" t="str">
        <f t="shared" si="203"/>
        <v/>
      </c>
      <c r="AF132" s="178" t="str">
        <f t="shared" si="204"/>
        <v/>
      </c>
      <c r="AG132" s="179"/>
      <c r="AH132" s="182"/>
      <c r="AI132" s="172"/>
      <c r="AJ132" s="173"/>
      <c r="AK132" s="173"/>
      <c r="AL132" s="182"/>
      <c r="AM132" s="172"/>
    </row>
    <row r="133" spans="1:71" s="170" customFormat="1" ht="151.5" customHeight="1" x14ac:dyDescent="0.25">
      <c r="A133" s="373">
        <v>43</v>
      </c>
      <c r="B133" s="370" t="s">
        <v>336</v>
      </c>
      <c r="C133" s="368" t="s">
        <v>337</v>
      </c>
      <c r="D133" s="368" t="s">
        <v>338</v>
      </c>
      <c r="E133" s="357" t="s">
        <v>120</v>
      </c>
      <c r="F133" s="377" t="s">
        <v>548</v>
      </c>
      <c r="G133" s="357" t="s">
        <v>481</v>
      </c>
      <c r="H133" s="374" t="s">
        <v>482</v>
      </c>
      <c r="I133" s="357" t="s">
        <v>115</v>
      </c>
      <c r="J133" s="355">
        <v>53</v>
      </c>
      <c r="K133" s="360" t="str">
        <f>IF(J133&lt;=0,"",IF(J133&lt;=2,"Muy Baja",IF(J133&lt;=24,"Baja",IF(J133&lt;=500,"Media",IF(J133&lt;=5000,"Alta","Muy Alta")))))</f>
        <v>Media</v>
      </c>
      <c r="L133" s="363">
        <f>IF(K133="","",IF(K133="Muy Baja",0.2,IF(K133="Baja",0.4,IF(K133="Media",0.6,IF(K133="Alta",0.8,IF(K133="Muy Alta",1,))))))</f>
        <v>0.6</v>
      </c>
      <c r="M133" s="366" t="s">
        <v>567</v>
      </c>
      <c r="N133" s="185" t="str">
        <f>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60" t="str">
        <f>IF(OR(N133='Tabla Impacto'!$C$11,N133='Tabla Impacto'!$D$11),"Leve",IF(OR(N133='Tabla Impacto'!$C$12,N133='Tabla Impacto'!$D$12),"Menor",IF(OR(N133='Tabla Impacto'!$C$13,N133='Tabla Impacto'!$D$13),"Moderado",IF(OR(N133='Tabla Impacto'!$C$14,N133='Tabla Impacto'!$D$14),"Mayor",IF(OR(N133='Tabla Impacto'!$C$15,N133='Tabla Impacto'!$D$15),"Catastrófico","")))))</f>
        <v>Mayor</v>
      </c>
      <c r="P133" s="363">
        <f>IF(O133="","",IF(O133="Leve",0.2,IF(O133="Menor",0.4,IF(O133="Moderado",0.6,IF(O133="Mayor",0.8,IF(O133="Catastrófico",1,))))))</f>
        <v>0.8</v>
      </c>
      <c r="Q133" s="379"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86">
        <v>1</v>
      </c>
      <c r="S133" s="182" t="s">
        <v>549</v>
      </c>
      <c r="T133" s="183" t="str">
        <f t="shared" si="197"/>
        <v>Probabilidad</v>
      </c>
      <c r="U133" s="187" t="s">
        <v>15</v>
      </c>
      <c r="V133" s="187" t="s">
        <v>9</v>
      </c>
      <c r="W133" s="188" t="str">
        <f t="shared" si="198"/>
        <v>30%</v>
      </c>
      <c r="X133" s="187" t="s">
        <v>19</v>
      </c>
      <c r="Y133" s="187" t="s">
        <v>22</v>
      </c>
      <c r="Z133" s="187" t="s">
        <v>110</v>
      </c>
      <c r="AA133" s="161">
        <f t="shared" si="199"/>
        <v>0.42</v>
      </c>
      <c r="AB133" s="176" t="str">
        <f t="shared" si="200"/>
        <v>Media</v>
      </c>
      <c r="AC133" s="177">
        <f t="shared" si="201"/>
        <v>0.42</v>
      </c>
      <c r="AD133" s="176" t="str">
        <f t="shared" si="202"/>
        <v>Mayor</v>
      </c>
      <c r="AE133" s="177">
        <f t="shared" si="203"/>
        <v>0.8</v>
      </c>
      <c r="AF133" s="178" t="str">
        <f t="shared" si="204"/>
        <v>Alto</v>
      </c>
      <c r="AG133" s="179" t="s">
        <v>122</v>
      </c>
      <c r="AH133" s="182" t="s">
        <v>551</v>
      </c>
      <c r="AI133" s="174" t="s">
        <v>269</v>
      </c>
      <c r="AJ133" s="173">
        <v>44562</v>
      </c>
      <c r="AK133" s="173" t="s">
        <v>408</v>
      </c>
      <c r="AL133" s="182" t="s">
        <v>550</v>
      </c>
      <c r="AM133" s="172"/>
    </row>
    <row r="134" spans="1:71" s="170" customFormat="1" ht="151.5" customHeight="1" x14ac:dyDescent="0.25">
      <c r="A134" s="373"/>
      <c r="B134" s="371"/>
      <c r="C134" s="369"/>
      <c r="D134" s="369"/>
      <c r="E134" s="358"/>
      <c r="F134" s="358"/>
      <c r="G134" s="358"/>
      <c r="H134" s="375"/>
      <c r="I134" s="358"/>
      <c r="J134" s="356"/>
      <c r="K134" s="361"/>
      <c r="L134" s="364"/>
      <c r="M134" s="367"/>
      <c r="N134" s="192"/>
      <c r="O134" s="361"/>
      <c r="P134" s="364"/>
      <c r="Q134" s="380"/>
      <c r="R134" s="186">
        <v>2</v>
      </c>
      <c r="S134" s="182" t="s">
        <v>589</v>
      </c>
      <c r="T134" s="183" t="str">
        <f t="shared" si="197"/>
        <v>Probabilidad</v>
      </c>
      <c r="U134" s="187" t="s">
        <v>14</v>
      </c>
      <c r="V134" s="187" t="s">
        <v>9</v>
      </c>
      <c r="W134" s="188" t="str">
        <f t="shared" si="198"/>
        <v>40%</v>
      </c>
      <c r="X134" s="187" t="s">
        <v>19</v>
      </c>
      <c r="Y134" s="187" t="s">
        <v>22</v>
      </c>
      <c r="Z134" s="187" t="s">
        <v>110</v>
      </c>
      <c r="AA134" s="161">
        <f>IFERROR(IF(T134="Probabilidad",(AA133-(+AA133*W134)),IF(T134="Impacto",L134,"")),"")</f>
        <v>0.252</v>
      </c>
      <c r="AB134" s="176" t="str">
        <f t="shared" si="200"/>
        <v>Baja</v>
      </c>
      <c r="AC134" s="177">
        <f t="shared" si="201"/>
        <v>0.252</v>
      </c>
      <c r="AD134" s="176" t="str">
        <f t="shared" si="202"/>
        <v>Mayor</v>
      </c>
      <c r="AE134" s="177">
        <v>0.8</v>
      </c>
      <c r="AF134" s="178" t="str">
        <f t="shared" si="204"/>
        <v>Alto</v>
      </c>
      <c r="AG134" s="179" t="s">
        <v>122</v>
      </c>
      <c r="AH134" s="182" t="s">
        <v>590</v>
      </c>
      <c r="AI134" s="172" t="s">
        <v>206</v>
      </c>
      <c r="AJ134" s="173">
        <v>44562</v>
      </c>
      <c r="AK134" s="173" t="s">
        <v>408</v>
      </c>
      <c r="AL134" s="182" t="s">
        <v>550</v>
      </c>
      <c r="AM134" s="172"/>
    </row>
    <row r="135" spans="1:71" s="170" customFormat="1" ht="151.5" customHeight="1" x14ac:dyDescent="0.25">
      <c r="A135" s="373"/>
      <c r="B135" s="372"/>
      <c r="C135" s="369"/>
      <c r="D135" s="369"/>
      <c r="E135" s="358"/>
      <c r="F135" s="358"/>
      <c r="G135" s="358"/>
      <c r="H135" s="375"/>
      <c r="I135" s="358"/>
      <c r="J135" s="356"/>
      <c r="K135" s="362"/>
      <c r="L135" s="365"/>
      <c r="M135" s="367"/>
      <c r="N135" s="192"/>
      <c r="O135" s="362"/>
      <c r="P135" s="365"/>
      <c r="Q135" s="381"/>
      <c r="R135" s="186">
        <v>3</v>
      </c>
      <c r="S135" s="182" t="s">
        <v>341</v>
      </c>
      <c r="T135" s="183" t="str">
        <f t="shared" si="197"/>
        <v>Probabilidad</v>
      </c>
      <c r="U135" s="187" t="s">
        <v>14</v>
      </c>
      <c r="V135" s="187" t="s">
        <v>9</v>
      </c>
      <c r="W135" s="188" t="str">
        <f t="shared" si="198"/>
        <v>40%</v>
      </c>
      <c r="X135" s="187" t="s">
        <v>19</v>
      </c>
      <c r="Y135" s="187" t="s">
        <v>22</v>
      </c>
      <c r="Z135" s="187" t="s">
        <v>110</v>
      </c>
      <c r="AA135" s="161">
        <f>IFERROR(IF(T135="Probabilidad",(AA134-(+AA134*W135)),IF(T135="Impacto",L135,"")),"")</f>
        <v>0.1512</v>
      </c>
      <c r="AB135" s="176" t="str">
        <f t="shared" si="200"/>
        <v>Muy Baja</v>
      </c>
      <c r="AC135" s="177">
        <f t="shared" si="201"/>
        <v>0.1512</v>
      </c>
      <c r="AD135" s="176" t="str">
        <f t="shared" si="202"/>
        <v>Mayor</v>
      </c>
      <c r="AE135" s="177">
        <v>0.8</v>
      </c>
      <c r="AF135" s="178" t="str">
        <f t="shared" si="204"/>
        <v>Alto</v>
      </c>
      <c r="AG135" s="179" t="s">
        <v>122</v>
      </c>
      <c r="AH135" s="182" t="s">
        <v>590</v>
      </c>
      <c r="AI135" s="172" t="s">
        <v>206</v>
      </c>
      <c r="AJ135" s="173">
        <v>44562</v>
      </c>
      <c r="AK135" s="173" t="s">
        <v>408</v>
      </c>
      <c r="AL135" s="182" t="s">
        <v>550</v>
      </c>
      <c r="AM135" s="172"/>
    </row>
    <row r="136" spans="1:71" s="170" customFormat="1" ht="151.5" customHeight="1" x14ac:dyDescent="0.25">
      <c r="A136" s="373">
        <v>44</v>
      </c>
      <c r="B136" s="370" t="s">
        <v>336</v>
      </c>
      <c r="C136" s="368" t="s">
        <v>337</v>
      </c>
      <c r="D136" s="368" t="s">
        <v>338</v>
      </c>
      <c r="E136" s="357" t="s">
        <v>120</v>
      </c>
      <c r="F136" s="377" t="s">
        <v>342</v>
      </c>
      <c r="G136" s="377" t="s">
        <v>484</v>
      </c>
      <c r="H136" s="374" t="s">
        <v>378</v>
      </c>
      <c r="I136" s="357" t="s">
        <v>348</v>
      </c>
      <c r="J136" s="355">
        <v>56</v>
      </c>
      <c r="K136" s="360" t="str">
        <f>IF(J136&lt;=0,"",IF(J136&lt;=2,"Muy Baja",IF(J136&lt;=24,"Baja",IF(J136&lt;=500,"Media",IF(J136&lt;=5000,"Alta","Muy Alta")))))</f>
        <v>Media</v>
      </c>
      <c r="L136" s="363">
        <f>IF(K136="","",IF(K136="Muy Baja",0.2,IF(K136="Baja",0.4,IF(K136="Media",0.6,IF(K136="Alta",0.8,IF(K136="Muy Alta",1,))))))</f>
        <v>0.6</v>
      </c>
      <c r="M136" s="366" t="s">
        <v>560</v>
      </c>
      <c r="N136" s="185" t="str">
        <f>IF(NOT(ISERROR(MATCH(M136,'Tabla Impacto'!$B$221:$B$223,0))),'Tabla Impacto'!$F$223&amp;"Por favor no seleccionar los criterios de impacto(Afectación Económica o presupuestal y Pérdida Reputacional)",M136)</f>
        <v xml:space="preserve"> El riesgo afecta la imagen de la entidad con algunos usuarios de relevancia frente al logro de los objetivos</v>
      </c>
      <c r="O136" s="360" t="str">
        <f>IF(OR(N136='Tabla Impacto'!$C$11,N136='Tabla Impacto'!$D$11),"Leve",IF(OR(N136='Tabla Impacto'!$C$12,N136='Tabla Impacto'!$D$12),"Menor",IF(OR(N136='Tabla Impacto'!$C$13,N136='Tabla Impacto'!$D$13),"Moderado",IF(OR(N136='Tabla Impacto'!$C$14,N136='Tabla Impacto'!$D$14),"Mayor",IF(OR(N136='Tabla Impacto'!$C$15,N136='Tabla Impacto'!$D$15),"Catastrófico","")))))</f>
        <v>Moderado</v>
      </c>
      <c r="P136" s="363">
        <f>IF(O136="","",IF(O136="Leve",0.2,IF(O136="Menor",0.4,IF(O136="Moderado",0.6,IF(O136="Mayor",0.8,IF(O136="Catastrófico",1,))))))</f>
        <v>0.6</v>
      </c>
      <c r="Q136" s="379"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86">
        <v>1</v>
      </c>
      <c r="S136" s="182" t="s">
        <v>339</v>
      </c>
      <c r="T136" s="183" t="str">
        <f t="shared" si="197"/>
        <v>Probabilidad</v>
      </c>
      <c r="U136" s="187" t="s">
        <v>15</v>
      </c>
      <c r="V136" s="187" t="s">
        <v>9</v>
      </c>
      <c r="W136" s="188" t="str">
        <f t="shared" si="198"/>
        <v>30%</v>
      </c>
      <c r="X136" s="187" t="s">
        <v>20</v>
      </c>
      <c r="Y136" s="187" t="s">
        <v>23</v>
      </c>
      <c r="Z136" s="187" t="s">
        <v>111</v>
      </c>
      <c r="AA136" s="161">
        <f t="shared" si="199"/>
        <v>0.42</v>
      </c>
      <c r="AB136" s="176" t="str">
        <f t="shared" si="200"/>
        <v>Media</v>
      </c>
      <c r="AC136" s="177">
        <f t="shared" si="201"/>
        <v>0.42</v>
      </c>
      <c r="AD136" s="176" t="str">
        <f t="shared" si="202"/>
        <v>Moderado</v>
      </c>
      <c r="AE136" s="177">
        <f t="shared" si="203"/>
        <v>0.6</v>
      </c>
      <c r="AF136" s="178" t="str">
        <f t="shared" si="204"/>
        <v>Moderado</v>
      </c>
      <c r="AG136" s="179" t="s">
        <v>122</v>
      </c>
      <c r="AH136" s="182" t="s">
        <v>343</v>
      </c>
      <c r="AI136" s="174" t="s">
        <v>219</v>
      </c>
      <c r="AJ136" s="173">
        <v>44562</v>
      </c>
      <c r="AK136" s="173" t="s">
        <v>408</v>
      </c>
      <c r="AL136" s="182" t="s">
        <v>552</v>
      </c>
      <c r="AM136" s="172"/>
    </row>
    <row r="137" spans="1:71" s="170" customFormat="1" ht="151.5" customHeight="1" x14ac:dyDescent="0.25">
      <c r="A137" s="373"/>
      <c r="B137" s="371"/>
      <c r="C137" s="369"/>
      <c r="D137" s="369"/>
      <c r="E137" s="358"/>
      <c r="F137" s="358"/>
      <c r="G137" s="358"/>
      <c r="H137" s="375"/>
      <c r="I137" s="358"/>
      <c r="J137" s="356"/>
      <c r="K137" s="361"/>
      <c r="L137" s="364"/>
      <c r="M137" s="367"/>
      <c r="N137" s="192"/>
      <c r="O137" s="361"/>
      <c r="P137" s="364"/>
      <c r="Q137" s="380"/>
      <c r="R137" s="186">
        <v>2</v>
      </c>
      <c r="S137" s="182" t="s">
        <v>340</v>
      </c>
      <c r="T137" s="183" t="str">
        <f t="shared" si="197"/>
        <v>Probabilidad</v>
      </c>
      <c r="U137" s="187" t="s">
        <v>15</v>
      </c>
      <c r="V137" s="187" t="s">
        <v>9</v>
      </c>
      <c r="W137" s="188" t="str">
        <f t="shared" si="198"/>
        <v>30%</v>
      </c>
      <c r="X137" s="187" t="s">
        <v>20</v>
      </c>
      <c r="Y137" s="187" t="s">
        <v>23</v>
      </c>
      <c r="Z137" s="187" t="s">
        <v>111</v>
      </c>
      <c r="AA137" s="161">
        <f>IFERROR(IF(T137="Probabilidad",(AA136-(+AA136*W137)),IF(T137="Impacto",L137,"")),"")</f>
        <v>0.29399999999999998</v>
      </c>
      <c r="AB137" s="176" t="str">
        <f t="shared" si="200"/>
        <v>Baja</v>
      </c>
      <c r="AC137" s="177">
        <f t="shared" si="201"/>
        <v>0.29399999999999998</v>
      </c>
      <c r="AD137" s="176" t="str">
        <f t="shared" si="202"/>
        <v>Moderado</v>
      </c>
      <c r="AE137" s="177">
        <v>0.6</v>
      </c>
      <c r="AF137" s="178" t="str">
        <f t="shared" si="204"/>
        <v>Moderado</v>
      </c>
      <c r="AG137" s="179" t="s">
        <v>122</v>
      </c>
      <c r="AH137" s="182" t="s">
        <v>590</v>
      </c>
      <c r="AI137" s="172" t="s">
        <v>206</v>
      </c>
      <c r="AJ137" s="173">
        <v>44562</v>
      </c>
      <c r="AK137" s="173" t="s">
        <v>408</v>
      </c>
      <c r="AL137" s="182" t="s">
        <v>552</v>
      </c>
      <c r="AM137" s="172"/>
    </row>
    <row r="138" spans="1:71" s="170" customFormat="1" ht="151.5" customHeight="1" x14ac:dyDescent="0.25">
      <c r="A138" s="373"/>
      <c r="B138" s="372"/>
      <c r="C138" s="369"/>
      <c r="D138" s="369"/>
      <c r="E138" s="358"/>
      <c r="F138" s="358"/>
      <c r="G138" s="358"/>
      <c r="H138" s="375"/>
      <c r="I138" s="358"/>
      <c r="J138" s="356"/>
      <c r="K138" s="362"/>
      <c r="L138" s="365"/>
      <c r="M138" s="367"/>
      <c r="N138" s="192"/>
      <c r="O138" s="362"/>
      <c r="P138" s="365"/>
      <c r="Q138" s="381"/>
      <c r="R138" s="186">
        <v>3</v>
      </c>
      <c r="S138" s="182" t="s">
        <v>341</v>
      </c>
      <c r="T138" s="183" t="str">
        <f t="shared" si="197"/>
        <v>Probabilidad</v>
      </c>
      <c r="U138" s="187" t="s">
        <v>15</v>
      </c>
      <c r="V138" s="187" t="s">
        <v>9</v>
      </c>
      <c r="W138" s="188" t="str">
        <f t="shared" si="198"/>
        <v>30%</v>
      </c>
      <c r="X138" s="187" t="s">
        <v>20</v>
      </c>
      <c r="Y138" s="187" t="s">
        <v>23</v>
      </c>
      <c r="Z138" s="187" t="s">
        <v>111</v>
      </c>
      <c r="AA138" s="161">
        <f>IFERROR(IF(T138="Probabilidad",(AA137-(+AA137*W138)),IF(T138="Impacto",L138,"")),"")</f>
        <v>0.20579999999999998</v>
      </c>
      <c r="AB138" s="176" t="str">
        <f t="shared" si="200"/>
        <v>Baja</v>
      </c>
      <c r="AC138" s="177">
        <f t="shared" si="201"/>
        <v>0.20579999999999998</v>
      </c>
      <c r="AD138" s="176" t="str">
        <f t="shared" si="202"/>
        <v>Moderado</v>
      </c>
      <c r="AE138" s="177">
        <v>0.6</v>
      </c>
      <c r="AF138" s="178" t="str">
        <f t="shared" si="204"/>
        <v>Moderado</v>
      </c>
      <c r="AG138" s="179" t="s">
        <v>122</v>
      </c>
      <c r="AH138" s="182" t="s">
        <v>553</v>
      </c>
      <c r="AI138" s="172" t="s">
        <v>219</v>
      </c>
      <c r="AJ138" s="173">
        <v>44562</v>
      </c>
      <c r="AK138" s="173" t="s">
        <v>408</v>
      </c>
      <c r="AL138" s="182" t="s">
        <v>552</v>
      </c>
      <c r="AM138" s="172"/>
    </row>
    <row r="139" spans="1:71" s="170" customFormat="1" ht="151.5" customHeight="1" x14ac:dyDescent="0.25">
      <c r="A139" s="373">
        <v>45</v>
      </c>
      <c r="B139" s="370" t="s">
        <v>336</v>
      </c>
      <c r="C139" s="368" t="s">
        <v>337</v>
      </c>
      <c r="D139" s="368" t="s">
        <v>338</v>
      </c>
      <c r="E139" s="357" t="s">
        <v>120</v>
      </c>
      <c r="F139" s="357" t="s">
        <v>483</v>
      </c>
      <c r="G139" s="357" t="s">
        <v>485</v>
      </c>
      <c r="H139" s="374" t="s">
        <v>344</v>
      </c>
      <c r="I139" s="357" t="s">
        <v>115</v>
      </c>
      <c r="J139" s="355">
        <v>56</v>
      </c>
      <c r="K139" s="360" t="str">
        <f>IF(J139&lt;=0,"",IF(J139&lt;=2,"Muy Baja",IF(J139&lt;=24,"Baja",IF(J139&lt;=500,"Media",IF(J139&lt;=5000,"Alta","Muy Alta")))))</f>
        <v>Media</v>
      </c>
      <c r="L139" s="363">
        <f>IF(K139="","",IF(K139="Muy Baja",0.2,IF(K139="Baja",0.4,IF(K139="Media",0.6,IF(K139="Alta",0.8,IF(K139="Muy Alta",1,))))))</f>
        <v>0.6</v>
      </c>
      <c r="M139" s="366" t="s">
        <v>557</v>
      </c>
      <c r="N139" s="185" t="str">
        <f>IF(NOT(ISERROR(MATCH(M139,'Tabla Impacto'!$B$221:$B$223,0))),'Tabla Impacto'!$F$223&amp;"Por favor no seleccionar los criterios de impacto(Afectación Económica o presupuestal y Pérdida Reputacional)",M139)</f>
        <v xml:space="preserve"> El riesgo afecta la imagen de alguna área de la organización</v>
      </c>
      <c r="O139" s="360" t="str">
        <f>IF(OR(N139='Tabla Impacto'!$C$11,N139='Tabla Impacto'!$D$11),"Leve",IF(OR(N139='Tabla Impacto'!$C$12,N139='Tabla Impacto'!$D$12),"Menor",IF(OR(N139='Tabla Impacto'!$C$13,N139='Tabla Impacto'!$D$13),"Moderado",IF(OR(N139='Tabla Impacto'!$C$14,N139='Tabla Impacto'!$D$14),"Mayor",IF(OR(N139='Tabla Impacto'!$C$15,N139='Tabla Impacto'!$D$15),"Catastrófico","")))))</f>
        <v>Leve</v>
      </c>
      <c r="P139" s="363">
        <f>IF(O139="","",IF(O139="Leve",0.2,IF(O139="Menor",0.4,IF(O139="Moderado",0.6,IF(O139="Mayor",0.8,IF(O139="Catastrófico",1,))))))</f>
        <v>0.2</v>
      </c>
      <c r="Q139" s="379"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86">
        <v>1</v>
      </c>
      <c r="S139" s="182" t="s">
        <v>345</v>
      </c>
      <c r="T139" s="183" t="str">
        <f t="shared" si="197"/>
        <v>Probabilidad</v>
      </c>
      <c r="U139" s="187" t="s">
        <v>15</v>
      </c>
      <c r="V139" s="187" t="s">
        <v>9</v>
      </c>
      <c r="W139" s="188" t="str">
        <f t="shared" si="198"/>
        <v>30%</v>
      </c>
      <c r="X139" s="187" t="s">
        <v>20</v>
      </c>
      <c r="Y139" s="187" t="s">
        <v>23</v>
      </c>
      <c r="Z139" s="187" t="s">
        <v>111</v>
      </c>
      <c r="AA139" s="161">
        <f t="shared" si="199"/>
        <v>0.42</v>
      </c>
      <c r="AB139" s="176" t="str">
        <f t="shared" si="200"/>
        <v>Media</v>
      </c>
      <c r="AC139" s="177">
        <f t="shared" si="201"/>
        <v>0.42</v>
      </c>
      <c r="AD139" s="176" t="str">
        <f t="shared" si="202"/>
        <v>Leve</v>
      </c>
      <c r="AE139" s="177">
        <f t="shared" si="203"/>
        <v>0.2</v>
      </c>
      <c r="AF139" s="178" t="str">
        <f t="shared" si="204"/>
        <v>Moderado</v>
      </c>
      <c r="AG139" s="179" t="s">
        <v>122</v>
      </c>
      <c r="AH139" s="199" t="s">
        <v>554</v>
      </c>
      <c r="AI139" s="172" t="s">
        <v>201</v>
      </c>
      <c r="AJ139" s="173">
        <v>44562</v>
      </c>
      <c r="AK139" s="173" t="s">
        <v>408</v>
      </c>
      <c r="AL139" s="199" t="s">
        <v>555</v>
      </c>
      <c r="AM139" s="172"/>
    </row>
    <row r="140" spans="1:71" s="170" customFormat="1" ht="151.5" customHeight="1" x14ac:dyDescent="0.25">
      <c r="A140" s="373"/>
      <c r="B140" s="371"/>
      <c r="C140" s="369"/>
      <c r="D140" s="369"/>
      <c r="E140" s="358"/>
      <c r="F140" s="358"/>
      <c r="G140" s="358"/>
      <c r="H140" s="375"/>
      <c r="I140" s="358"/>
      <c r="J140" s="356"/>
      <c r="K140" s="361"/>
      <c r="L140" s="364"/>
      <c r="M140" s="367"/>
      <c r="N140" s="192"/>
      <c r="O140" s="361"/>
      <c r="P140" s="364"/>
      <c r="Q140" s="380"/>
      <c r="R140" s="186">
        <v>2</v>
      </c>
      <c r="S140" s="182"/>
      <c r="T140" s="183" t="str">
        <f t="shared" si="197"/>
        <v>Probabilidad</v>
      </c>
      <c r="U140" s="187" t="s">
        <v>15</v>
      </c>
      <c r="V140" s="187" t="s">
        <v>9</v>
      </c>
      <c r="W140" s="188" t="str">
        <f t="shared" si="198"/>
        <v>30%</v>
      </c>
      <c r="X140" s="187" t="s">
        <v>20</v>
      </c>
      <c r="Y140" s="187" t="s">
        <v>23</v>
      </c>
      <c r="Z140" s="187" t="s">
        <v>111</v>
      </c>
      <c r="AA140" s="161">
        <f>IFERROR(IF(T140="Probabilidad",(AA139-(+AA139*W140)),IF(T140="Impacto",L140,"")),"")</f>
        <v>0.29399999999999998</v>
      </c>
      <c r="AB140" s="176" t="str">
        <f t="shared" si="200"/>
        <v>Baja</v>
      </c>
      <c r="AC140" s="177">
        <f t="shared" si="201"/>
        <v>0.29399999999999998</v>
      </c>
      <c r="AD140" s="176" t="str">
        <f t="shared" si="202"/>
        <v>Leve</v>
      </c>
      <c r="AE140" s="177">
        <f t="shared" si="203"/>
        <v>0</v>
      </c>
      <c r="AF140" s="178" t="str">
        <f t="shared" si="204"/>
        <v>Bajo</v>
      </c>
      <c r="AG140" s="179" t="s">
        <v>122</v>
      </c>
      <c r="AH140" s="182" t="s">
        <v>346</v>
      </c>
      <c r="AI140" s="172" t="s">
        <v>206</v>
      </c>
      <c r="AJ140" s="173">
        <v>44562</v>
      </c>
      <c r="AK140" s="173" t="s">
        <v>408</v>
      </c>
      <c r="AL140" s="199" t="s">
        <v>555</v>
      </c>
      <c r="AM140" s="172"/>
    </row>
    <row r="141" spans="1:71" s="170" customFormat="1" ht="151.5" customHeight="1" x14ac:dyDescent="0.25">
      <c r="A141" s="373"/>
      <c r="B141" s="372"/>
      <c r="C141" s="369"/>
      <c r="D141" s="369"/>
      <c r="E141" s="358"/>
      <c r="F141" s="358"/>
      <c r="G141" s="358"/>
      <c r="H141" s="375"/>
      <c r="I141" s="358"/>
      <c r="J141" s="356"/>
      <c r="K141" s="362"/>
      <c r="L141" s="365"/>
      <c r="M141" s="367"/>
      <c r="N141" s="192"/>
      <c r="O141" s="362"/>
      <c r="P141" s="365"/>
      <c r="Q141" s="381"/>
      <c r="R141" s="186">
        <v>3</v>
      </c>
      <c r="S141" s="182"/>
      <c r="T141" s="183" t="str">
        <f t="shared" si="197"/>
        <v>Probabilidad</v>
      </c>
      <c r="U141" s="187" t="s">
        <v>15</v>
      </c>
      <c r="V141" s="187" t="s">
        <v>9</v>
      </c>
      <c r="W141" s="188" t="str">
        <f t="shared" si="198"/>
        <v>30%</v>
      </c>
      <c r="X141" s="187" t="s">
        <v>20</v>
      </c>
      <c r="Y141" s="187" t="s">
        <v>23</v>
      </c>
      <c r="Z141" s="187" t="s">
        <v>111</v>
      </c>
      <c r="AA141" s="161">
        <f>IFERROR(IF(T141="Probabilidad",(AA140-(+AA140*W141)),IF(T141="Impacto",L141,"")),"")</f>
        <v>0.20579999999999998</v>
      </c>
      <c r="AB141" s="176" t="str">
        <f t="shared" si="200"/>
        <v>Baja</v>
      </c>
      <c r="AC141" s="177">
        <f t="shared" si="201"/>
        <v>0.20579999999999998</v>
      </c>
      <c r="AD141" s="176" t="str">
        <f t="shared" si="202"/>
        <v>Leve</v>
      </c>
      <c r="AE141" s="177">
        <f t="shared" si="203"/>
        <v>0</v>
      </c>
      <c r="AF141" s="178" t="str">
        <f t="shared" si="204"/>
        <v>Bajo</v>
      </c>
      <c r="AG141" s="179" t="s">
        <v>122</v>
      </c>
      <c r="AH141" s="199" t="s">
        <v>591</v>
      </c>
      <c r="AI141" s="172" t="s">
        <v>206</v>
      </c>
      <c r="AJ141" s="173">
        <v>44562</v>
      </c>
      <c r="AK141" s="173" t="s">
        <v>408</v>
      </c>
      <c r="AL141" s="199" t="s">
        <v>555</v>
      </c>
      <c r="AM141" s="172"/>
    </row>
    <row r="142" spans="1:71" s="145" customFormat="1" ht="151.5" hidden="1" customHeight="1" x14ac:dyDescent="0.25">
      <c r="A142" s="373">
        <v>46</v>
      </c>
      <c r="B142" s="370"/>
      <c r="C142" s="382"/>
      <c r="D142" s="382"/>
      <c r="E142" s="357"/>
      <c r="F142" s="357"/>
      <c r="G142" s="357"/>
      <c r="H142" s="374"/>
      <c r="I142" s="357"/>
      <c r="J142" s="355"/>
      <c r="K142" s="360" t="str">
        <f>IF(J142&lt;=0,"",IF(J142&lt;=2,"Muy Baja",IF(J142&lt;=24,"Baja",IF(J142&lt;=500,"Media",IF(J142&lt;=5000,"Alta","Muy Alta")))))</f>
        <v/>
      </c>
      <c r="L142" s="363" t="str">
        <f>IF(K142="","",IF(K142="Muy Baja",0.2,IF(K142="Baja",0.4,IF(K142="Media",0.6,IF(K142="Alta",0.8,IF(K142="Muy Alta",1,))))))</f>
        <v/>
      </c>
      <c r="M142" s="366"/>
      <c r="N142" s="185">
        <f>IF(NOT(ISERROR(MATCH(M142,'Tabla Impacto'!$B$221:$B$223,0))),'Tabla Impacto'!$F$223&amp;"Por favor no seleccionar los criterios de impacto(Afectación Económica o presupuestal y Pérdida Reputacional)",M142)</f>
        <v>0</v>
      </c>
      <c r="O142" s="360" t="str">
        <f>IF(OR(N142='Tabla Impacto'!$C$11,N142='Tabla Impacto'!$D$11),"Leve",IF(OR(N142='Tabla Impacto'!$C$12,N142='Tabla Impacto'!$D$12),"Menor",IF(OR(N142='Tabla Impacto'!$C$13,N142='Tabla Impacto'!$D$13),"Moderado",IF(OR(N142='Tabla Impacto'!$C$14,N142='Tabla Impacto'!$D$14),"Mayor",IF(OR(N142='Tabla Impacto'!$C$15,N142='Tabla Impacto'!$D$15),"Catastrófico","")))))</f>
        <v/>
      </c>
      <c r="P142" s="363" t="str">
        <f>IF(O142="","",IF(O142="Leve",0.2,IF(O142="Menor",0.4,IF(O142="Moderado",0.6,IF(O142="Mayor",0.8,IF(O142="Catastrófico",1,))))))</f>
        <v/>
      </c>
      <c r="Q142" s="379"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86">
        <v>1</v>
      </c>
      <c r="S142" s="182"/>
      <c r="T142" s="183" t="str">
        <f t="shared" si="197"/>
        <v/>
      </c>
      <c r="U142" s="187"/>
      <c r="V142" s="187"/>
      <c r="W142" s="188" t="str">
        <f t="shared" si="198"/>
        <v/>
      </c>
      <c r="X142" s="187"/>
      <c r="Y142" s="187"/>
      <c r="Z142" s="187"/>
      <c r="AA142" s="161" t="str">
        <f t="shared" si="199"/>
        <v/>
      </c>
      <c r="AB142" s="176" t="str">
        <f t="shared" si="200"/>
        <v/>
      </c>
      <c r="AC142" s="177" t="str">
        <f t="shared" si="201"/>
        <v/>
      </c>
      <c r="AD142" s="176" t="str">
        <f t="shared" si="202"/>
        <v/>
      </c>
      <c r="AE142" s="177" t="str">
        <f t="shared" si="203"/>
        <v/>
      </c>
      <c r="AF142" s="178" t="str">
        <f t="shared" si="204"/>
        <v/>
      </c>
      <c r="AG142" s="179"/>
      <c r="AH142" s="174"/>
      <c r="AI142" s="172"/>
      <c r="AJ142" s="173"/>
      <c r="AK142" s="173"/>
      <c r="AL142" s="174"/>
      <c r="AM142" s="172"/>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row>
    <row r="143" spans="1:71" s="145" customFormat="1" ht="151.5" hidden="1" customHeight="1" x14ac:dyDescent="0.25">
      <c r="A143" s="373"/>
      <c r="B143" s="371"/>
      <c r="C143" s="373"/>
      <c r="D143" s="373"/>
      <c r="E143" s="358"/>
      <c r="F143" s="358"/>
      <c r="G143" s="358"/>
      <c r="H143" s="375"/>
      <c r="I143" s="358"/>
      <c r="J143" s="356"/>
      <c r="K143" s="361"/>
      <c r="L143" s="364"/>
      <c r="M143" s="367"/>
      <c r="N143" s="192"/>
      <c r="O143" s="361"/>
      <c r="P143" s="364"/>
      <c r="Q143" s="380"/>
      <c r="R143" s="186">
        <v>2</v>
      </c>
      <c r="S143" s="182"/>
      <c r="T143" s="183" t="str">
        <f t="shared" si="197"/>
        <v/>
      </c>
      <c r="U143" s="187"/>
      <c r="V143" s="187"/>
      <c r="W143" s="188" t="str">
        <f t="shared" si="198"/>
        <v/>
      </c>
      <c r="X143" s="187"/>
      <c r="Y143" s="187"/>
      <c r="Z143" s="187"/>
      <c r="AA143" s="161" t="str">
        <f t="shared" si="199"/>
        <v/>
      </c>
      <c r="AB143" s="176" t="str">
        <f t="shared" si="200"/>
        <v/>
      </c>
      <c r="AC143" s="177" t="str">
        <f t="shared" si="201"/>
        <v/>
      </c>
      <c r="AD143" s="176" t="str">
        <f t="shared" si="202"/>
        <v/>
      </c>
      <c r="AE143" s="177" t="str">
        <f t="shared" si="203"/>
        <v/>
      </c>
      <c r="AF143" s="178" t="str">
        <f t="shared" si="204"/>
        <v/>
      </c>
      <c r="AG143" s="179"/>
      <c r="AH143" s="174"/>
      <c r="AI143" s="172"/>
      <c r="AJ143" s="173"/>
      <c r="AK143" s="173"/>
      <c r="AL143" s="174"/>
      <c r="AM143" s="172"/>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row>
    <row r="144" spans="1:71" s="145" customFormat="1" ht="151.5" hidden="1" customHeight="1" x14ac:dyDescent="0.25">
      <c r="A144" s="373"/>
      <c r="B144" s="372"/>
      <c r="C144" s="391"/>
      <c r="D144" s="391"/>
      <c r="E144" s="392"/>
      <c r="F144" s="392"/>
      <c r="G144" s="392"/>
      <c r="H144" s="393"/>
      <c r="I144" s="392"/>
      <c r="J144" s="385"/>
      <c r="K144" s="362"/>
      <c r="L144" s="365"/>
      <c r="M144" s="386"/>
      <c r="N144" s="192"/>
      <c r="O144" s="362"/>
      <c r="P144" s="365"/>
      <c r="Q144" s="381"/>
      <c r="R144" s="186">
        <v>3</v>
      </c>
      <c r="S144" s="182"/>
      <c r="T144" s="183" t="str">
        <f t="shared" si="197"/>
        <v/>
      </c>
      <c r="U144" s="187"/>
      <c r="V144" s="187"/>
      <c r="W144" s="188" t="str">
        <f t="shared" si="198"/>
        <v/>
      </c>
      <c r="X144" s="187"/>
      <c r="Y144" s="187"/>
      <c r="Z144" s="187"/>
      <c r="AA144" s="161" t="str">
        <f t="shared" si="199"/>
        <v/>
      </c>
      <c r="AB144" s="176" t="str">
        <f t="shared" si="200"/>
        <v/>
      </c>
      <c r="AC144" s="177" t="str">
        <f t="shared" si="201"/>
        <v/>
      </c>
      <c r="AD144" s="176" t="str">
        <f t="shared" si="202"/>
        <v/>
      </c>
      <c r="AE144" s="177" t="str">
        <f t="shared" si="203"/>
        <v/>
      </c>
      <c r="AF144" s="178" t="str">
        <f t="shared" si="204"/>
        <v/>
      </c>
      <c r="AG144" s="179"/>
      <c r="AH144" s="174"/>
      <c r="AI144" s="172"/>
      <c r="AJ144" s="173"/>
      <c r="AK144" s="173"/>
      <c r="AL144" s="174"/>
      <c r="AM144" s="172"/>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row>
    <row r="145" spans="1:71" s="145" customFormat="1" ht="151.5" hidden="1" customHeight="1" x14ac:dyDescent="0.25">
      <c r="A145" s="373">
        <v>47</v>
      </c>
      <c r="B145" s="370"/>
      <c r="C145" s="382"/>
      <c r="D145" s="382"/>
      <c r="E145" s="357"/>
      <c r="F145" s="357"/>
      <c r="G145" s="357"/>
      <c r="H145" s="374"/>
      <c r="I145" s="357"/>
      <c r="J145" s="355"/>
      <c r="K145" s="360" t="str">
        <f>IF(J145&lt;=0,"",IF(J145&lt;=2,"Muy Baja",IF(J145&lt;=24,"Baja",IF(J145&lt;=500,"Media",IF(J145&lt;=5000,"Alta","Muy Alta")))))</f>
        <v/>
      </c>
      <c r="L145" s="363" t="str">
        <f>IF(K145="","",IF(K145="Muy Baja",0.2,IF(K145="Baja",0.4,IF(K145="Media",0.6,IF(K145="Alta",0.8,IF(K145="Muy Alta",1,))))))</f>
        <v/>
      </c>
      <c r="M145" s="366"/>
      <c r="N145" s="185">
        <f>IF(NOT(ISERROR(MATCH(M145,'Tabla Impacto'!$B$221:$B$223,0))),'Tabla Impacto'!$F$223&amp;"Por favor no seleccionar los criterios de impacto(Afectación Económica o presupuestal y Pérdida Reputacional)",M145)</f>
        <v>0</v>
      </c>
      <c r="O145" s="360" t="str">
        <f>IF(OR(N145='Tabla Impacto'!$C$11,N145='Tabla Impacto'!$D$11),"Leve",IF(OR(N145='Tabla Impacto'!$C$12,N145='Tabla Impacto'!$D$12),"Menor",IF(OR(N145='Tabla Impacto'!$C$13,N145='Tabla Impacto'!$D$13),"Moderado",IF(OR(N145='Tabla Impacto'!$C$14,N145='Tabla Impacto'!$D$14),"Mayor",IF(OR(N145='Tabla Impacto'!$C$15,N145='Tabla Impacto'!$D$15),"Catastrófico","")))))</f>
        <v/>
      </c>
      <c r="P145" s="363" t="str">
        <f>IF(O145="","",IF(O145="Leve",0.2,IF(O145="Menor",0.4,IF(O145="Moderado",0.6,IF(O145="Mayor",0.8,IF(O145="Catastrófico",1,))))))</f>
        <v/>
      </c>
      <c r="Q145" s="379"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86">
        <v>1</v>
      </c>
      <c r="S145" s="182"/>
      <c r="T145" s="183" t="str">
        <f t="shared" si="197"/>
        <v/>
      </c>
      <c r="U145" s="187"/>
      <c r="V145" s="187"/>
      <c r="W145" s="188" t="str">
        <f t="shared" si="198"/>
        <v/>
      </c>
      <c r="X145" s="187"/>
      <c r="Y145" s="187"/>
      <c r="Z145" s="187"/>
      <c r="AA145" s="161" t="str">
        <f t="shared" si="199"/>
        <v/>
      </c>
      <c r="AB145" s="176" t="str">
        <f t="shared" si="200"/>
        <v/>
      </c>
      <c r="AC145" s="177" t="str">
        <f t="shared" si="201"/>
        <v/>
      </c>
      <c r="AD145" s="176" t="str">
        <f t="shared" si="202"/>
        <v/>
      </c>
      <c r="AE145" s="177" t="str">
        <f t="shared" si="203"/>
        <v/>
      </c>
      <c r="AF145" s="178" t="str">
        <f t="shared" si="204"/>
        <v/>
      </c>
      <c r="AG145" s="179"/>
      <c r="AH145" s="174"/>
      <c r="AI145" s="172"/>
      <c r="AJ145" s="173"/>
      <c r="AK145" s="173"/>
      <c r="AL145" s="174"/>
      <c r="AM145" s="172"/>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row>
    <row r="146" spans="1:71" s="145" customFormat="1" ht="151.5" hidden="1" customHeight="1" x14ac:dyDescent="0.25">
      <c r="A146" s="373"/>
      <c r="B146" s="371"/>
      <c r="C146" s="373"/>
      <c r="D146" s="373"/>
      <c r="E146" s="358"/>
      <c r="F146" s="358"/>
      <c r="G146" s="358"/>
      <c r="H146" s="375"/>
      <c r="I146" s="358"/>
      <c r="J146" s="356"/>
      <c r="K146" s="361"/>
      <c r="L146" s="364"/>
      <c r="M146" s="367"/>
      <c r="N146" s="192"/>
      <c r="O146" s="361"/>
      <c r="P146" s="364"/>
      <c r="Q146" s="380"/>
      <c r="R146" s="186">
        <v>2</v>
      </c>
      <c r="S146" s="182"/>
      <c r="T146" s="183" t="str">
        <f t="shared" si="197"/>
        <v/>
      </c>
      <c r="U146" s="187"/>
      <c r="V146" s="187"/>
      <c r="W146" s="188" t="str">
        <f t="shared" si="198"/>
        <v/>
      </c>
      <c r="X146" s="187"/>
      <c r="Y146" s="187"/>
      <c r="Z146" s="187"/>
      <c r="AA146" s="161" t="str">
        <f t="shared" si="199"/>
        <v/>
      </c>
      <c r="AB146" s="176" t="str">
        <f t="shared" si="200"/>
        <v/>
      </c>
      <c r="AC146" s="177" t="str">
        <f t="shared" si="201"/>
        <v/>
      </c>
      <c r="AD146" s="176" t="str">
        <f t="shared" si="202"/>
        <v/>
      </c>
      <c r="AE146" s="177" t="str">
        <f t="shared" si="203"/>
        <v/>
      </c>
      <c r="AF146" s="178" t="str">
        <f t="shared" si="204"/>
        <v/>
      </c>
      <c r="AG146" s="179"/>
      <c r="AH146" s="174"/>
      <c r="AI146" s="172"/>
      <c r="AJ146" s="173"/>
      <c r="AK146" s="173"/>
      <c r="AL146" s="174"/>
      <c r="AM146" s="172"/>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row>
    <row r="147" spans="1:71" s="145" customFormat="1" ht="151.5" hidden="1" customHeight="1" x14ac:dyDescent="0.25">
      <c r="A147" s="373"/>
      <c r="B147" s="372"/>
      <c r="C147" s="391"/>
      <c r="D147" s="391"/>
      <c r="E147" s="392"/>
      <c r="F147" s="392"/>
      <c r="G147" s="392"/>
      <c r="H147" s="393"/>
      <c r="I147" s="392"/>
      <c r="J147" s="385"/>
      <c r="K147" s="362"/>
      <c r="L147" s="365"/>
      <c r="M147" s="386"/>
      <c r="N147" s="192"/>
      <c r="O147" s="362"/>
      <c r="P147" s="365"/>
      <c r="Q147" s="381"/>
      <c r="R147" s="186">
        <v>3</v>
      </c>
      <c r="S147" s="182"/>
      <c r="T147" s="183" t="str">
        <f t="shared" si="197"/>
        <v/>
      </c>
      <c r="U147" s="187"/>
      <c r="V147" s="187"/>
      <c r="W147" s="188" t="str">
        <f t="shared" si="198"/>
        <v/>
      </c>
      <c r="X147" s="187"/>
      <c r="Y147" s="187"/>
      <c r="Z147" s="187"/>
      <c r="AA147" s="161" t="str">
        <f t="shared" si="199"/>
        <v/>
      </c>
      <c r="AB147" s="176" t="str">
        <f t="shared" si="200"/>
        <v/>
      </c>
      <c r="AC147" s="177" t="str">
        <f t="shared" si="201"/>
        <v/>
      </c>
      <c r="AD147" s="176" t="str">
        <f t="shared" si="202"/>
        <v/>
      </c>
      <c r="AE147" s="177" t="str">
        <f t="shared" si="203"/>
        <v/>
      </c>
      <c r="AF147" s="178" t="str">
        <f t="shared" si="204"/>
        <v/>
      </c>
      <c r="AG147" s="179"/>
      <c r="AH147" s="174"/>
      <c r="AI147" s="172"/>
      <c r="AJ147" s="173"/>
      <c r="AK147" s="173"/>
      <c r="AL147" s="174"/>
      <c r="AM147" s="172"/>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row>
    <row r="148" spans="1:71" s="145" customFormat="1" ht="151.5" hidden="1" customHeight="1" x14ac:dyDescent="0.25">
      <c r="A148" s="373">
        <v>48</v>
      </c>
      <c r="B148" s="370"/>
      <c r="C148" s="382"/>
      <c r="D148" s="382"/>
      <c r="E148" s="357"/>
      <c r="F148" s="357"/>
      <c r="G148" s="357"/>
      <c r="H148" s="374"/>
      <c r="I148" s="357"/>
      <c r="J148" s="355"/>
      <c r="K148" s="360" t="str">
        <f>IF(J148&lt;=0,"",IF(J148&lt;=2,"Muy Baja",IF(J148&lt;=24,"Baja",IF(J148&lt;=500,"Media",IF(J148&lt;=5000,"Alta","Muy Alta")))))</f>
        <v/>
      </c>
      <c r="L148" s="363" t="str">
        <f>IF(K148="","",IF(K148="Muy Baja",0.2,IF(K148="Baja",0.4,IF(K148="Media",0.6,IF(K148="Alta",0.8,IF(K148="Muy Alta",1,))))))</f>
        <v/>
      </c>
      <c r="M148" s="366"/>
      <c r="N148" s="185">
        <f>IF(NOT(ISERROR(MATCH(M148,'Tabla Impacto'!$B$221:$B$223,0))),'Tabla Impacto'!$F$223&amp;"Por favor no seleccionar los criterios de impacto(Afectación Económica o presupuestal y Pérdida Reputacional)",M148)</f>
        <v>0</v>
      </c>
      <c r="O148" s="360" t="str">
        <f>IF(OR(N148='Tabla Impacto'!$C$11,N148='Tabla Impacto'!$D$11),"Leve",IF(OR(N148='Tabla Impacto'!$C$12,N148='Tabla Impacto'!$D$12),"Menor",IF(OR(N148='Tabla Impacto'!$C$13,N148='Tabla Impacto'!$D$13),"Moderado",IF(OR(N148='Tabla Impacto'!$C$14,N148='Tabla Impacto'!$D$14),"Mayor",IF(OR(N148='Tabla Impacto'!$C$15,N148='Tabla Impacto'!$D$15),"Catastrófico","")))))</f>
        <v/>
      </c>
      <c r="P148" s="363" t="str">
        <f>IF(O148="","",IF(O148="Leve",0.2,IF(O148="Menor",0.4,IF(O148="Moderado",0.6,IF(O148="Mayor",0.8,IF(O148="Catastrófico",1,))))))</f>
        <v/>
      </c>
      <c r="Q148" s="379"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86">
        <v>1</v>
      </c>
      <c r="S148" s="182"/>
      <c r="T148" s="183" t="str">
        <f t="shared" si="197"/>
        <v/>
      </c>
      <c r="U148" s="187"/>
      <c r="V148" s="187"/>
      <c r="W148" s="188" t="str">
        <f t="shared" si="198"/>
        <v/>
      </c>
      <c r="X148" s="187"/>
      <c r="Y148" s="187"/>
      <c r="Z148" s="187"/>
      <c r="AA148" s="161" t="str">
        <f t="shared" si="199"/>
        <v/>
      </c>
      <c r="AB148" s="176" t="str">
        <f t="shared" si="200"/>
        <v/>
      </c>
      <c r="AC148" s="177" t="str">
        <f t="shared" si="201"/>
        <v/>
      </c>
      <c r="AD148" s="176" t="str">
        <f t="shared" si="202"/>
        <v/>
      </c>
      <c r="AE148" s="177" t="str">
        <f t="shared" si="203"/>
        <v/>
      </c>
      <c r="AF148" s="178" t="str">
        <f t="shared" si="204"/>
        <v/>
      </c>
      <c r="AG148" s="179"/>
      <c r="AH148" s="174"/>
      <c r="AI148" s="172"/>
      <c r="AJ148" s="173"/>
      <c r="AK148" s="173"/>
      <c r="AL148" s="174"/>
      <c r="AM148" s="172"/>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row>
    <row r="149" spans="1:71" s="145" customFormat="1" ht="151.5" hidden="1" customHeight="1" x14ac:dyDescent="0.25">
      <c r="A149" s="373"/>
      <c r="B149" s="371"/>
      <c r="C149" s="373"/>
      <c r="D149" s="373"/>
      <c r="E149" s="358"/>
      <c r="F149" s="358"/>
      <c r="G149" s="358"/>
      <c r="H149" s="375"/>
      <c r="I149" s="358"/>
      <c r="J149" s="356"/>
      <c r="K149" s="361"/>
      <c r="L149" s="364"/>
      <c r="M149" s="367"/>
      <c r="N149" s="192"/>
      <c r="O149" s="361"/>
      <c r="P149" s="364"/>
      <c r="Q149" s="380"/>
      <c r="R149" s="186">
        <v>2</v>
      </c>
      <c r="S149" s="182"/>
      <c r="T149" s="183" t="str">
        <f t="shared" si="197"/>
        <v/>
      </c>
      <c r="U149" s="187"/>
      <c r="V149" s="187"/>
      <c r="W149" s="188" t="str">
        <f t="shared" si="198"/>
        <v/>
      </c>
      <c r="X149" s="187"/>
      <c r="Y149" s="187"/>
      <c r="Z149" s="187"/>
      <c r="AA149" s="161" t="str">
        <f t="shared" si="199"/>
        <v/>
      </c>
      <c r="AB149" s="176" t="str">
        <f t="shared" si="200"/>
        <v/>
      </c>
      <c r="AC149" s="177" t="str">
        <f t="shared" si="201"/>
        <v/>
      </c>
      <c r="AD149" s="176" t="str">
        <f t="shared" si="202"/>
        <v/>
      </c>
      <c r="AE149" s="177" t="str">
        <f t="shared" si="203"/>
        <v/>
      </c>
      <c r="AF149" s="178" t="str">
        <f t="shared" si="204"/>
        <v/>
      </c>
      <c r="AG149" s="179"/>
      <c r="AH149" s="174"/>
      <c r="AI149" s="172"/>
      <c r="AJ149" s="173"/>
      <c r="AK149" s="173"/>
      <c r="AL149" s="174"/>
      <c r="AM149" s="172"/>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row>
    <row r="150" spans="1:71" s="145" customFormat="1" ht="151.5" hidden="1" customHeight="1" x14ac:dyDescent="0.25">
      <c r="A150" s="373"/>
      <c r="B150" s="372"/>
      <c r="C150" s="391"/>
      <c r="D150" s="391"/>
      <c r="E150" s="392"/>
      <c r="F150" s="392"/>
      <c r="G150" s="392"/>
      <c r="H150" s="393"/>
      <c r="I150" s="392"/>
      <c r="J150" s="385"/>
      <c r="K150" s="362"/>
      <c r="L150" s="365"/>
      <c r="M150" s="386"/>
      <c r="N150" s="192"/>
      <c r="O150" s="362"/>
      <c r="P150" s="365"/>
      <c r="Q150" s="381"/>
      <c r="R150" s="186">
        <v>3</v>
      </c>
      <c r="S150" s="182"/>
      <c r="T150" s="183" t="str">
        <f t="shared" si="197"/>
        <v/>
      </c>
      <c r="U150" s="187"/>
      <c r="V150" s="187"/>
      <c r="W150" s="188" t="str">
        <f t="shared" si="198"/>
        <v/>
      </c>
      <c r="X150" s="187"/>
      <c r="Y150" s="187"/>
      <c r="Z150" s="187"/>
      <c r="AA150" s="161" t="str">
        <f t="shared" si="199"/>
        <v/>
      </c>
      <c r="AB150" s="176" t="str">
        <f t="shared" si="200"/>
        <v/>
      </c>
      <c r="AC150" s="177" t="str">
        <f t="shared" si="201"/>
        <v/>
      </c>
      <c r="AD150" s="176" t="str">
        <f t="shared" si="202"/>
        <v/>
      </c>
      <c r="AE150" s="177" t="str">
        <f t="shared" si="203"/>
        <v/>
      </c>
      <c r="AF150" s="178" t="str">
        <f t="shared" si="204"/>
        <v/>
      </c>
      <c r="AG150" s="179"/>
      <c r="AH150" s="174"/>
      <c r="AI150" s="172"/>
      <c r="AJ150" s="173"/>
      <c r="AK150" s="173"/>
      <c r="AL150" s="174"/>
      <c r="AM150" s="172"/>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row>
    <row r="151" spans="1:71" s="145" customFormat="1" ht="151.5" hidden="1" customHeight="1" x14ac:dyDescent="0.25">
      <c r="A151" s="373">
        <v>49</v>
      </c>
      <c r="B151" s="370"/>
      <c r="C151" s="382"/>
      <c r="D151" s="382"/>
      <c r="E151" s="357"/>
      <c r="F151" s="357"/>
      <c r="G151" s="357"/>
      <c r="H151" s="374"/>
      <c r="I151" s="357"/>
      <c r="J151" s="355"/>
      <c r="K151" s="360" t="str">
        <f>IF(J151&lt;=0,"",IF(J151&lt;=2,"Muy Baja",IF(J151&lt;=24,"Baja",IF(J151&lt;=500,"Media",IF(J151&lt;=5000,"Alta","Muy Alta")))))</f>
        <v/>
      </c>
      <c r="L151" s="363" t="str">
        <f>IF(K151="","",IF(K151="Muy Baja",0.2,IF(K151="Baja",0.4,IF(K151="Media",0.6,IF(K151="Alta",0.8,IF(K151="Muy Alta",1,))))))</f>
        <v/>
      </c>
      <c r="M151" s="366"/>
      <c r="N151" s="185">
        <f>IF(NOT(ISERROR(MATCH(M151,'Tabla Impacto'!$B$221:$B$223,0))),'Tabla Impacto'!$F$223&amp;"Por favor no seleccionar los criterios de impacto(Afectación Económica o presupuestal y Pérdida Reputacional)",M151)</f>
        <v>0</v>
      </c>
      <c r="O151" s="360" t="str">
        <f>IF(OR(N151='Tabla Impacto'!$C$11,N151='Tabla Impacto'!$D$11),"Leve",IF(OR(N151='Tabla Impacto'!$C$12,N151='Tabla Impacto'!$D$12),"Menor",IF(OR(N151='Tabla Impacto'!$C$13,N151='Tabla Impacto'!$D$13),"Moderado",IF(OR(N151='Tabla Impacto'!$C$14,N151='Tabla Impacto'!$D$14),"Mayor",IF(OR(N151='Tabla Impacto'!$C$15,N151='Tabla Impacto'!$D$15),"Catastrófico","")))))</f>
        <v/>
      </c>
      <c r="P151" s="363" t="str">
        <f>IF(O151="","",IF(O151="Leve",0.2,IF(O151="Menor",0.4,IF(O151="Moderado",0.6,IF(O151="Mayor",0.8,IF(O151="Catastrófico",1,))))))</f>
        <v/>
      </c>
      <c r="Q151" s="379"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86">
        <v>1</v>
      </c>
      <c r="S151" s="182"/>
      <c r="T151" s="183" t="str">
        <f t="shared" si="197"/>
        <v/>
      </c>
      <c r="U151" s="187"/>
      <c r="V151" s="187"/>
      <c r="W151" s="188" t="str">
        <f t="shared" si="198"/>
        <v/>
      </c>
      <c r="X151" s="187"/>
      <c r="Y151" s="187"/>
      <c r="Z151" s="187"/>
      <c r="AA151" s="161" t="str">
        <f t="shared" si="199"/>
        <v/>
      </c>
      <c r="AB151" s="176" t="str">
        <f t="shared" si="200"/>
        <v/>
      </c>
      <c r="AC151" s="177" t="str">
        <f t="shared" si="201"/>
        <v/>
      </c>
      <c r="AD151" s="176" t="str">
        <f t="shared" si="202"/>
        <v/>
      </c>
      <c r="AE151" s="177" t="str">
        <f t="shared" si="203"/>
        <v/>
      </c>
      <c r="AF151" s="178" t="str">
        <f t="shared" si="204"/>
        <v/>
      </c>
      <c r="AG151" s="179"/>
      <c r="AH151" s="174"/>
      <c r="AI151" s="172"/>
      <c r="AJ151" s="173"/>
      <c r="AK151" s="173"/>
      <c r="AL151" s="174"/>
      <c r="AM151" s="172"/>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row>
    <row r="152" spans="1:71" s="145" customFormat="1" ht="151.5" hidden="1" customHeight="1" x14ac:dyDescent="0.25">
      <c r="A152" s="373"/>
      <c r="B152" s="371"/>
      <c r="C152" s="373"/>
      <c r="D152" s="373"/>
      <c r="E152" s="358"/>
      <c r="F152" s="358"/>
      <c r="G152" s="358"/>
      <c r="H152" s="375"/>
      <c r="I152" s="358"/>
      <c r="J152" s="356"/>
      <c r="K152" s="361"/>
      <c r="L152" s="364"/>
      <c r="M152" s="367"/>
      <c r="N152" s="192"/>
      <c r="O152" s="361"/>
      <c r="P152" s="364"/>
      <c r="Q152" s="380"/>
      <c r="R152" s="186">
        <v>2</v>
      </c>
      <c r="S152" s="182"/>
      <c r="T152" s="183" t="str">
        <f t="shared" si="197"/>
        <v/>
      </c>
      <c r="U152" s="187"/>
      <c r="V152" s="187"/>
      <c r="W152" s="188" t="str">
        <f t="shared" si="198"/>
        <v/>
      </c>
      <c r="X152" s="187"/>
      <c r="Y152" s="187"/>
      <c r="Z152" s="187"/>
      <c r="AA152" s="161" t="str">
        <f t="shared" si="199"/>
        <v/>
      </c>
      <c r="AB152" s="176" t="str">
        <f t="shared" si="200"/>
        <v/>
      </c>
      <c r="AC152" s="177" t="str">
        <f t="shared" si="201"/>
        <v/>
      </c>
      <c r="AD152" s="176" t="str">
        <f t="shared" si="202"/>
        <v/>
      </c>
      <c r="AE152" s="177" t="str">
        <f t="shared" si="203"/>
        <v/>
      </c>
      <c r="AF152" s="178" t="str">
        <f t="shared" si="204"/>
        <v/>
      </c>
      <c r="AG152" s="179"/>
      <c r="AH152" s="174"/>
      <c r="AI152" s="172"/>
      <c r="AJ152" s="173"/>
      <c r="AK152" s="173"/>
      <c r="AL152" s="174"/>
      <c r="AM152" s="172"/>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row>
    <row r="153" spans="1:71" s="145" customFormat="1" ht="151.5" hidden="1" customHeight="1" x14ac:dyDescent="0.25">
      <c r="A153" s="373"/>
      <c r="B153" s="372"/>
      <c r="C153" s="391"/>
      <c r="D153" s="391"/>
      <c r="E153" s="392"/>
      <c r="F153" s="392"/>
      <c r="G153" s="392"/>
      <c r="H153" s="393"/>
      <c r="I153" s="392"/>
      <c r="J153" s="385"/>
      <c r="K153" s="362"/>
      <c r="L153" s="365"/>
      <c r="M153" s="386"/>
      <c r="N153" s="192"/>
      <c r="O153" s="362"/>
      <c r="P153" s="365"/>
      <c r="Q153" s="381"/>
      <c r="R153" s="186">
        <v>3</v>
      </c>
      <c r="S153" s="182"/>
      <c r="T153" s="183" t="str">
        <f t="shared" si="197"/>
        <v/>
      </c>
      <c r="U153" s="187"/>
      <c r="V153" s="187"/>
      <c r="W153" s="188" t="str">
        <f t="shared" si="198"/>
        <v/>
      </c>
      <c r="X153" s="187"/>
      <c r="Y153" s="187"/>
      <c r="Z153" s="187"/>
      <c r="AA153" s="161" t="str">
        <f t="shared" si="199"/>
        <v/>
      </c>
      <c r="AB153" s="176" t="str">
        <f t="shared" si="200"/>
        <v/>
      </c>
      <c r="AC153" s="177" t="str">
        <f t="shared" si="201"/>
        <v/>
      </c>
      <c r="AD153" s="176" t="str">
        <f t="shared" si="202"/>
        <v/>
      </c>
      <c r="AE153" s="177" t="str">
        <f t="shared" si="203"/>
        <v/>
      </c>
      <c r="AF153" s="178" t="str">
        <f t="shared" si="204"/>
        <v/>
      </c>
      <c r="AG153" s="179"/>
      <c r="AH153" s="174"/>
      <c r="AI153" s="172"/>
      <c r="AJ153" s="173"/>
      <c r="AK153" s="173"/>
      <c r="AL153" s="174"/>
      <c r="AM153" s="172"/>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row>
    <row r="154" spans="1:71" s="145" customFormat="1" ht="151.5" hidden="1" customHeight="1" x14ac:dyDescent="0.25">
      <c r="A154" s="373">
        <v>50</v>
      </c>
      <c r="B154" s="370"/>
      <c r="C154" s="382"/>
      <c r="D154" s="382"/>
      <c r="E154" s="357"/>
      <c r="F154" s="357"/>
      <c r="G154" s="357"/>
      <c r="H154" s="374"/>
      <c r="I154" s="357"/>
      <c r="J154" s="355"/>
      <c r="K154" s="360" t="str">
        <f>IF(J154&lt;=0,"",IF(J154&lt;=2,"Muy Baja",IF(J154&lt;=24,"Baja",IF(J154&lt;=500,"Media",IF(J154&lt;=5000,"Alta","Muy Alta")))))</f>
        <v/>
      </c>
      <c r="L154" s="363" t="str">
        <f>IF(K154="","",IF(K154="Muy Baja",0.2,IF(K154="Baja",0.4,IF(K154="Media",0.6,IF(K154="Alta",0.8,IF(K154="Muy Alta",1,))))))</f>
        <v/>
      </c>
      <c r="M154" s="366"/>
      <c r="N154" s="185">
        <f>IF(NOT(ISERROR(MATCH(M154,'Tabla Impacto'!$B$221:$B$223,0))),'Tabla Impacto'!$F$223&amp;"Por favor no seleccionar los criterios de impacto(Afectación Económica o presupuestal y Pérdida Reputacional)",M154)</f>
        <v>0</v>
      </c>
      <c r="O154" s="360" t="str">
        <f>IF(OR(N154='Tabla Impacto'!$C$11,N154='Tabla Impacto'!$D$11),"Leve",IF(OR(N154='Tabla Impacto'!$C$12,N154='Tabla Impacto'!$D$12),"Menor",IF(OR(N154='Tabla Impacto'!$C$13,N154='Tabla Impacto'!$D$13),"Moderado",IF(OR(N154='Tabla Impacto'!$C$14,N154='Tabla Impacto'!$D$14),"Mayor",IF(OR(N154='Tabla Impacto'!$C$15,N154='Tabla Impacto'!$D$15),"Catastrófico","")))))</f>
        <v/>
      </c>
      <c r="P154" s="363" t="str">
        <f>IF(O154="","",IF(O154="Leve",0.2,IF(O154="Menor",0.4,IF(O154="Moderado",0.6,IF(O154="Mayor",0.8,IF(O154="Catastrófico",1,))))))</f>
        <v/>
      </c>
      <c r="Q154" s="379"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86">
        <v>1</v>
      </c>
      <c r="S154" s="182"/>
      <c r="T154" s="183" t="str">
        <f t="shared" si="197"/>
        <v/>
      </c>
      <c r="U154" s="187"/>
      <c r="V154" s="187"/>
      <c r="W154" s="188" t="str">
        <f t="shared" si="198"/>
        <v/>
      </c>
      <c r="X154" s="187"/>
      <c r="Y154" s="187"/>
      <c r="Z154" s="187"/>
      <c r="AA154" s="161" t="str">
        <f t="shared" si="199"/>
        <v/>
      </c>
      <c r="AB154" s="176" t="str">
        <f t="shared" si="200"/>
        <v/>
      </c>
      <c r="AC154" s="177" t="str">
        <f t="shared" si="201"/>
        <v/>
      </c>
      <c r="AD154" s="176" t="str">
        <f t="shared" si="202"/>
        <v/>
      </c>
      <c r="AE154" s="177" t="str">
        <f t="shared" si="203"/>
        <v/>
      </c>
      <c r="AF154" s="178" t="str">
        <f t="shared" si="204"/>
        <v/>
      </c>
      <c r="AG154" s="179"/>
      <c r="AH154" s="174"/>
      <c r="AI154" s="172"/>
      <c r="AJ154" s="173"/>
      <c r="AK154" s="173"/>
      <c r="AL154" s="174"/>
      <c r="AM154" s="172"/>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row>
    <row r="155" spans="1:71" s="145" customFormat="1" ht="151.5" hidden="1" customHeight="1" x14ac:dyDescent="0.25">
      <c r="A155" s="373"/>
      <c r="B155" s="371"/>
      <c r="C155" s="373"/>
      <c r="D155" s="373"/>
      <c r="E155" s="358"/>
      <c r="F155" s="358"/>
      <c r="G155" s="358"/>
      <c r="H155" s="375"/>
      <c r="I155" s="358"/>
      <c r="J155" s="356"/>
      <c r="K155" s="361"/>
      <c r="L155" s="364"/>
      <c r="M155" s="367"/>
      <c r="N155" s="192"/>
      <c r="O155" s="361"/>
      <c r="P155" s="364"/>
      <c r="Q155" s="380"/>
      <c r="R155" s="186">
        <v>2</v>
      </c>
      <c r="S155" s="182"/>
      <c r="T155" s="183" t="str">
        <f t="shared" si="197"/>
        <v/>
      </c>
      <c r="U155" s="187"/>
      <c r="V155" s="187"/>
      <c r="W155" s="188" t="str">
        <f t="shared" si="198"/>
        <v/>
      </c>
      <c r="X155" s="187"/>
      <c r="Y155" s="187"/>
      <c r="Z155" s="187"/>
      <c r="AA155" s="161" t="str">
        <f t="shared" si="199"/>
        <v/>
      </c>
      <c r="AB155" s="176" t="str">
        <f t="shared" si="200"/>
        <v/>
      </c>
      <c r="AC155" s="177" t="str">
        <f t="shared" si="201"/>
        <v/>
      </c>
      <c r="AD155" s="176" t="str">
        <f t="shared" si="202"/>
        <v/>
      </c>
      <c r="AE155" s="177" t="str">
        <f t="shared" si="203"/>
        <v/>
      </c>
      <c r="AF155" s="178" t="str">
        <f t="shared" si="204"/>
        <v/>
      </c>
      <c r="AG155" s="179"/>
      <c r="AH155" s="174"/>
      <c r="AI155" s="172"/>
      <c r="AJ155" s="173"/>
      <c r="AK155" s="173"/>
      <c r="AL155" s="174"/>
      <c r="AM155" s="172"/>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row>
    <row r="156" spans="1:71" s="145" customFormat="1" ht="151.5" hidden="1" customHeight="1" x14ac:dyDescent="0.25">
      <c r="A156" s="391"/>
      <c r="B156" s="372"/>
      <c r="C156" s="391"/>
      <c r="D156" s="391"/>
      <c r="E156" s="392"/>
      <c r="F156" s="392"/>
      <c r="G156" s="392"/>
      <c r="H156" s="393"/>
      <c r="I156" s="392"/>
      <c r="J156" s="385"/>
      <c r="K156" s="362"/>
      <c r="L156" s="365"/>
      <c r="M156" s="386"/>
      <c r="N156" s="192"/>
      <c r="O156" s="362"/>
      <c r="P156" s="365"/>
      <c r="Q156" s="381"/>
      <c r="R156" s="186">
        <v>3</v>
      </c>
      <c r="S156" s="182"/>
      <c r="T156" s="183" t="str">
        <f t="shared" si="197"/>
        <v/>
      </c>
      <c r="U156" s="187"/>
      <c r="V156" s="187"/>
      <c r="W156" s="188" t="str">
        <f t="shared" si="198"/>
        <v/>
      </c>
      <c r="X156" s="187"/>
      <c r="Y156" s="187"/>
      <c r="Z156" s="187"/>
      <c r="AA156" s="161" t="str">
        <f t="shared" si="199"/>
        <v/>
      </c>
      <c r="AB156" s="176" t="str">
        <f t="shared" si="200"/>
        <v/>
      </c>
      <c r="AC156" s="177" t="str">
        <f t="shared" si="201"/>
        <v/>
      </c>
      <c r="AD156" s="176" t="str">
        <f t="shared" si="202"/>
        <v/>
      </c>
      <c r="AE156" s="177" t="str">
        <f t="shared" si="203"/>
        <v/>
      </c>
      <c r="AF156" s="178" t="str">
        <f t="shared" si="204"/>
        <v/>
      </c>
      <c r="AG156" s="179"/>
      <c r="AH156" s="174"/>
      <c r="AI156" s="172"/>
      <c r="AJ156" s="173"/>
      <c r="AK156" s="173"/>
      <c r="AL156" s="174"/>
      <c r="AM156" s="172"/>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row>
    <row r="157" spans="1:71" ht="49.5" customHeight="1" x14ac:dyDescent="0.25">
      <c r="A157" s="4"/>
      <c r="B157" s="99"/>
      <c r="C157" s="99"/>
      <c r="D157" s="99"/>
      <c r="E157" s="332" t="s">
        <v>594</v>
      </c>
      <c r="F157" s="333"/>
      <c r="G157" s="333"/>
      <c r="H157" s="333"/>
      <c r="I157" s="333"/>
      <c r="J157" s="333"/>
      <c r="K157" s="333"/>
      <c r="L157" s="333"/>
      <c r="M157" s="333"/>
      <c r="N157" s="333"/>
      <c r="O157" s="333"/>
      <c r="P157" s="333"/>
      <c r="Q157" s="333"/>
      <c r="R157" s="333"/>
      <c r="S157" s="333"/>
      <c r="T157" s="333"/>
      <c r="U157" s="333"/>
      <c r="V157" s="333"/>
      <c r="W157" s="333"/>
      <c r="X157" s="333"/>
      <c r="Y157" s="333"/>
      <c r="Z157" s="333"/>
      <c r="AA157" s="333"/>
      <c r="AB157" s="333"/>
      <c r="AC157" s="333"/>
      <c r="AD157" s="333"/>
      <c r="AE157" s="333"/>
      <c r="AF157" s="333"/>
      <c r="AG157" s="333"/>
      <c r="AH157" s="333"/>
      <c r="AI157" s="333"/>
      <c r="AJ157" s="333"/>
      <c r="AK157" s="333"/>
      <c r="AL157" s="333"/>
      <c r="AM157" s="334"/>
    </row>
    <row r="159" spans="1:71" x14ac:dyDescent="0.25">
      <c r="A159" s="2"/>
      <c r="B159" s="2"/>
      <c r="C159" s="2"/>
      <c r="D159" s="2"/>
      <c r="E159" s="21" t="s">
        <v>379</v>
      </c>
      <c r="F159" s="2"/>
      <c r="G159" s="2"/>
    </row>
  </sheetData>
  <autoFilter ref="A6:BS157" xr:uid="{00000000-0009-0000-0000-000002000000}"/>
  <dataConsolidate/>
  <mergeCells count="836">
    <mergeCell ref="B142:B144"/>
    <mergeCell ref="A142:A144"/>
    <mergeCell ref="O103:O105"/>
    <mergeCell ref="P103:P105"/>
    <mergeCell ref="Q103:Q105"/>
    <mergeCell ref="J142:J144"/>
    <mergeCell ref="I142:I144"/>
    <mergeCell ref="H142:H144"/>
    <mergeCell ref="G142:G144"/>
    <mergeCell ref="F142:F144"/>
    <mergeCell ref="E142:E144"/>
    <mergeCell ref="B103:B105"/>
    <mergeCell ref="C103:C105"/>
    <mergeCell ref="D103:D105"/>
    <mergeCell ref="E103:E105"/>
    <mergeCell ref="F103:F105"/>
    <mergeCell ref="G103:G105"/>
    <mergeCell ref="H103:H105"/>
    <mergeCell ref="I103:I105"/>
    <mergeCell ref="J103:J105"/>
    <mergeCell ref="K142:K144"/>
    <mergeCell ref="L142:L144"/>
    <mergeCell ref="O142:O144"/>
    <mergeCell ref="P142:P144"/>
    <mergeCell ref="K151:K153"/>
    <mergeCell ref="L151:L153"/>
    <mergeCell ref="M151:M153"/>
    <mergeCell ref="O151:O153"/>
    <mergeCell ref="P151:P153"/>
    <mergeCell ref="Q151:Q153"/>
    <mergeCell ref="A154:A156"/>
    <mergeCell ref="B154:B156"/>
    <mergeCell ref="C154:C156"/>
    <mergeCell ref="D154:D156"/>
    <mergeCell ref="E154:E156"/>
    <mergeCell ref="F154:F156"/>
    <mergeCell ref="G154:G156"/>
    <mergeCell ref="H154:H156"/>
    <mergeCell ref="I154:I156"/>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H151:H153"/>
    <mergeCell ref="I151:I153"/>
    <mergeCell ref="J145:J147"/>
    <mergeCell ref="C145:C147"/>
    <mergeCell ref="D145:D147"/>
    <mergeCell ref="E145:E147"/>
    <mergeCell ref="F145:F147"/>
    <mergeCell ref="G145:G147"/>
    <mergeCell ref="H145:H147"/>
    <mergeCell ref="I145:I147"/>
    <mergeCell ref="J151:J153"/>
    <mergeCell ref="J148:J150"/>
    <mergeCell ref="K148:K150"/>
    <mergeCell ref="L148:L150"/>
    <mergeCell ref="M148:M150"/>
    <mergeCell ref="O148:O150"/>
    <mergeCell ref="P148:P150"/>
    <mergeCell ref="Q148:Q150"/>
    <mergeCell ref="A145:A147"/>
    <mergeCell ref="B145:B147"/>
    <mergeCell ref="A148:A150"/>
    <mergeCell ref="B148:B150"/>
    <mergeCell ref="C148:C150"/>
    <mergeCell ref="D148:D150"/>
    <mergeCell ref="E148:E150"/>
    <mergeCell ref="F148:F150"/>
    <mergeCell ref="G148:G150"/>
    <mergeCell ref="H148:H150"/>
    <mergeCell ref="I148:I150"/>
    <mergeCell ref="Q142:Q144"/>
    <mergeCell ref="K145:K147"/>
    <mergeCell ref="L145:L147"/>
    <mergeCell ref="M145:M147"/>
    <mergeCell ref="O145:O147"/>
    <mergeCell ref="P145:P147"/>
    <mergeCell ref="Q145:Q147"/>
    <mergeCell ref="C136:C138"/>
    <mergeCell ref="D136:D138"/>
    <mergeCell ref="E136:E138"/>
    <mergeCell ref="F136:F138"/>
    <mergeCell ref="G136:G138"/>
    <mergeCell ref="H136:H138"/>
    <mergeCell ref="I136:I138"/>
    <mergeCell ref="K136:K138"/>
    <mergeCell ref="M142:M144"/>
    <mergeCell ref="D142:D144"/>
    <mergeCell ref="C142:C144"/>
    <mergeCell ref="L136:L138"/>
    <mergeCell ref="M136:M138"/>
    <mergeCell ref="O136:O138"/>
    <mergeCell ref="P136:P138"/>
    <mergeCell ref="Q136:Q138"/>
    <mergeCell ref="J139:J141"/>
    <mergeCell ref="K139:K141"/>
    <mergeCell ref="L139:L141"/>
    <mergeCell ref="M139:M141"/>
    <mergeCell ref="O139:O141"/>
    <mergeCell ref="P139:P141"/>
    <mergeCell ref="Q139:Q141"/>
    <mergeCell ref="A136:A138"/>
    <mergeCell ref="B136:B138"/>
    <mergeCell ref="J136:J138"/>
    <mergeCell ref="A139:A141"/>
    <mergeCell ref="B139:B141"/>
    <mergeCell ref="C139:C141"/>
    <mergeCell ref="D139:D141"/>
    <mergeCell ref="E139:E141"/>
    <mergeCell ref="F139:F141"/>
    <mergeCell ref="G139:G141"/>
    <mergeCell ref="H139:H141"/>
    <mergeCell ref="I139:I141"/>
    <mergeCell ref="J130:J132"/>
    <mergeCell ref="K130:K132"/>
    <mergeCell ref="L130:L132"/>
    <mergeCell ref="M130:M132"/>
    <mergeCell ref="O130:O132"/>
    <mergeCell ref="P130:P132"/>
    <mergeCell ref="Q130:Q132"/>
    <mergeCell ref="A133:A135"/>
    <mergeCell ref="B133:B135"/>
    <mergeCell ref="C133:C135"/>
    <mergeCell ref="D133:D135"/>
    <mergeCell ref="E133:E135"/>
    <mergeCell ref="F133:F135"/>
    <mergeCell ref="G133:G135"/>
    <mergeCell ref="H133:H135"/>
    <mergeCell ref="I133:I135"/>
    <mergeCell ref="J133:J135"/>
    <mergeCell ref="K133:K135"/>
    <mergeCell ref="L133:L135"/>
    <mergeCell ref="M133:M135"/>
    <mergeCell ref="O133:O135"/>
    <mergeCell ref="P133:P135"/>
    <mergeCell ref="Q133:Q135"/>
    <mergeCell ref="A130:A132"/>
    <mergeCell ref="B130:B132"/>
    <mergeCell ref="C130:C132"/>
    <mergeCell ref="D130:D132"/>
    <mergeCell ref="E130:E132"/>
    <mergeCell ref="F130:F132"/>
    <mergeCell ref="G130:G132"/>
    <mergeCell ref="H130:H132"/>
    <mergeCell ref="I130:I132"/>
    <mergeCell ref="Q112:Q114"/>
    <mergeCell ref="O115:O117"/>
    <mergeCell ref="P115:P117"/>
    <mergeCell ref="Q115:Q117"/>
    <mergeCell ref="O118:O120"/>
    <mergeCell ref="P118:P120"/>
    <mergeCell ref="Q118:Q120"/>
    <mergeCell ref="K112:K114"/>
    <mergeCell ref="L112:L114"/>
    <mergeCell ref="M112:M114"/>
    <mergeCell ref="O112:O114"/>
    <mergeCell ref="P112:P114"/>
    <mergeCell ref="M118:M120"/>
    <mergeCell ref="L118:L120"/>
    <mergeCell ref="K118:K120"/>
    <mergeCell ref="F112:F114"/>
    <mergeCell ref="G112:G114"/>
    <mergeCell ref="H112:H114"/>
    <mergeCell ref="I112:I114"/>
    <mergeCell ref="J112:J114"/>
    <mergeCell ref="A112:A114"/>
    <mergeCell ref="B112:B114"/>
    <mergeCell ref="C112:C114"/>
    <mergeCell ref="D112:D114"/>
    <mergeCell ref="E112:E114"/>
    <mergeCell ref="Q124:Q126"/>
    <mergeCell ref="P124:P126"/>
    <mergeCell ref="O124:O126"/>
    <mergeCell ref="M124:M126"/>
    <mergeCell ref="M121:M123"/>
    <mergeCell ref="O121:O123"/>
    <mergeCell ref="P121:P123"/>
    <mergeCell ref="Q121:Q123"/>
    <mergeCell ref="H121:H123"/>
    <mergeCell ref="I121:I123"/>
    <mergeCell ref="J121:J123"/>
    <mergeCell ref="K121:K123"/>
    <mergeCell ref="L121:L123"/>
    <mergeCell ref="K124:K126"/>
    <mergeCell ref="L124:L126"/>
    <mergeCell ref="H124:H126"/>
    <mergeCell ref="I124:I126"/>
    <mergeCell ref="J124:J126"/>
    <mergeCell ref="M109:M111"/>
    <mergeCell ref="O109:O111"/>
    <mergeCell ref="P109:P111"/>
    <mergeCell ref="Q109:Q111"/>
    <mergeCell ref="L106:L108"/>
    <mergeCell ref="M106:M108"/>
    <mergeCell ref="O106:O108"/>
    <mergeCell ref="P106:P108"/>
    <mergeCell ref="Q106:Q108"/>
    <mergeCell ref="K103:K105"/>
    <mergeCell ref="L103:L105"/>
    <mergeCell ref="K100:K102"/>
    <mergeCell ref="L100:L102"/>
    <mergeCell ref="M100:M102"/>
    <mergeCell ref="N100:N102"/>
    <mergeCell ref="N103:N105"/>
    <mergeCell ref="M103:M105"/>
    <mergeCell ref="B106:B108"/>
    <mergeCell ref="C106:C108"/>
    <mergeCell ref="D106:D108"/>
    <mergeCell ref="E106:E108"/>
    <mergeCell ref="F106:F108"/>
    <mergeCell ref="G106:G108"/>
    <mergeCell ref="H106:H108"/>
    <mergeCell ref="I106:I108"/>
    <mergeCell ref="J106:J108"/>
    <mergeCell ref="K106:K108"/>
    <mergeCell ref="L97:L99"/>
    <mergeCell ref="M97:M99"/>
    <mergeCell ref="O97:O99"/>
    <mergeCell ref="P97:P99"/>
    <mergeCell ref="B100:B102"/>
    <mergeCell ref="Q97:Q99"/>
    <mergeCell ref="G97:G99"/>
    <mergeCell ref="H97:H99"/>
    <mergeCell ref="I97:I99"/>
    <mergeCell ref="J97:J99"/>
    <mergeCell ref="K97:K99"/>
    <mergeCell ref="B97:B99"/>
    <mergeCell ref="C97:C99"/>
    <mergeCell ref="D97:D99"/>
    <mergeCell ref="E97:E99"/>
    <mergeCell ref="F97:F99"/>
    <mergeCell ref="J100:J102"/>
    <mergeCell ref="O100:O102"/>
    <mergeCell ref="P100:P102"/>
    <mergeCell ref="Q100:Q102"/>
    <mergeCell ref="F94:F96"/>
    <mergeCell ref="E94:E96"/>
    <mergeCell ref="D94:D96"/>
    <mergeCell ref="C94:C96"/>
    <mergeCell ref="B94:B96"/>
    <mergeCell ref="K94:K96"/>
    <mergeCell ref="J94:J96"/>
    <mergeCell ref="I94:I96"/>
    <mergeCell ref="H94:H96"/>
    <mergeCell ref="G94:G96"/>
    <mergeCell ref="Q94:Q96"/>
    <mergeCell ref="P94:P96"/>
    <mergeCell ref="O94:O96"/>
    <mergeCell ref="M94:M96"/>
    <mergeCell ref="L94:L96"/>
    <mergeCell ref="L91:L93"/>
    <mergeCell ref="M91:M93"/>
    <mergeCell ref="O91:O93"/>
    <mergeCell ref="P91:P93"/>
    <mergeCell ref="Q91:Q93"/>
    <mergeCell ref="G91:G93"/>
    <mergeCell ref="H91:H93"/>
    <mergeCell ref="I91:I93"/>
    <mergeCell ref="J91:J93"/>
    <mergeCell ref="K91:K93"/>
    <mergeCell ref="B91:B93"/>
    <mergeCell ref="C91:C93"/>
    <mergeCell ref="D91:D93"/>
    <mergeCell ref="E91:E93"/>
    <mergeCell ref="F91:F93"/>
    <mergeCell ref="L88:L90"/>
    <mergeCell ref="M88:M90"/>
    <mergeCell ref="O88:O90"/>
    <mergeCell ref="P88:P90"/>
    <mergeCell ref="Q88:Q90"/>
    <mergeCell ref="G88:G90"/>
    <mergeCell ref="H88:H90"/>
    <mergeCell ref="I88:I90"/>
    <mergeCell ref="J88:J90"/>
    <mergeCell ref="K88:K90"/>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A70:A72"/>
    <mergeCell ref="A67:A69"/>
    <mergeCell ref="A64:A66"/>
    <mergeCell ref="B64:B66"/>
    <mergeCell ref="C64:C66"/>
    <mergeCell ref="B67:B69"/>
    <mergeCell ref="C67:C69"/>
    <mergeCell ref="B70:B72"/>
    <mergeCell ref="C70:C72"/>
    <mergeCell ref="A88:A90"/>
    <mergeCell ref="A82:A84"/>
    <mergeCell ref="A79:A81"/>
    <mergeCell ref="A76:A78"/>
    <mergeCell ref="A73:A75"/>
    <mergeCell ref="A106:A108"/>
    <mergeCell ref="A97:A99"/>
    <mergeCell ref="A94:A96"/>
    <mergeCell ref="A91:A93"/>
    <mergeCell ref="A85:A87"/>
    <mergeCell ref="A100:A102"/>
    <mergeCell ref="A103:A105"/>
    <mergeCell ref="M127:M129"/>
    <mergeCell ref="O127:O129"/>
    <mergeCell ref="P127:P129"/>
    <mergeCell ref="Q127:Q129"/>
    <mergeCell ref="A109:A111"/>
    <mergeCell ref="B109:B111"/>
    <mergeCell ref="C109:C111"/>
    <mergeCell ref="D109:D111"/>
    <mergeCell ref="E109:E111"/>
    <mergeCell ref="F109:F111"/>
    <mergeCell ref="G109:G111"/>
    <mergeCell ref="H109:H111"/>
    <mergeCell ref="I109:I111"/>
    <mergeCell ref="J109:J111"/>
    <mergeCell ref="K109:K111"/>
    <mergeCell ref="L109:L111"/>
    <mergeCell ref="H127:H129"/>
    <mergeCell ref="I127:I129"/>
    <mergeCell ref="J127:J129"/>
    <mergeCell ref="K127:K129"/>
    <mergeCell ref="L127:L129"/>
    <mergeCell ref="A127:A129"/>
    <mergeCell ref="B127:B129"/>
    <mergeCell ref="C127:C129"/>
    <mergeCell ref="D127:D129"/>
    <mergeCell ref="E127:E129"/>
    <mergeCell ref="F127:F129"/>
    <mergeCell ref="G127:G129"/>
    <mergeCell ref="A121:A123"/>
    <mergeCell ref="B121:B123"/>
    <mergeCell ref="C121:C123"/>
    <mergeCell ref="D121:D123"/>
    <mergeCell ref="E121:E123"/>
    <mergeCell ref="F121:F123"/>
    <mergeCell ref="G121:G123"/>
    <mergeCell ref="F124:F126"/>
    <mergeCell ref="G124:G126"/>
    <mergeCell ref="A124:A126"/>
    <mergeCell ref="B124:B126"/>
    <mergeCell ref="C124:C126"/>
    <mergeCell ref="D124:D126"/>
    <mergeCell ref="E124:E126"/>
    <mergeCell ref="C118:C120"/>
    <mergeCell ref="B118:B120"/>
    <mergeCell ref="A118:A120"/>
    <mergeCell ref="A115:A117"/>
    <mergeCell ref="B115:B117"/>
    <mergeCell ref="C115:C117"/>
    <mergeCell ref="H118:H120"/>
    <mergeCell ref="G118:G120"/>
    <mergeCell ref="F118:F120"/>
    <mergeCell ref="E118:E120"/>
    <mergeCell ref="D118:D120"/>
    <mergeCell ref="D115:D117"/>
    <mergeCell ref="E115:E117"/>
    <mergeCell ref="F115:F117"/>
    <mergeCell ref="G115:G117"/>
    <mergeCell ref="H115:H117"/>
    <mergeCell ref="J118:J120"/>
    <mergeCell ref="I118:I120"/>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15:I117"/>
    <mergeCell ref="J115:J117"/>
    <mergeCell ref="K115:K117"/>
    <mergeCell ref="L115:L117"/>
    <mergeCell ref="M115:M117"/>
    <mergeCell ref="I64:I66"/>
    <mergeCell ref="J64:J66"/>
    <mergeCell ref="C58:C60"/>
    <mergeCell ref="B58:B60"/>
    <mergeCell ref="A58:A60"/>
    <mergeCell ref="A61:A63"/>
    <mergeCell ref="B61:B63"/>
    <mergeCell ref="C61:C63"/>
    <mergeCell ref="H58:H60"/>
    <mergeCell ref="G58:G60"/>
    <mergeCell ref="F58:F60"/>
    <mergeCell ref="E58:E60"/>
    <mergeCell ref="D58:D60"/>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H52:H54"/>
    <mergeCell ref="I52:I54"/>
    <mergeCell ref="B49:B51"/>
    <mergeCell ref="C49:C51"/>
    <mergeCell ref="D49:D51"/>
    <mergeCell ref="E49:E51"/>
    <mergeCell ref="F49:F51"/>
    <mergeCell ref="G49:G51"/>
    <mergeCell ref="H49:H51"/>
    <mergeCell ref="I49:I51"/>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A46:A48"/>
    <mergeCell ref="B46:B48"/>
    <mergeCell ref="C46:C48"/>
    <mergeCell ref="D46:D48"/>
    <mergeCell ref="E46:E48"/>
    <mergeCell ref="F46:F48"/>
    <mergeCell ref="G46:G48"/>
    <mergeCell ref="H46:H48"/>
    <mergeCell ref="I46:I48"/>
    <mergeCell ref="Q43:Q45"/>
    <mergeCell ref="K43:K45"/>
    <mergeCell ref="L43:L45"/>
    <mergeCell ref="M43:M45"/>
    <mergeCell ref="O43:O45"/>
    <mergeCell ref="P43:P45"/>
    <mergeCell ref="F43:F45"/>
    <mergeCell ref="G43:G45"/>
    <mergeCell ref="H43:H45"/>
    <mergeCell ref="I43:I45"/>
    <mergeCell ref="J43:J45"/>
    <mergeCell ref="A43:A45"/>
    <mergeCell ref="B43:B45"/>
    <mergeCell ref="C43:C45"/>
    <mergeCell ref="D43:D45"/>
    <mergeCell ref="E43:E45"/>
    <mergeCell ref="G40:G42"/>
    <mergeCell ref="F40:F42"/>
    <mergeCell ref="E40:E42"/>
    <mergeCell ref="D40:D42"/>
    <mergeCell ref="C40:C42"/>
    <mergeCell ref="Q37:Q39"/>
    <mergeCell ref="Q40:Q42"/>
    <mergeCell ref="P40:P42"/>
    <mergeCell ref="O40:O42"/>
    <mergeCell ref="M40:M42"/>
    <mergeCell ref="K37:K39"/>
    <mergeCell ref="L37:L39"/>
    <mergeCell ref="M37:M39"/>
    <mergeCell ref="O37:O39"/>
    <mergeCell ref="P37:P39"/>
    <mergeCell ref="J37:J39"/>
    <mergeCell ref="A40:A42"/>
    <mergeCell ref="B40:B42"/>
    <mergeCell ref="C37:C39"/>
    <mergeCell ref="D37:D39"/>
    <mergeCell ref="E37:E39"/>
    <mergeCell ref="L40:L42"/>
    <mergeCell ref="K40:K42"/>
    <mergeCell ref="J40:J42"/>
    <mergeCell ref="I40:I42"/>
    <mergeCell ref="H40:H42"/>
    <mergeCell ref="A37:A39"/>
    <mergeCell ref="B37:B39"/>
    <mergeCell ref="G34:G36"/>
    <mergeCell ref="F34:F36"/>
    <mergeCell ref="E34:E36"/>
    <mergeCell ref="D34:D36"/>
    <mergeCell ref="F37:F39"/>
    <mergeCell ref="G37:G39"/>
    <mergeCell ref="H37:H39"/>
    <mergeCell ref="I34:I36"/>
    <mergeCell ref="I37:I39"/>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H31:H33"/>
    <mergeCell ref="I31:I33"/>
    <mergeCell ref="I25:I27"/>
    <mergeCell ref="J25:J27"/>
    <mergeCell ref="K25:K27"/>
    <mergeCell ref="L25:L27"/>
    <mergeCell ref="M25:M27"/>
    <mergeCell ref="O25:O27"/>
    <mergeCell ref="P25:P27"/>
    <mergeCell ref="P31:P33"/>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A22:A24"/>
    <mergeCell ref="A25:A27"/>
    <mergeCell ref="B25:B27"/>
    <mergeCell ref="C25:C27"/>
    <mergeCell ref="D25:D27"/>
    <mergeCell ref="E25:E27"/>
    <mergeCell ref="F25:F27"/>
    <mergeCell ref="G25:G27"/>
    <mergeCell ref="H25:H27"/>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G10:G12"/>
    <mergeCell ref="H10:H12"/>
    <mergeCell ref="I10:I12"/>
    <mergeCell ref="J10:J12"/>
    <mergeCell ref="K10:K12"/>
    <mergeCell ref="L10:L12"/>
    <mergeCell ref="M10:M12"/>
    <mergeCell ref="O10:O12"/>
    <mergeCell ref="P13:P15"/>
    <mergeCell ref="P10:P12"/>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7:AM157"/>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5:Q87"/>
    <mergeCell ref="G85:G87"/>
    <mergeCell ref="H85:H87"/>
    <mergeCell ref="I85:I87"/>
    <mergeCell ref="J85:J87"/>
    <mergeCell ref="K85:K87"/>
    <mergeCell ref="L85:L87"/>
    <mergeCell ref="M85:M87"/>
    <mergeCell ref="O85:O87"/>
    <mergeCell ref="P85:P87"/>
  </mergeCells>
  <conditionalFormatting sqref="K7">
    <cfRule type="cellIs" dxfId="2597" priority="3252" operator="equal">
      <formula>"Muy Alta"</formula>
    </cfRule>
    <cfRule type="cellIs" dxfId="2596" priority="3253" operator="equal">
      <formula>"Alta"</formula>
    </cfRule>
    <cfRule type="cellIs" dxfId="2595" priority="3254" operator="equal">
      <formula>"Media"</formula>
    </cfRule>
    <cfRule type="cellIs" dxfId="2594" priority="3255" operator="equal">
      <formula>"Baja"</formula>
    </cfRule>
    <cfRule type="cellIs" dxfId="2593" priority="3256" operator="equal">
      <formula>"Muy Baja"</formula>
    </cfRule>
  </conditionalFormatting>
  <conditionalFormatting sqref="Q7">
    <cfRule type="cellIs" dxfId="2592" priority="3243" operator="equal">
      <formula>"Extremo"</formula>
    </cfRule>
    <cfRule type="cellIs" dxfId="2591" priority="3244" operator="equal">
      <formula>"Alto"</formula>
    </cfRule>
    <cfRule type="cellIs" dxfId="2590" priority="3245" operator="equal">
      <formula>"Moderado"</formula>
    </cfRule>
    <cfRule type="cellIs" dxfId="2589" priority="3246" operator="equal">
      <formula>"Bajo"</formula>
    </cfRule>
  </conditionalFormatting>
  <conditionalFormatting sqref="AB7:AB19 AB52 AB58 AB61 AB64 AB67 AB70 AB79 AB82 AB88 AB91 AB97:AB98 AB109 AB22 AB25">
    <cfRule type="cellIs" dxfId="2588" priority="3238" operator="equal">
      <formula>"Muy Alta"</formula>
    </cfRule>
    <cfRule type="cellIs" dxfId="2587" priority="3239" operator="equal">
      <formula>"Alta"</formula>
    </cfRule>
    <cfRule type="cellIs" dxfId="2586" priority="3240" operator="equal">
      <formula>"Media"</formula>
    </cfRule>
    <cfRule type="cellIs" dxfId="2585" priority="3241" operator="equal">
      <formula>"Baja"</formula>
    </cfRule>
    <cfRule type="cellIs" dxfId="2584" priority="3242" operator="equal">
      <formula>"Muy Baja"</formula>
    </cfRule>
  </conditionalFormatting>
  <conditionalFormatting sqref="AD7:AD19 AD52 AD58 AD61 AD64 AD67 AD70 AD79 AD82 AD88 AD91 AD97:AD98 AD109 AD22 AD25">
    <cfRule type="cellIs" dxfId="2583" priority="3233" operator="equal">
      <formula>"Catastrófico"</formula>
    </cfRule>
    <cfRule type="cellIs" dxfId="2582" priority="3234" operator="equal">
      <formula>"Mayor"</formula>
    </cfRule>
    <cfRule type="cellIs" dxfId="2581" priority="3235" operator="equal">
      <formula>"Moderado"</formula>
    </cfRule>
    <cfRule type="cellIs" dxfId="2580" priority="3236" operator="equal">
      <formula>"Menor"</formula>
    </cfRule>
    <cfRule type="cellIs" dxfId="2579" priority="3237" operator="equal">
      <formula>"Leve"</formula>
    </cfRule>
  </conditionalFormatting>
  <conditionalFormatting sqref="AF7:AF19 AF52 AF58 AF61 AF64 AF67 AF70 AF79 AF82 AF88 AF91 AF97:AF98 AF109 AF22 AF25">
    <cfRule type="cellIs" dxfId="2578" priority="3229" operator="equal">
      <formula>"Extremo"</formula>
    </cfRule>
    <cfRule type="cellIs" dxfId="2577" priority="3230" operator="equal">
      <formula>"Alto"</formula>
    </cfRule>
    <cfRule type="cellIs" dxfId="2576" priority="3231" operator="equal">
      <formula>"Moderado"</formula>
    </cfRule>
    <cfRule type="cellIs" dxfId="2575" priority="3232" operator="equal">
      <formula>"Bajo"</formula>
    </cfRule>
  </conditionalFormatting>
  <conditionalFormatting sqref="K97:K98">
    <cfRule type="cellIs" dxfId="2574" priority="1366" operator="equal">
      <formula>"Muy Alta"</formula>
    </cfRule>
    <cfRule type="cellIs" dxfId="2573" priority="1367" operator="equal">
      <formula>"Alta"</formula>
    </cfRule>
    <cfRule type="cellIs" dxfId="2572" priority="1368" operator="equal">
      <formula>"Media"</formula>
    </cfRule>
    <cfRule type="cellIs" dxfId="2571" priority="1369" operator="equal">
      <formula>"Baja"</formula>
    </cfRule>
    <cfRule type="cellIs" dxfId="2570" priority="1370" operator="equal">
      <formula>"Muy Baja"</formula>
    </cfRule>
  </conditionalFormatting>
  <conditionalFormatting sqref="K82">
    <cfRule type="cellIs" dxfId="2569" priority="1426" operator="equal">
      <formula>"Muy Alta"</formula>
    </cfRule>
    <cfRule type="cellIs" dxfId="2568" priority="1427" operator="equal">
      <formula>"Alta"</formula>
    </cfRule>
    <cfRule type="cellIs" dxfId="2567" priority="1428" operator="equal">
      <formula>"Media"</formula>
    </cfRule>
    <cfRule type="cellIs" dxfId="2566" priority="1429" operator="equal">
      <formula>"Baja"</formula>
    </cfRule>
    <cfRule type="cellIs" dxfId="2565" priority="1430" operator="equal">
      <formula>"Muy Baja"</formula>
    </cfRule>
  </conditionalFormatting>
  <conditionalFormatting sqref="N7:N9">
    <cfRule type="containsText" dxfId="2564" priority="2934" operator="containsText" text="❌">
      <formula>NOT(ISERROR(SEARCH("❌",N7)))</formula>
    </cfRule>
  </conditionalFormatting>
  <conditionalFormatting sqref="AD55">
    <cfRule type="cellIs" dxfId="2563" priority="2412" operator="equal">
      <formula>"Catastrófico"</formula>
    </cfRule>
    <cfRule type="cellIs" dxfId="2562" priority="2413" operator="equal">
      <formula>"Mayor"</formula>
    </cfRule>
    <cfRule type="cellIs" dxfId="2561" priority="2414" operator="equal">
      <formula>"Moderado"</formula>
    </cfRule>
    <cfRule type="cellIs" dxfId="2560" priority="2415" operator="equal">
      <formula>"Menor"</formula>
    </cfRule>
    <cfRule type="cellIs" dxfId="2559" priority="2416" operator="equal">
      <formula>"Leve"</formula>
    </cfRule>
  </conditionalFormatting>
  <conditionalFormatting sqref="AF55">
    <cfRule type="cellIs" dxfId="2558" priority="2408" operator="equal">
      <formula>"Extremo"</formula>
    </cfRule>
    <cfRule type="cellIs" dxfId="2557" priority="2409" operator="equal">
      <formula>"Alto"</formula>
    </cfRule>
    <cfRule type="cellIs" dxfId="2556" priority="2410" operator="equal">
      <formula>"Moderado"</formula>
    </cfRule>
    <cfRule type="cellIs" dxfId="2555" priority="2411" operator="equal">
      <formula>"Bajo"</formula>
    </cfRule>
  </conditionalFormatting>
  <conditionalFormatting sqref="AF53">
    <cfRule type="cellIs" dxfId="2554" priority="2422" operator="equal">
      <formula>"Extremo"</formula>
    </cfRule>
    <cfRule type="cellIs" dxfId="2553" priority="2423" operator="equal">
      <formula>"Alto"</formula>
    </cfRule>
    <cfRule type="cellIs" dxfId="2552" priority="2424" operator="equal">
      <formula>"Moderado"</formula>
    </cfRule>
    <cfRule type="cellIs" dxfId="2551" priority="2425" operator="equal">
      <formula>"Bajo"</formula>
    </cfRule>
  </conditionalFormatting>
  <conditionalFormatting sqref="AB26">
    <cfRule type="cellIs" dxfId="2550" priority="2837" operator="equal">
      <formula>"Muy Alta"</formula>
    </cfRule>
    <cfRule type="cellIs" dxfId="2549" priority="2838" operator="equal">
      <formula>"Alta"</formula>
    </cfRule>
    <cfRule type="cellIs" dxfId="2548" priority="2839" operator="equal">
      <formula>"Media"</formula>
    </cfRule>
    <cfRule type="cellIs" dxfId="2547" priority="2840" operator="equal">
      <formula>"Baja"</formula>
    </cfRule>
    <cfRule type="cellIs" dxfId="2546" priority="2841" operator="equal">
      <formula>"Muy Baja"</formula>
    </cfRule>
  </conditionalFormatting>
  <conditionalFormatting sqref="AD26">
    <cfRule type="cellIs" dxfId="2545" priority="2832" operator="equal">
      <formula>"Catastrófico"</formula>
    </cfRule>
    <cfRule type="cellIs" dxfId="2544" priority="2833" operator="equal">
      <formula>"Mayor"</formula>
    </cfRule>
    <cfRule type="cellIs" dxfId="2543" priority="2834" operator="equal">
      <formula>"Moderado"</formula>
    </cfRule>
    <cfRule type="cellIs" dxfId="2542" priority="2835" operator="equal">
      <formula>"Menor"</formula>
    </cfRule>
    <cfRule type="cellIs" dxfId="2541" priority="2836" operator="equal">
      <formula>"Leve"</formula>
    </cfRule>
  </conditionalFormatting>
  <conditionalFormatting sqref="AF26">
    <cfRule type="cellIs" dxfId="2540" priority="2828" operator="equal">
      <formula>"Extremo"</formula>
    </cfRule>
    <cfRule type="cellIs" dxfId="2539" priority="2829" operator="equal">
      <formula>"Alto"</formula>
    </cfRule>
    <cfRule type="cellIs" dxfId="2538" priority="2830" operator="equal">
      <formula>"Moderado"</formula>
    </cfRule>
    <cfRule type="cellIs" dxfId="2537" priority="2831" operator="equal">
      <formula>"Bajo"</formula>
    </cfRule>
  </conditionalFormatting>
  <conditionalFormatting sqref="AB27">
    <cfRule type="cellIs" dxfId="2536" priority="2823" operator="equal">
      <formula>"Muy Alta"</formula>
    </cfRule>
    <cfRule type="cellIs" dxfId="2535" priority="2824" operator="equal">
      <formula>"Alta"</formula>
    </cfRule>
    <cfRule type="cellIs" dxfId="2534" priority="2825" operator="equal">
      <formula>"Media"</formula>
    </cfRule>
    <cfRule type="cellIs" dxfId="2533" priority="2826" operator="equal">
      <formula>"Baja"</formula>
    </cfRule>
    <cfRule type="cellIs" dxfId="2532" priority="2827" operator="equal">
      <formula>"Muy Baja"</formula>
    </cfRule>
  </conditionalFormatting>
  <conditionalFormatting sqref="AD27">
    <cfRule type="cellIs" dxfId="2531" priority="2818" operator="equal">
      <formula>"Catastrófico"</formula>
    </cfRule>
    <cfRule type="cellIs" dxfId="2530" priority="2819" operator="equal">
      <formula>"Mayor"</formula>
    </cfRule>
    <cfRule type="cellIs" dxfId="2529" priority="2820" operator="equal">
      <formula>"Moderado"</formula>
    </cfRule>
    <cfRule type="cellIs" dxfId="2528" priority="2821" operator="equal">
      <formula>"Menor"</formula>
    </cfRule>
    <cfRule type="cellIs" dxfId="2527" priority="2822" operator="equal">
      <formula>"Leve"</formula>
    </cfRule>
  </conditionalFormatting>
  <conditionalFormatting sqref="AF27">
    <cfRule type="cellIs" dxfId="2526" priority="2814" operator="equal">
      <formula>"Extremo"</formula>
    </cfRule>
    <cfRule type="cellIs" dxfId="2525" priority="2815" operator="equal">
      <formula>"Alto"</formula>
    </cfRule>
    <cfRule type="cellIs" dxfId="2524" priority="2816" operator="equal">
      <formula>"Moderado"</formula>
    </cfRule>
    <cfRule type="cellIs" dxfId="2523" priority="2817" operator="equal">
      <formula>"Bajo"</formula>
    </cfRule>
  </conditionalFormatting>
  <conditionalFormatting sqref="AB28">
    <cfRule type="cellIs" dxfId="2522" priority="2809" operator="equal">
      <formula>"Muy Alta"</formula>
    </cfRule>
    <cfRule type="cellIs" dxfId="2521" priority="2810" operator="equal">
      <formula>"Alta"</formula>
    </cfRule>
    <cfRule type="cellIs" dxfId="2520" priority="2811" operator="equal">
      <formula>"Media"</formula>
    </cfRule>
    <cfRule type="cellIs" dxfId="2519" priority="2812" operator="equal">
      <formula>"Baja"</formula>
    </cfRule>
    <cfRule type="cellIs" dxfId="2518" priority="2813" operator="equal">
      <formula>"Muy Baja"</formula>
    </cfRule>
  </conditionalFormatting>
  <conditionalFormatting sqref="AD28">
    <cfRule type="cellIs" dxfId="2517" priority="2804" operator="equal">
      <formula>"Catastrófico"</formula>
    </cfRule>
    <cfRule type="cellIs" dxfId="2516" priority="2805" operator="equal">
      <formula>"Mayor"</formula>
    </cfRule>
    <cfRule type="cellIs" dxfId="2515" priority="2806" operator="equal">
      <formula>"Moderado"</formula>
    </cfRule>
    <cfRule type="cellIs" dxfId="2514" priority="2807" operator="equal">
      <formula>"Menor"</formula>
    </cfRule>
    <cfRule type="cellIs" dxfId="2513" priority="2808" operator="equal">
      <formula>"Leve"</formula>
    </cfRule>
  </conditionalFormatting>
  <conditionalFormatting sqref="AF28">
    <cfRule type="cellIs" dxfId="2512" priority="2800" operator="equal">
      <formula>"Extremo"</formula>
    </cfRule>
    <cfRule type="cellIs" dxfId="2511" priority="2801" operator="equal">
      <formula>"Alto"</formula>
    </cfRule>
    <cfRule type="cellIs" dxfId="2510" priority="2802" operator="equal">
      <formula>"Moderado"</formula>
    </cfRule>
    <cfRule type="cellIs" dxfId="2509" priority="2803" operator="equal">
      <formula>"Bajo"</formula>
    </cfRule>
  </conditionalFormatting>
  <conditionalFormatting sqref="AB29">
    <cfRule type="cellIs" dxfId="2508" priority="2795" operator="equal">
      <formula>"Muy Alta"</formula>
    </cfRule>
    <cfRule type="cellIs" dxfId="2507" priority="2796" operator="equal">
      <formula>"Alta"</formula>
    </cfRule>
    <cfRule type="cellIs" dxfId="2506" priority="2797" operator="equal">
      <formula>"Media"</formula>
    </cfRule>
    <cfRule type="cellIs" dxfId="2505" priority="2798" operator="equal">
      <formula>"Baja"</formula>
    </cfRule>
    <cfRule type="cellIs" dxfId="2504" priority="2799" operator="equal">
      <formula>"Muy Baja"</formula>
    </cfRule>
  </conditionalFormatting>
  <conditionalFormatting sqref="AD29">
    <cfRule type="cellIs" dxfId="2503" priority="2790" operator="equal">
      <formula>"Catastrófico"</formula>
    </cfRule>
    <cfRule type="cellIs" dxfId="2502" priority="2791" operator="equal">
      <formula>"Mayor"</formula>
    </cfRule>
    <cfRule type="cellIs" dxfId="2501" priority="2792" operator="equal">
      <formula>"Moderado"</formula>
    </cfRule>
    <cfRule type="cellIs" dxfId="2500" priority="2793" operator="equal">
      <formula>"Menor"</formula>
    </cfRule>
    <cfRule type="cellIs" dxfId="2499" priority="2794" operator="equal">
      <formula>"Leve"</formula>
    </cfRule>
  </conditionalFormatting>
  <conditionalFormatting sqref="AF29">
    <cfRule type="cellIs" dxfId="2498" priority="2786" operator="equal">
      <formula>"Extremo"</formula>
    </cfRule>
    <cfRule type="cellIs" dxfId="2497" priority="2787" operator="equal">
      <formula>"Alto"</formula>
    </cfRule>
    <cfRule type="cellIs" dxfId="2496" priority="2788" operator="equal">
      <formula>"Moderado"</formula>
    </cfRule>
    <cfRule type="cellIs" dxfId="2495" priority="2789" operator="equal">
      <formula>"Bajo"</formula>
    </cfRule>
  </conditionalFormatting>
  <conditionalFormatting sqref="AB30">
    <cfRule type="cellIs" dxfId="2494" priority="2781" operator="equal">
      <formula>"Muy Alta"</formula>
    </cfRule>
    <cfRule type="cellIs" dxfId="2493" priority="2782" operator="equal">
      <formula>"Alta"</formula>
    </cfRule>
    <cfRule type="cellIs" dxfId="2492" priority="2783" operator="equal">
      <formula>"Media"</formula>
    </cfRule>
    <cfRule type="cellIs" dxfId="2491" priority="2784" operator="equal">
      <formula>"Baja"</formula>
    </cfRule>
    <cfRule type="cellIs" dxfId="2490" priority="2785" operator="equal">
      <formula>"Muy Baja"</formula>
    </cfRule>
  </conditionalFormatting>
  <conditionalFormatting sqref="AD30">
    <cfRule type="cellIs" dxfId="2489" priority="2776" operator="equal">
      <formula>"Catastrófico"</formula>
    </cfRule>
    <cfRule type="cellIs" dxfId="2488" priority="2777" operator="equal">
      <formula>"Mayor"</formula>
    </cfRule>
    <cfRule type="cellIs" dxfId="2487" priority="2778" operator="equal">
      <formula>"Moderado"</formula>
    </cfRule>
    <cfRule type="cellIs" dxfId="2486" priority="2779" operator="equal">
      <formula>"Menor"</formula>
    </cfRule>
    <cfRule type="cellIs" dxfId="2485" priority="2780" operator="equal">
      <formula>"Leve"</formula>
    </cfRule>
  </conditionalFormatting>
  <conditionalFormatting sqref="AF30">
    <cfRule type="cellIs" dxfId="2484" priority="2772" operator="equal">
      <formula>"Extremo"</formula>
    </cfRule>
    <cfRule type="cellIs" dxfId="2483" priority="2773" operator="equal">
      <formula>"Alto"</formula>
    </cfRule>
    <cfRule type="cellIs" dxfId="2482" priority="2774" operator="equal">
      <formula>"Moderado"</formula>
    </cfRule>
    <cfRule type="cellIs" dxfId="2481" priority="2775" operator="equal">
      <formula>"Bajo"</formula>
    </cfRule>
  </conditionalFormatting>
  <conditionalFormatting sqref="AB31">
    <cfRule type="cellIs" dxfId="2480" priority="2767" operator="equal">
      <formula>"Muy Alta"</formula>
    </cfRule>
    <cfRule type="cellIs" dxfId="2479" priority="2768" operator="equal">
      <formula>"Alta"</formula>
    </cfRule>
    <cfRule type="cellIs" dxfId="2478" priority="2769" operator="equal">
      <formula>"Media"</formula>
    </cfRule>
    <cfRule type="cellIs" dxfId="2477" priority="2770" operator="equal">
      <formula>"Baja"</formula>
    </cfRule>
    <cfRule type="cellIs" dxfId="2476" priority="2771" operator="equal">
      <formula>"Muy Baja"</formula>
    </cfRule>
  </conditionalFormatting>
  <conditionalFormatting sqref="AD31">
    <cfRule type="cellIs" dxfId="2475" priority="2762" operator="equal">
      <formula>"Catastrófico"</formula>
    </cfRule>
    <cfRule type="cellIs" dxfId="2474" priority="2763" operator="equal">
      <formula>"Mayor"</formula>
    </cfRule>
    <cfRule type="cellIs" dxfId="2473" priority="2764" operator="equal">
      <formula>"Moderado"</formula>
    </cfRule>
    <cfRule type="cellIs" dxfId="2472" priority="2765" operator="equal">
      <formula>"Menor"</formula>
    </cfRule>
    <cfRule type="cellIs" dxfId="2471" priority="2766" operator="equal">
      <formula>"Leve"</formula>
    </cfRule>
  </conditionalFormatting>
  <conditionalFormatting sqref="AF31">
    <cfRule type="cellIs" dxfId="2470" priority="2758" operator="equal">
      <formula>"Extremo"</formula>
    </cfRule>
    <cfRule type="cellIs" dxfId="2469" priority="2759" operator="equal">
      <formula>"Alto"</formula>
    </cfRule>
    <cfRule type="cellIs" dxfId="2468" priority="2760" operator="equal">
      <formula>"Moderado"</formula>
    </cfRule>
    <cfRule type="cellIs" dxfId="2467" priority="2761" operator="equal">
      <formula>"Bajo"</formula>
    </cfRule>
  </conditionalFormatting>
  <conditionalFormatting sqref="AB32">
    <cfRule type="cellIs" dxfId="2466" priority="2753" operator="equal">
      <formula>"Muy Alta"</formula>
    </cfRule>
    <cfRule type="cellIs" dxfId="2465" priority="2754" operator="equal">
      <formula>"Alta"</formula>
    </cfRule>
    <cfRule type="cellIs" dxfId="2464" priority="2755" operator="equal">
      <formula>"Media"</formula>
    </cfRule>
    <cfRule type="cellIs" dxfId="2463" priority="2756" operator="equal">
      <formula>"Baja"</formula>
    </cfRule>
    <cfRule type="cellIs" dxfId="2462" priority="2757" operator="equal">
      <formula>"Muy Baja"</formula>
    </cfRule>
  </conditionalFormatting>
  <conditionalFormatting sqref="AD32">
    <cfRule type="cellIs" dxfId="2461" priority="2748" operator="equal">
      <formula>"Catastrófico"</formula>
    </cfRule>
    <cfRule type="cellIs" dxfId="2460" priority="2749" operator="equal">
      <formula>"Mayor"</formula>
    </cfRule>
    <cfRule type="cellIs" dxfId="2459" priority="2750" operator="equal">
      <formula>"Moderado"</formula>
    </cfRule>
    <cfRule type="cellIs" dxfId="2458" priority="2751" operator="equal">
      <formula>"Menor"</formula>
    </cfRule>
    <cfRule type="cellIs" dxfId="2457" priority="2752" operator="equal">
      <formula>"Leve"</formula>
    </cfRule>
  </conditionalFormatting>
  <conditionalFormatting sqref="AF32">
    <cfRule type="cellIs" dxfId="2456" priority="2744" operator="equal">
      <formula>"Extremo"</formula>
    </cfRule>
    <cfRule type="cellIs" dxfId="2455" priority="2745" operator="equal">
      <formula>"Alto"</formula>
    </cfRule>
    <cfRule type="cellIs" dxfId="2454" priority="2746" operator="equal">
      <formula>"Moderado"</formula>
    </cfRule>
    <cfRule type="cellIs" dxfId="2453" priority="2747" operator="equal">
      <formula>"Bajo"</formula>
    </cfRule>
  </conditionalFormatting>
  <conditionalFormatting sqref="AB33">
    <cfRule type="cellIs" dxfId="2452" priority="2739" operator="equal">
      <formula>"Muy Alta"</formula>
    </cfRule>
    <cfRule type="cellIs" dxfId="2451" priority="2740" operator="equal">
      <formula>"Alta"</formula>
    </cfRule>
    <cfRule type="cellIs" dxfId="2450" priority="2741" operator="equal">
      <formula>"Media"</formula>
    </cfRule>
    <cfRule type="cellIs" dxfId="2449" priority="2742" operator="equal">
      <formula>"Baja"</formula>
    </cfRule>
    <cfRule type="cellIs" dxfId="2448" priority="2743" operator="equal">
      <formula>"Muy Baja"</formula>
    </cfRule>
  </conditionalFormatting>
  <conditionalFormatting sqref="AD33">
    <cfRule type="cellIs" dxfId="2447" priority="2734" operator="equal">
      <formula>"Catastrófico"</formula>
    </cfRule>
    <cfRule type="cellIs" dxfId="2446" priority="2735" operator="equal">
      <formula>"Mayor"</formula>
    </cfRule>
    <cfRule type="cellIs" dxfId="2445" priority="2736" operator="equal">
      <formula>"Moderado"</formula>
    </cfRule>
    <cfRule type="cellIs" dxfId="2444" priority="2737" operator="equal">
      <formula>"Menor"</formula>
    </cfRule>
    <cfRule type="cellIs" dxfId="2443" priority="2738" operator="equal">
      <formula>"Leve"</formula>
    </cfRule>
  </conditionalFormatting>
  <conditionalFormatting sqref="AF33">
    <cfRule type="cellIs" dxfId="2442" priority="2730" operator="equal">
      <formula>"Extremo"</formula>
    </cfRule>
    <cfRule type="cellIs" dxfId="2441" priority="2731" operator="equal">
      <formula>"Alto"</formula>
    </cfRule>
    <cfRule type="cellIs" dxfId="2440" priority="2732" operator="equal">
      <formula>"Moderado"</formula>
    </cfRule>
    <cfRule type="cellIs" dxfId="2439" priority="2733" operator="equal">
      <formula>"Bajo"</formula>
    </cfRule>
  </conditionalFormatting>
  <conditionalFormatting sqref="AB34">
    <cfRule type="cellIs" dxfId="2438" priority="2725" operator="equal">
      <formula>"Muy Alta"</formula>
    </cfRule>
    <cfRule type="cellIs" dxfId="2437" priority="2726" operator="equal">
      <formula>"Alta"</formula>
    </cfRule>
    <cfRule type="cellIs" dxfId="2436" priority="2727" operator="equal">
      <formula>"Media"</formula>
    </cfRule>
    <cfRule type="cellIs" dxfId="2435" priority="2728" operator="equal">
      <formula>"Baja"</formula>
    </cfRule>
    <cfRule type="cellIs" dxfId="2434" priority="2729" operator="equal">
      <formula>"Muy Baja"</formula>
    </cfRule>
  </conditionalFormatting>
  <conditionalFormatting sqref="AD34">
    <cfRule type="cellIs" dxfId="2433" priority="2720" operator="equal">
      <formula>"Catastrófico"</formula>
    </cfRule>
    <cfRule type="cellIs" dxfId="2432" priority="2721" operator="equal">
      <formula>"Mayor"</formula>
    </cfRule>
    <cfRule type="cellIs" dxfId="2431" priority="2722" operator="equal">
      <formula>"Moderado"</formula>
    </cfRule>
    <cfRule type="cellIs" dxfId="2430" priority="2723" operator="equal">
      <formula>"Menor"</formula>
    </cfRule>
    <cfRule type="cellIs" dxfId="2429" priority="2724" operator="equal">
      <formula>"Leve"</formula>
    </cfRule>
  </conditionalFormatting>
  <conditionalFormatting sqref="AF34">
    <cfRule type="cellIs" dxfId="2428" priority="2716" operator="equal">
      <formula>"Extremo"</formula>
    </cfRule>
    <cfRule type="cellIs" dxfId="2427" priority="2717" operator="equal">
      <formula>"Alto"</formula>
    </cfRule>
    <cfRule type="cellIs" dxfId="2426" priority="2718" operator="equal">
      <formula>"Moderado"</formula>
    </cfRule>
    <cfRule type="cellIs" dxfId="2425" priority="2719" operator="equal">
      <formula>"Bajo"</formula>
    </cfRule>
  </conditionalFormatting>
  <conditionalFormatting sqref="AB35">
    <cfRule type="cellIs" dxfId="2424" priority="2711" operator="equal">
      <formula>"Muy Alta"</formula>
    </cfRule>
    <cfRule type="cellIs" dxfId="2423" priority="2712" operator="equal">
      <formula>"Alta"</formula>
    </cfRule>
    <cfRule type="cellIs" dxfId="2422" priority="2713" operator="equal">
      <formula>"Media"</formula>
    </cfRule>
    <cfRule type="cellIs" dxfId="2421" priority="2714" operator="equal">
      <formula>"Baja"</formula>
    </cfRule>
    <cfRule type="cellIs" dxfId="2420" priority="2715" operator="equal">
      <formula>"Muy Baja"</formula>
    </cfRule>
  </conditionalFormatting>
  <conditionalFormatting sqref="AD35">
    <cfRule type="cellIs" dxfId="2419" priority="2706" operator="equal">
      <formula>"Catastrófico"</formula>
    </cfRule>
    <cfRule type="cellIs" dxfId="2418" priority="2707" operator="equal">
      <formula>"Mayor"</formula>
    </cfRule>
    <cfRule type="cellIs" dxfId="2417" priority="2708" operator="equal">
      <formula>"Moderado"</formula>
    </cfRule>
    <cfRule type="cellIs" dxfId="2416" priority="2709" operator="equal">
      <formula>"Menor"</formula>
    </cfRule>
    <cfRule type="cellIs" dxfId="2415" priority="2710" operator="equal">
      <formula>"Leve"</formula>
    </cfRule>
  </conditionalFormatting>
  <conditionalFormatting sqref="AF35">
    <cfRule type="cellIs" dxfId="2414" priority="2702" operator="equal">
      <formula>"Extremo"</formula>
    </cfRule>
    <cfRule type="cellIs" dxfId="2413" priority="2703" operator="equal">
      <formula>"Alto"</formula>
    </cfRule>
    <cfRule type="cellIs" dxfId="2412" priority="2704" operator="equal">
      <formula>"Moderado"</formula>
    </cfRule>
    <cfRule type="cellIs" dxfId="2411" priority="2705" operator="equal">
      <formula>"Bajo"</formula>
    </cfRule>
  </conditionalFormatting>
  <conditionalFormatting sqref="AB36">
    <cfRule type="cellIs" dxfId="2410" priority="2697" operator="equal">
      <formula>"Muy Alta"</formula>
    </cfRule>
    <cfRule type="cellIs" dxfId="2409" priority="2698" operator="equal">
      <formula>"Alta"</formula>
    </cfRule>
    <cfRule type="cellIs" dxfId="2408" priority="2699" operator="equal">
      <formula>"Media"</formula>
    </cfRule>
    <cfRule type="cellIs" dxfId="2407" priority="2700" operator="equal">
      <formula>"Baja"</formula>
    </cfRule>
    <cfRule type="cellIs" dxfId="2406" priority="2701" operator="equal">
      <formula>"Muy Baja"</formula>
    </cfRule>
  </conditionalFormatting>
  <conditionalFormatting sqref="AD36">
    <cfRule type="cellIs" dxfId="2405" priority="2692" operator="equal">
      <formula>"Catastrófico"</formula>
    </cfRule>
    <cfRule type="cellIs" dxfId="2404" priority="2693" operator="equal">
      <formula>"Mayor"</formula>
    </cfRule>
    <cfRule type="cellIs" dxfId="2403" priority="2694" operator="equal">
      <formula>"Moderado"</formula>
    </cfRule>
    <cfRule type="cellIs" dxfId="2402" priority="2695" operator="equal">
      <formula>"Menor"</formula>
    </cfRule>
    <cfRule type="cellIs" dxfId="2401" priority="2696" operator="equal">
      <formula>"Leve"</formula>
    </cfRule>
  </conditionalFormatting>
  <conditionalFormatting sqref="AF36">
    <cfRule type="cellIs" dxfId="2400" priority="2688" operator="equal">
      <formula>"Extremo"</formula>
    </cfRule>
    <cfRule type="cellIs" dxfId="2399" priority="2689" operator="equal">
      <formula>"Alto"</formula>
    </cfRule>
    <cfRule type="cellIs" dxfId="2398" priority="2690" operator="equal">
      <formula>"Moderado"</formula>
    </cfRule>
    <cfRule type="cellIs" dxfId="2397" priority="2691" operator="equal">
      <formula>"Bajo"</formula>
    </cfRule>
  </conditionalFormatting>
  <conditionalFormatting sqref="AB37">
    <cfRule type="cellIs" dxfId="2396" priority="2683" operator="equal">
      <formula>"Muy Alta"</formula>
    </cfRule>
    <cfRule type="cellIs" dxfId="2395" priority="2684" operator="equal">
      <formula>"Alta"</formula>
    </cfRule>
    <cfRule type="cellIs" dxfId="2394" priority="2685" operator="equal">
      <formula>"Media"</formula>
    </cfRule>
    <cfRule type="cellIs" dxfId="2393" priority="2686" operator="equal">
      <formula>"Baja"</formula>
    </cfRule>
    <cfRule type="cellIs" dxfId="2392" priority="2687" operator="equal">
      <formula>"Muy Baja"</formula>
    </cfRule>
  </conditionalFormatting>
  <conditionalFormatting sqref="AD37">
    <cfRule type="cellIs" dxfId="2391" priority="2678" operator="equal">
      <formula>"Catastrófico"</formula>
    </cfRule>
    <cfRule type="cellIs" dxfId="2390" priority="2679" operator="equal">
      <formula>"Mayor"</formula>
    </cfRule>
    <cfRule type="cellIs" dxfId="2389" priority="2680" operator="equal">
      <formula>"Moderado"</formula>
    </cfRule>
    <cfRule type="cellIs" dxfId="2388" priority="2681" operator="equal">
      <formula>"Menor"</formula>
    </cfRule>
    <cfRule type="cellIs" dxfId="2387" priority="2682" operator="equal">
      <formula>"Leve"</formula>
    </cfRule>
  </conditionalFormatting>
  <conditionalFormatting sqref="AF37">
    <cfRule type="cellIs" dxfId="2386" priority="2674" operator="equal">
      <formula>"Extremo"</formula>
    </cfRule>
    <cfRule type="cellIs" dxfId="2385" priority="2675" operator="equal">
      <formula>"Alto"</formula>
    </cfRule>
    <cfRule type="cellIs" dxfId="2384" priority="2676" operator="equal">
      <formula>"Moderado"</formula>
    </cfRule>
    <cfRule type="cellIs" dxfId="2383" priority="2677" operator="equal">
      <formula>"Bajo"</formula>
    </cfRule>
  </conditionalFormatting>
  <conditionalFormatting sqref="AB38">
    <cfRule type="cellIs" dxfId="2382" priority="2669" operator="equal">
      <formula>"Muy Alta"</formula>
    </cfRule>
    <cfRule type="cellIs" dxfId="2381" priority="2670" operator="equal">
      <formula>"Alta"</formula>
    </cfRule>
    <cfRule type="cellIs" dxfId="2380" priority="2671" operator="equal">
      <formula>"Media"</formula>
    </cfRule>
    <cfRule type="cellIs" dxfId="2379" priority="2672" operator="equal">
      <formula>"Baja"</formula>
    </cfRule>
    <cfRule type="cellIs" dxfId="2378" priority="2673" operator="equal">
      <formula>"Muy Baja"</formula>
    </cfRule>
  </conditionalFormatting>
  <conditionalFormatting sqref="AD38">
    <cfRule type="cellIs" dxfId="2377" priority="2664" operator="equal">
      <formula>"Catastrófico"</formula>
    </cfRule>
    <cfRule type="cellIs" dxfId="2376" priority="2665" operator="equal">
      <formula>"Mayor"</formula>
    </cfRule>
    <cfRule type="cellIs" dxfId="2375" priority="2666" operator="equal">
      <formula>"Moderado"</formula>
    </cfRule>
    <cfRule type="cellIs" dxfId="2374" priority="2667" operator="equal">
      <formula>"Menor"</formula>
    </cfRule>
    <cfRule type="cellIs" dxfId="2373" priority="2668" operator="equal">
      <formula>"Leve"</formula>
    </cfRule>
  </conditionalFormatting>
  <conditionalFormatting sqref="AF38">
    <cfRule type="cellIs" dxfId="2372" priority="2660" operator="equal">
      <formula>"Extremo"</formula>
    </cfRule>
    <cfRule type="cellIs" dxfId="2371" priority="2661" operator="equal">
      <formula>"Alto"</formula>
    </cfRule>
    <cfRule type="cellIs" dxfId="2370" priority="2662" operator="equal">
      <formula>"Moderado"</formula>
    </cfRule>
    <cfRule type="cellIs" dxfId="2369" priority="2663" operator="equal">
      <formula>"Bajo"</formula>
    </cfRule>
  </conditionalFormatting>
  <conditionalFormatting sqref="AB39">
    <cfRule type="cellIs" dxfId="2368" priority="2655" operator="equal">
      <formula>"Muy Alta"</formula>
    </cfRule>
    <cfRule type="cellIs" dxfId="2367" priority="2656" operator="equal">
      <formula>"Alta"</formula>
    </cfRule>
    <cfRule type="cellIs" dxfId="2366" priority="2657" operator="equal">
      <formula>"Media"</formula>
    </cfRule>
    <cfRule type="cellIs" dxfId="2365" priority="2658" operator="equal">
      <formula>"Baja"</formula>
    </cfRule>
    <cfRule type="cellIs" dxfId="2364" priority="2659" operator="equal">
      <formula>"Muy Baja"</formula>
    </cfRule>
  </conditionalFormatting>
  <conditionalFormatting sqref="AD39">
    <cfRule type="cellIs" dxfId="2363" priority="2650" operator="equal">
      <formula>"Catastrófico"</formula>
    </cfRule>
    <cfRule type="cellIs" dxfId="2362" priority="2651" operator="equal">
      <formula>"Mayor"</formula>
    </cfRule>
    <cfRule type="cellIs" dxfId="2361" priority="2652" operator="equal">
      <formula>"Moderado"</formula>
    </cfRule>
    <cfRule type="cellIs" dxfId="2360" priority="2653" operator="equal">
      <formula>"Menor"</formula>
    </cfRule>
    <cfRule type="cellIs" dxfId="2359" priority="2654" operator="equal">
      <formula>"Leve"</formula>
    </cfRule>
  </conditionalFormatting>
  <conditionalFormatting sqref="AF39">
    <cfRule type="cellIs" dxfId="2358" priority="2646" operator="equal">
      <formula>"Extremo"</formula>
    </cfRule>
    <cfRule type="cellIs" dxfId="2357" priority="2647" operator="equal">
      <formula>"Alto"</formula>
    </cfRule>
    <cfRule type="cellIs" dxfId="2356" priority="2648" operator="equal">
      <formula>"Moderado"</formula>
    </cfRule>
    <cfRule type="cellIs" dxfId="2355" priority="2649" operator="equal">
      <formula>"Bajo"</formula>
    </cfRule>
  </conditionalFormatting>
  <conditionalFormatting sqref="AB40">
    <cfRule type="cellIs" dxfId="2354" priority="2641" operator="equal">
      <formula>"Muy Alta"</formula>
    </cfRule>
    <cfRule type="cellIs" dxfId="2353" priority="2642" operator="equal">
      <formula>"Alta"</formula>
    </cfRule>
    <cfRule type="cellIs" dxfId="2352" priority="2643" operator="equal">
      <formula>"Media"</formula>
    </cfRule>
    <cfRule type="cellIs" dxfId="2351" priority="2644" operator="equal">
      <formula>"Baja"</formula>
    </cfRule>
    <cfRule type="cellIs" dxfId="2350" priority="2645" operator="equal">
      <formula>"Muy Baja"</formula>
    </cfRule>
  </conditionalFormatting>
  <conditionalFormatting sqref="AD40">
    <cfRule type="cellIs" dxfId="2349" priority="2636" operator="equal">
      <formula>"Catastrófico"</formula>
    </cfRule>
    <cfRule type="cellIs" dxfId="2348" priority="2637" operator="equal">
      <formula>"Mayor"</formula>
    </cfRule>
    <cfRule type="cellIs" dxfId="2347" priority="2638" operator="equal">
      <formula>"Moderado"</formula>
    </cfRule>
    <cfRule type="cellIs" dxfId="2346" priority="2639" operator="equal">
      <formula>"Menor"</formula>
    </cfRule>
    <cfRule type="cellIs" dxfId="2345" priority="2640" operator="equal">
      <formula>"Leve"</formula>
    </cfRule>
  </conditionalFormatting>
  <conditionalFormatting sqref="AF40">
    <cfRule type="cellIs" dxfId="2344" priority="2632" operator="equal">
      <formula>"Extremo"</formula>
    </cfRule>
    <cfRule type="cellIs" dxfId="2343" priority="2633" operator="equal">
      <formula>"Alto"</formula>
    </cfRule>
    <cfRule type="cellIs" dxfId="2342" priority="2634" operator="equal">
      <formula>"Moderado"</formula>
    </cfRule>
    <cfRule type="cellIs" dxfId="2341" priority="2635" operator="equal">
      <formula>"Bajo"</formula>
    </cfRule>
  </conditionalFormatting>
  <conditionalFormatting sqref="AB41">
    <cfRule type="cellIs" dxfId="2340" priority="2627" operator="equal">
      <formula>"Muy Alta"</formula>
    </cfRule>
    <cfRule type="cellIs" dxfId="2339" priority="2628" operator="equal">
      <formula>"Alta"</formula>
    </cfRule>
    <cfRule type="cellIs" dxfId="2338" priority="2629" operator="equal">
      <formula>"Media"</formula>
    </cfRule>
    <cfRule type="cellIs" dxfId="2337" priority="2630" operator="equal">
      <formula>"Baja"</formula>
    </cfRule>
    <cfRule type="cellIs" dxfId="2336" priority="2631" operator="equal">
      <formula>"Muy Baja"</formula>
    </cfRule>
  </conditionalFormatting>
  <conditionalFormatting sqref="AD41">
    <cfRule type="cellIs" dxfId="2335" priority="2622" operator="equal">
      <formula>"Catastrófico"</formula>
    </cfRule>
    <cfRule type="cellIs" dxfId="2334" priority="2623" operator="equal">
      <formula>"Mayor"</formula>
    </cfRule>
    <cfRule type="cellIs" dxfId="2333" priority="2624" operator="equal">
      <formula>"Moderado"</formula>
    </cfRule>
    <cfRule type="cellIs" dxfId="2332" priority="2625" operator="equal">
      <formula>"Menor"</formula>
    </cfRule>
    <cfRule type="cellIs" dxfId="2331" priority="2626" operator="equal">
      <formula>"Leve"</formula>
    </cfRule>
  </conditionalFormatting>
  <conditionalFormatting sqref="AF41">
    <cfRule type="cellIs" dxfId="2330" priority="2618" operator="equal">
      <formula>"Extremo"</formula>
    </cfRule>
    <cfRule type="cellIs" dxfId="2329" priority="2619" operator="equal">
      <formula>"Alto"</formula>
    </cfRule>
    <cfRule type="cellIs" dxfId="2328" priority="2620" operator="equal">
      <formula>"Moderado"</formula>
    </cfRule>
    <cfRule type="cellIs" dxfId="2327" priority="2621" operator="equal">
      <formula>"Bajo"</formula>
    </cfRule>
  </conditionalFormatting>
  <conditionalFormatting sqref="AB42">
    <cfRule type="cellIs" dxfId="2326" priority="2613" operator="equal">
      <formula>"Muy Alta"</formula>
    </cfRule>
    <cfRule type="cellIs" dxfId="2325" priority="2614" operator="equal">
      <formula>"Alta"</formula>
    </cfRule>
    <cfRule type="cellIs" dxfId="2324" priority="2615" operator="equal">
      <formula>"Media"</formula>
    </cfRule>
    <cfRule type="cellIs" dxfId="2323" priority="2616" operator="equal">
      <formula>"Baja"</formula>
    </cfRule>
    <cfRule type="cellIs" dxfId="2322" priority="2617" operator="equal">
      <formula>"Muy Baja"</formula>
    </cfRule>
  </conditionalFormatting>
  <conditionalFormatting sqref="AD42">
    <cfRule type="cellIs" dxfId="2321" priority="2608" operator="equal">
      <formula>"Catastrófico"</formula>
    </cfRule>
    <cfRule type="cellIs" dxfId="2320" priority="2609" operator="equal">
      <formula>"Mayor"</formula>
    </cfRule>
    <cfRule type="cellIs" dxfId="2319" priority="2610" operator="equal">
      <formula>"Moderado"</formula>
    </cfRule>
    <cfRule type="cellIs" dxfId="2318" priority="2611" operator="equal">
      <formula>"Menor"</formula>
    </cfRule>
    <cfRule type="cellIs" dxfId="2317" priority="2612" operator="equal">
      <formula>"Leve"</formula>
    </cfRule>
  </conditionalFormatting>
  <conditionalFormatting sqref="AF42">
    <cfRule type="cellIs" dxfId="2316" priority="2604" operator="equal">
      <formula>"Extremo"</formula>
    </cfRule>
    <cfRule type="cellIs" dxfId="2315" priority="2605" operator="equal">
      <formula>"Alto"</formula>
    </cfRule>
    <cfRule type="cellIs" dxfId="2314" priority="2606" operator="equal">
      <formula>"Moderado"</formula>
    </cfRule>
    <cfRule type="cellIs" dxfId="2313" priority="2607" operator="equal">
      <formula>"Bajo"</formula>
    </cfRule>
  </conditionalFormatting>
  <conditionalFormatting sqref="AB43">
    <cfRule type="cellIs" dxfId="2312" priority="2599" operator="equal">
      <formula>"Muy Alta"</formula>
    </cfRule>
    <cfRule type="cellIs" dxfId="2311" priority="2600" operator="equal">
      <formula>"Alta"</formula>
    </cfRule>
    <cfRule type="cellIs" dxfId="2310" priority="2601" operator="equal">
      <formula>"Media"</formula>
    </cfRule>
    <cfRule type="cellIs" dxfId="2309" priority="2602" operator="equal">
      <formula>"Baja"</formula>
    </cfRule>
    <cfRule type="cellIs" dxfId="2308" priority="2603" operator="equal">
      <formula>"Muy Baja"</formula>
    </cfRule>
  </conditionalFormatting>
  <conditionalFormatting sqref="AD43">
    <cfRule type="cellIs" dxfId="2307" priority="2594" operator="equal">
      <formula>"Catastrófico"</formula>
    </cfRule>
    <cfRule type="cellIs" dxfId="2306" priority="2595" operator="equal">
      <formula>"Mayor"</formula>
    </cfRule>
    <cfRule type="cellIs" dxfId="2305" priority="2596" operator="equal">
      <formula>"Moderado"</formula>
    </cfRule>
    <cfRule type="cellIs" dxfId="2304" priority="2597" operator="equal">
      <formula>"Menor"</formula>
    </cfRule>
    <cfRule type="cellIs" dxfId="2303" priority="2598" operator="equal">
      <formula>"Leve"</formula>
    </cfRule>
  </conditionalFormatting>
  <conditionalFormatting sqref="AF43">
    <cfRule type="cellIs" dxfId="2302" priority="2590" operator="equal">
      <formula>"Extremo"</formula>
    </cfRule>
    <cfRule type="cellIs" dxfId="2301" priority="2591" operator="equal">
      <formula>"Alto"</formula>
    </cfRule>
    <cfRule type="cellIs" dxfId="2300" priority="2592" operator="equal">
      <formula>"Moderado"</formula>
    </cfRule>
    <cfRule type="cellIs" dxfId="2299" priority="2593" operator="equal">
      <formula>"Bajo"</formula>
    </cfRule>
  </conditionalFormatting>
  <conditionalFormatting sqref="AB44">
    <cfRule type="cellIs" dxfId="2298" priority="2585" operator="equal">
      <formula>"Muy Alta"</formula>
    </cfRule>
    <cfRule type="cellIs" dxfId="2297" priority="2586" operator="equal">
      <formula>"Alta"</formula>
    </cfRule>
    <cfRule type="cellIs" dxfId="2296" priority="2587" operator="equal">
      <formula>"Media"</formula>
    </cfRule>
    <cfRule type="cellIs" dxfId="2295" priority="2588" operator="equal">
      <formula>"Baja"</formula>
    </cfRule>
    <cfRule type="cellIs" dxfId="2294" priority="2589" operator="equal">
      <formula>"Muy Baja"</formula>
    </cfRule>
  </conditionalFormatting>
  <conditionalFormatting sqref="AD44">
    <cfRule type="cellIs" dxfId="2293" priority="2580" operator="equal">
      <formula>"Catastrófico"</formula>
    </cfRule>
    <cfRule type="cellIs" dxfId="2292" priority="2581" operator="equal">
      <formula>"Mayor"</formula>
    </cfRule>
    <cfRule type="cellIs" dxfId="2291" priority="2582" operator="equal">
      <formula>"Moderado"</formula>
    </cfRule>
    <cfRule type="cellIs" dxfId="2290" priority="2583" operator="equal">
      <formula>"Menor"</formula>
    </cfRule>
    <cfRule type="cellIs" dxfId="2289" priority="2584" operator="equal">
      <formula>"Leve"</formula>
    </cfRule>
  </conditionalFormatting>
  <conditionalFormatting sqref="AF44">
    <cfRule type="cellIs" dxfId="2288" priority="2576" operator="equal">
      <formula>"Extremo"</formula>
    </cfRule>
    <cfRule type="cellIs" dxfId="2287" priority="2577" operator="equal">
      <formula>"Alto"</formula>
    </cfRule>
    <cfRule type="cellIs" dxfId="2286" priority="2578" operator="equal">
      <formula>"Moderado"</formula>
    </cfRule>
    <cfRule type="cellIs" dxfId="2285" priority="2579" operator="equal">
      <formula>"Bajo"</formula>
    </cfRule>
  </conditionalFormatting>
  <conditionalFormatting sqref="AB45">
    <cfRule type="cellIs" dxfId="2284" priority="2571" operator="equal">
      <formula>"Muy Alta"</formula>
    </cfRule>
    <cfRule type="cellIs" dxfId="2283" priority="2572" operator="equal">
      <formula>"Alta"</formula>
    </cfRule>
    <cfRule type="cellIs" dxfId="2282" priority="2573" operator="equal">
      <formula>"Media"</formula>
    </cfRule>
    <cfRule type="cellIs" dxfId="2281" priority="2574" operator="equal">
      <formula>"Baja"</formula>
    </cfRule>
    <cfRule type="cellIs" dxfId="2280" priority="2575" operator="equal">
      <formula>"Muy Baja"</formula>
    </cfRule>
  </conditionalFormatting>
  <conditionalFormatting sqref="AD45">
    <cfRule type="cellIs" dxfId="2279" priority="2566" operator="equal">
      <formula>"Catastrófico"</formula>
    </cfRule>
    <cfRule type="cellIs" dxfId="2278" priority="2567" operator="equal">
      <formula>"Mayor"</formula>
    </cfRule>
    <cfRule type="cellIs" dxfId="2277" priority="2568" operator="equal">
      <formula>"Moderado"</formula>
    </cfRule>
    <cfRule type="cellIs" dxfId="2276" priority="2569" operator="equal">
      <formula>"Menor"</formula>
    </cfRule>
    <cfRule type="cellIs" dxfId="2275" priority="2570" operator="equal">
      <formula>"Leve"</formula>
    </cfRule>
  </conditionalFormatting>
  <conditionalFormatting sqref="AF45">
    <cfRule type="cellIs" dxfId="2274" priority="2562" operator="equal">
      <formula>"Extremo"</formula>
    </cfRule>
    <cfRule type="cellIs" dxfId="2273" priority="2563" operator="equal">
      <formula>"Alto"</formula>
    </cfRule>
    <cfRule type="cellIs" dxfId="2272" priority="2564" operator="equal">
      <formula>"Moderado"</formula>
    </cfRule>
    <cfRule type="cellIs" dxfId="2271" priority="2565" operator="equal">
      <formula>"Bajo"</formula>
    </cfRule>
  </conditionalFormatting>
  <conditionalFormatting sqref="AB46">
    <cfRule type="cellIs" dxfId="2270" priority="2515" operator="equal">
      <formula>"Muy Alta"</formula>
    </cfRule>
    <cfRule type="cellIs" dxfId="2269" priority="2516" operator="equal">
      <formula>"Alta"</formula>
    </cfRule>
    <cfRule type="cellIs" dxfId="2268" priority="2517" operator="equal">
      <formula>"Media"</formula>
    </cfRule>
    <cfRule type="cellIs" dxfId="2267" priority="2518" operator="equal">
      <formula>"Baja"</formula>
    </cfRule>
    <cfRule type="cellIs" dxfId="2266" priority="2519" operator="equal">
      <formula>"Muy Baja"</formula>
    </cfRule>
  </conditionalFormatting>
  <conditionalFormatting sqref="AD46">
    <cfRule type="cellIs" dxfId="2265" priority="2510" operator="equal">
      <formula>"Catastrófico"</formula>
    </cfRule>
    <cfRule type="cellIs" dxfId="2264" priority="2511" operator="equal">
      <formula>"Mayor"</formula>
    </cfRule>
    <cfRule type="cellIs" dxfId="2263" priority="2512" operator="equal">
      <formula>"Moderado"</formula>
    </cfRule>
    <cfRule type="cellIs" dxfId="2262" priority="2513" operator="equal">
      <formula>"Menor"</formula>
    </cfRule>
    <cfRule type="cellIs" dxfId="2261" priority="2514" operator="equal">
      <formula>"Leve"</formula>
    </cfRule>
  </conditionalFormatting>
  <conditionalFormatting sqref="AF46">
    <cfRule type="cellIs" dxfId="2260" priority="2506" operator="equal">
      <formula>"Extremo"</formula>
    </cfRule>
    <cfRule type="cellIs" dxfId="2259" priority="2507" operator="equal">
      <formula>"Alto"</formula>
    </cfRule>
    <cfRule type="cellIs" dxfId="2258" priority="2508" operator="equal">
      <formula>"Moderado"</formula>
    </cfRule>
    <cfRule type="cellIs" dxfId="2257" priority="2509" operator="equal">
      <formula>"Bajo"</formula>
    </cfRule>
  </conditionalFormatting>
  <conditionalFormatting sqref="AB49">
    <cfRule type="cellIs" dxfId="2256" priority="2501" operator="equal">
      <formula>"Muy Alta"</formula>
    </cfRule>
    <cfRule type="cellIs" dxfId="2255" priority="2502" operator="equal">
      <formula>"Alta"</formula>
    </cfRule>
    <cfRule type="cellIs" dxfId="2254" priority="2503" operator="equal">
      <formula>"Media"</formula>
    </cfRule>
    <cfRule type="cellIs" dxfId="2253" priority="2504" operator="equal">
      <formula>"Baja"</formula>
    </cfRule>
    <cfRule type="cellIs" dxfId="2252" priority="2505" operator="equal">
      <formula>"Muy Baja"</formula>
    </cfRule>
  </conditionalFormatting>
  <conditionalFormatting sqref="AD49">
    <cfRule type="cellIs" dxfId="2251" priority="2496" operator="equal">
      <formula>"Catastrófico"</formula>
    </cfRule>
    <cfRule type="cellIs" dxfId="2250" priority="2497" operator="equal">
      <formula>"Mayor"</formula>
    </cfRule>
    <cfRule type="cellIs" dxfId="2249" priority="2498" operator="equal">
      <formula>"Moderado"</formula>
    </cfRule>
    <cfRule type="cellIs" dxfId="2248" priority="2499" operator="equal">
      <formula>"Menor"</formula>
    </cfRule>
    <cfRule type="cellIs" dxfId="2247" priority="2500" operator="equal">
      <formula>"Leve"</formula>
    </cfRule>
  </conditionalFormatting>
  <conditionalFormatting sqref="AF49">
    <cfRule type="cellIs" dxfId="2246" priority="2492" operator="equal">
      <formula>"Extremo"</formula>
    </cfRule>
    <cfRule type="cellIs" dxfId="2245" priority="2493" operator="equal">
      <formula>"Alto"</formula>
    </cfRule>
    <cfRule type="cellIs" dxfId="2244" priority="2494" operator="equal">
      <formula>"Moderado"</formula>
    </cfRule>
    <cfRule type="cellIs" dxfId="2243" priority="2495" operator="equal">
      <formula>"Bajo"</formula>
    </cfRule>
  </conditionalFormatting>
  <conditionalFormatting sqref="AB47">
    <cfRule type="cellIs" dxfId="2242" priority="2487" operator="equal">
      <formula>"Muy Alta"</formula>
    </cfRule>
    <cfRule type="cellIs" dxfId="2241" priority="2488" operator="equal">
      <formula>"Alta"</formula>
    </cfRule>
    <cfRule type="cellIs" dxfId="2240" priority="2489" operator="equal">
      <formula>"Media"</formula>
    </cfRule>
    <cfRule type="cellIs" dxfId="2239" priority="2490" operator="equal">
      <formula>"Baja"</formula>
    </cfRule>
    <cfRule type="cellIs" dxfId="2238" priority="2491" operator="equal">
      <formula>"Muy Baja"</formula>
    </cfRule>
  </conditionalFormatting>
  <conditionalFormatting sqref="AD47">
    <cfRule type="cellIs" dxfId="2237" priority="2482" operator="equal">
      <formula>"Catastrófico"</formula>
    </cfRule>
    <cfRule type="cellIs" dxfId="2236" priority="2483" operator="equal">
      <formula>"Mayor"</formula>
    </cfRule>
    <cfRule type="cellIs" dxfId="2235" priority="2484" operator="equal">
      <formula>"Moderado"</formula>
    </cfRule>
    <cfRule type="cellIs" dxfId="2234" priority="2485" operator="equal">
      <formula>"Menor"</formula>
    </cfRule>
    <cfRule type="cellIs" dxfId="2233" priority="2486" operator="equal">
      <formula>"Leve"</formula>
    </cfRule>
  </conditionalFormatting>
  <conditionalFormatting sqref="AF47">
    <cfRule type="cellIs" dxfId="2232" priority="2478" operator="equal">
      <formula>"Extremo"</formula>
    </cfRule>
    <cfRule type="cellIs" dxfId="2231" priority="2479" operator="equal">
      <formula>"Alto"</formula>
    </cfRule>
    <cfRule type="cellIs" dxfId="2230" priority="2480" operator="equal">
      <formula>"Moderado"</formula>
    </cfRule>
    <cfRule type="cellIs" dxfId="2229" priority="2481" operator="equal">
      <formula>"Bajo"</formula>
    </cfRule>
  </conditionalFormatting>
  <conditionalFormatting sqref="AB48">
    <cfRule type="cellIs" dxfId="2228" priority="2473" operator="equal">
      <formula>"Muy Alta"</formula>
    </cfRule>
    <cfRule type="cellIs" dxfId="2227" priority="2474" operator="equal">
      <formula>"Alta"</formula>
    </cfRule>
    <cfRule type="cellIs" dxfId="2226" priority="2475" operator="equal">
      <formula>"Media"</formula>
    </cfRule>
    <cfRule type="cellIs" dxfId="2225" priority="2476" operator="equal">
      <formula>"Baja"</formula>
    </cfRule>
    <cfRule type="cellIs" dxfId="2224" priority="2477" operator="equal">
      <formula>"Muy Baja"</formula>
    </cfRule>
  </conditionalFormatting>
  <conditionalFormatting sqref="AD48">
    <cfRule type="cellIs" dxfId="2223" priority="2468" operator="equal">
      <formula>"Catastrófico"</formula>
    </cfRule>
    <cfRule type="cellIs" dxfId="2222" priority="2469" operator="equal">
      <formula>"Mayor"</formula>
    </cfRule>
    <cfRule type="cellIs" dxfId="2221" priority="2470" operator="equal">
      <formula>"Moderado"</formula>
    </cfRule>
    <cfRule type="cellIs" dxfId="2220" priority="2471" operator="equal">
      <formula>"Menor"</formula>
    </cfRule>
    <cfRule type="cellIs" dxfId="2219" priority="2472" operator="equal">
      <formula>"Leve"</formula>
    </cfRule>
  </conditionalFormatting>
  <conditionalFormatting sqref="AF48">
    <cfRule type="cellIs" dxfId="2218" priority="2464" operator="equal">
      <formula>"Extremo"</formula>
    </cfRule>
    <cfRule type="cellIs" dxfId="2217" priority="2465" operator="equal">
      <formula>"Alto"</formula>
    </cfRule>
    <cfRule type="cellIs" dxfId="2216" priority="2466" operator="equal">
      <formula>"Moderado"</formula>
    </cfRule>
    <cfRule type="cellIs" dxfId="2215" priority="2467" operator="equal">
      <formula>"Bajo"</formula>
    </cfRule>
  </conditionalFormatting>
  <conditionalFormatting sqref="AB50">
    <cfRule type="cellIs" dxfId="2214" priority="2459" operator="equal">
      <formula>"Muy Alta"</formula>
    </cfRule>
    <cfRule type="cellIs" dxfId="2213" priority="2460" operator="equal">
      <formula>"Alta"</formula>
    </cfRule>
    <cfRule type="cellIs" dxfId="2212" priority="2461" operator="equal">
      <formula>"Media"</formula>
    </cfRule>
    <cfRule type="cellIs" dxfId="2211" priority="2462" operator="equal">
      <formula>"Baja"</formula>
    </cfRule>
    <cfRule type="cellIs" dxfId="2210" priority="2463" operator="equal">
      <formula>"Muy Baja"</formula>
    </cfRule>
  </conditionalFormatting>
  <conditionalFormatting sqref="AD50">
    <cfRule type="cellIs" dxfId="2209" priority="2454" operator="equal">
      <formula>"Catastrófico"</formula>
    </cfRule>
    <cfRule type="cellIs" dxfId="2208" priority="2455" operator="equal">
      <formula>"Mayor"</formula>
    </cfRule>
    <cfRule type="cellIs" dxfId="2207" priority="2456" operator="equal">
      <formula>"Moderado"</formula>
    </cfRule>
    <cfRule type="cellIs" dxfId="2206" priority="2457" operator="equal">
      <formula>"Menor"</formula>
    </cfRule>
    <cfRule type="cellIs" dxfId="2205" priority="2458" operator="equal">
      <formula>"Leve"</formula>
    </cfRule>
  </conditionalFormatting>
  <conditionalFormatting sqref="AF50">
    <cfRule type="cellIs" dxfId="2204" priority="2450" operator="equal">
      <formula>"Extremo"</formula>
    </cfRule>
    <cfRule type="cellIs" dxfId="2203" priority="2451" operator="equal">
      <formula>"Alto"</formula>
    </cfRule>
    <cfRule type="cellIs" dxfId="2202" priority="2452" operator="equal">
      <formula>"Moderado"</formula>
    </cfRule>
    <cfRule type="cellIs" dxfId="2201" priority="2453" operator="equal">
      <formula>"Bajo"</formula>
    </cfRule>
  </conditionalFormatting>
  <conditionalFormatting sqref="AB51">
    <cfRule type="cellIs" dxfId="2200" priority="2445" operator="equal">
      <formula>"Muy Alta"</formula>
    </cfRule>
    <cfRule type="cellIs" dxfId="2199" priority="2446" operator="equal">
      <formula>"Alta"</formula>
    </cfRule>
    <cfRule type="cellIs" dxfId="2198" priority="2447" operator="equal">
      <formula>"Media"</formula>
    </cfRule>
    <cfRule type="cellIs" dxfId="2197" priority="2448" operator="equal">
      <formula>"Baja"</formula>
    </cfRule>
    <cfRule type="cellIs" dxfId="2196" priority="2449" operator="equal">
      <formula>"Muy Baja"</formula>
    </cfRule>
  </conditionalFormatting>
  <conditionalFormatting sqref="AD51">
    <cfRule type="cellIs" dxfId="2195" priority="2440" operator="equal">
      <formula>"Catastrófico"</formula>
    </cfRule>
    <cfRule type="cellIs" dxfId="2194" priority="2441" operator="equal">
      <formula>"Mayor"</formula>
    </cfRule>
    <cfRule type="cellIs" dxfId="2193" priority="2442" operator="equal">
      <formula>"Moderado"</formula>
    </cfRule>
    <cfRule type="cellIs" dxfId="2192" priority="2443" operator="equal">
      <formula>"Menor"</formula>
    </cfRule>
    <cfRule type="cellIs" dxfId="2191" priority="2444" operator="equal">
      <formula>"Leve"</formula>
    </cfRule>
  </conditionalFormatting>
  <conditionalFormatting sqref="AF51">
    <cfRule type="cellIs" dxfId="2190" priority="2436" operator="equal">
      <formula>"Extremo"</formula>
    </cfRule>
    <cfRule type="cellIs" dxfId="2189" priority="2437" operator="equal">
      <formula>"Alto"</formula>
    </cfRule>
    <cfRule type="cellIs" dxfId="2188" priority="2438" operator="equal">
      <formula>"Moderado"</formula>
    </cfRule>
    <cfRule type="cellIs" dxfId="2187" priority="2439" operator="equal">
      <formula>"Bajo"</formula>
    </cfRule>
  </conditionalFormatting>
  <conditionalFormatting sqref="AB53">
    <cfRule type="cellIs" dxfId="2186" priority="2431" operator="equal">
      <formula>"Muy Alta"</formula>
    </cfRule>
    <cfRule type="cellIs" dxfId="2185" priority="2432" operator="equal">
      <formula>"Alta"</formula>
    </cfRule>
    <cfRule type="cellIs" dxfId="2184" priority="2433" operator="equal">
      <formula>"Media"</formula>
    </cfRule>
    <cfRule type="cellIs" dxfId="2183" priority="2434" operator="equal">
      <formula>"Baja"</formula>
    </cfRule>
    <cfRule type="cellIs" dxfId="2182" priority="2435" operator="equal">
      <formula>"Muy Baja"</formula>
    </cfRule>
  </conditionalFormatting>
  <conditionalFormatting sqref="AD53">
    <cfRule type="cellIs" dxfId="2181" priority="2426" operator="equal">
      <formula>"Catastrófico"</formula>
    </cfRule>
    <cfRule type="cellIs" dxfId="2180" priority="2427" operator="equal">
      <formula>"Mayor"</formula>
    </cfRule>
    <cfRule type="cellIs" dxfId="2179" priority="2428" operator="equal">
      <formula>"Moderado"</formula>
    </cfRule>
    <cfRule type="cellIs" dxfId="2178" priority="2429" operator="equal">
      <formula>"Menor"</formula>
    </cfRule>
    <cfRule type="cellIs" dxfId="2177" priority="2430" operator="equal">
      <formula>"Leve"</formula>
    </cfRule>
  </conditionalFormatting>
  <conditionalFormatting sqref="AB55">
    <cfRule type="cellIs" dxfId="2176" priority="2417" operator="equal">
      <formula>"Muy Alta"</formula>
    </cfRule>
    <cfRule type="cellIs" dxfId="2175" priority="2418" operator="equal">
      <formula>"Alta"</formula>
    </cfRule>
    <cfRule type="cellIs" dxfId="2174" priority="2419" operator="equal">
      <formula>"Media"</formula>
    </cfRule>
    <cfRule type="cellIs" dxfId="2173" priority="2420" operator="equal">
      <formula>"Baja"</formula>
    </cfRule>
    <cfRule type="cellIs" dxfId="2172" priority="2421" operator="equal">
      <formula>"Muy Baja"</formula>
    </cfRule>
  </conditionalFormatting>
  <conditionalFormatting sqref="AB54">
    <cfRule type="cellIs" dxfId="2171" priority="2403" operator="equal">
      <formula>"Muy Alta"</formula>
    </cfRule>
    <cfRule type="cellIs" dxfId="2170" priority="2404" operator="equal">
      <formula>"Alta"</formula>
    </cfRule>
    <cfRule type="cellIs" dxfId="2169" priority="2405" operator="equal">
      <formula>"Media"</formula>
    </cfRule>
    <cfRule type="cellIs" dxfId="2168" priority="2406" operator="equal">
      <formula>"Baja"</formula>
    </cfRule>
    <cfRule type="cellIs" dxfId="2167" priority="2407" operator="equal">
      <formula>"Muy Baja"</formula>
    </cfRule>
  </conditionalFormatting>
  <conditionalFormatting sqref="AD54">
    <cfRule type="cellIs" dxfId="2166" priority="2398" operator="equal">
      <formula>"Catastrófico"</formula>
    </cfRule>
    <cfRule type="cellIs" dxfId="2165" priority="2399" operator="equal">
      <formula>"Mayor"</formula>
    </cfRule>
    <cfRule type="cellIs" dxfId="2164" priority="2400" operator="equal">
      <formula>"Moderado"</formula>
    </cfRule>
    <cfRule type="cellIs" dxfId="2163" priority="2401" operator="equal">
      <formula>"Menor"</formula>
    </cfRule>
    <cfRule type="cellIs" dxfId="2162" priority="2402" operator="equal">
      <formula>"Leve"</formula>
    </cfRule>
  </conditionalFormatting>
  <conditionalFormatting sqref="AF54">
    <cfRule type="cellIs" dxfId="2161" priority="2394" operator="equal">
      <formula>"Extremo"</formula>
    </cfRule>
    <cfRule type="cellIs" dxfId="2160" priority="2395" operator="equal">
      <formula>"Alto"</formula>
    </cfRule>
    <cfRule type="cellIs" dxfId="2159" priority="2396" operator="equal">
      <formula>"Moderado"</formula>
    </cfRule>
    <cfRule type="cellIs" dxfId="2158" priority="2397" operator="equal">
      <formula>"Bajo"</formula>
    </cfRule>
  </conditionalFormatting>
  <conditionalFormatting sqref="AB56">
    <cfRule type="cellIs" dxfId="2157" priority="2389" operator="equal">
      <formula>"Muy Alta"</formula>
    </cfRule>
    <cfRule type="cellIs" dxfId="2156" priority="2390" operator="equal">
      <formula>"Alta"</formula>
    </cfRule>
    <cfRule type="cellIs" dxfId="2155" priority="2391" operator="equal">
      <formula>"Media"</formula>
    </cfRule>
    <cfRule type="cellIs" dxfId="2154" priority="2392" operator="equal">
      <formula>"Baja"</formula>
    </cfRule>
    <cfRule type="cellIs" dxfId="2153" priority="2393" operator="equal">
      <formula>"Muy Baja"</formula>
    </cfRule>
  </conditionalFormatting>
  <conditionalFormatting sqref="AD56">
    <cfRule type="cellIs" dxfId="2152" priority="2384" operator="equal">
      <formula>"Catastrófico"</formula>
    </cfRule>
    <cfRule type="cellIs" dxfId="2151" priority="2385" operator="equal">
      <formula>"Mayor"</formula>
    </cfRule>
    <cfRule type="cellIs" dxfId="2150" priority="2386" operator="equal">
      <formula>"Moderado"</formula>
    </cfRule>
    <cfRule type="cellIs" dxfId="2149" priority="2387" operator="equal">
      <formula>"Menor"</formula>
    </cfRule>
    <cfRule type="cellIs" dxfId="2148" priority="2388" operator="equal">
      <formula>"Leve"</formula>
    </cfRule>
  </conditionalFormatting>
  <conditionalFormatting sqref="AF56">
    <cfRule type="cellIs" dxfId="2147" priority="2380" operator="equal">
      <formula>"Extremo"</formula>
    </cfRule>
    <cfRule type="cellIs" dxfId="2146" priority="2381" operator="equal">
      <formula>"Alto"</formula>
    </cfRule>
    <cfRule type="cellIs" dxfId="2145" priority="2382" operator="equal">
      <formula>"Moderado"</formula>
    </cfRule>
    <cfRule type="cellIs" dxfId="2144" priority="2383" operator="equal">
      <formula>"Bajo"</formula>
    </cfRule>
  </conditionalFormatting>
  <conditionalFormatting sqref="AB57">
    <cfRule type="cellIs" dxfId="2143" priority="2375" operator="equal">
      <formula>"Muy Alta"</formula>
    </cfRule>
    <cfRule type="cellIs" dxfId="2142" priority="2376" operator="equal">
      <formula>"Alta"</formula>
    </cfRule>
    <cfRule type="cellIs" dxfId="2141" priority="2377" operator="equal">
      <formula>"Media"</formula>
    </cfRule>
    <cfRule type="cellIs" dxfId="2140" priority="2378" operator="equal">
      <formula>"Baja"</formula>
    </cfRule>
    <cfRule type="cellIs" dxfId="2139" priority="2379" operator="equal">
      <formula>"Muy Baja"</formula>
    </cfRule>
  </conditionalFormatting>
  <conditionalFormatting sqref="AD57">
    <cfRule type="cellIs" dxfId="2138" priority="2370" operator="equal">
      <formula>"Catastrófico"</formula>
    </cfRule>
    <cfRule type="cellIs" dxfId="2137" priority="2371" operator="equal">
      <formula>"Mayor"</formula>
    </cfRule>
    <cfRule type="cellIs" dxfId="2136" priority="2372" operator="equal">
      <formula>"Moderado"</formula>
    </cfRule>
    <cfRule type="cellIs" dxfId="2135" priority="2373" operator="equal">
      <formula>"Menor"</formula>
    </cfRule>
    <cfRule type="cellIs" dxfId="2134" priority="2374" operator="equal">
      <formula>"Leve"</formula>
    </cfRule>
  </conditionalFormatting>
  <conditionalFormatting sqref="AF57">
    <cfRule type="cellIs" dxfId="2133" priority="2366" operator="equal">
      <formula>"Extremo"</formula>
    </cfRule>
    <cfRule type="cellIs" dxfId="2132" priority="2367" operator="equal">
      <formula>"Alto"</formula>
    </cfRule>
    <cfRule type="cellIs" dxfId="2131" priority="2368" operator="equal">
      <formula>"Moderado"</formula>
    </cfRule>
    <cfRule type="cellIs" dxfId="2130" priority="2369" operator="equal">
      <formula>"Bajo"</formula>
    </cfRule>
  </conditionalFormatting>
  <conditionalFormatting sqref="AB59">
    <cfRule type="cellIs" dxfId="2129" priority="2361" operator="equal">
      <formula>"Muy Alta"</formula>
    </cfRule>
    <cfRule type="cellIs" dxfId="2128" priority="2362" operator="equal">
      <formula>"Alta"</formula>
    </cfRule>
    <cfRule type="cellIs" dxfId="2127" priority="2363" operator="equal">
      <formula>"Media"</formula>
    </cfRule>
    <cfRule type="cellIs" dxfId="2126" priority="2364" operator="equal">
      <formula>"Baja"</formula>
    </cfRule>
    <cfRule type="cellIs" dxfId="2125" priority="2365" operator="equal">
      <formula>"Muy Baja"</formula>
    </cfRule>
  </conditionalFormatting>
  <conditionalFormatting sqref="AD59">
    <cfRule type="cellIs" dxfId="2124" priority="2356" operator="equal">
      <formula>"Catastrófico"</formula>
    </cfRule>
    <cfRule type="cellIs" dxfId="2123" priority="2357" operator="equal">
      <formula>"Mayor"</formula>
    </cfRule>
    <cfRule type="cellIs" dxfId="2122" priority="2358" operator="equal">
      <formula>"Moderado"</formula>
    </cfRule>
    <cfRule type="cellIs" dxfId="2121" priority="2359" operator="equal">
      <formula>"Menor"</formula>
    </cfRule>
    <cfRule type="cellIs" dxfId="2120" priority="2360" operator="equal">
      <formula>"Leve"</formula>
    </cfRule>
  </conditionalFormatting>
  <conditionalFormatting sqref="AF59">
    <cfRule type="cellIs" dxfId="2119" priority="2352" operator="equal">
      <formula>"Extremo"</formula>
    </cfRule>
    <cfRule type="cellIs" dxfId="2118" priority="2353" operator="equal">
      <formula>"Alto"</formula>
    </cfRule>
    <cfRule type="cellIs" dxfId="2117" priority="2354" operator="equal">
      <formula>"Moderado"</formula>
    </cfRule>
    <cfRule type="cellIs" dxfId="2116" priority="2355" operator="equal">
      <formula>"Bajo"</formula>
    </cfRule>
  </conditionalFormatting>
  <conditionalFormatting sqref="AB60">
    <cfRule type="cellIs" dxfId="2115" priority="2347" operator="equal">
      <formula>"Muy Alta"</formula>
    </cfRule>
    <cfRule type="cellIs" dxfId="2114" priority="2348" operator="equal">
      <formula>"Alta"</formula>
    </cfRule>
    <cfRule type="cellIs" dxfId="2113" priority="2349" operator="equal">
      <formula>"Media"</formula>
    </cfRule>
    <cfRule type="cellIs" dxfId="2112" priority="2350" operator="equal">
      <formula>"Baja"</formula>
    </cfRule>
    <cfRule type="cellIs" dxfId="2111" priority="2351" operator="equal">
      <formula>"Muy Baja"</formula>
    </cfRule>
  </conditionalFormatting>
  <conditionalFormatting sqref="AD60">
    <cfRule type="cellIs" dxfId="2110" priority="2342" operator="equal">
      <formula>"Catastrófico"</formula>
    </cfRule>
    <cfRule type="cellIs" dxfId="2109" priority="2343" operator="equal">
      <formula>"Mayor"</formula>
    </cfRule>
    <cfRule type="cellIs" dxfId="2108" priority="2344" operator="equal">
      <formula>"Moderado"</formula>
    </cfRule>
    <cfRule type="cellIs" dxfId="2107" priority="2345" operator="equal">
      <formula>"Menor"</formula>
    </cfRule>
    <cfRule type="cellIs" dxfId="2106" priority="2346" operator="equal">
      <formula>"Leve"</formula>
    </cfRule>
  </conditionalFormatting>
  <conditionalFormatting sqref="AF60">
    <cfRule type="cellIs" dxfId="2105" priority="2338" operator="equal">
      <formula>"Extremo"</formula>
    </cfRule>
    <cfRule type="cellIs" dxfId="2104" priority="2339" operator="equal">
      <formula>"Alto"</formula>
    </cfRule>
    <cfRule type="cellIs" dxfId="2103" priority="2340" operator="equal">
      <formula>"Moderado"</formula>
    </cfRule>
    <cfRule type="cellIs" dxfId="2102" priority="2341" operator="equal">
      <formula>"Bajo"</formula>
    </cfRule>
  </conditionalFormatting>
  <conditionalFormatting sqref="AB62">
    <cfRule type="cellIs" dxfId="2101" priority="2333" operator="equal">
      <formula>"Muy Alta"</formula>
    </cfRule>
    <cfRule type="cellIs" dxfId="2100" priority="2334" operator="equal">
      <formula>"Alta"</formula>
    </cfRule>
    <cfRule type="cellIs" dxfId="2099" priority="2335" operator="equal">
      <formula>"Media"</formula>
    </cfRule>
    <cfRule type="cellIs" dxfId="2098" priority="2336" operator="equal">
      <formula>"Baja"</formula>
    </cfRule>
    <cfRule type="cellIs" dxfId="2097" priority="2337" operator="equal">
      <formula>"Muy Baja"</formula>
    </cfRule>
  </conditionalFormatting>
  <conditionalFormatting sqref="AD62">
    <cfRule type="cellIs" dxfId="2096" priority="2328" operator="equal">
      <formula>"Catastrófico"</formula>
    </cfRule>
    <cfRule type="cellIs" dxfId="2095" priority="2329" operator="equal">
      <formula>"Mayor"</formula>
    </cfRule>
    <cfRule type="cellIs" dxfId="2094" priority="2330" operator="equal">
      <formula>"Moderado"</formula>
    </cfRule>
    <cfRule type="cellIs" dxfId="2093" priority="2331" operator="equal">
      <formula>"Menor"</formula>
    </cfRule>
    <cfRule type="cellIs" dxfId="2092" priority="2332" operator="equal">
      <formula>"Leve"</formula>
    </cfRule>
  </conditionalFormatting>
  <conditionalFormatting sqref="AF62">
    <cfRule type="cellIs" dxfId="2091" priority="2324" operator="equal">
      <formula>"Extremo"</formula>
    </cfRule>
    <cfRule type="cellIs" dxfId="2090" priority="2325" operator="equal">
      <formula>"Alto"</formula>
    </cfRule>
    <cfRule type="cellIs" dxfId="2089" priority="2326" operator="equal">
      <formula>"Moderado"</formula>
    </cfRule>
    <cfRule type="cellIs" dxfId="2088" priority="2327" operator="equal">
      <formula>"Bajo"</formula>
    </cfRule>
  </conditionalFormatting>
  <conditionalFormatting sqref="AB63">
    <cfRule type="cellIs" dxfId="2087" priority="2319" operator="equal">
      <formula>"Muy Alta"</formula>
    </cfRule>
    <cfRule type="cellIs" dxfId="2086" priority="2320" operator="equal">
      <formula>"Alta"</formula>
    </cfRule>
    <cfRule type="cellIs" dxfId="2085" priority="2321" operator="equal">
      <formula>"Media"</formula>
    </cfRule>
    <cfRule type="cellIs" dxfId="2084" priority="2322" operator="equal">
      <formula>"Baja"</formula>
    </cfRule>
    <cfRule type="cellIs" dxfId="2083" priority="2323" operator="equal">
      <formula>"Muy Baja"</formula>
    </cfRule>
  </conditionalFormatting>
  <conditionalFormatting sqref="AD63">
    <cfRule type="cellIs" dxfId="2082" priority="2314" operator="equal">
      <formula>"Catastrófico"</formula>
    </cfRule>
    <cfRule type="cellIs" dxfId="2081" priority="2315" operator="equal">
      <formula>"Mayor"</formula>
    </cfRule>
    <cfRule type="cellIs" dxfId="2080" priority="2316" operator="equal">
      <formula>"Moderado"</formula>
    </cfRule>
    <cfRule type="cellIs" dxfId="2079" priority="2317" operator="equal">
      <formula>"Menor"</formula>
    </cfRule>
    <cfRule type="cellIs" dxfId="2078" priority="2318" operator="equal">
      <formula>"Leve"</formula>
    </cfRule>
  </conditionalFormatting>
  <conditionalFormatting sqref="AF63">
    <cfRule type="cellIs" dxfId="2077" priority="2310" operator="equal">
      <formula>"Extremo"</formula>
    </cfRule>
    <cfRule type="cellIs" dxfId="2076" priority="2311" operator="equal">
      <formula>"Alto"</formula>
    </cfRule>
    <cfRule type="cellIs" dxfId="2075" priority="2312" operator="equal">
      <formula>"Moderado"</formula>
    </cfRule>
    <cfRule type="cellIs" dxfId="2074" priority="2313" operator="equal">
      <formula>"Bajo"</formula>
    </cfRule>
  </conditionalFormatting>
  <conditionalFormatting sqref="AB65">
    <cfRule type="cellIs" dxfId="2073" priority="2305" operator="equal">
      <formula>"Muy Alta"</formula>
    </cfRule>
    <cfRule type="cellIs" dxfId="2072" priority="2306" operator="equal">
      <formula>"Alta"</formula>
    </cfRule>
    <cfRule type="cellIs" dxfId="2071" priority="2307" operator="equal">
      <formula>"Media"</formula>
    </cfRule>
    <cfRule type="cellIs" dxfId="2070" priority="2308" operator="equal">
      <formula>"Baja"</formula>
    </cfRule>
    <cfRule type="cellIs" dxfId="2069" priority="2309" operator="equal">
      <formula>"Muy Baja"</formula>
    </cfRule>
  </conditionalFormatting>
  <conditionalFormatting sqref="AD65">
    <cfRule type="cellIs" dxfId="2068" priority="2300" operator="equal">
      <formula>"Catastrófico"</formula>
    </cfRule>
    <cfRule type="cellIs" dxfId="2067" priority="2301" operator="equal">
      <formula>"Mayor"</formula>
    </cfRule>
    <cfRule type="cellIs" dxfId="2066" priority="2302" operator="equal">
      <formula>"Moderado"</formula>
    </cfRule>
    <cfRule type="cellIs" dxfId="2065" priority="2303" operator="equal">
      <formula>"Menor"</formula>
    </cfRule>
    <cfRule type="cellIs" dxfId="2064" priority="2304" operator="equal">
      <formula>"Leve"</formula>
    </cfRule>
  </conditionalFormatting>
  <conditionalFormatting sqref="AF65">
    <cfRule type="cellIs" dxfId="2063" priority="2296" operator="equal">
      <formula>"Extremo"</formula>
    </cfRule>
    <cfRule type="cellIs" dxfId="2062" priority="2297" operator="equal">
      <formula>"Alto"</formula>
    </cfRule>
    <cfRule type="cellIs" dxfId="2061" priority="2298" operator="equal">
      <formula>"Moderado"</formula>
    </cfRule>
    <cfRule type="cellIs" dxfId="2060" priority="2299" operator="equal">
      <formula>"Bajo"</formula>
    </cfRule>
  </conditionalFormatting>
  <conditionalFormatting sqref="AB66">
    <cfRule type="cellIs" dxfId="2059" priority="2291" operator="equal">
      <formula>"Muy Alta"</formula>
    </cfRule>
    <cfRule type="cellIs" dxfId="2058" priority="2292" operator="equal">
      <formula>"Alta"</formula>
    </cfRule>
    <cfRule type="cellIs" dxfId="2057" priority="2293" operator="equal">
      <formula>"Media"</formula>
    </cfRule>
    <cfRule type="cellIs" dxfId="2056" priority="2294" operator="equal">
      <formula>"Baja"</formula>
    </cfRule>
    <cfRule type="cellIs" dxfId="2055" priority="2295" operator="equal">
      <formula>"Muy Baja"</formula>
    </cfRule>
  </conditionalFormatting>
  <conditionalFormatting sqref="AD66">
    <cfRule type="cellIs" dxfId="2054" priority="2286" operator="equal">
      <formula>"Catastrófico"</formula>
    </cfRule>
    <cfRule type="cellIs" dxfId="2053" priority="2287" operator="equal">
      <formula>"Mayor"</formula>
    </cfRule>
    <cfRule type="cellIs" dxfId="2052" priority="2288" operator="equal">
      <formula>"Moderado"</formula>
    </cfRule>
    <cfRule type="cellIs" dxfId="2051" priority="2289" operator="equal">
      <formula>"Menor"</formula>
    </cfRule>
    <cfRule type="cellIs" dxfId="2050" priority="2290" operator="equal">
      <formula>"Leve"</formula>
    </cfRule>
  </conditionalFormatting>
  <conditionalFormatting sqref="AF66">
    <cfRule type="cellIs" dxfId="2049" priority="2282" operator="equal">
      <formula>"Extremo"</formula>
    </cfRule>
    <cfRule type="cellIs" dxfId="2048" priority="2283" operator="equal">
      <formula>"Alto"</formula>
    </cfRule>
    <cfRule type="cellIs" dxfId="2047" priority="2284" operator="equal">
      <formula>"Moderado"</formula>
    </cfRule>
    <cfRule type="cellIs" dxfId="2046" priority="2285" operator="equal">
      <formula>"Bajo"</formula>
    </cfRule>
  </conditionalFormatting>
  <conditionalFormatting sqref="AB68">
    <cfRule type="cellIs" dxfId="2045" priority="2277" operator="equal">
      <formula>"Muy Alta"</formula>
    </cfRule>
    <cfRule type="cellIs" dxfId="2044" priority="2278" operator="equal">
      <formula>"Alta"</formula>
    </cfRule>
    <cfRule type="cellIs" dxfId="2043" priority="2279" operator="equal">
      <formula>"Media"</formula>
    </cfRule>
    <cfRule type="cellIs" dxfId="2042" priority="2280" operator="equal">
      <formula>"Baja"</formula>
    </cfRule>
    <cfRule type="cellIs" dxfId="2041" priority="2281" operator="equal">
      <formula>"Muy Baja"</formula>
    </cfRule>
  </conditionalFormatting>
  <conditionalFormatting sqref="AD68">
    <cfRule type="cellIs" dxfId="2040" priority="2272" operator="equal">
      <formula>"Catastrófico"</formula>
    </cfRule>
    <cfRule type="cellIs" dxfId="2039" priority="2273" operator="equal">
      <formula>"Mayor"</formula>
    </cfRule>
    <cfRule type="cellIs" dxfId="2038" priority="2274" operator="equal">
      <formula>"Moderado"</formula>
    </cfRule>
    <cfRule type="cellIs" dxfId="2037" priority="2275" operator="equal">
      <formula>"Menor"</formula>
    </cfRule>
    <cfRule type="cellIs" dxfId="2036" priority="2276" operator="equal">
      <formula>"Leve"</formula>
    </cfRule>
  </conditionalFormatting>
  <conditionalFormatting sqref="AF68">
    <cfRule type="cellIs" dxfId="2035" priority="2268" operator="equal">
      <formula>"Extremo"</formula>
    </cfRule>
    <cfRule type="cellIs" dxfId="2034" priority="2269" operator="equal">
      <formula>"Alto"</formula>
    </cfRule>
    <cfRule type="cellIs" dxfId="2033" priority="2270" operator="equal">
      <formula>"Moderado"</formula>
    </cfRule>
    <cfRule type="cellIs" dxfId="2032" priority="2271" operator="equal">
      <formula>"Bajo"</formula>
    </cfRule>
  </conditionalFormatting>
  <conditionalFormatting sqref="AB69">
    <cfRule type="cellIs" dxfId="2031" priority="2263" operator="equal">
      <formula>"Muy Alta"</formula>
    </cfRule>
    <cfRule type="cellIs" dxfId="2030" priority="2264" operator="equal">
      <formula>"Alta"</formula>
    </cfRule>
    <cfRule type="cellIs" dxfId="2029" priority="2265" operator="equal">
      <formula>"Media"</formula>
    </cfRule>
    <cfRule type="cellIs" dxfId="2028" priority="2266" operator="equal">
      <formula>"Baja"</formula>
    </cfRule>
    <cfRule type="cellIs" dxfId="2027" priority="2267" operator="equal">
      <formula>"Muy Baja"</formula>
    </cfRule>
  </conditionalFormatting>
  <conditionalFormatting sqref="AD69">
    <cfRule type="cellIs" dxfId="2026" priority="2258" operator="equal">
      <formula>"Catastrófico"</formula>
    </cfRule>
    <cfRule type="cellIs" dxfId="2025" priority="2259" operator="equal">
      <formula>"Mayor"</formula>
    </cfRule>
    <cfRule type="cellIs" dxfId="2024" priority="2260" operator="equal">
      <formula>"Moderado"</formula>
    </cfRule>
    <cfRule type="cellIs" dxfId="2023" priority="2261" operator="equal">
      <formula>"Menor"</formula>
    </cfRule>
    <cfRule type="cellIs" dxfId="2022" priority="2262" operator="equal">
      <formula>"Leve"</formula>
    </cfRule>
  </conditionalFormatting>
  <conditionalFormatting sqref="AF69">
    <cfRule type="cellIs" dxfId="2021" priority="2254" operator="equal">
      <formula>"Extremo"</formula>
    </cfRule>
    <cfRule type="cellIs" dxfId="2020" priority="2255" operator="equal">
      <formula>"Alto"</formula>
    </cfRule>
    <cfRule type="cellIs" dxfId="2019" priority="2256" operator="equal">
      <formula>"Moderado"</formula>
    </cfRule>
    <cfRule type="cellIs" dxfId="2018" priority="2257" operator="equal">
      <formula>"Bajo"</formula>
    </cfRule>
  </conditionalFormatting>
  <conditionalFormatting sqref="AB71">
    <cfRule type="cellIs" dxfId="2017" priority="2249" operator="equal">
      <formula>"Muy Alta"</formula>
    </cfRule>
    <cfRule type="cellIs" dxfId="2016" priority="2250" operator="equal">
      <formula>"Alta"</formula>
    </cfRule>
    <cfRule type="cellIs" dxfId="2015" priority="2251" operator="equal">
      <formula>"Media"</formula>
    </cfRule>
    <cfRule type="cellIs" dxfId="2014" priority="2252" operator="equal">
      <formula>"Baja"</formula>
    </cfRule>
    <cfRule type="cellIs" dxfId="2013" priority="2253" operator="equal">
      <formula>"Muy Baja"</formula>
    </cfRule>
  </conditionalFormatting>
  <conditionalFormatting sqref="AD71">
    <cfRule type="cellIs" dxfId="2012" priority="2244" operator="equal">
      <formula>"Catastrófico"</formula>
    </cfRule>
    <cfRule type="cellIs" dxfId="2011" priority="2245" operator="equal">
      <formula>"Mayor"</formula>
    </cfRule>
    <cfRule type="cellIs" dxfId="2010" priority="2246" operator="equal">
      <formula>"Moderado"</formula>
    </cfRule>
    <cfRule type="cellIs" dxfId="2009" priority="2247" operator="equal">
      <formula>"Menor"</formula>
    </cfRule>
    <cfRule type="cellIs" dxfId="2008" priority="2248" operator="equal">
      <formula>"Leve"</formula>
    </cfRule>
  </conditionalFormatting>
  <conditionalFormatting sqref="AF71">
    <cfRule type="cellIs" dxfId="2007" priority="2240" operator="equal">
      <formula>"Extremo"</formula>
    </cfRule>
    <cfRule type="cellIs" dxfId="2006" priority="2241" operator="equal">
      <formula>"Alto"</formula>
    </cfRule>
    <cfRule type="cellIs" dxfId="2005" priority="2242" operator="equal">
      <formula>"Moderado"</formula>
    </cfRule>
    <cfRule type="cellIs" dxfId="2004" priority="2243" operator="equal">
      <formula>"Bajo"</formula>
    </cfRule>
  </conditionalFormatting>
  <conditionalFormatting sqref="AB72">
    <cfRule type="cellIs" dxfId="2003" priority="2235" operator="equal">
      <formula>"Muy Alta"</formula>
    </cfRule>
    <cfRule type="cellIs" dxfId="2002" priority="2236" operator="equal">
      <formula>"Alta"</formula>
    </cfRule>
    <cfRule type="cellIs" dxfId="2001" priority="2237" operator="equal">
      <formula>"Media"</formula>
    </cfRule>
    <cfRule type="cellIs" dxfId="2000" priority="2238" operator="equal">
      <formula>"Baja"</formula>
    </cfRule>
    <cfRule type="cellIs" dxfId="1999" priority="2239" operator="equal">
      <formula>"Muy Baja"</formula>
    </cfRule>
  </conditionalFormatting>
  <conditionalFormatting sqref="AD72">
    <cfRule type="cellIs" dxfId="1998" priority="2230" operator="equal">
      <formula>"Catastrófico"</formula>
    </cfRule>
    <cfRule type="cellIs" dxfId="1997" priority="2231" operator="equal">
      <formula>"Mayor"</formula>
    </cfRule>
    <cfRule type="cellIs" dxfId="1996" priority="2232" operator="equal">
      <formula>"Moderado"</formula>
    </cfRule>
    <cfRule type="cellIs" dxfId="1995" priority="2233" operator="equal">
      <formula>"Menor"</formula>
    </cfRule>
    <cfRule type="cellIs" dxfId="1994" priority="2234" operator="equal">
      <formula>"Leve"</formula>
    </cfRule>
  </conditionalFormatting>
  <conditionalFormatting sqref="AF72">
    <cfRule type="cellIs" dxfId="1993" priority="2226" operator="equal">
      <formula>"Extremo"</formula>
    </cfRule>
    <cfRule type="cellIs" dxfId="1992" priority="2227" operator="equal">
      <formula>"Alto"</formula>
    </cfRule>
    <cfRule type="cellIs" dxfId="1991" priority="2228" operator="equal">
      <formula>"Moderado"</formula>
    </cfRule>
    <cfRule type="cellIs" dxfId="1990" priority="2229" operator="equal">
      <formula>"Bajo"</formula>
    </cfRule>
  </conditionalFormatting>
  <conditionalFormatting sqref="AB73">
    <cfRule type="cellIs" dxfId="1989" priority="2221" operator="equal">
      <formula>"Muy Alta"</formula>
    </cfRule>
    <cfRule type="cellIs" dxfId="1988" priority="2222" operator="equal">
      <formula>"Alta"</formula>
    </cfRule>
    <cfRule type="cellIs" dxfId="1987" priority="2223" operator="equal">
      <formula>"Media"</formula>
    </cfRule>
    <cfRule type="cellIs" dxfId="1986" priority="2224" operator="equal">
      <formula>"Baja"</formula>
    </cfRule>
    <cfRule type="cellIs" dxfId="1985" priority="2225" operator="equal">
      <formula>"Muy Baja"</formula>
    </cfRule>
  </conditionalFormatting>
  <conditionalFormatting sqref="AD73">
    <cfRule type="cellIs" dxfId="1984" priority="2216" operator="equal">
      <formula>"Catastrófico"</formula>
    </cfRule>
    <cfRule type="cellIs" dxfId="1983" priority="2217" operator="equal">
      <formula>"Mayor"</formula>
    </cfRule>
    <cfRule type="cellIs" dxfId="1982" priority="2218" operator="equal">
      <formula>"Moderado"</formula>
    </cfRule>
    <cfRule type="cellIs" dxfId="1981" priority="2219" operator="equal">
      <formula>"Menor"</formula>
    </cfRule>
    <cfRule type="cellIs" dxfId="1980" priority="2220" operator="equal">
      <formula>"Leve"</formula>
    </cfRule>
  </conditionalFormatting>
  <conditionalFormatting sqref="AF73">
    <cfRule type="cellIs" dxfId="1979" priority="2212" operator="equal">
      <formula>"Extremo"</formula>
    </cfRule>
    <cfRule type="cellIs" dxfId="1978" priority="2213" operator="equal">
      <formula>"Alto"</formula>
    </cfRule>
    <cfRule type="cellIs" dxfId="1977" priority="2214" operator="equal">
      <formula>"Moderado"</formula>
    </cfRule>
    <cfRule type="cellIs" dxfId="1976" priority="2215" operator="equal">
      <formula>"Bajo"</formula>
    </cfRule>
  </conditionalFormatting>
  <conditionalFormatting sqref="AB74">
    <cfRule type="cellIs" dxfId="1975" priority="2207" operator="equal">
      <formula>"Muy Alta"</formula>
    </cfRule>
    <cfRule type="cellIs" dxfId="1974" priority="2208" operator="equal">
      <formula>"Alta"</formula>
    </cfRule>
    <cfRule type="cellIs" dxfId="1973" priority="2209" operator="equal">
      <formula>"Media"</formula>
    </cfRule>
    <cfRule type="cellIs" dxfId="1972" priority="2210" operator="equal">
      <formula>"Baja"</formula>
    </cfRule>
    <cfRule type="cellIs" dxfId="1971" priority="2211" operator="equal">
      <formula>"Muy Baja"</formula>
    </cfRule>
  </conditionalFormatting>
  <conditionalFormatting sqref="AD74">
    <cfRule type="cellIs" dxfId="1970" priority="2202" operator="equal">
      <formula>"Catastrófico"</formula>
    </cfRule>
    <cfRule type="cellIs" dxfId="1969" priority="2203" operator="equal">
      <formula>"Mayor"</formula>
    </cfRule>
    <cfRule type="cellIs" dxfId="1968" priority="2204" operator="equal">
      <formula>"Moderado"</formula>
    </cfRule>
    <cfRule type="cellIs" dxfId="1967" priority="2205" operator="equal">
      <formula>"Menor"</formula>
    </cfRule>
    <cfRule type="cellIs" dxfId="1966" priority="2206" operator="equal">
      <formula>"Leve"</formula>
    </cfRule>
  </conditionalFormatting>
  <conditionalFormatting sqref="AF74">
    <cfRule type="cellIs" dxfId="1965" priority="2198" operator="equal">
      <formula>"Extremo"</formula>
    </cfRule>
    <cfRule type="cellIs" dxfId="1964" priority="2199" operator="equal">
      <formula>"Alto"</formula>
    </cfRule>
    <cfRule type="cellIs" dxfId="1963" priority="2200" operator="equal">
      <formula>"Moderado"</formula>
    </cfRule>
    <cfRule type="cellIs" dxfId="1962" priority="2201" operator="equal">
      <formula>"Bajo"</formula>
    </cfRule>
  </conditionalFormatting>
  <conditionalFormatting sqref="AB75">
    <cfRule type="cellIs" dxfId="1961" priority="2193" operator="equal">
      <formula>"Muy Alta"</formula>
    </cfRule>
    <cfRule type="cellIs" dxfId="1960" priority="2194" operator="equal">
      <formula>"Alta"</formula>
    </cfRule>
    <cfRule type="cellIs" dxfId="1959" priority="2195" operator="equal">
      <formula>"Media"</formula>
    </cfRule>
    <cfRule type="cellIs" dxfId="1958" priority="2196" operator="equal">
      <formula>"Baja"</formula>
    </cfRule>
    <cfRule type="cellIs" dxfId="1957" priority="2197" operator="equal">
      <formula>"Muy Baja"</formula>
    </cfRule>
  </conditionalFormatting>
  <conditionalFormatting sqref="AD75">
    <cfRule type="cellIs" dxfId="1956" priority="2188" operator="equal">
      <formula>"Catastrófico"</formula>
    </cfRule>
    <cfRule type="cellIs" dxfId="1955" priority="2189" operator="equal">
      <formula>"Mayor"</formula>
    </cfRule>
    <cfRule type="cellIs" dxfId="1954" priority="2190" operator="equal">
      <formula>"Moderado"</formula>
    </cfRule>
    <cfRule type="cellIs" dxfId="1953" priority="2191" operator="equal">
      <formula>"Menor"</formula>
    </cfRule>
    <cfRule type="cellIs" dxfId="1952" priority="2192" operator="equal">
      <formula>"Leve"</formula>
    </cfRule>
  </conditionalFormatting>
  <conditionalFormatting sqref="AF75">
    <cfRule type="cellIs" dxfId="1951" priority="2184" operator="equal">
      <formula>"Extremo"</formula>
    </cfRule>
    <cfRule type="cellIs" dxfId="1950" priority="2185" operator="equal">
      <formula>"Alto"</formula>
    </cfRule>
    <cfRule type="cellIs" dxfId="1949" priority="2186" operator="equal">
      <formula>"Moderado"</formula>
    </cfRule>
    <cfRule type="cellIs" dxfId="1948" priority="2187" operator="equal">
      <formula>"Bajo"</formula>
    </cfRule>
  </conditionalFormatting>
  <conditionalFormatting sqref="AB77">
    <cfRule type="cellIs" dxfId="1947" priority="2179" operator="equal">
      <formula>"Muy Alta"</formula>
    </cfRule>
    <cfRule type="cellIs" dxfId="1946" priority="2180" operator="equal">
      <formula>"Alta"</formula>
    </cfRule>
    <cfRule type="cellIs" dxfId="1945" priority="2181" operator="equal">
      <formula>"Media"</formula>
    </cfRule>
    <cfRule type="cellIs" dxfId="1944" priority="2182" operator="equal">
      <formula>"Baja"</formula>
    </cfRule>
    <cfRule type="cellIs" dxfId="1943" priority="2183" operator="equal">
      <formula>"Muy Baja"</formula>
    </cfRule>
  </conditionalFormatting>
  <conditionalFormatting sqref="AD77">
    <cfRule type="cellIs" dxfId="1942" priority="2174" operator="equal">
      <formula>"Catastrófico"</formula>
    </cfRule>
    <cfRule type="cellIs" dxfId="1941" priority="2175" operator="equal">
      <formula>"Mayor"</formula>
    </cfRule>
    <cfRule type="cellIs" dxfId="1940" priority="2176" operator="equal">
      <formula>"Moderado"</formula>
    </cfRule>
    <cfRule type="cellIs" dxfId="1939" priority="2177" operator="equal">
      <formula>"Menor"</formula>
    </cfRule>
    <cfRule type="cellIs" dxfId="1938" priority="2178" operator="equal">
      <formula>"Leve"</formula>
    </cfRule>
  </conditionalFormatting>
  <conditionalFormatting sqref="AF77">
    <cfRule type="cellIs" dxfId="1937" priority="2170" operator="equal">
      <formula>"Extremo"</formula>
    </cfRule>
    <cfRule type="cellIs" dxfId="1936" priority="2171" operator="equal">
      <formula>"Alto"</formula>
    </cfRule>
    <cfRule type="cellIs" dxfId="1935" priority="2172" operator="equal">
      <formula>"Moderado"</formula>
    </cfRule>
    <cfRule type="cellIs" dxfId="1934" priority="2173" operator="equal">
      <formula>"Bajo"</formula>
    </cfRule>
  </conditionalFormatting>
  <conditionalFormatting sqref="AB76">
    <cfRule type="cellIs" dxfId="1933" priority="2165" operator="equal">
      <formula>"Muy Alta"</formula>
    </cfRule>
    <cfRule type="cellIs" dxfId="1932" priority="2166" operator="equal">
      <formula>"Alta"</formula>
    </cfRule>
    <cfRule type="cellIs" dxfId="1931" priority="2167" operator="equal">
      <formula>"Media"</formula>
    </cfRule>
    <cfRule type="cellIs" dxfId="1930" priority="2168" operator="equal">
      <formula>"Baja"</formula>
    </cfRule>
    <cfRule type="cellIs" dxfId="1929" priority="2169" operator="equal">
      <formula>"Muy Baja"</formula>
    </cfRule>
  </conditionalFormatting>
  <conditionalFormatting sqref="AD76">
    <cfRule type="cellIs" dxfId="1928" priority="2160" operator="equal">
      <formula>"Catastrófico"</formula>
    </cfRule>
    <cfRule type="cellIs" dxfId="1927" priority="2161" operator="equal">
      <formula>"Mayor"</formula>
    </cfRule>
    <cfRule type="cellIs" dxfId="1926" priority="2162" operator="equal">
      <formula>"Moderado"</formula>
    </cfRule>
    <cfRule type="cellIs" dxfId="1925" priority="2163" operator="equal">
      <formula>"Menor"</formula>
    </cfRule>
    <cfRule type="cellIs" dxfId="1924" priority="2164" operator="equal">
      <formula>"Leve"</formula>
    </cfRule>
  </conditionalFormatting>
  <conditionalFormatting sqref="AF76">
    <cfRule type="cellIs" dxfId="1923" priority="2156" operator="equal">
      <formula>"Extremo"</formula>
    </cfRule>
    <cfRule type="cellIs" dxfId="1922" priority="2157" operator="equal">
      <formula>"Alto"</formula>
    </cfRule>
    <cfRule type="cellIs" dxfId="1921" priority="2158" operator="equal">
      <formula>"Moderado"</formula>
    </cfRule>
    <cfRule type="cellIs" dxfId="1920" priority="2159" operator="equal">
      <formula>"Bajo"</formula>
    </cfRule>
  </conditionalFormatting>
  <conditionalFormatting sqref="AB78">
    <cfRule type="cellIs" dxfId="1919" priority="2151" operator="equal">
      <formula>"Muy Alta"</formula>
    </cfRule>
    <cfRule type="cellIs" dxfId="1918" priority="2152" operator="equal">
      <formula>"Alta"</formula>
    </cfRule>
    <cfRule type="cellIs" dxfId="1917" priority="2153" operator="equal">
      <formula>"Media"</formula>
    </cfRule>
    <cfRule type="cellIs" dxfId="1916" priority="2154" operator="equal">
      <formula>"Baja"</formula>
    </cfRule>
    <cfRule type="cellIs" dxfId="1915" priority="2155" operator="equal">
      <formula>"Muy Baja"</formula>
    </cfRule>
  </conditionalFormatting>
  <conditionalFormatting sqref="AD78">
    <cfRule type="cellIs" dxfId="1914" priority="2146" operator="equal">
      <formula>"Catastrófico"</formula>
    </cfRule>
    <cfRule type="cellIs" dxfId="1913" priority="2147" operator="equal">
      <formula>"Mayor"</formula>
    </cfRule>
    <cfRule type="cellIs" dxfId="1912" priority="2148" operator="equal">
      <formula>"Moderado"</formula>
    </cfRule>
    <cfRule type="cellIs" dxfId="1911" priority="2149" operator="equal">
      <formula>"Menor"</formula>
    </cfRule>
    <cfRule type="cellIs" dxfId="1910" priority="2150" operator="equal">
      <formula>"Leve"</formula>
    </cfRule>
  </conditionalFormatting>
  <conditionalFormatting sqref="AF78">
    <cfRule type="cellIs" dxfId="1909" priority="2142" operator="equal">
      <formula>"Extremo"</formula>
    </cfRule>
    <cfRule type="cellIs" dxfId="1908" priority="2143" operator="equal">
      <formula>"Alto"</formula>
    </cfRule>
    <cfRule type="cellIs" dxfId="1907" priority="2144" operator="equal">
      <formula>"Moderado"</formula>
    </cfRule>
    <cfRule type="cellIs" dxfId="1906" priority="2145" operator="equal">
      <formula>"Bajo"</formula>
    </cfRule>
  </conditionalFormatting>
  <conditionalFormatting sqref="AB80">
    <cfRule type="cellIs" dxfId="1905" priority="2137" operator="equal">
      <formula>"Muy Alta"</formula>
    </cfRule>
    <cfRule type="cellIs" dxfId="1904" priority="2138" operator="equal">
      <formula>"Alta"</formula>
    </cfRule>
    <cfRule type="cellIs" dxfId="1903" priority="2139" operator="equal">
      <formula>"Media"</formula>
    </cfRule>
    <cfRule type="cellIs" dxfId="1902" priority="2140" operator="equal">
      <formula>"Baja"</formula>
    </cfRule>
    <cfRule type="cellIs" dxfId="1901" priority="2141" operator="equal">
      <formula>"Muy Baja"</formula>
    </cfRule>
  </conditionalFormatting>
  <conditionalFormatting sqref="AD80">
    <cfRule type="cellIs" dxfId="1900" priority="2132" operator="equal">
      <formula>"Catastrófico"</formula>
    </cfRule>
    <cfRule type="cellIs" dxfId="1899" priority="2133" operator="equal">
      <formula>"Mayor"</formula>
    </cfRule>
    <cfRule type="cellIs" dxfId="1898" priority="2134" operator="equal">
      <formula>"Moderado"</formula>
    </cfRule>
    <cfRule type="cellIs" dxfId="1897" priority="2135" operator="equal">
      <formula>"Menor"</formula>
    </cfRule>
    <cfRule type="cellIs" dxfId="1896" priority="2136" operator="equal">
      <formula>"Leve"</formula>
    </cfRule>
  </conditionalFormatting>
  <conditionalFormatting sqref="AF80">
    <cfRule type="cellIs" dxfId="1895" priority="2128" operator="equal">
      <formula>"Extremo"</formula>
    </cfRule>
    <cfRule type="cellIs" dxfId="1894" priority="2129" operator="equal">
      <formula>"Alto"</formula>
    </cfRule>
    <cfRule type="cellIs" dxfId="1893" priority="2130" operator="equal">
      <formula>"Moderado"</formula>
    </cfRule>
    <cfRule type="cellIs" dxfId="1892" priority="2131" operator="equal">
      <formula>"Bajo"</formula>
    </cfRule>
  </conditionalFormatting>
  <conditionalFormatting sqref="AB81">
    <cfRule type="cellIs" dxfId="1891" priority="2123" operator="equal">
      <formula>"Muy Alta"</formula>
    </cfRule>
    <cfRule type="cellIs" dxfId="1890" priority="2124" operator="equal">
      <formula>"Alta"</formula>
    </cfRule>
    <cfRule type="cellIs" dxfId="1889" priority="2125" operator="equal">
      <formula>"Media"</formula>
    </cfRule>
    <cfRule type="cellIs" dxfId="1888" priority="2126" operator="equal">
      <formula>"Baja"</formula>
    </cfRule>
    <cfRule type="cellIs" dxfId="1887" priority="2127" operator="equal">
      <formula>"Muy Baja"</formula>
    </cfRule>
  </conditionalFormatting>
  <conditionalFormatting sqref="AD81">
    <cfRule type="cellIs" dxfId="1886" priority="2118" operator="equal">
      <formula>"Catastrófico"</formula>
    </cfRule>
    <cfRule type="cellIs" dxfId="1885" priority="2119" operator="equal">
      <formula>"Mayor"</formula>
    </cfRule>
    <cfRule type="cellIs" dxfId="1884" priority="2120" operator="equal">
      <formula>"Moderado"</formula>
    </cfRule>
    <cfRule type="cellIs" dxfId="1883" priority="2121" operator="equal">
      <formula>"Menor"</formula>
    </cfRule>
    <cfRule type="cellIs" dxfId="1882" priority="2122" operator="equal">
      <formula>"Leve"</formula>
    </cfRule>
  </conditionalFormatting>
  <conditionalFormatting sqref="AF81">
    <cfRule type="cellIs" dxfId="1881" priority="2114" operator="equal">
      <formula>"Extremo"</formula>
    </cfRule>
    <cfRule type="cellIs" dxfId="1880" priority="2115" operator="equal">
      <formula>"Alto"</formula>
    </cfRule>
    <cfRule type="cellIs" dxfId="1879" priority="2116" operator="equal">
      <formula>"Moderado"</formula>
    </cfRule>
    <cfRule type="cellIs" dxfId="1878" priority="2117" operator="equal">
      <formula>"Bajo"</formula>
    </cfRule>
  </conditionalFormatting>
  <conditionalFormatting sqref="AB83">
    <cfRule type="cellIs" dxfId="1877" priority="2109" operator="equal">
      <formula>"Muy Alta"</formula>
    </cfRule>
    <cfRule type="cellIs" dxfId="1876" priority="2110" operator="equal">
      <formula>"Alta"</formula>
    </cfRule>
    <cfRule type="cellIs" dxfId="1875" priority="2111" operator="equal">
      <formula>"Media"</formula>
    </cfRule>
    <cfRule type="cellIs" dxfId="1874" priority="2112" operator="equal">
      <formula>"Baja"</formula>
    </cfRule>
    <cfRule type="cellIs" dxfId="1873" priority="2113" operator="equal">
      <formula>"Muy Baja"</formula>
    </cfRule>
  </conditionalFormatting>
  <conditionalFormatting sqref="AD83">
    <cfRule type="cellIs" dxfId="1872" priority="2104" operator="equal">
      <formula>"Catastrófico"</formula>
    </cfRule>
    <cfRule type="cellIs" dxfId="1871" priority="2105" operator="equal">
      <formula>"Mayor"</formula>
    </cfRule>
    <cfRule type="cellIs" dxfId="1870" priority="2106" operator="equal">
      <formula>"Moderado"</formula>
    </cfRule>
    <cfRule type="cellIs" dxfId="1869" priority="2107" operator="equal">
      <formula>"Menor"</formula>
    </cfRule>
    <cfRule type="cellIs" dxfId="1868" priority="2108" operator="equal">
      <formula>"Leve"</formula>
    </cfRule>
  </conditionalFormatting>
  <conditionalFormatting sqref="AF83">
    <cfRule type="cellIs" dxfId="1867" priority="2100" operator="equal">
      <formula>"Extremo"</formula>
    </cfRule>
    <cfRule type="cellIs" dxfId="1866" priority="2101" operator="equal">
      <formula>"Alto"</formula>
    </cfRule>
    <cfRule type="cellIs" dxfId="1865" priority="2102" operator="equal">
      <formula>"Moderado"</formula>
    </cfRule>
    <cfRule type="cellIs" dxfId="1864" priority="2103" operator="equal">
      <formula>"Bajo"</formula>
    </cfRule>
  </conditionalFormatting>
  <conditionalFormatting sqref="AB84">
    <cfRule type="cellIs" dxfId="1863" priority="2095" operator="equal">
      <formula>"Muy Alta"</formula>
    </cfRule>
    <cfRule type="cellIs" dxfId="1862" priority="2096" operator="equal">
      <formula>"Alta"</formula>
    </cfRule>
    <cfRule type="cellIs" dxfId="1861" priority="2097" operator="equal">
      <formula>"Media"</formula>
    </cfRule>
    <cfRule type="cellIs" dxfId="1860" priority="2098" operator="equal">
      <formula>"Baja"</formula>
    </cfRule>
    <cfRule type="cellIs" dxfId="1859" priority="2099" operator="equal">
      <formula>"Muy Baja"</formula>
    </cfRule>
  </conditionalFormatting>
  <conditionalFormatting sqref="AD84">
    <cfRule type="cellIs" dxfId="1858" priority="2090" operator="equal">
      <formula>"Catastrófico"</formula>
    </cfRule>
    <cfRule type="cellIs" dxfId="1857" priority="2091" operator="equal">
      <formula>"Mayor"</formula>
    </cfRule>
    <cfRule type="cellIs" dxfId="1856" priority="2092" operator="equal">
      <formula>"Moderado"</formula>
    </cfRule>
    <cfRule type="cellIs" dxfId="1855" priority="2093" operator="equal">
      <formula>"Menor"</formula>
    </cfRule>
    <cfRule type="cellIs" dxfId="1854" priority="2094" operator="equal">
      <formula>"Leve"</formula>
    </cfRule>
  </conditionalFormatting>
  <conditionalFormatting sqref="AF84">
    <cfRule type="cellIs" dxfId="1853" priority="2086" operator="equal">
      <formula>"Extremo"</formula>
    </cfRule>
    <cfRule type="cellIs" dxfId="1852" priority="2087" operator="equal">
      <formula>"Alto"</formula>
    </cfRule>
    <cfRule type="cellIs" dxfId="1851" priority="2088" operator="equal">
      <formula>"Moderado"</formula>
    </cfRule>
    <cfRule type="cellIs" dxfId="1850" priority="2089" operator="equal">
      <formula>"Bajo"</formula>
    </cfRule>
  </conditionalFormatting>
  <conditionalFormatting sqref="AB89">
    <cfRule type="cellIs" dxfId="1849" priority="2081" operator="equal">
      <formula>"Muy Alta"</formula>
    </cfRule>
    <cfRule type="cellIs" dxfId="1848" priority="2082" operator="equal">
      <formula>"Alta"</formula>
    </cfRule>
    <cfRule type="cellIs" dxfId="1847" priority="2083" operator="equal">
      <formula>"Media"</formula>
    </cfRule>
    <cfRule type="cellIs" dxfId="1846" priority="2084" operator="equal">
      <formula>"Baja"</formula>
    </cfRule>
    <cfRule type="cellIs" dxfId="1845" priority="2085" operator="equal">
      <formula>"Muy Baja"</formula>
    </cfRule>
  </conditionalFormatting>
  <conditionalFormatting sqref="AD89">
    <cfRule type="cellIs" dxfId="1844" priority="2076" operator="equal">
      <formula>"Catastrófico"</formula>
    </cfRule>
    <cfRule type="cellIs" dxfId="1843" priority="2077" operator="equal">
      <formula>"Mayor"</formula>
    </cfRule>
    <cfRule type="cellIs" dxfId="1842" priority="2078" operator="equal">
      <formula>"Moderado"</formula>
    </cfRule>
    <cfRule type="cellIs" dxfId="1841" priority="2079" operator="equal">
      <formula>"Menor"</formula>
    </cfRule>
    <cfRule type="cellIs" dxfId="1840" priority="2080" operator="equal">
      <formula>"Leve"</formula>
    </cfRule>
  </conditionalFormatting>
  <conditionalFormatting sqref="AF89">
    <cfRule type="cellIs" dxfId="1839" priority="2072" operator="equal">
      <formula>"Extremo"</formula>
    </cfRule>
    <cfRule type="cellIs" dxfId="1838" priority="2073" operator="equal">
      <formula>"Alto"</formula>
    </cfRule>
    <cfRule type="cellIs" dxfId="1837" priority="2074" operator="equal">
      <formula>"Moderado"</formula>
    </cfRule>
    <cfRule type="cellIs" dxfId="1836" priority="2075" operator="equal">
      <formula>"Bajo"</formula>
    </cfRule>
  </conditionalFormatting>
  <conditionalFormatting sqref="AB90">
    <cfRule type="cellIs" dxfId="1835" priority="2067" operator="equal">
      <formula>"Muy Alta"</formula>
    </cfRule>
    <cfRule type="cellIs" dxfId="1834" priority="2068" operator="equal">
      <formula>"Alta"</formula>
    </cfRule>
    <cfRule type="cellIs" dxfId="1833" priority="2069" operator="equal">
      <formula>"Media"</formula>
    </cfRule>
    <cfRule type="cellIs" dxfId="1832" priority="2070" operator="equal">
      <formula>"Baja"</formula>
    </cfRule>
    <cfRule type="cellIs" dxfId="1831" priority="2071" operator="equal">
      <formula>"Muy Baja"</formula>
    </cfRule>
  </conditionalFormatting>
  <conditionalFormatting sqref="AD90">
    <cfRule type="cellIs" dxfId="1830" priority="2062" operator="equal">
      <formula>"Catastrófico"</formula>
    </cfRule>
    <cfRule type="cellIs" dxfId="1829" priority="2063" operator="equal">
      <formula>"Mayor"</formula>
    </cfRule>
    <cfRule type="cellIs" dxfId="1828" priority="2064" operator="equal">
      <formula>"Moderado"</formula>
    </cfRule>
    <cfRule type="cellIs" dxfId="1827" priority="2065" operator="equal">
      <formula>"Menor"</formula>
    </cfRule>
    <cfRule type="cellIs" dxfId="1826" priority="2066" operator="equal">
      <formula>"Leve"</formula>
    </cfRule>
  </conditionalFormatting>
  <conditionalFormatting sqref="AF90">
    <cfRule type="cellIs" dxfId="1825" priority="2058" operator="equal">
      <formula>"Extremo"</formula>
    </cfRule>
    <cfRule type="cellIs" dxfId="1824" priority="2059" operator="equal">
      <formula>"Alto"</formula>
    </cfRule>
    <cfRule type="cellIs" dxfId="1823" priority="2060" operator="equal">
      <formula>"Moderado"</formula>
    </cfRule>
    <cfRule type="cellIs" dxfId="1822" priority="2061" operator="equal">
      <formula>"Bajo"</formula>
    </cfRule>
  </conditionalFormatting>
  <conditionalFormatting sqref="AB92">
    <cfRule type="cellIs" dxfId="1821" priority="2053" operator="equal">
      <formula>"Muy Alta"</formula>
    </cfRule>
    <cfRule type="cellIs" dxfId="1820" priority="2054" operator="equal">
      <formula>"Alta"</formula>
    </cfRule>
    <cfRule type="cellIs" dxfId="1819" priority="2055" operator="equal">
      <formula>"Media"</formula>
    </cfRule>
    <cfRule type="cellIs" dxfId="1818" priority="2056" operator="equal">
      <formula>"Baja"</formula>
    </cfRule>
    <cfRule type="cellIs" dxfId="1817" priority="2057" operator="equal">
      <formula>"Muy Baja"</formula>
    </cfRule>
  </conditionalFormatting>
  <conditionalFormatting sqref="AD92">
    <cfRule type="cellIs" dxfId="1816" priority="2048" operator="equal">
      <formula>"Catastrófico"</formula>
    </cfRule>
    <cfRule type="cellIs" dxfId="1815" priority="2049" operator="equal">
      <formula>"Mayor"</formula>
    </cfRule>
    <cfRule type="cellIs" dxfId="1814" priority="2050" operator="equal">
      <formula>"Moderado"</formula>
    </cfRule>
    <cfRule type="cellIs" dxfId="1813" priority="2051" operator="equal">
      <formula>"Menor"</formula>
    </cfRule>
    <cfRule type="cellIs" dxfId="1812" priority="2052" operator="equal">
      <formula>"Leve"</formula>
    </cfRule>
  </conditionalFormatting>
  <conditionalFormatting sqref="AF92">
    <cfRule type="cellIs" dxfId="1811" priority="2044" operator="equal">
      <formula>"Extremo"</formula>
    </cfRule>
    <cfRule type="cellIs" dxfId="1810" priority="2045" operator="equal">
      <formula>"Alto"</formula>
    </cfRule>
    <cfRule type="cellIs" dxfId="1809" priority="2046" operator="equal">
      <formula>"Moderado"</formula>
    </cfRule>
    <cfRule type="cellIs" dxfId="1808" priority="2047" operator="equal">
      <formula>"Bajo"</formula>
    </cfRule>
  </conditionalFormatting>
  <conditionalFormatting sqref="AB94">
    <cfRule type="cellIs" dxfId="1807" priority="2039" operator="equal">
      <formula>"Muy Alta"</formula>
    </cfRule>
    <cfRule type="cellIs" dxfId="1806" priority="2040" operator="equal">
      <formula>"Alta"</formula>
    </cfRule>
    <cfRule type="cellIs" dxfId="1805" priority="2041" operator="equal">
      <formula>"Media"</formula>
    </cfRule>
    <cfRule type="cellIs" dxfId="1804" priority="2042" operator="equal">
      <formula>"Baja"</formula>
    </cfRule>
    <cfRule type="cellIs" dxfId="1803" priority="2043" operator="equal">
      <formula>"Muy Baja"</formula>
    </cfRule>
  </conditionalFormatting>
  <conditionalFormatting sqref="AD94">
    <cfRule type="cellIs" dxfId="1802" priority="2034" operator="equal">
      <formula>"Catastrófico"</formula>
    </cfRule>
    <cfRule type="cellIs" dxfId="1801" priority="2035" operator="equal">
      <formula>"Mayor"</formula>
    </cfRule>
    <cfRule type="cellIs" dxfId="1800" priority="2036" operator="equal">
      <formula>"Moderado"</formula>
    </cfRule>
    <cfRule type="cellIs" dxfId="1799" priority="2037" operator="equal">
      <formula>"Menor"</formula>
    </cfRule>
    <cfRule type="cellIs" dxfId="1798" priority="2038" operator="equal">
      <formula>"Leve"</formula>
    </cfRule>
  </conditionalFormatting>
  <conditionalFormatting sqref="AF94">
    <cfRule type="cellIs" dxfId="1797" priority="2030" operator="equal">
      <formula>"Extremo"</formula>
    </cfRule>
    <cfRule type="cellIs" dxfId="1796" priority="2031" operator="equal">
      <formula>"Alto"</formula>
    </cfRule>
    <cfRule type="cellIs" dxfId="1795" priority="2032" operator="equal">
      <formula>"Moderado"</formula>
    </cfRule>
    <cfRule type="cellIs" dxfId="1794" priority="2033" operator="equal">
      <formula>"Bajo"</formula>
    </cfRule>
  </conditionalFormatting>
  <conditionalFormatting sqref="AB93">
    <cfRule type="cellIs" dxfId="1793" priority="2025" operator="equal">
      <formula>"Muy Alta"</formula>
    </cfRule>
    <cfRule type="cellIs" dxfId="1792" priority="2026" operator="equal">
      <formula>"Alta"</formula>
    </cfRule>
    <cfRule type="cellIs" dxfId="1791" priority="2027" operator="equal">
      <formula>"Media"</formula>
    </cfRule>
    <cfRule type="cellIs" dxfId="1790" priority="2028" operator="equal">
      <formula>"Baja"</formula>
    </cfRule>
    <cfRule type="cellIs" dxfId="1789" priority="2029" operator="equal">
      <formula>"Muy Baja"</formula>
    </cfRule>
  </conditionalFormatting>
  <conditionalFormatting sqref="AD93">
    <cfRule type="cellIs" dxfId="1788" priority="2020" operator="equal">
      <formula>"Catastrófico"</formula>
    </cfRule>
    <cfRule type="cellIs" dxfId="1787" priority="2021" operator="equal">
      <formula>"Mayor"</formula>
    </cfRule>
    <cfRule type="cellIs" dxfId="1786" priority="2022" operator="equal">
      <formula>"Moderado"</formula>
    </cfRule>
    <cfRule type="cellIs" dxfId="1785" priority="2023" operator="equal">
      <formula>"Menor"</formula>
    </cfRule>
    <cfRule type="cellIs" dxfId="1784" priority="2024" operator="equal">
      <formula>"Leve"</formula>
    </cfRule>
  </conditionalFormatting>
  <conditionalFormatting sqref="AF93">
    <cfRule type="cellIs" dxfId="1783" priority="2016" operator="equal">
      <formula>"Extremo"</formula>
    </cfRule>
    <cfRule type="cellIs" dxfId="1782" priority="2017" operator="equal">
      <formula>"Alto"</formula>
    </cfRule>
    <cfRule type="cellIs" dxfId="1781" priority="2018" operator="equal">
      <formula>"Moderado"</formula>
    </cfRule>
    <cfRule type="cellIs" dxfId="1780" priority="2019" operator="equal">
      <formula>"Bajo"</formula>
    </cfRule>
  </conditionalFormatting>
  <conditionalFormatting sqref="AB95">
    <cfRule type="cellIs" dxfId="1779" priority="2011" operator="equal">
      <formula>"Muy Alta"</formula>
    </cfRule>
    <cfRule type="cellIs" dxfId="1778" priority="2012" operator="equal">
      <formula>"Alta"</formula>
    </cfRule>
    <cfRule type="cellIs" dxfId="1777" priority="2013" operator="equal">
      <formula>"Media"</formula>
    </cfRule>
    <cfRule type="cellIs" dxfId="1776" priority="2014" operator="equal">
      <formula>"Baja"</formula>
    </cfRule>
    <cfRule type="cellIs" dxfId="1775" priority="2015" operator="equal">
      <formula>"Muy Baja"</formula>
    </cfRule>
  </conditionalFormatting>
  <conditionalFormatting sqref="AD95">
    <cfRule type="cellIs" dxfId="1774" priority="2006" operator="equal">
      <formula>"Catastrófico"</formula>
    </cfRule>
    <cfRule type="cellIs" dxfId="1773" priority="2007" operator="equal">
      <formula>"Mayor"</formula>
    </cfRule>
    <cfRule type="cellIs" dxfId="1772" priority="2008" operator="equal">
      <formula>"Moderado"</formula>
    </cfRule>
    <cfRule type="cellIs" dxfId="1771" priority="2009" operator="equal">
      <formula>"Menor"</formula>
    </cfRule>
    <cfRule type="cellIs" dxfId="1770" priority="2010" operator="equal">
      <formula>"Leve"</formula>
    </cfRule>
  </conditionalFormatting>
  <conditionalFormatting sqref="AF95">
    <cfRule type="cellIs" dxfId="1769" priority="2002" operator="equal">
      <formula>"Extremo"</formula>
    </cfRule>
    <cfRule type="cellIs" dxfId="1768" priority="2003" operator="equal">
      <formula>"Alto"</formula>
    </cfRule>
    <cfRule type="cellIs" dxfId="1767" priority="2004" operator="equal">
      <formula>"Moderado"</formula>
    </cfRule>
    <cfRule type="cellIs" dxfId="1766" priority="2005" operator="equal">
      <formula>"Bajo"</formula>
    </cfRule>
  </conditionalFormatting>
  <conditionalFormatting sqref="AB96">
    <cfRule type="cellIs" dxfId="1765" priority="1997" operator="equal">
      <formula>"Muy Alta"</formula>
    </cfRule>
    <cfRule type="cellIs" dxfId="1764" priority="1998" operator="equal">
      <formula>"Alta"</formula>
    </cfRule>
    <cfRule type="cellIs" dxfId="1763" priority="1999" operator="equal">
      <formula>"Media"</formula>
    </cfRule>
    <cfRule type="cellIs" dxfId="1762" priority="2000" operator="equal">
      <formula>"Baja"</formula>
    </cfRule>
    <cfRule type="cellIs" dxfId="1761" priority="2001" operator="equal">
      <formula>"Muy Baja"</formula>
    </cfRule>
  </conditionalFormatting>
  <conditionalFormatting sqref="AD96">
    <cfRule type="cellIs" dxfId="1760" priority="1992" operator="equal">
      <formula>"Catastrófico"</formula>
    </cfRule>
    <cfRule type="cellIs" dxfId="1759" priority="1993" operator="equal">
      <formula>"Mayor"</formula>
    </cfRule>
    <cfRule type="cellIs" dxfId="1758" priority="1994" operator="equal">
      <formula>"Moderado"</formula>
    </cfRule>
    <cfRule type="cellIs" dxfId="1757" priority="1995" operator="equal">
      <formula>"Menor"</formula>
    </cfRule>
    <cfRule type="cellIs" dxfId="1756" priority="1996" operator="equal">
      <formula>"Leve"</formula>
    </cfRule>
  </conditionalFormatting>
  <conditionalFormatting sqref="AF96">
    <cfRule type="cellIs" dxfId="1755" priority="1988" operator="equal">
      <formula>"Extremo"</formula>
    </cfRule>
    <cfRule type="cellIs" dxfId="1754" priority="1989" operator="equal">
      <formula>"Alto"</formula>
    </cfRule>
    <cfRule type="cellIs" dxfId="1753" priority="1990" operator="equal">
      <formula>"Moderado"</formula>
    </cfRule>
    <cfRule type="cellIs" dxfId="1752" priority="1991" operator="equal">
      <formula>"Bajo"</formula>
    </cfRule>
  </conditionalFormatting>
  <conditionalFormatting sqref="AB98">
    <cfRule type="cellIs" dxfId="1751" priority="1983" operator="equal">
      <formula>"Muy Alta"</formula>
    </cfRule>
    <cfRule type="cellIs" dxfId="1750" priority="1984" operator="equal">
      <formula>"Alta"</formula>
    </cfRule>
    <cfRule type="cellIs" dxfId="1749" priority="1985" operator="equal">
      <formula>"Media"</formula>
    </cfRule>
    <cfRule type="cellIs" dxfId="1748" priority="1986" operator="equal">
      <formula>"Baja"</formula>
    </cfRule>
    <cfRule type="cellIs" dxfId="1747" priority="1987" operator="equal">
      <formula>"Muy Baja"</formula>
    </cfRule>
  </conditionalFormatting>
  <conditionalFormatting sqref="AD98">
    <cfRule type="cellIs" dxfId="1746" priority="1978" operator="equal">
      <formula>"Catastrófico"</formula>
    </cfRule>
    <cfRule type="cellIs" dxfId="1745" priority="1979" operator="equal">
      <formula>"Mayor"</formula>
    </cfRule>
    <cfRule type="cellIs" dxfId="1744" priority="1980" operator="equal">
      <formula>"Moderado"</formula>
    </cfRule>
    <cfRule type="cellIs" dxfId="1743" priority="1981" operator="equal">
      <formula>"Menor"</formula>
    </cfRule>
    <cfRule type="cellIs" dxfId="1742" priority="1982" operator="equal">
      <formula>"Leve"</formula>
    </cfRule>
  </conditionalFormatting>
  <conditionalFormatting sqref="AF98">
    <cfRule type="cellIs" dxfId="1741" priority="1974" operator="equal">
      <formula>"Extremo"</formula>
    </cfRule>
    <cfRule type="cellIs" dxfId="1740" priority="1975" operator="equal">
      <formula>"Alto"</formula>
    </cfRule>
    <cfRule type="cellIs" dxfId="1739" priority="1976" operator="equal">
      <formula>"Moderado"</formula>
    </cfRule>
    <cfRule type="cellIs" dxfId="1738" priority="1977" operator="equal">
      <formula>"Bajo"</formula>
    </cfRule>
  </conditionalFormatting>
  <conditionalFormatting sqref="AB100">
    <cfRule type="cellIs" dxfId="1737" priority="1955" operator="equal">
      <formula>"Muy Alta"</formula>
    </cfRule>
    <cfRule type="cellIs" dxfId="1736" priority="1956" operator="equal">
      <formula>"Alta"</formula>
    </cfRule>
    <cfRule type="cellIs" dxfId="1735" priority="1957" operator="equal">
      <formula>"Media"</formula>
    </cfRule>
    <cfRule type="cellIs" dxfId="1734" priority="1958" operator="equal">
      <formula>"Baja"</formula>
    </cfRule>
    <cfRule type="cellIs" dxfId="1733" priority="1959" operator="equal">
      <formula>"Muy Baja"</formula>
    </cfRule>
  </conditionalFormatting>
  <conditionalFormatting sqref="AD100">
    <cfRule type="cellIs" dxfId="1732" priority="1950" operator="equal">
      <formula>"Catastrófico"</formula>
    </cfRule>
    <cfRule type="cellIs" dxfId="1731" priority="1951" operator="equal">
      <formula>"Mayor"</formula>
    </cfRule>
    <cfRule type="cellIs" dxfId="1730" priority="1952" operator="equal">
      <formula>"Moderado"</formula>
    </cfRule>
    <cfRule type="cellIs" dxfId="1729" priority="1953" operator="equal">
      <formula>"Menor"</formula>
    </cfRule>
    <cfRule type="cellIs" dxfId="1728" priority="1954" operator="equal">
      <formula>"Leve"</formula>
    </cfRule>
  </conditionalFormatting>
  <conditionalFormatting sqref="AF100">
    <cfRule type="cellIs" dxfId="1727" priority="1946" operator="equal">
      <formula>"Extremo"</formula>
    </cfRule>
    <cfRule type="cellIs" dxfId="1726" priority="1947" operator="equal">
      <formula>"Alto"</formula>
    </cfRule>
    <cfRule type="cellIs" dxfId="1725" priority="1948" operator="equal">
      <formula>"Moderado"</formula>
    </cfRule>
    <cfRule type="cellIs" dxfId="1724" priority="1949" operator="equal">
      <formula>"Bajo"</formula>
    </cfRule>
  </conditionalFormatting>
  <conditionalFormatting sqref="AB106">
    <cfRule type="cellIs" dxfId="1723" priority="1941" operator="equal">
      <formula>"Muy Alta"</formula>
    </cfRule>
    <cfRule type="cellIs" dxfId="1722" priority="1942" operator="equal">
      <formula>"Alta"</formula>
    </cfRule>
    <cfRule type="cellIs" dxfId="1721" priority="1943" operator="equal">
      <formula>"Media"</formula>
    </cfRule>
    <cfRule type="cellIs" dxfId="1720" priority="1944" operator="equal">
      <formula>"Baja"</formula>
    </cfRule>
    <cfRule type="cellIs" dxfId="1719" priority="1945" operator="equal">
      <formula>"Muy Baja"</formula>
    </cfRule>
  </conditionalFormatting>
  <conditionalFormatting sqref="AD106">
    <cfRule type="cellIs" dxfId="1718" priority="1936" operator="equal">
      <formula>"Catastrófico"</formula>
    </cfRule>
    <cfRule type="cellIs" dxfId="1717" priority="1937" operator="equal">
      <formula>"Mayor"</formula>
    </cfRule>
    <cfRule type="cellIs" dxfId="1716" priority="1938" operator="equal">
      <formula>"Moderado"</formula>
    </cfRule>
    <cfRule type="cellIs" dxfId="1715" priority="1939" operator="equal">
      <formula>"Menor"</formula>
    </cfRule>
    <cfRule type="cellIs" dxfId="1714" priority="1940" operator="equal">
      <formula>"Leve"</formula>
    </cfRule>
  </conditionalFormatting>
  <conditionalFormatting sqref="AF106">
    <cfRule type="cellIs" dxfId="1713" priority="1932" operator="equal">
      <formula>"Extremo"</formula>
    </cfRule>
    <cfRule type="cellIs" dxfId="1712" priority="1933" operator="equal">
      <formula>"Alto"</formula>
    </cfRule>
    <cfRule type="cellIs" dxfId="1711" priority="1934" operator="equal">
      <formula>"Moderado"</formula>
    </cfRule>
    <cfRule type="cellIs" dxfId="1710" priority="1935" operator="equal">
      <formula>"Bajo"</formula>
    </cfRule>
  </conditionalFormatting>
  <conditionalFormatting sqref="AB107">
    <cfRule type="cellIs" dxfId="1709" priority="1899" operator="equal">
      <formula>"Muy Alta"</formula>
    </cfRule>
    <cfRule type="cellIs" dxfId="1708" priority="1900" operator="equal">
      <formula>"Alta"</formula>
    </cfRule>
    <cfRule type="cellIs" dxfId="1707" priority="1901" operator="equal">
      <formula>"Media"</formula>
    </cfRule>
    <cfRule type="cellIs" dxfId="1706" priority="1902" operator="equal">
      <formula>"Baja"</formula>
    </cfRule>
    <cfRule type="cellIs" dxfId="1705" priority="1903" operator="equal">
      <formula>"Muy Baja"</formula>
    </cfRule>
  </conditionalFormatting>
  <conditionalFormatting sqref="AD107">
    <cfRule type="cellIs" dxfId="1704" priority="1894" operator="equal">
      <formula>"Catastrófico"</formula>
    </cfRule>
    <cfRule type="cellIs" dxfId="1703" priority="1895" operator="equal">
      <formula>"Mayor"</formula>
    </cfRule>
    <cfRule type="cellIs" dxfId="1702" priority="1896" operator="equal">
      <formula>"Moderado"</formula>
    </cfRule>
    <cfRule type="cellIs" dxfId="1701" priority="1897" operator="equal">
      <formula>"Menor"</formula>
    </cfRule>
    <cfRule type="cellIs" dxfId="1700" priority="1898" operator="equal">
      <formula>"Leve"</formula>
    </cfRule>
  </conditionalFormatting>
  <conditionalFormatting sqref="AF107">
    <cfRule type="cellIs" dxfId="1699" priority="1890" operator="equal">
      <formula>"Extremo"</formula>
    </cfRule>
    <cfRule type="cellIs" dxfId="1698" priority="1891" operator="equal">
      <formula>"Alto"</formula>
    </cfRule>
    <cfRule type="cellIs" dxfId="1697" priority="1892" operator="equal">
      <formula>"Moderado"</formula>
    </cfRule>
    <cfRule type="cellIs" dxfId="1696" priority="1893" operator="equal">
      <formula>"Bajo"</formula>
    </cfRule>
  </conditionalFormatting>
  <conditionalFormatting sqref="AB108">
    <cfRule type="cellIs" dxfId="1695" priority="1885" operator="equal">
      <formula>"Muy Alta"</formula>
    </cfRule>
    <cfRule type="cellIs" dxfId="1694" priority="1886" operator="equal">
      <formula>"Alta"</formula>
    </cfRule>
    <cfRule type="cellIs" dxfId="1693" priority="1887" operator="equal">
      <formula>"Media"</formula>
    </cfRule>
    <cfRule type="cellIs" dxfId="1692" priority="1888" operator="equal">
      <formula>"Baja"</formula>
    </cfRule>
    <cfRule type="cellIs" dxfId="1691" priority="1889" operator="equal">
      <formula>"Muy Baja"</formula>
    </cfRule>
  </conditionalFormatting>
  <conditionalFormatting sqref="AD108">
    <cfRule type="cellIs" dxfId="1690" priority="1880" operator="equal">
      <formula>"Catastrófico"</formula>
    </cfRule>
    <cfRule type="cellIs" dxfId="1689" priority="1881" operator="equal">
      <formula>"Mayor"</formula>
    </cfRule>
    <cfRule type="cellIs" dxfId="1688" priority="1882" operator="equal">
      <formula>"Moderado"</formula>
    </cfRule>
    <cfRule type="cellIs" dxfId="1687" priority="1883" operator="equal">
      <formula>"Menor"</formula>
    </cfRule>
    <cfRule type="cellIs" dxfId="1686" priority="1884" operator="equal">
      <formula>"Leve"</formula>
    </cfRule>
  </conditionalFormatting>
  <conditionalFormatting sqref="AF108">
    <cfRule type="cellIs" dxfId="1685" priority="1876" operator="equal">
      <formula>"Extremo"</formula>
    </cfRule>
    <cfRule type="cellIs" dxfId="1684" priority="1877" operator="equal">
      <formula>"Alto"</formula>
    </cfRule>
    <cfRule type="cellIs" dxfId="1683" priority="1878" operator="equal">
      <formula>"Moderado"</formula>
    </cfRule>
    <cfRule type="cellIs" dxfId="1682" priority="1879" operator="equal">
      <formula>"Bajo"</formula>
    </cfRule>
  </conditionalFormatting>
  <conditionalFormatting sqref="AB110">
    <cfRule type="cellIs" dxfId="1681" priority="1871" operator="equal">
      <formula>"Muy Alta"</formula>
    </cfRule>
    <cfRule type="cellIs" dxfId="1680" priority="1872" operator="equal">
      <formula>"Alta"</formula>
    </cfRule>
    <cfRule type="cellIs" dxfId="1679" priority="1873" operator="equal">
      <formula>"Media"</formula>
    </cfRule>
    <cfRule type="cellIs" dxfId="1678" priority="1874" operator="equal">
      <formula>"Baja"</formula>
    </cfRule>
    <cfRule type="cellIs" dxfId="1677" priority="1875" operator="equal">
      <formula>"Muy Baja"</formula>
    </cfRule>
  </conditionalFormatting>
  <conditionalFormatting sqref="AD110">
    <cfRule type="cellIs" dxfId="1676" priority="1866" operator="equal">
      <formula>"Catastrófico"</formula>
    </cfRule>
    <cfRule type="cellIs" dxfId="1675" priority="1867" operator="equal">
      <formula>"Mayor"</formula>
    </cfRule>
    <cfRule type="cellIs" dxfId="1674" priority="1868" operator="equal">
      <formula>"Moderado"</formula>
    </cfRule>
    <cfRule type="cellIs" dxfId="1673" priority="1869" operator="equal">
      <formula>"Menor"</formula>
    </cfRule>
    <cfRule type="cellIs" dxfId="1672" priority="1870" operator="equal">
      <formula>"Leve"</formula>
    </cfRule>
  </conditionalFormatting>
  <conditionalFormatting sqref="AF110">
    <cfRule type="cellIs" dxfId="1671" priority="1862" operator="equal">
      <formula>"Extremo"</formula>
    </cfRule>
    <cfRule type="cellIs" dxfId="1670" priority="1863" operator="equal">
      <formula>"Alto"</formula>
    </cfRule>
    <cfRule type="cellIs" dxfId="1669" priority="1864" operator="equal">
      <formula>"Moderado"</formula>
    </cfRule>
    <cfRule type="cellIs" dxfId="1668" priority="1865" operator="equal">
      <formula>"Bajo"</formula>
    </cfRule>
  </conditionalFormatting>
  <conditionalFormatting sqref="AB111">
    <cfRule type="cellIs" dxfId="1667" priority="1857" operator="equal">
      <formula>"Muy Alta"</formula>
    </cfRule>
    <cfRule type="cellIs" dxfId="1666" priority="1858" operator="equal">
      <formula>"Alta"</formula>
    </cfRule>
    <cfRule type="cellIs" dxfId="1665" priority="1859" operator="equal">
      <formula>"Media"</formula>
    </cfRule>
    <cfRule type="cellIs" dxfId="1664" priority="1860" operator="equal">
      <formula>"Baja"</formula>
    </cfRule>
    <cfRule type="cellIs" dxfId="1663" priority="1861" operator="equal">
      <formula>"Muy Baja"</formula>
    </cfRule>
  </conditionalFormatting>
  <conditionalFormatting sqref="AD111">
    <cfRule type="cellIs" dxfId="1662" priority="1852" operator="equal">
      <formula>"Catastrófico"</formula>
    </cfRule>
    <cfRule type="cellIs" dxfId="1661" priority="1853" operator="equal">
      <formula>"Mayor"</formula>
    </cfRule>
    <cfRule type="cellIs" dxfId="1660" priority="1854" operator="equal">
      <formula>"Moderado"</formula>
    </cfRule>
    <cfRule type="cellIs" dxfId="1659" priority="1855" operator="equal">
      <formula>"Menor"</formula>
    </cfRule>
    <cfRule type="cellIs" dxfId="1658" priority="1856" operator="equal">
      <formula>"Leve"</formula>
    </cfRule>
  </conditionalFormatting>
  <conditionalFormatting sqref="AF111">
    <cfRule type="cellIs" dxfId="1657" priority="1848" operator="equal">
      <formula>"Extremo"</formula>
    </cfRule>
    <cfRule type="cellIs" dxfId="1656" priority="1849" operator="equal">
      <formula>"Alto"</formula>
    </cfRule>
    <cfRule type="cellIs" dxfId="1655" priority="1850" operator="equal">
      <formula>"Moderado"</formula>
    </cfRule>
    <cfRule type="cellIs" dxfId="1654" priority="1851" operator="equal">
      <formula>"Bajo"</formula>
    </cfRule>
  </conditionalFormatting>
  <conditionalFormatting sqref="AB127">
    <cfRule type="cellIs" dxfId="1653" priority="1843" operator="equal">
      <formula>"Muy Alta"</formula>
    </cfRule>
    <cfRule type="cellIs" dxfId="1652" priority="1844" operator="equal">
      <formula>"Alta"</formula>
    </cfRule>
    <cfRule type="cellIs" dxfId="1651" priority="1845" operator="equal">
      <formula>"Media"</formula>
    </cfRule>
    <cfRule type="cellIs" dxfId="1650" priority="1846" operator="equal">
      <formula>"Baja"</formula>
    </cfRule>
    <cfRule type="cellIs" dxfId="1649" priority="1847" operator="equal">
      <formula>"Muy Baja"</formula>
    </cfRule>
  </conditionalFormatting>
  <conditionalFormatting sqref="AD127">
    <cfRule type="cellIs" dxfId="1648" priority="1838" operator="equal">
      <formula>"Catastrófico"</formula>
    </cfRule>
    <cfRule type="cellIs" dxfId="1647" priority="1839" operator="equal">
      <formula>"Mayor"</formula>
    </cfRule>
    <cfRule type="cellIs" dxfId="1646" priority="1840" operator="equal">
      <formula>"Moderado"</formula>
    </cfRule>
    <cfRule type="cellIs" dxfId="1645" priority="1841" operator="equal">
      <formula>"Menor"</formula>
    </cfRule>
    <cfRule type="cellIs" dxfId="1644" priority="1842" operator="equal">
      <formula>"Leve"</formula>
    </cfRule>
  </conditionalFormatting>
  <conditionalFormatting sqref="AF127">
    <cfRule type="cellIs" dxfId="1643" priority="1834" operator="equal">
      <formula>"Extremo"</formula>
    </cfRule>
    <cfRule type="cellIs" dxfId="1642" priority="1835" operator="equal">
      <formula>"Alto"</formula>
    </cfRule>
    <cfRule type="cellIs" dxfId="1641" priority="1836" operator="equal">
      <formula>"Moderado"</formula>
    </cfRule>
    <cfRule type="cellIs" dxfId="1640" priority="1837" operator="equal">
      <formula>"Bajo"</formula>
    </cfRule>
  </conditionalFormatting>
  <conditionalFormatting sqref="AB128">
    <cfRule type="cellIs" dxfId="1639" priority="1829" operator="equal">
      <formula>"Muy Alta"</formula>
    </cfRule>
    <cfRule type="cellIs" dxfId="1638" priority="1830" operator="equal">
      <formula>"Alta"</formula>
    </cfRule>
    <cfRule type="cellIs" dxfId="1637" priority="1831" operator="equal">
      <formula>"Media"</formula>
    </cfRule>
    <cfRule type="cellIs" dxfId="1636" priority="1832" operator="equal">
      <formula>"Baja"</formula>
    </cfRule>
    <cfRule type="cellIs" dxfId="1635" priority="1833" operator="equal">
      <formula>"Muy Baja"</formula>
    </cfRule>
  </conditionalFormatting>
  <conditionalFormatting sqref="AD128">
    <cfRule type="cellIs" dxfId="1634" priority="1824" operator="equal">
      <formula>"Catastrófico"</formula>
    </cfRule>
    <cfRule type="cellIs" dxfId="1633" priority="1825" operator="equal">
      <formula>"Mayor"</formula>
    </cfRule>
    <cfRule type="cellIs" dxfId="1632" priority="1826" operator="equal">
      <formula>"Moderado"</formula>
    </cfRule>
    <cfRule type="cellIs" dxfId="1631" priority="1827" operator="equal">
      <formula>"Menor"</formula>
    </cfRule>
    <cfRule type="cellIs" dxfId="1630" priority="1828" operator="equal">
      <formula>"Leve"</formula>
    </cfRule>
  </conditionalFormatting>
  <conditionalFormatting sqref="AF128">
    <cfRule type="cellIs" dxfId="1629" priority="1820" operator="equal">
      <formula>"Extremo"</formula>
    </cfRule>
    <cfRule type="cellIs" dxfId="1628" priority="1821" operator="equal">
      <formula>"Alto"</formula>
    </cfRule>
    <cfRule type="cellIs" dxfId="1627" priority="1822" operator="equal">
      <formula>"Moderado"</formula>
    </cfRule>
    <cfRule type="cellIs" dxfId="1626" priority="1823" operator="equal">
      <formula>"Bajo"</formula>
    </cfRule>
  </conditionalFormatting>
  <conditionalFormatting sqref="AB129">
    <cfRule type="cellIs" dxfId="1625" priority="1815" operator="equal">
      <formula>"Muy Alta"</formula>
    </cfRule>
    <cfRule type="cellIs" dxfId="1624" priority="1816" operator="equal">
      <formula>"Alta"</formula>
    </cfRule>
    <cfRule type="cellIs" dxfId="1623" priority="1817" operator="equal">
      <formula>"Media"</formula>
    </cfRule>
    <cfRule type="cellIs" dxfId="1622" priority="1818" operator="equal">
      <formula>"Baja"</formula>
    </cfRule>
    <cfRule type="cellIs" dxfId="1621" priority="1819" operator="equal">
      <formula>"Muy Baja"</formula>
    </cfRule>
  </conditionalFormatting>
  <conditionalFormatting sqref="AD129">
    <cfRule type="cellIs" dxfId="1620" priority="1810" operator="equal">
      <formula>"Catastrófico"</formula>
    </cfRule>
    <cfRule type="cellIs" dxfId="1619" priority="1811" operator="equal">
      <formula>"Mayor"</formula>
    </cfRule>
    <cfRule type="cellIs" dxfId="1618" priority="1812" operator="equal">
      <formula>"Moderado"</formula>
    </cfRule>
    <cfRule type="cellIs" dxfId="1617" priority="1813" operator="equal">
      <formula>"Menor"</formula>
    </cfRule>
    <cfRule type="cellIs" dxfId="1616" priority="1814" operator="equal">
      <formula>"Leve"</formula>
    </cfRule>
  </conditionalFormatting>
  <conditionalFormatting sqref="AF129">
    <cfRule type="cellIs" dxfId="1615" priority="1806" operator="equal">
      <formula>"Extremo"</formula>
    </cfRule>
    <cfRule type="cellIs" dxfId="1614" priority="1807" operator="equal">
      <formula>"Alto"</formula>
    </cfRule>
    <cfRule type="cellIs" dxfId="1613" priority="1808" operator="equal">
      <formula>"Moderado"</formula>
    </cfRule>
    <cfRule type="cellIs" dxfId="1612" priority="1809" operator="equal">
      <formula>"Bajo"</formula>
    </cfRule>
  </conditionalFormatting>
  <conditionalFormatting sqref="K10">
    <cfRule type="cellIs" dxfId="1611" priority="1801" operator="equal">
      <formula>"Muy Alta"</formula>
    </cfRule>
    <cfRule type="cellIs" dxfId="1610" priority="1802" operator="equal">
      <formula>"Alta"</formula>
    </cfRule>
    <cfRule type="cellIs" dxfId="1609" priority="1803" operator="equal">
      <formula>"Media"</formula>
    </cfRule>
    <cfRule type="cellIs" dxfId="1608" priority="1804" operator="equal">
      <formula>"Baja"</formula>
    </cfRule>
    <cfRule type="cellIs" dxfId="1607" priority="1805" operator="equal">
      <formula>"Muy Baja"</formula>
    </cfRule>
  </conditionalFormatting>
  <conditionalFormatting sqref="O10">
    <cfRule type="cellIs" dxfId="1606" priority="1796" operator="equal">
      <formula>"Catastrófico"</formula>
    </cfRule>
    <cfRule type="cellIs" dxfId="1605" priority="1797" operator="equal">
      <formula>"Mayor"</formula>
    </cfRule>
    <cfRule type="cellIs" dxfId="1604" priority="1798" operator="equal">
      <formula>"Moderado"</formula>
    </cfRule>
    <cfRule type="cellIs" dxfId="1603" priority="1799" operator="equal">
      <formula>"Menor"</formula>
    </cfRule>
    <cfRule type="cellIs" dxfId="1602" priority="1800" operator="equal">
      <formula>"Leve"</formula>
    </cfRule>
  </conditionalFormatting>
  <conditionalFormatting sqref="Q10">
    <cfRule type="cellIs" dxfId="1601" priority="1792" operator="equal">
      <formula>"Extremo"</formula>
    </cfRule>
    <cfRule type="cellIs" dxfId="1600" priority="1793" operator="equal">
      <formula>"Alto"</formula>
    </cfRule>
    <cfRule type="cellIs" dxfId="1599" priority="1794" operator="equal">
      <formula>"Moderado"</formula>
    </cfRule>
    <cfRule type="cellIs" dxfId="1598" priority="1795" operator="equal">
      <formula>"Bajo"</formula>
    </cfRule>
  </conditionalFormatting>
  <conditionalFormatting sqref="N10:N12">
    <cfRule type="containsText" dxfId="1597" priority="1791" operator="containsText" text="❌">
      <formula>NOT(ISERROR(SEARCH("❌",N10)))</formula>
    </cfRule>
  </conditionalFormatting>
  <conditionalFormatting sqref="K13">
    <cfRule type="cellIs" dxfId="1596" priority="1786" operator="equal">
      <formula>"Muy Alta"</formula>
    </cfRule>
    <cfRule type="cellIs" dxfId="1595" priority="1787" operator="equal">
      <formula>"Alta"</formula>
    </cfRule>
    <cfRule type="cellIs" dxfId="1594" priority="1788" operator="equal">
      <formula>"Media"</formula>
    </cfRule>
    <cfRule type="cellIs" dxfId="1593" priority="1789" operator="equal">
      <formula>"Baja"</formula>
    </cfRule>
    <cfRule type="cellIs" dxfId="1592" priority="1790" operator="equal">
      <formula>"Muy Baja"</formula>
    </cfRule>
  </conditionalFormatting>
  <conditionalFormatting sqref="O13">
    <cfRule type="cellIs" dxfId="1591" priority="1781" operator="equal">
      <formula>"Catastrófico"</formula>
    </cfRule>
    <cfRule type="cellIs" dxfId="1590" priority="1782" operator="equal">
      <formula>"Mayor"</formula>
    </cfRule>
    <cfRule type="cellIs" dxfId="1589" priority="1783" operator="equal">
      <formula>"Moderado"</formula>
    </cfRule>
    <cfRule type="cellIs" dxfId="1588" priority="1784" operator="equal">
      <formula>"Menor"</formula>
    </cfRule>
    <cfRule type="cellIs" dxfId="1587" priority="1785" operator="equal">
      <formula>"Leve"</formula>
    </cfRule>
  </conditionalFormatting>
  <conditionalFormatting sqref="Q13">
    <cfRule type="cellIs" dxfId="1586" priority="1777" operator="equal">
      <formula>"Extremo"</formula>
    </cfRule>
    <cfRule type="cellIs" dxfId="1585" priority="1778" operator="equal">
      <formula>"Alto"</formula>
    </cfRule>
    <cfRule type="cellIs" dxfId="1584" priority="1779" operator="equal">
      <formula>"Moderado"</formula>
    </cfRule>
    <cfRule type="cellIs" dxfId="1583" priority="1780" operator="equal">
      <formula>"Bajo"</formula>
    </cfRule>
  </conditionalFormatting>
  <conditionalFormatting sqref="N13:N15">
    <cfRule type="containsText" dxfId="1582" priority="1776" operator="containsText" text="❌">
      <formula>NOT(ISERROR(SEARCH("❌",N13)))</formula>
    </cfRule>
  </conditionalFormatting>
  <conditionalFormatting sqref="K16">
    <cfRule type="cellIs" dxfId="1581" priority="1771" operator="equal">
      <formula>"Muy Alta"</formula>
    </cfRule>
    <cfRule type="cellIs" dxfId="1580" priority="1772" operator="equal">
      <formula>"Alta"</formula>
    </cfRule>
    <cfRule type="cellIs" dxfId="1579" priority="1773" operator="equal">
      <formula>"Media"</formula>
    </cfRule>
    <cfRule type="cellIs" dxfId="1578" priority="1774" operator="equal">
      <formula>"Baja"</formula>
    </cfRule>
    <cfRule type="cellIs" dxfId="1577" priority="1775" operator="equal">
      <formula>"Muy Baja"</formula>
    </cfRule>
  </conditionalFormatting>
  <conditionalFormatting sqref="O16">
    <cfRule type="cellIs" dxfId="1576" priority="1766" operator="equal">
      <formula>"Catastrófico"</formula>
    </cfRule>
    <cfRule type="cellIs" dxfId="1575" priority="1767" operator="equal">
      <formula>"Mayor"</formula>
    </cfRule>
    <cfRule type="cellIs" dxfId="1574" priority="1768" operator="equal">
      <formula>"Moderado"</formula>
    </cfRule>
    <cfRule type="cellIs" dxfId="1573" priority="1769" operator="equal">
      <formula>"Menor"</formula>
    </cfRule>
    <cfRule type="cellIs" dxfId="1572" priority="1770" operator="equal">
      <formula>"Leve"</formula>
    </cfRule>
  </conditionalFormatting>
  <conditionalFormatting sqref="Q16">
    <cfRule type="cellIs" dxfId="1571" priority="1762" operator="equal">
      <formula>"Extremo"</formula>
    </cfRule>
    <cfRule type="cellIs" dxfId="1570" priority="1763" operator="equal">
      <formula>"Alto"</formula>
    </cfRule>
    <cfRule type="cellIs" dxfId="1569" priority="1764" operator="equal">
      <formula>"Moderado"</formula>
    </cfRule>
    <cfRule type="cellIs" dxfId="1568" priority="1765" operator="equal">
      <formula>"Bajo"</formula>
    </cfRule>
  </conditionalFormatting>
  <conditionalFormatting sqref="N16:N18">
    <cfRule type="containsText" dxfId="1567" priority="1761" operator="containsText" text="❌">
      <formula>NOT(ISERROR(SEARCH("❌",N16)))</formula>
    </cfRule>
  </conditionalFormatting>
  <conditionalFormatting sqref="K19">
    <cfRule type="cellIs" dxfId="1566" priority="1756" operator="equal">
      <formula>"Muy Alta"</formula>
    </cfRule>
    <cfRule type="cellIs" dxfId="1565" priority="1757" operator="equal">
      <formula>"Alta"</formula>
    </cfRule>
    <cfRule type="cellIs" dxfId="1564" priority="1758" operator="equal">
      <formula>"Media"</formula>
    </cfRule>
    <cfRule type="cellIs" dxfId="1563" priority="1759" operator="equal">
      <formula>"Baja"</formula>
    </cfRule>
    <cfRule type="cellIs" dxfId="1562" priority="1760" operator="equal">
      <formula>"Muy Baja"</formula>
    </cfRule>
  </conditionalFormatting>
  <conditionalFormatting sqref="O19">
    <cfRule type="cellIs" dxfId="1561" priority="1751" operator="equal">
      <formula>"Catastrófico"</formula>
    </cfRule>
    <cfRule type="cellIs" dxfId="1560" priority="1752" operator="equal">
      <formula>"Mayor"</formula>
    </cfRule>
    <cfRule type="cellIs" dxfId="1559" priority="1753" operator="equal">
      <formula>"Moderado"</formula>
    </cfRule>
    <cfRule type="cellIs" dxfId="1558" priority="1754" operator="equal">
      <formula>"Menor"</formula>
    </cfRule>
    <cfRule type="cellIs" dxfId="1557" priority="1755" operator="equal">
      <formula>"Leve"</formula>
    </cfRule>
  </conditionalFormatting>
  <conditionalFormatting sqref="Q19">
    <cfRule type="cellIs" dxfId="1556" priority="1747" operator="equal">
      <formula>"Extremo"</formula>
    </cfRule>
    <cfRule type="cellIs" dxfId="1555" priority="1748" operator="equal">
      <formula>"Alto"</formula>
    </cfRule>
    <cfRule type="cellIs" dxfId="1554" priority="1749" operator="equal">
      <formula>"Moderado"</formula>
    </cfRule>
    <cfRule type="cellIs" dxfId="1553" priority="1750" operator="equal">
      <formula>"Bajo"</formula>
    </cfRule>
  </conditionalFormatting>
  <conditionalFormatting sqref="N19:N21">
    <cfRule type="containsText" dxfId="1552" priority="1746" operator="containsText" text="❌">
      <formula>NOT(ISERROR(SEARCH("❌",N19)))</formula>
    </cfRule>
  </conditionalFormatting>
  <conditionalFormatting sqref="K22">
    <cfRule type="cellIs" dxfId="1551" priority="1741" operator="equal">
      <formula>"Muy Alta"</formula>
    </cfRule>
    <cfRule type="cellIs" dxfId="1550" priority="1742" operator="equal">
      <formula>"Alta"</formula>
    </cfRule>
    <cfRule type="cellIs" dxfId="1549" priority="1743" operator="equal">
      <formula>"Media"</formula>
    </cfRule>
    <cfRule type="cellIs" dxfId="1548" priority="1744" operator="equal">
      <formula>"Baja"</formula>
    </cfRule>
    <cfRule type="cellIs" dxfId="1547" priority="1745" operator="equal">
      <formula>"Muy Baja"</formula>
    </cfRule>
  </conditionalFormatting>
  <conditionalFormatting sqref="O22">
    <cfRule type="cellIs" dxfId="1546" priority="1736" operator="equal">
      <formula>"Catastrófico"</formula>
    </cfRule>
    <cfRule type="cellIs" dxfId="1545" priority="1737" operator="equal">
      <formula>"Mayor"</formula>
    </cfRule>
    <cfRule type="cellIs" dxfId="1544" priority="1738" operator="equal">
      <formula>"Moderado"</formula>
    </cfRule>
    <cfRule type="cellIs" dxfId="1543" priority="1739" operator="equal">
      <formula>"Menor"</formula>
    </cfRule>
    <cfRule type="cellIs" dxfId="1542" priority="1740" operator="equal">
      <formula>"Leve"</formula>
    </cfRule>
  </conditionalFormatting>
  <conditionalFormatting sqref="Q22">
    <cfRule type="cellIs" dxfId="1541" priority="1732" operator="equal">
      <formula>"Extremo"</formula>
    </cfRule>
    <cfRule type="cellIs" dxfId="1540" priority="1733" operator="equal">
      <formula>"Alto"</formula>
    </cfRule>
    <cfRule type="cellIs" dxfId="1539" priority="1734" operator="equal">
      <formula>"Moderado"</formula>
    </cfRule>
    <cfRule type="cellIs" dxfId="1538" priority="1735" operator="equal">
      <formula>"Bajo"</formula>
    </cfRule>
  </conditionalFormatting>
  <conditionalFormatting sqref="N22:N24">
    <cfRule type="containsText" dxfId="1537" priority="1731" operator="containsText" text="❌">
      <formula>NOT(ISERROR(SEARCH("❌",N22)))</formula>
    </cfRule>
  </conditionalFormatting>
  <conditionalFormatting sqref="K25">
    <cfRule type="cellIs" dxfId="1536" priority="1726" operator="equal">
      <formula>"Muy Alta"</formula>
    </cfRule>
    <cfRule type="cellIs" dxfId="1535" priority="1727" operator="equal">
      <formula>"Alta"</formula>
    </cfRule>
    <cfRule type="cellIs" dxfId="1534" priority="1728" operator="equal">
      <formula>"Media"</formula>
    </cfRule>
    <cfRule type="cellIs" dxfId="1533" priority="1729" operator="equal">
      <formula>"Baja"</formula>
    </cfRule>
    <cfRule type="cellIs" dxfId="1532" priority="1730" operator="equal">
      <formula>"Muy Baja"</formula>
    </cfRule>
  </conditionalFormatting>
  <conditionalFormatting sqref="O25">
    <cfRule type="cellIs" dxfId="1531" priority="1721" operator="equal">
      <formula>"Catastrófico"</formula>
    </cfRule>
    <cfRule type="cellIs" dxfId="1530" priority="1722" operator="equal">
      <formula>"Mayor"</formula>
    </cfRule>
    <cfRule type="cellIs" dxfId="1529" priority="1723" operator="equal">
      <formula>"Moderado"</formula>
    </cfRule>
    <cfRule type="cellIs" dxfId="1528" priority="1724" operator="equal">
      <formula>"Menor"</formula>
    </cfRule>
    <cfRule type="cellIs" dxfId="1527" priority="1725" operator="equal">
      <formula>"Leve"</formula>
    </cfRule>
  </conditionalFormatting>
  <conditionalFormatting sqref="Q25">
    <cfRule type="cellIs" dxfId="1526" priority="1717" operator="equal">
      <formula>"Extremo"</formula>
    </cfRule>
    <cfRule type="cellIs" dxfId="1525" priority="1718" operator="equal">
      <formula>"Alto"</formula>
    </cfRule>
    <cfRule type="cellIs" dxfId="1524" priority="1719" operator="equal">
      <formula>"Moderado"</formula>
    </cfRule>
    <cfRule type="cellIs" dxfId="1523" priority="1720" operator="equal">
      <formula>"Bajo"</formula>
    </cfRule>
  </conditionalFormatting>
  <conditionalFormatting sqref="N25:N27">
    <cfRule type="containsText" dxfId="1522" priority="1716" operator="containsText" text="❌">
      <formula>NOT(ISERROR(SEARCH("❌",N25)))</formula>
    </cfRule>
  </conditionalFormatting>
  <conditionalFormatting sqref="K28">
    <cfRule type="cellIs" dxfId="1521" priority="1711" operator="equal">
      <formula>"Muy Alta"</formula>
    </cfRule>
    <cfRule type="cellIs" dxfId="1520" priority="1712" operator="equal">
      <formula>"Alta"</formula>
    </cfRule>
    <cfRule type="cellIs" dxfId="1519" priority="1713" operator="equal">
      <formula>"Media"</formula>
    </cfRule>
    <cfRule type="cellIs" dxfId="1518" priority="1714" operator="equal">
      <formula>"Baja"</formula>
    </cfRule>
    <cfRule type="cellIs" dxfId="1517" priority="1715" operator="equal">
      <formula>"Muy Baja"</formula>
    </cfRule>
  </conditionalFormatting>
  <conditionalFormatting sqref="O28">
    <cfRule type="cellIs" dxfId="1516" priority="1706" operator="equal">
      <formula>"Catastrófico"</formula>
    </cfRule>
    <cfRule type="cellIs" dxfId="1515" priority="1707" operator="equal">
      <formula>"Mayor"</formula>
    </cfRule>
    <cfRule type="cellIs" dxfId="1514" priority="1708" operator="equal">
      <formula>"Moderado"</formula>
    </cfRule>
    <cfRule type="cellIs" dxfId="1513" priority="1709" operator="equal">
      <formula>"Menor"</formula>
    </cfRule>
    <cfRule type="cellIs" dxfId="1512" priority="1710" operator="equal">
      <formula>"Leve"</formula>
    </cfRule>
  </conditionalFormatting>
  <conditionalFormatting sqref="Q28">
    <cfRule type="cellIs" dxfId="1511" priority="1702" operator="equal">
      <formula>"Extremo"</formula>
    </cfRule>
    <cfRule type="cellIs" dxfId="1510" priority="1703" operator="equal">
      <formula>"Alto"</formula>
    </cfRule>
    <cfRule type="cellIs" dxfId="1509" priority="1704" operator="equal">
      <formula>"Moderado"</formula>
    </cfRule>
    <cfRule type="cellIs" dxfId="1508" priority="1705" operator="equal">
      <formula>"Bajo"</formula>
    </cfRule>
  </conditionalFormatting>
  <conditionalFormatting sqref="N28:N30">
    <cfRule type="containsText" dxfId="1507" priority="1701" operator="containsText" text="❌">
      <formula>NOT(ISERROR(SEARCH("❌",N28)))</formula>
    </cfRule>
  </conditionalFormatting>
  <conditionalFormatting sqref="K31">
    <cfRule type="cellIs" dxfId="1506" priority="1696" operator="equal">
      <formula>"Muy Alta"</formula>
    </cfRule>
    <cfRule type="cellIs" dxfId="1505" priority="1697" operator="equal">
      <formula>"Alta"</formula>
    </cfRule>
    <cfRule type="cellIs" dxfId="1504" priority="1698" operator="equal">
      <formula>"Media"</formula>
    </cfRule>
    <cfRule type="cellIs" dxfId="1503" priority="1699" operator="equal">
      <formula>"Baja"</formula>
    </cfRule>
    <cfRule type="cellIs" dxfId="1502" priority="1700" operator="equal">
      <formula>"Muy Baja"</formula>
    </cfRule>
  </conditionalFormatting>
  <conditionalFormatting sqref="O31">
    <cfRule type="cellIs" dxfId="1501" priority="1691" operator="equal">
      <formula>"Catastrófico"</formula>
    </cfRule>
    <cfRule type="cellIs" dxfId="1500" priority="1692" operator="equal">
      <formula>"Mayor"</formula>
    </cfRule>
    <cfRule type="cellIs" dxfId="1499" priority="1693" operator="equal">
      <formula>"Moderado"</formula>
    </cfRule>
    <cfRule type="cellIs" dxfId="1498" priority="1694" operator="equal">
      <formula>"Menor"</formula>
    </cfRule>
    <cfRule type="cellIs" dxfId="1497" priority="1695" operator="equal">
      <formula>"Leve"</formula>
    </cfRule>
  </conditionalFormatting>
  <conditionalFormatting sqref="Q31">
    <cfRule type="cellIs" dxfId="1496" priority="1687" operator="equal">
      <formula>"Extremo"</formula>
    </cfRule>
    <cfRule type="cellIs" dxfId="1495" priority="1688" operator="equal">
      <formula>"Alto"</formula>
    </cfRule>
    <cfRule type="cellIs" dxfId="1494" priority="1689" operator="equal">
      <formula>"Moderado"</formula>
    </cfRule>
    <cfRule type="cellIs" dxfId="1493" priority="1690" operator="equal">
      <formula>"Bajo"</formula>
    </cfRule>
  </conditionalFormatting>
  <conditionalFormatting sqref="N31:N33">
    <cfRule type="containsText" dxfId="1492" priority="1686" operator="containsText" text="❌">
      <formula>NOT(ISERROR(SEARCH("❌",N31)))</formula>
    </cfRule>
  </conditionalFormatting>
  <conditionalFormatting sqref="K34">
    <cfRule type="cellIs" dxfId="1491" priority="1681" operator="equal">
      <formula>"Muy Alta"</formula>
    </cfRule>
    <cfRule type="cellIs" dxfId="1490" priority="1682" operator="equal">
      <formula>"Alta"</formula>
    </cfRule>
    <cfRule type="cellIs" dxfId="1489" priority="1683" operator="equal">
      <formula>"Media"</formula>
    </cfRule>
    <cfRule type="cellIs" dxfId="1488" priority="1684" operator="equal">
      <formula>"Baja"</formula>
    </cfRule>
    <cfRule type="cellIs" dxfId="1487" priority="1685" operator="equal">
      <formula>"Muy Baja"</formula>
    </cfRule>
  </conditionalFormatting>
  <conditionalFormatting sqref="O34">
    <cfRule type="cellIs" dxfId="1486" priority="1676" operator="equal">
      <formula>"Catastrófico"</formula>
    </cfRule>
    <cfRule type="cellIs" dxfId="1485" priority="1677" operator="equal">
      <formula>"Mayor"</formula>
    </cfRule>
    <cfRule type="cellIs" dxfId="1484" priority="1678" operator="equal">
      <formula>"Moderado"</formula>
    </cfRule>
    <cfRule type="cellIs" dxfId="1483" priority="1679" operator="equal">
      <formula>"Menor"</formula>
    </cfRule>
    <cfRule type="cellIs" dxfId="1482" priority="1680" operator="equal">
      <formula>"Leve"</formula>
    </cfRule>
  </conditionalFormatting>
  <conditionalFormatting sqref="Q34">
    <cfRule type="cellIs" dxfId="1481" priority="1672" operator="equal">
      <formula>"Extremo"</formula>
    </cfRule>
    <cfRule type="cellIs" dxfId="1480" priority="1673" operator="equal">
      <formula>"Alto"</formula>
    </cfRule>
    <cfRule type="cellIs" dxfId="1479" priority="1674" operator="equal">
      <formula>"Moderado"</formula>
    </cfRule>
    <cfRule type="cellIs" dxfId="1478" priority="1675" operator="equal">
      <formula>"Bajo"</formula>
    </cfRule>
  </conditionalFormatting>
  <conditionalFormatting sqref="N34:N36">
    <cfRule type="containsText" dxfId="1477" priority="1671" operator="containsText" text="❌">
      <formula>NOT(ISERROR(SEARCH("❌",N34)))</formula>
    </cfRule>
  </conditionalFormatting>
  <conditionalFormatting sqref="K37">
    <cfRule type="cellIs" dxfId="1476" priority="1666" operator="equal">
      <formula>"Muy Alta"</formula>
    </cfRule>
    <cfRule type="cellIs" dxfId="1475" priority="1667" operator="equal">
      <formula>"Alta"</formula>
    </cfRule>
    <cfRule type="cellIs" dxfId="1474" priority="1668" operator="equal">
      <formula>"Media"</formula>
    </cfRule>
    <cfRule type="cellIs" dxfId="1473" priority="1669" operator="equal">
      <formula>"Baja"</formula>
    </cfRule>
    <cfRule type="cellIs" dxfId="1472" priority="1670" operator="equal">
      <formula>"Muy Baja"</formula>
    </cfRule>
  </conditionalFormatting>
  <conditionalFormatting sqref="O37">
    <cfRule type="cellIs" dxfId="1471" priority="1661" operator="equal">
      <formula>"Catastrófico"</formula>
    </cfRule>
    <cfRule type="cellIs" dxfId="1470" priority="1662" operator="equal">
      <formula>"Mayor"</formula>
    </cfRule>
    <cfRule type="cellIs" dxfId="1469" priority="1663" operator="equal">
      <formula>"Moderado"</formula>
    </cfRule>
    <cfRule type="cellIs" dxfId="1468" priority="1664" operator="equal">
      <formula>"Menor"</formula>
    </cfRule>
    <cfRule type="cellIs" dxfId="1467" priority="1665" operator="equal">
      <formula>"Leve"</formula>
    </cfRule>
  </conditionalFormatting>
  <conditionalFormatting sqref="Q37">
    <cfRule type="cellIs" dxfId="1466" priority="1657" operator="equal">
      <formula>"Extremo"</formula>
    </cfRule>
    <cfRule type="cellIs" dxfId="1465" priority="1658" operator="equal">
      <formula>"Alto"</formula>
    </cfRule>
    <cfRule type="cellIs" dxfId="1464" priority="1659" operator="equal">
      <formula>"Moderado"</formula>
    </cfRule>
    <cfRule type="cellIs" dxfId="1463" priority="1660" operator="equal">
      <formula>"Bajo"</formula>
    </cfRule>
  </conditionalFormatting>
  <conditionalFormatting sqref="N37:N39">
    <cfRule type="containsText" dxfId="1462" priority="1656" operator="containsText" text="❌">
      <formula>NOT(ISERROR(SEARCH("❌",N37)))</formula>
    </cfRule>
  </conditionalFormatting>
  <conditionalFormatting sqref="K40">
    <cfRule type="cellIs" dxfId="1461" priority="1651" operator="equal">
      <formula>"Muy Alta"</formula>
    </cfRule>
    <cfRule type="cellIs" dxfId="1460" priority="1652" operator="equal">
      <formula>"Alta"</formula>
    </cfRule>
    <cfRule type="cellIs" dxfId="1459" priority="1653" operator="equal">
      <formula>"Media"</formula>
    </cfRule>
    <cfRule type="cellIs" dxfId="1458" priority="1654" operator="equal">
      <formula>"Baja"</formula>
    </cfRule>
    <cfRule type="cellIs" dxfId="1457" priority="1655" operator="equal">
      <formula>"Muy Baja"</formula>
    </cfRule>
  </conditionalFormatting>
  <conditionalFormatting sqref="O40">
    <cfRule type="cellIs" dxfId="1456" priority="1646" operator="equal">
      <formula>"Catastrófico"</formula>
    </cfRule>
    <cfRule type="cellIs" dxfId="1455" priority="1647" operator="equal">
      <formula>"Mayor"</formula>
    </cfRule>
    <cfRule type="cellIs" dxfId="1454" priority="1648" operator="equal">
      <formula>"Moderado"</formula>
    </cfRule>
    <cfRule type="cellIs" dxfId="1453" priority="1649" operator="equal">
      <formula>"Menor"</formula>
    </cfRule>
    <cfRule type="cellIs" dxfId="1452" priority="1650" operator="equal">
      <formula>"Leve"</formula>
    </cfRule>
  </conditionalFormatting>
  <conditionalFormatting sqref="Q40">
    <cfRule type="cellIs" dxfId="1451" priority="1642" operator="equal">
      <formula>"Extremo"</formula>
    </cfRule>
    <cfRule type="cellIs" dxfId="1450" priority="1643" operator="equal">
      <formula>"Alto"</formula>
    </cfRule>
    <cfRule type="cellIs" dxfId="1449" priority="1644" operator="equal">
      <formula>"Moderado"</formula>
    </cfRule>
    <cfRule type="cellIs" dxfId="1448" priority="1645" operator="equal">
      <formula>"Bajo"</formula>
    </cfRule>
  </conditionalFormatting>
  <conditionalFormatting sqref="N40:N42">
    <cfRule type="containsText" dxfId="1447" priority="1641" operator="containsText" text="❌">
      <formula>NOT(ISERROR(SEARCH("❌",N40)))</formula>
    </cfRule>
  </conditionalFormatting>
  <conditionalFormatting sqref="K43">
    <cfRule type="cellIs" dxfId="1446" priority="1636" operator="equal">
      <formula>"Muy Alta"</formula>
    </cfRule>
    <cfRule type="cellIs" dxfId="1445" priority="1637" operator="equal">
      <formula>"Alta"</formula>
    </cfRule>
    <cfRule type="cellIs" dxfId="1444" priority="1638" operator="equal">
      <formula>"Media"</formula>
    </cfRule>
    <cfRule type="cellIs" dxfId="1443" priority="1639" operator="equal">
      <formula>"Baja"</formula>
    </cfRule>
    <cfRule type="cellIs" dxfId="1442" priority="1640" operator="equal">
      <formula>"Muy Baja"</formula>
    </cfRule>
  </conditionalFormatting>
  <conditionalFormatting sqref="O43">
    <cfRule type="cellIs" dxfId="1441" priority="1631" operator="equal">
      <formula>"Catastrófico"</formula>
    </cfRule>
    <cfRule type="cellIs" dxfId="1440" priority="1632" operator="equal">
      <formula>"Mayor"</formula>
    </cfRule>
    <cfRule type="cellIs" dxfId="1439" priority="1633" operator="equal">
      <formula>"Moderado"</formula>
    </cfRule>
    <cfRule type="cellIs" dxfId="1438" priority="1634" operator="equal">
      <formula>"Menor"</formula>
    </cfRule>
    <cfRule type="cellIs" dxfId="1437" priority="1635" operator="equal">
      <formula>"Leve"</formula>
    </cfRule>
  </conditionalFormatting>
  <conditionalFormatting sqref="Q43">
    <cfRule type="cellIs" dxfId="1436" priority="1627" operator="equal">
      <formula>"Extremo"</formula>
    </cfRule>
    <cfRule type="cellIs" dxfId="1435" priority="1628" operator="equal">
      <formula>"Alto"</formula>
    </cfRule>
    <cfRule type="cellIs" dxfId="1434" priority="1629" operator="equal">
      <formula>"Moderado"</formula>
    </cfRule>
    <cfRule type="cellIs" dxfId="1433" priority="1630" operator="equal">
      <formula>"Bajo"</formula>
    </cfRule>
  </conditionalFormatting>
  <conditionalFormatting sqref="N43:N45">
    <cfRule type="containsText" dxfId="1432" priority="1626" operator="containsText" text="❌">
      <formula>NOT(ISERROR(SEARCH("❌",N43)))</formula>
    </cfRule>
  </conditionalFormatting>
  <conditionalFormatting sqref="K46">
    <cfRule type="cellIs" dxfId="1431" priority="1606" operator="equal">
      <formula>"Muy Alta"</formula>
    </cfRule>
    <cfRule type="cellIs" dxfId="1430" priority="1607" operator="equal">
      <formula>"Alta"</formula>
    </cfRule>
    <cfRule type="cellIs" dxfId="1429" priority="1608" operator="equal">
      <formula>"Media"</formula>
    </cfRule>
    <cfRule type="cellIs" dxfId="1428" priority="1609" operator="equal">
      <formula>"Baja"</formula>
    </cfRule>
    <cfRule type="cellIs" dxfId="1427" priority="1610" operator="equal">
      <formula>"Muy Baja"</formula>
    </cfRule>
  </conditionalFormatting>
  <conditionalFormatting sqref="O46">
    <cfRule type="cellIs" dxfId="1426" priority="1601" operator="equal">
      <formula>"Catastrófico"</formula>
    </cfRule>
    <cfRule type="cellIs" dxfId="1425" priority="1602" operator="equal">
      <formula>"Mayor"</formula>
    </cfRule>
    <cfRule type="cellIs" dxfId="1424" priority="1603" operator="equal">
      <formula>"Moderado"</formula>
    </cfRule>
    <cfRule type="cellIs" dxfId="1423" priority="1604" operator="equal">
      <formula>"Menor"</formula>
    </cfRule>
    <cfRule type="cellIs" dxfId="1422" priority="1605" operator="equal">
      <formula>"Leve"</formula>
    </cfRule>
  </conditionalFormatting>
  <conditionalFormatting sqref="Q46">
    <cfRule type="cellIs" dxfId="1421" priority="1597" operator="equal">
      <formula>"Extremo"</formula>
    </cfRule>
    <cfRule type="cellIs" dxfId="1420" priority="1598" operator="equal">
      <formula>"Alto"</formula>
    </cfRule>
    <cfRule type="cellIs" dxfId="1419" priority="1599" operator="equal">
      <formula>"Moderado"</formula>
    </cfRule>
    <cfRule type="cellIs" dxfId="1418" priority="1600" operator="equal">
      <formula>"Bajo"</formula>
    </cfRule>
  </conditionalFormatting>
  <conditionalFormatting sqref="N46:N48">
    <cfRule type="containsText" dxfId="1417" priority="1596" operator="containsText" text="❌">
      <formula>NOT(ISERROR(SEARCH("❌",N46)))</formula>
    </cfRule>
  </conditionalFormatting>
  <conditionalFormatting sqref="K49">
    <cfRule type="cellIs" dxfId="1416" priority="1591" operator="equal">
      <formula>"Muy Alta"</formula>
    </cfRule>
    <cfRule type="cellIs" dxfId="1415" priority="1592" operator="equal">
      <formula>"Alta"</formula>
    </cfRule>
    <cfRule type="cellIs" dxfId="1414" priority="1593" operator="equal">
      <formula>"Media"</formula>
    </cfRule>
    <cfRule type="cellIs" dxfId="1413" priority="1594" operator="equal">
      <formula>"Baja"</formula>
    </cfRule>
    <cfRule type="cellIs" dxfId="1412" priority="1595" operator="equal">
      <formula>"Muy Baja"</formula>
    </cfRule>
  </conditionalFormatting>
  <conditionalFormatting sqref="O49">
    <cfRule type="cellIs" dxfId="1411" priority="1586" operator="equal">
      <formula>"Catastrófico"</formula>
    </cfRule>
    <cfRule type="cellIs" dxfId="1410" priority="1587" operator="equal">
      <formula>"Mayor"</formula>
    </cfRule>
    <cfRule type="cellIs" dxfId="1409" priority="1588" operator="equal">
      <formula>"Moderado"</formula>
    </cfRule>
    <cfRule type="cellIs" dxfId="1408" priority="1589" operator="equal">
      <formula>"Menor"</formula>
    </cfRule>
    <cfRule type="cellIs" dxfId="1407" priority="1590" operator="equal">
      <formula>"Leve"</formula>
    </cfRule>
  </conditionalFormatting>
  <conditionalFormatting sqref="Q49">
    <cfRule type="cellIs" dxfId="1406" priority="1582" operator="equal">
      <formula>"Extremo"</formula>
    </cfRule>
    <cfRule type="cellIs" dxfId="1405" priority="1583" operator="equal">
      <formula>"Alto"</formula>
    </cfRule>
    <cfRule type="cellIs" dxfId="1404" priority="1584" operator="equal">
      <formula>"Moderado"</formula>
    </cfRule>
    <cfRule type="cellIs" dxfId="1403" priority="1585" operator="equal">
      <formula>"Bajo"</formula>
    </cfRule>
  </conditionalFormatting>
  <conditionalFormatting sqref="N49:N51">
    <cfRule type="containsText" dxfId="1402" priority="1581" operator="containsText" text="❌">
      <formula>NOT(ISERROR(SEARCH("❌",N49)))</formula>
    </cfRule>
  </conditionalFormatting>
  <conditionalFormatting sqref="K52">
    <cfRule type="cellIs" dxfId="1401" priority="1576" operator="equal">
      <formula>"Muy Alta"</formula>
    </cfRule>
    <cfRule type="cellIs" dxfId="1400" priority="1577" operator="equal">
      <formula>"Alta"</formula>
    </cfRule>
    <cfRule type="cellIs" dxfId="1399" priority="1578" operator="equal">
      <formula>"Media"</formula>
    </cfRule>
    <cfRule type="cellIs" dxfId="1398" priority="1579" operator="equal">
      <formula>"Baja"</formula>
    </cfRule>
    <cfRule type="cellIs" dxfId="1397" priority="1580" operator="equal">
      <formula>"Muy Baja"</formula>
    </cfRule>
  </conditionalFormatting>
  <conditionalFormatting sqref="O52">
    <cfRule type="cellIs" dxfId="1396" priority="1571" operator="equal">
      <formula>"Catastrófico"</formula>
    </cfRule>
    <cfRule type="cellIs" dxfId="1395" priority="1572" operator="equal">
      <formula>"Mayor"</formula>
    </cfRule>
    <cfRule type="cellIs" dxfId="1394" priority="1573" operator="equal">
      <formula>"Moderado"</formula>
    </cfRule>
    <cfRule type="cellIs" dxfId="1393" priority="1574" operator="equal">
      <formula>"Menor"</formula>
    </cfRule>
    <cfRule type="cellIs" dxfId="1392" priority="1575" operator="equal">
      <formula>"Leve"</formula>
    </cfRule>
  </conditionalFormatting>
  <conditionalFormatting sqref="Q52">
    <cfRule type="cellIs" dxfId="1391" priority="1567" operator="equal">
      <formula>"Extremo"</formula>
    </cfRule>
    <cfRule type="cellIs" dxfId="1390" priority="1568" operator="equal">
      <formula>"Alto"</formula>
    </cfRule>
    <cfRule type="cellIs" dxfId="1389" priority="1569" operator="equal">
      <formula>"Moderado"</formula>
    </cfRule>
    <cfRule type="cellIs" dxfId="1388" priority="1570" operator="equal">
      <formula>"Bajo"</formula>
    </cfRule>
  </conditionalFormatting>
  <conditionalFormatting sqref="N52:N54">
    <cfRule type="containsText" dxfId="1387" priority="1566" operator="containsText" text="❌">
      <formula>NOT(ISERROR(SEARCH("❌",N52)))</formula>
    </cfRule>
  </conditionalFormatting>
  <conditionalFormatting sqref="K55">
    <cfRule type="cellIs" dxfId="1386" priority="1561" operator="equal">
      <formula>"Muy Alta"</formula>
    </cfRule>
    <cfRule type="cellIs" dxfId="1385" priority="1562" operator="equal">
      <formula>"Alta"</formula>
    </cfRule>
    <cfRule type="cellIs" dxfId="1384" priority="1563" operator="equal">
      <formula>"Media"</formula>
    </cfRule>
    <cfRule type="cellIs" dxfId="1383" priority="1564" operator="equal">
      <formula>"Baja"</formula>
    </cfRule>
    <cfRule type="cellIs" dxfId="1382" priority="1565" operator="equal">
      <formula>"Muy Baja"</formula>
    </cfRule>
  </conditionalFormatting>
  <conditionalFormatting sqref="O55">
    <cfRule type="cellIs" dxfId="1381" priority="1556" operator="equal">
      <formula>"Catastrófico"</formula>
    </cfRule>
    <cfRule type="cellIs" dxfId="1380" priority="1557" operator="equal">
      <formula>"Mayor"</formula>
    </cfRule>
    <cfRule type="cellIs" dxfId="1379" priority="1558" operator="equal">
      <formula>"Moderado"</formula>
    </cfRule>
    <cfRule type="cellIs" dxfId="1378" priority="1559" operator="equal">
      <formula>"Menor"</formula>
    </cfRule>
    <cfRule type="cellIs" dxfId="1377" priority="1560" operator="equal">
      <formula>"Leve"</formula>
    </cfRule>
  </conditionalFormatting>
  <conditionalFormatting sqref="Q55">
    <cfRule type="cellIs" dxfId="1376" priority="1552" operator="equal">
      <formula>"Extremo"</formula>
    </cfRule>
    <cfRule type="cellIs" dxfId="1375" priority="1553" operator="equal">
      <formula>"Alto"</formula>
    </cfRule>
    <cfRule type="cellIs" dxfId="1374" priority="1554" operator="equal">
      <formula>"Moderado"</formula>
    </cfRule>
    <cfRule type="cellIs" dxfId="1373" priority="1555" operator="equal">
      <formula>"Bajo"</formula>
    </cfRule>
  </conditionalFormatting>
  <conditionalFormatting sqref="N55:N57">
    <cfRule type="containsText" dxfId="1372" priority="1551" operator="containsText" text="❌">
      <formula>NOT(ISERROR(SEARCH("❌",N55)))</formula>
    </cfRule>
  </conditionalFormatting>
  <conditionalFormatting sqref="K58">
    <cfRule type="cellIs" dxfId="1371" priority="1546" operator="equal">
      <formula>"Muy Alta"</formula>
    </cfRule>
    <cfRule type="cellIs" dxfId="1370" priority="1547" operator="equal">
      <formula>"Alta"</formula>
    </cfRule>
    <cfRule type="cellIs" dxfId="1369" priority="1548" operator="equal">
      <formula>"Media"</formula>
    </cfRule>
    <cfRule type="cellIs" dxfId="1368" priority="1549" operator="equal">
      <formula>"Baja"</formula>
    </cfRule>
    <cfRule type="cellIs" dxfId="1367" priority="1550" operator="equal">
      <formula>"Muy Baja"</formula>
    </cfRule>
  </conditionalFormatting>
  <conditionalFormatting sqref="O58">
    <cfRule type="cellIs" dxfId="1366" priority="1541" operator="equal">
      <formula>"Catastrófico"</formula>
    </cfRule>
    <cfRule type="cellIs" dxfId="1365" priority="1542" operator="equal">
      <formula>"Mayor"</formula>
    </cfRule>
    <cfRule type="cellIs" dxfId="1364" priority="1543" operator="equal">
      <formula>"Moderado"</formula>
    </cfRule>
    <cfRule type="cellIs" dxfId="1363" priority="1544" operator="equal">
      <formula>"Menor"</formula>
    </cfRule>
    <cfRule type="cellIs" dxfId="1362" priority="1545" operator="equal">
      <formula>"Leve"</formula>
    </cfRule>
  </conditionalFormatting>
  <conditionalFormatting sqref="Q58">
    <cfRule type="cellIs" dxfId="1361" priority="1537" operator="equal">
      <formula>"Extremo"</formula>
    </cfRule>
    <cfRule type="cellIs" dxfId="1360" priority="1538" operator="equal">
      <formula>"Alto"</formula>
    </cfRule>
    <cfRule type="cellIs" dxfId="1359" priority="1539" operator="equal">
      <formula>"Moderado"</formula>
    </cfRule>
    <cfRule type="cellIs" dxfId="1358" priority="1540" operator="equal">
      <formula>"Bajo"</formula>
    </cfRule>
  </conditionalFormatting>
  <conditionalFormatting sqref="N58:N60">
    <cfRule type="containsText" dxfId="1357" priority="1536" operator="containsText" text="❌">
      <formula>NOT(ISERROR(SEARCH("❌",N58)))</formula>
    </cfRule>
  </conditionalFormatting>
  <conditionalFormatting sqref="K61">
    <cfRule type="cellIs" dxfId="1356" priority="1531" operator="equal">
      <formula>"Muy Alta"</formula>
    </cfRule>
    <cfRule type="cellIs" dxfId="1355" priority="1532" operator="equal">
      <formula>"Alta"</formula>
    </cfRule>
    <cfRule type="cellIs" dxfId="1354" priority="1533" operator="equal">
      <formula>"Media"</formula>
    </cfRule>
    <cfRule type="cellIs" dxfId="1353" priority="1534" operator="equal">
      <formula>"Baja"</formula>
    </cfRule>
    <cfRule type="cellIs" dxfId="1352" priority="1535" operator="equal">
      <formula>"Muy Baja"</formula>
    </cfRule>
  </conditionalFormatting>
  <conditionalFormatting sqref="O61">
    <cfRule type="cellIs" dxfId="1351" priority="1526" operator="equal">
      <formula>"Catastrófico"</formula>
    </cfRule>
    <cfRule type="cellIs" dxfId="1350" priority="1527" operator="equal">
      <formula>"Mayor"</formula>
    </cfRule>
    <cfRule type="cellIs" dxfId="1349" priority="1528" operator="equal">
      <formula>"Moderado"</formula>
    </cfRule>
    <cfRule type="cellIs" dxfId="1348" priority="1529" operator="equal">
      <formula>"Menor"</formula>
    </cfRule>
    <cfRule type="cellIs" dxfId="1347" priority="1530" operator="equal">
      <formula>"Leve"</formula>
    </cfRule>
  </conditionalFormatting>
  <conditionalFormatting sqref="Q61">
    <cfRule type="cellIs" dxfId="1346" priority="1522" operator="equal">
      <formula>"Extremo"</formula>
    </cfRule>
    <cfRule type="cellIs" dxfId="1345" priority="1523" operator="equal">
      <formula>"Alto"</formula>
    </cfRule>
    <cfRule type="cellIs" dxfId="1344" priority="1524" operator="equal">
      <formula>"Moderado"</formula>
    </cfRule>
    <cfRule type="cellIs" dxfId="1343" priority="1525" operator="equal">
      <formula>"Bajo"</formula>
    </cfRule>
  </conditionalFormatting>
  <conditionalFormatting sqref="N61:N63">
    <cfRule type="containsText" dxfId="1342" priority="1521" operator="containsText" text="❌">
      <formula>NOT(ISERROR(SEARCH("❌",N61)))</formula>
    </cfRule>
  </conditionalFormatting>
  <conditionalFormatting sqref="K64">
    <cfRule type="cellIs" dxfId="1341" priority="1516" operator="equal">
      <formula>"Muy Alta"</formula>
    </cfRule>
    <cfRule type="cellIs" dxfId="1340" priority="1517" operator="equal">
      <formula>"Alta"</formula>
    </cfRule>
    <cfRule type="cellIs" dxfId="1339" priority="1518" operator="equal">
      <formula>"Media"</formula>
    </cfRule>
    <cfRule type="cellIs" dxfId="1338" priority="1519" operator="equal">
      <formula>"Baja"</formula>
    </cfRule>
    <cfRule type="cellIs" dxfId="1337" priority="1520" operator="equal">
      <formula>"Muy Baja"</formula>
    </cfRule>
  </conditionalFormatting>
  <conditionalFormatting sqref="O64">
    <cfRule type="cellIs" dxfId="1336" priority="1511" operator="equal">
      <formula>"Catastrófico"</formula>
    </cfRule>
    <cfRule type="cellIs" dxfId="1335" priority="1512" operator="equal">
      <formula>"Mayor"</formula>
    </cfRule>
    <cfRule type="cellIs" dxfId="1334" priority="1513" operator="equal">
      <formula>"Moderado"</formula>
    </cfRule>
    <cfRule type="cellIs" dxfId="1333" priority="1514" operator="equal">
      <formula>"Menor"</formula>
    </cfRule>
    <cfRule type="cellIs" dxfId="1332" priority="1515" operator="equal">
      <formula>"Leve"</formula>
    </cfRule>
  </conditionalFormatting>
  <conditionalFormatting sqref="Q64">
    <cfRule type="cellIs" dxfId="1331" priority="1507" operator="equal">
      <formula>"Extremo"</formula>
    </cfRule>
    <cfRule type="cellIs" dxfId="1330" priority="1508" operator="equal">
      <formula>"Alto"</formula>
    </cfRule>
    <cfRule type="cellIs" dxfId="1329" priority="1509" operator="equal">
      <formula>"Moderado"</formula>
    </cfRule>
    <cfRule type="cellIs" dxfId="1328" priority="1510" operator="equal">
      <formula>"Bajo"</formula>
    </cfRule>
  </conditionalFormatting>
  <conditionalFormatting sqref="N64:N66">
    <cfRule type="containsText" dxfId="1327" priority="1506" operator="containsText" text="❌">
      <formula>NOT(ISERROR(SEARCH("❌",N64)))</formula>
    </cfRule>
  </conditionalFormatting>
  <conditionalFormatting sqref="K67">
    <cfRule type="cellIs" dxfId="1326" priority="1501" operator="equal">
      <formula>"Muy Alta"</formula>
    </cfRule>
    <cfRule type="cellIs" dxfId="1325" priority="1502" operator="equal">
      <formula>"Alta"</formula>
    </cfRule>
    <cfRule type="cellIs" dxfId="1324" priority="1503" operator="equal">
      <formula>"Media"</formula>
    </cfRule>
    <cfRule type="cellIs" dxfId="1323" priority="1504" operator="equal">
      <formula>"Baja"</formula>
    </cfRule>
    <cfRule type="cellIs" dxfId="1322" priority="1505" operator="equal">
      <formula>"Muy Baja"</formula>
    </cfRule>
  </conditionalFormatting>
  <conditionalFormatting sqref="O67">
    <cfRule type="cellIs" dxfId="1321" priority="1496" operator="equal">
      <formula>"Catastrófico"</formula>
    </cfRule>
    <cfRule type="cellIs" dxfId="1320" priority="1497" operator="equal">
      <formula>"Mayor"</formula>
    </cfRule>
    <cfRule type="cellIs" dxfId="1319" priority="1498" operator="equal">
      <formula>"Moderado"</formula>
    </cfRule>
    <cfRule type="cellIs" dxfId="1318" priority="1499" operator="equal">
      <formula>"Menor"</formula>
    </cfRule>
    <cfRule type="cellIs" dxfId="1317" priority="1500" operator="equal">
      <formula>"Leve"</formula>
    </cfRule>
  </conditionalFormatting>
  <conditionalFormatting sqref="Q67">
    <cfRule type="cellIs" dxfId="1316" priority="1492" operator="equal">
      <formula>"Extremo"</formula>
    </cfRule>
    <cfRule type="cellIs" dxfId="1315" priority="1493" operator="equal">
      <formula>"Alto"</formula>
    </cfRule>
    <cfRule type="cellIs" dxfId="1314" priority="1494" operator="equal">
      <formula>"Moderado"</formula>
    </cfRule>
    <cfRule type="cellIs" dxfId="1313" priority="1495" operator="equal">
      <formula>"Bajo"</formula>
    </cfRule>
  </conditionalFormatting>
  <conditionalFormatting sqref="N67:N69">
    <cfRule type="containsText" dxfId="1312" priority="1491" operator="containsText" text="❌">
      <formula>NOT(ISERROR(SEARCH("❌",N67)))</formula>
    </cfRule>
  </conditionalFormatting>
  <conditionalFormatting sqref="K70">
    <cfRule type="cellIs" dxfId="1311" priority="1486" operator="equal">
      <formula>"Muy Alta"</formula>
    </cfRule>
    <cfRule type="cellIs" dxfId="1310" priority="1487" operator="equal">
      <formula>"Alta"</formula>
    </cfRule>
    <cfRule type="cellIs" dxfId="1309" priority="1488" operator="equal">
      <formula>"Media"</formula>
    </cfRule>
    <cfRule type="cellIs" dxfId="1308" priority="1489" operator="equal">
      <formula>"Baja"</formula>
    </cfRule>
    <cfRule type="cellIs" dxfId="1307" priority="1490" operator="equal">
      <formula>"Muy Baja"</formula>
    </cfRule>
  </conditionalFormatting>
  <conditionalFormatting sqref="O70">
    <cfRule type="cellIs" dxfId="1306" priority="1481" operator="equal">
      <formula>"Catastrófico"</formula>
    </cfRule>
    <cfRule type="cellIs" dxfId="1305" priority="1482" operator="equal">
      <formula>"Mayor"</formula>
    </cfRule>
    <cfRule type="cellIs" dxfId="1304" priority="1483" operator="equal">
      <formula>"Moderado"</formula>
    </cfRule>
    <cfRule type="cellIs" dxfId="1303" priority="1484" operator="equal">
      <formula>"Menor"</formula>
    </cfRule>
    <cfRule type="cellIs" dxfId="1302" priority="1485" operator="equal">
      <formula>"Leve"</formula>
    </cfRule>
  </conditionalFormatting>
  <conditionalFormatting sqref="Q70">
    <cfRule type="cellIs" dxfId="1301" priority="1477" operator="equal">
      <formula>"Extremo"</formula>
    </cfRule>
    <cfRule type="cellIs" dxfId="1300" priority="1478" operator="equal">
      <formula>"Alto"</formula>
    </cfRule>
    <cfRule type="cellIs" dxfId="1299" priority="1479" operator="equal">
      <formula>"Moderado"</formula>
    </cfRule>
    <cfRule type="cellIs" dxfId="1298" priority="1480" operator="equal">
      <formula>"Bajo"</formula>
    </cfRule>
  </conditionalFormatting>
  <conditionalFormatting sqref="N70:N72">
    <cfRule type="containsText" dxfId="1297" priority="1476" operator="containsText" text="❌">
      <formula>NOT(ISERROR(SEARCH("❌",N70)))</formula>
    </cfRule>
  </conditionalFormatting>
  <conditionalFormatting sqref="K73">
    <cfRule type="cellIs" dxfId="1296" priority="1471" operator="equal">
      <formula>"Muy Alta"</formula>
    </cfRule>
    <cfRule type="cellIs" dxfId="1295" priority="1472" operator="equal">
      <formula>"Alta"</formula>
    </cfRule>
    <cfRule type="cellIs" dxfId="1294" priority="1473" operator="equal">
      <formula>"Media"</formula>
    </cfRule>
    <cfRule type="cellIs" dxfId="1293" priority="1474" operator="equal">
      <formula>"Baja"</formula>
    </cfRule>
    <cfRule type="cellIs" dxfId="1292" priority="1475" operator="equal">
      <formula>"Muy Baja"</formula>
    </cfRule>
  </conditionalFormatting>
  <conditionalFormatting sqref="O73">
    <cfRule type="cellIs" dxfId="1291" priority="1466" operator="equal">
      <formula>"Catastrófico"</formula>
    </cfRule>
    <cfRule type="cellIs" dxfId="1290" priority="1467" operator="equal">
      <formula>"Mayor"</formula>
    </cfRule>
    <cfRule type="cellIs" dxfId="1289" priority="1468" operator="equal">
      <formula>"Moderado"</formula>
    </cfRule>
    <cfRule type="cellIs" dxfId="1288" priority="1469" operator="equal">
      <formula>"Menor"</formula>
    </cfRule>
    <cfRule type="cellIs" dxfId="1287" priority="1470" operator="equal">
      <formula>"Leve"</formula>
    </cfRule>
  </conditionalFormatting>
  <conditionalFormatting sqref="Q73">
    <cfRule type="cellIs" dxfId="1286" priority="1462" operator="equal">
      <formula>"Extremo"</formula>
    </cfRule>
    <cfRule type="cellIs" dxfId="1285" priority="1463" operator="equal">
      <formula>"Alto"</formula>
    </cfRule>
    <cfRule type="cellIs" dxfId="1284" priority="1464" operator="equal">
      <formula>"Moderado"</formula>
    </cfRule>
    <cfRule type="cellIs" dxfId="1283" priority="1465" operator="equal">
      <formula>"Bajo"</formula>
    </cfRule>
  </conditionalFormatting>
  <conditionalFormatting sqref="N73:N75">
    <cfRule type="containsText" dxfId="1282" priority="1461" operator="containsText" text="❌">
      <formula>NOT(ISERROR(SEARCH("❌",N73)))</formula>
    </cfRule>
  </conditionalFormatting>
  <conditionalFormatting sqref="K76">
    <cfRule type="cellIs" dxfId="1281" priority="1456" operator="equal">
      <formula>"Muy Alta"</formula>
    </cfRule>
    <cfRule type="cellIs" dxfId="1280" priority="1457" operator="equal">
      <formula>"Alta"</formula>
    </cfRule>
    <cfRule type="cellIs" dxfId="1279" priority="1458" operator="equal">
      <formula>"Media"</formula>
    </cfRule>
    <cfRule type="cellIs" dxfId="1278" priority="1459" operator="equal">
      <formula>"Baja"</formula>
    </cfRule>
    <cfRule type="cellIs" dxfId="1277" priority="1460" operator="equal">
      <formula>"Muy Baja"</formula>
    </cfRule>
  </conditionalFormatting>
  <conditionalFormatting sqref="O76">
    <cfRule type="cellIs" dxfId="1276" priority="1451" operator="equal">
      <formula>"Catastrófico"</formula>
    </cfRule>
    <cfRule type="cellIs" dxfId="1275" priority="1452" operator="equal">
      <formula>"Mayor"</formula>
    </cfRule>
    <cfRule type="cellIs" dxfId="1274" priority="1453" operator="equal">
      <formula>"Moderado"</formula>
    </cfRule>
    <cfRule type="cellIs" dxfId="1273" priority="1454" operator="equal">
      <formula>"Menor"</formula>
    </cfRule>
    <cfRule type="cellIs" dxfId="1272" priority="1455" operator="equal">
      <formula>"Leve"</formula>
    </cfRule>
  </conditionalFormatting>
  <conditionalFormatting sqref="Q76">
    <cfRule type="cellIs" dxfId="1271" priority="1447" operator="equal">
      <formula>"Extremo"</formula>
    </cfRule>
    <cfRule type="cellIs" dxfId="1270" priority="1448" operator="equal">
      <formula>"Alto"</formula>
    </cfRule>
    <cfRule type="cellIs" dxfId="1269" priority="1449" operator="equal">
      <formula>"Moderado"</formula>
    </cfRule>
    <cfRule type="cellIs" dxfId="1268" priority="1450" operator="equal">
      <formula>"Bajo"</formula>
    </cfRule>
  </conditionalFormatting>
  <conditionalFormatting sqref="N76:N78">
    <cfRule type="containsText" dxfId="1267" priority="1446" operator="containsText" text="❌">
      <formula>NOT(ISERROR(SEARCH("❌",N76)))</formula>
    </cfRule>
  </conditionalFormatting>
  <conditionalFormatting sqref="K79">
    <cfRule type="cellIs" dxfId="1266" priority="1441" operator="equal">
      <formula>"Muy Alta"</formula>
    </cfRule>
    <cfRule type="cellIs" dxfId="1265" priority="1442" operator="equal">
      <formula>"Alta"</formula>
    </cfRule>
    <cfRule type="cellIs" dxfId="1264" priority="1443" operator="equal">
      <formula>"Media"</formula>
    </cfRule>
    <cfRule type="cellIs" dxfId="1263" priority="1444" operator="equal">
      <formula>"Baja"</formula>
    </cfRule>
    <cfRule type="cellIs" dxfId="1262" priority="1445" operator="equal">
      <formula>"Muy Baja"</formula>
    </cfRule>
  </conditionalFormatting>
  <conditionalFormatting sqref="O79">
    <cfRule type="cellIs" dxfId="1261" priority="1436" operator="equal">
      <formula>"Catastrófico"</formula>
    </cfRule>
    <cfRule type="cellIs" dxfId="1260" priority="1437" operator="equal">
      <formula>"Mayor"</formula>
    </cfRule>
    <cfRule type="cellIs" dxfId="1259" priority="1438" operator="equal">
      <formula>"Moderado"</formula>
    </cfRule>
    <cfRule type="cellIs" dxfId="1258" priority="1439" operator="equal">
      <formula>"Menor"</formula>
    </cfRule>
    <cfRule type="cellIs" dxfId="1257" priority="1440" operator="equal">
      <formula>"Leve"</formula>
    </cfRule>
  </conditionalFormatting>
  <conditionalFormatting sqref="Q79">
    <cfRule type="cellIs" dxfId="1256" priority="1432" operator="equal">
      <formula>"Extremo"</formula>
    </cfRule>
    <cfRule type="cellIs" dxfId="1255" priority="1433" operator="equal">
      <formula>"Alto"</formula>
    </cfRule>
    <cfRule type="cellIs" dxfId="1254" priority="1434" operator="equal">
      <formula>"Moderado"</formula>
    </cfRule>
    <cfRule type="cellIs" dxfId="1253" priority="1435" operator="equal">
      <formula>"Bajo"</formula>
    </cfRule>
  </conditionalFormatting>
  <conditionalFormatting sqref="N79:N81">
    <cfRule type="containsText" dxfId="1252" priority="1431" operator="containsText" text="❌">
      <formula>NOT(ISERROR(SEARCH("❌",N79)))</formula>
    </cfRule>
  </conditionalFormatting>
  <conditionalFormatting sqref="O82">
    <cfRule type="cellIs" dxfId="1251" priority="1421" operator="equal">
      <formula>"Catastrófico"</formula>
    </cfRule>
    <cfRule type="cellIs" dxfId="1250" priority="1422" operator="equal">
      <formula>"Mayor"</formula>
    </cfRule>
    <cfRule type="cellIs" dxfId="1249" priority="1423" operator="equal">
      <formula>"Moderado"</formula>
    </cfRule>
    <cfRule type="cellIs" dxfId="1248" priority="1424" operator="equal">
      <formula>"Menor"</formula>
    </cfRule>
    <cfRule type="cellIs" dxfId="1247" priority="1425" operator="equal">
      <formula>"Leve"</formula>
    </cfRule>
  </conditionalFormatting>
  <conditionalFormatting sqref="Q82">
    <cfRule type="cellIs" dxfId="1246" priority="1417" operator="equal">
      <formula>"Extremo"</formula>
    </cfRule>
    <cfRule type="cellIs" dxfId="1245" priority="1418" operator="equal">
      <formula>"Alto"</formula>
    </cfRule>
    <cfRule type="cellIs" dxfId="1244" priority="1419" operator="equal">
      <formula>"Moderado"</formula>
    </cfRule>
    <cfRule type="cellIs" dxfId="1243" priority="1420" operator="equal">
      <formula>"Bajo"</formula>
    </cfRule>
  </conditionalFormatting>
  <conditionalFormatting sqref="N82:N84">
    <cfRule type="containsText" dxfId="1242" priority="1416" operator="containsText" text="❌">
      <formula>NOT(ISERROR(SEARCH("❌",N82)))</formula>
    </cfRule>
  </conditionalFormatting>
  <conditionalFormatting sqref="K88">
    <cfRule type="cellIs" dxfId="1241" priority="1411" operator="equal">
      <formula>"Muy Alta"</formula>
    </cfRule>
    <cfRule type="cellIs" dxfId="1240" priority="1412" operator="equal">
      <formula>"Alta"</formula>
    </cfRule>
    <cfRule type="cellIs" dxfId="1239" priority="1413" operator="equal">
      <formula>"Media"</formula>
    </cfRule>
    <cfRule type="cellIs" dxfId="1238" priority="1414" operator="equal">
      <formula>"Baja"</formula>
    </cfRule>
    <cfRule type="cellIs" dxfId="1237" priority="1415" operator="equal">
      <formula>"Muy Baja"</formula>
    </cfRule>
  </conditionalFormatting>
  <conditionalFormatting sqref="O88">
    <cfRule type="cellIs" dxfId="1236" priority="1406" operator="equal">
      <formula>"Catastrófico"</formula>
    </cfRule>
    <cfRule type="cellIs" dxfId="1235" priority="1407" operator="equal">
      <formula>"Mayor"</formula>
    </cfRule>
    <cfRule type="cellIs" dxfId="1234" priority="1408" operator="equal">
      <formula>"Moderado"</formula>
    </cfRule>
    <cfRule type="cellIs" dxfId="1233" priority="1409" operator="equal">
      <formula>"Menor"</formula>
    </cfRule>
    <cfRule type="cellIs" dxfId="1232" priority="1410" operator="equal">
      <formula>"Leve"</formula>
    </cfRule>
  </conditionalFormatting>
  <conditionalFormatting sqref="Q88">
    <cfRule type="cellIs" dxfId="1231" priority="1402" operator="equal">
      <formula>"Extremo"</formula>
    </cfRule>
    <cfRule type="cellIs" dxfId="1230" priority="1403" operator="equal">
      <formula>"Alto"</formula>
    </cfRule>
    <cfRule type="cellIs" dxfId="1229" priority="1404" operator="equal">
      <formula>"Moderado"</formula>
    </cfRule>
    <cfRule type="cellIs" dxfId="1228" priority="1405" operator="equal">
      <formula>"Bajo"</formula>
    </cfRule>
  </conditionalFormatting>
  <conditionalFormatting sqref="N88:N90">
    <cfRule type="containsText" dxfId="1227" priority="1401" operator="containsText" text="❌">
      <formula>NOT(ISERROR(SEARCH("❌",N88)))</formula>
    </cfRule>
  </conditionalFormatting>
  <conditionalFormatting sqref="K91">
    <cfRule type="cellIs" dxfId="1226" priority="1396" operator="equal">
      <formula>"Muy Alta"</formula>
    </cfRule>
    <cfRule type="cellIs" dxfId="1225" priority="1397" operator="equal">
      <formula>"Alta"</formula>
    </cfRule>
    <cfRule type="cellIs" dxfId="1224" priority="1398" operator="equal">
      <formula>"Media"</formula>
    </cfRule>
    <cfRule type="cellIs" dxfId="1223" priority="1399" operator="equal">
      <formula>"Baja"</formula>
    </cfRule>
    <cfRule type="cellIs" dxfId="1222" priority="1400" operator="equal">
      <formula>"Muy Baja"</formula>
    </cfRule>
  </conditionalFormatting>
  <conditionalFormatting sqref="O91">
    <cfRule type="cellIs" dxfId="1221" priority="1391" operator="equal">
      <formula>"Catastrófico"</formula>
    </cfRule>
    <cfRule type="cellIs" dxfId="1220" priority="1392" operator="equal">
      <formula>"Mayor"</formula>
    </cfRule>
    <cfRule type="cellIs" dxfId="1219" priority="1393" operator="equal">
      <formula>"Moderado"</formula>
    </cfRule>
    <cfRule type="cellIs" dxfId="1218" priority="1394" operator="equal">
      <formula>"Menor"</formula>
    </cfRule>
    <cfRule type="cellIs" dxfId="1217" priority="1395" operator="equal">
      <formula>"Leve"</formula>
    </cfRule>
  </conditionalFormatting>
  <conditionalFormatting sqref="Q91">
    <cfRule type="cellIs" dxfId="1216" priority="1387" operator="equal">
      <formula>"Extremo"</formula>
    </cfRule>
    <cfRule type="cellIs" dxfId="1215" priority="1388" operator="equal">
      <formula>"Alto"</formula>
    </cfRule>
    <cfRule type="cellIs" dxfId="1214" priority="1389" operator="equal">
      <formula>"Moderado"</formula>
    </cfRule>
    <cfRule type="cellIs" dxfId="1213" priority="1390" operator="equal">
      <formula>"Bajo"</formula>
    </cfRule>
  </conditionalFormatting>
  <conditionalFormatting sqref="N91:N93">
    <cfRule type="containsText" dxfId="1212" priority="1386" operator="containsText" text="❌">
      <formula>NOT(ISERROR(SEARCH("❌",N91)))</formula>
    </cfRule>
  </conditionalFormatting>
  <conditionalFormatting sqref="K94">
    <cfRule type="cellIs" dxfId="1211" priority="1381" operator="equal">
      <formula>"Muy Alta"</formula>
    </cfRule>
    <cfRule type="cellIs" dxfId="1210" priority="1382" operator="equal">
      <formula>"Alta"</formula>
    </cfRule>
    <cfRule type="cellIs" dxfId="1209" priority="1383" operator="equal">
      <formula>"Media"</formula>
    </cfRule>
    <cfRule type="cellIs" dxfId="1208" priority="1384" operator="equal">
      <formula>"Baja"</formula>
    </cfRule>
    <cfRule type="cellIs" dxfId="1207" priority="1385" operator="equal">
      <formula>"Muy Baja"</formula>
    </cfRule>
  </conditionalFormatting>
  <conditionalFormatting sqref="O94">
    <cfRule type="cellIs" dxfId="1206" priority="1376" operator="equal">
      <formula>"Catastrófico"</formula>
    </cfRule>
    <cfRule type="cellIs" dxfId="1205" priority="1377" operator="equal">
      <formula>"Mayor"</formula>
    </cfRule>
    <cfRule type="cellIs" dxfId="1204" priority="1378" operator="equal">
      <formula>"Moderado"</formula>
    </cfRule>
    <cfRule type="cellIs" dxfId="1203" priority="1379" operator="equal">
      <formula>"Menor"</formula>
    </cfRule>
    <cfRule type="cellIs" dxfId="1202" priority="1380" operator="equal">
      <formula>"Leve"</formula>
    </cfRule>
  </conditionalFormatting>
  <conditionalFormatting sqref="Q94">
    <cfRule type="cellIs" dxfId="1201" priority="1372" operator="equal">
      <formula>"Extremo"</formula>
    </cfRule>
    <cfRule type="cellIs" dxfId="1200" priority="1373" operator="equal">
      <formula>"Alto"</formula>
    </cfRule>
    <cfRule type="cellIs" dxfId="1199" priority="1374" operator="equal">
      <formula>"Moderado"</formula>
    </cfRule>
    <cfRule type="cellIs" dxfId="1198" priority="1375" operator="equal">
      <formula>"Bajo"</formula>
    </cfRule>
  </conditionalFormatting>
  <conditionalFormatting sqref="N94:N96">
    <cfRule type="containsText" dxfId="1197" priority="1371" operator="containsText" text="❌">
      <formula>NOT(ISERROR(SEARCH("❌",N94)))</formula>
    </cfRule>
  </conditionalFormatting>
  <conditionalFormatting sqref="O97:O98">
    <cfRule type="cellIs" dxfId="1196" priority="1361" operator="equal">
      <formula>"Catastrófico"</formula>
    </cfRule>
    <cfRule type="cellIs" dxfId="1195" priority="1362" operator="equal">
      <formula>"Mayor"</formula>
    </cfRule>
    <cfRule type="cellIs" dxfId="1194" priority="1363" operator="equal">
      <formula>"Moderado"</formula>
    </cfRule>
    <cfRule type="cellIs" dxfId="1193" priority="1364" operator="equal">
      <formula>"Menor"</formula>
    </cfRule>
    <cfRule type="cellIs" dxfId="1192" priority="1365" operator="equal">
      <formula>"Leve"</formula>
    </cfRule>
  </conditionalFormatting>
  <conditionalFormatting sqref="Q97:Q98">
    <cfRule type="cellIs" dxfId="1191" priority="1357" operator="equal">
      <formula>"Extremo"</formula>
    </cfRule>
    <cfRule type="cellIs" dxfId="1190" priority="1358" operator="equal">
      <formula>"Alto"</formula>
    </cfRule>
    <cfRule type="cellIs" dxfId="1189" priority="1359" operator="equal">
      <formula>"Moderado"</formula>
    </cfRule>
    <cfRule type="cellIs" dxfId="1188" priority="1360" operator="equal">
      <formula>"Bajo"</formula>
    </cfRule>
  </conditionalFormatting>
  <conditionalFormatting sqref="N97:N99">
    <cfRule type="containsText" dxfId="1187" priority="1356" operator="containsText" text="❌">
      <formula>NOT(ISERROR(SEARCH("❌",N97)))</formula>
    </cfRule>
  </conditionalFormatting>
  <conditionalFormatting sqref="K100">
    <cfRule type="cellIs" dxfId="1186" priority="1351" operator="equal">
      <formula>"Muy Alta"</formula>
    </cfRule>
    <cfRule type="cellIs" dxfId="1185" priority="1352" operator="equal">
      <formula>"Alta"</formula>
    </cfRule>
    <cfRule type="cellIs" dxfId="1184" priority="1353" operator="equal">
      <formula>"Media"</formula>
    </cfRule>
    <cfRule type="cellIs" dxfId="1183" priority="1354" operator="equal">
      <formula>"Baja"</formula>
    </cfRule>
    <cfRule type="cellIs" dxfId="1182" priority="1355" operator="equal">
      <formula>"Muy Baja"</formula>
    </cfRule>
  </conditionalFormatting>
  <conditionalFormatting sqref="O100">
    <cfRule type="cellIs" dxfId="1181" priority="1346" operator="equal">
      <formula>"Catastrófico"</formula>
    </cfRule>
    <cfRule type="cellIs" dxfId="1180" priority="1347" operator="equal">
      <formula>"Mayor"</formula>
    </cfRule>
    <cfRule type="cellIs" dxfId="1179" priority="1348" operator="equal">
      <formula>"Moderado"</formula>
    </cfRule>
    <cfRule type="cellIs" dxfId="1178" priority="1349" operator="equal">
      <formula>"Menor"</formula>
    </cfRule>
    <cfRule type="cellIs" dxfId="1177" priority="1350" operator="equal">
      <formula>"Leve"</formula>
    </cfRule>
  </conditionalFormatting>
  <conditionalFormatting sqref="Q100">
    <cfRule type="cellIs" dxfId="1176" priority="1342" operator="equal">
      <formula>"Extremo"</formula>
    </cfRule>
    <cfRule type="cellIs" dxfId="1175" priority="1343" operator="equal">
      <formula>"Alto"</formula>
    </cfRule>
    <cfRule type="cellIs" dxfId="1174" priority="1344" operator="equal">
      <formula>"Moderado"</formula>
    </cfRule>
    <cfRule type="cellIs" dxfId="1173" priority="1345" operator="equal">
      <formula>"Bajo"</formula>
    </cfRule>
  </conditionalFormatting>
  <conditionalFormatting sqref="N100">
    <cfRule type="containsText" dxfId="1172" priority="1341" operator="containsText" text="❌">
      <formula>NOT(ISERROR(SEARCH("❌",N100)))</formula>
    </cfRule>
  </conditionalFormatting>
  <conditionalFormatting sqref="K106">
    <cfRule type="cellIs" dxfId="1171" priority="1336" operator="equal">
      <formula>"Muy Alta"</formula>
    </cfRule>
    <cfRule type="cellIs" dxfId="1170" priority="1337" operator="equal">
      <formula>"Alta"</formula>
    </cfRule>
    <cfRule type="cellIs" dxfId="1169" priority="1338" operator="equal">
      <formula>"Media"</formula>
    </cfRule>
    <cfRule type="cellIs" dxfId="1168" priority="1339" operator="equal">
      <formula>"Baja"</formula>
    </cfRule>
    <cfRule type="cellIs" dxfId="1167" priority="1340" operator="equal">
      <formula>"Muy Baja"</formula>
    </cfRule>
  </conditionalFormatting>
  <conditionalFormatting sqref="O106">
    <cfRule type="cellIs" dxfId="1166" priority="1331" operator="equal">
      <formula>"Catastrófico"</formula>
    </cfRule>
    <cfRule type="cellIs" dxfId="1165" priority="1332" operator="equal">
      <formula>"Mayor"</formula>
    </cfRule>
    <cfRule type="cellIs" dxfId="1164" priority="1333" operator="equal">
      <formula>"Moderado"</formula>
    </cfRule>
    <cfRule type="cellIs" dxfId="1163" priority="1334" operator="equal">
      <formula>"Menor"</formula>
    </cfRule>
    <cfRule type="cellIs" dxfId="1162" priority="1335" operator="equal">
      <formula>"Leve"</formula>
    </cfRule>
  </conditionalFormatting>
  <conditionalFormatting sqref="Q106">
    <cfRule type="cellIs" dxfId="1161" priority="1327" operator="equal">
      <formula>"Extremo"</formula>
    </cfRule>
    <cfRule type="cellIs" dxfId="1160" priority="1328" operator="equal">
      <formula>"Alto"</formula>
    </cfRule>
    <cfRule type="cellIs" dxfId="1159" priority="1329" operator="equal">
      <formula>"Moderado"</formula>
    </cfRule>
    <cfRule type="cellIs" dxfId="1158" priority="1330" operator="equal">
      <formula>"Bajo"</formula>
    </cfRule>
  </conditionalFormatting>
  <conditionalFormatting sqref="N106:N108">
    <cfRule type="containsText" dxfId="1157" priority="1326" operator="containsText" text="❌">
      <formula>NOT(ISERROR(SEARCH("❌",N106)))</formula>
    </cfRule>
  </conditionalFormatting>
  <conditionalFormatting sqref="K109">
    <cfRule type="cellIs" dxfId="1156" priority="1321" operator="equal">
      <formula>"Muy Alta"</formula>
    </cfRule>
    <cfRule type="cellIs" dxfId="1155" priority="1322" operator="equal">
      <formula>"Alta"</formula>
    </cfRule>
    <cfRule type="cellIs" dxfId="1154" priority="1323" operator="equal">
      <formula>"Media"</formula>
    </cfRule>
    <cfRule type="cellIs" dxfId="1153" priority="1324" operator="equal">
      <formula>"Baja"</formula>
    </cfRule>
    <cfRule type="cellIs" dxfId="1152" priority="1325" operator="equal">
      <formula>"Muy Baja"</formula>
    </cfRule>
  </conditionalFormatting>
  <conditionalFormatting sqref="O109">
    <cfRule type="cellIs" dxfId="1151" priority="1316" operator="equal">
      <formula>"Catastrófico"</formula>
    </cfRule>
    <cfRule type="cellIs" dxfId="1150" priority="1317" operator="equal">
      <formula>"Mayor"</formula>
    </cfRule>
    <cfRule type="cellIs" dxfId="1149" priority="1318" operator="equal">
      <formula>"Moderado"</formula>
    </cfRule>
    <cfRule type="cellIs" dxfId="1148" priority="1319" operator="equal">
      <formula>"Menor"</formula>
    </cfRule>
    <cfRule type="cellIs" dxfId="1147" priority="1320" operator="equal">
      <formula>"Leve"</formula>
    </cfRule>
  </conditionalFormatting>
  <conditionalFormatting sqref="Q109">
    <cfRule type="cellIs" dxfId="1146" priority="1312" operator="equal">
      <formula>"Extremo"</formula>
    </cfRule>
    <cfRule type="cellIs" dxfId="1145" priority="1313" operator="equal">
      <formula>"Alto"</formula>
    </cfRule>
    <cfRule type="cellIs" dxfId="1144" priority="1314" operator="equal">
      <formula>"Moderado"</formula>
    </cfRule>
    <cfRule type="cellIs" dxfId="1143" priority="1315" operator="equal">
      <formula>"Bajo"</formula>
    </cfRule>
  </conditionalFormatting>
  <conditionalFormatting sqref="N109:N111">
    <cfRule type="containsText" dxfId="1142" priority="1311" operator="containsText" text="❌">
      <formula>NOT(ISERROR(SEARCH("❌",N109)))</formula>
    </cfRule>
  </conditionalFormatting>
  <conditionalFormatting sqref="K127">
    <cfRule type="cellIs" dxfId="1141" priority="1306" operator="equal">
      <formula>"Muy Alta"</formula>
    </cfRule>
    <cfRule type="cellIs" dxfId="1140" priority="1307" operator="equal">
      <formula>"Alta"</formula>
    </cfRule>
    <cfRule type="cellIs" dxfId="1139" priority="1308" operator="equal">
      <formula>"Media"</formula>
    </cfRule>
    <cfRule type="cellIs" dxfId="1138" priority="1309" operator="equal">
      <formula>"Baja"</formula>
    </cfRule>
    <cfRule type="cellIs" dxfId="1137" priority="1310" operator="equal">
      <formula>"Muy Baja"</formula>
    </cfRule>
  </conditionalFormatting>
  <conditionalFormatting sqref="O127">
    <cfRule type="cellIs" dxfId="1136" priority="1301" operator="equal">
      <formula>"Catastrófico"</formula>
    </cfRule>
    <cfRule type="cellIs" dxfId="1135" priority="1302" operator="equal">
      <formula>"Mayor"</formula>
    </cfRule>
    <cfRule type="cellIs" dxfId="1134" priority="1303" operator="equal">
      <formula>"Moderado"</formula>
    </cfRule>
    <cfRule type="cellIs" dxfId="1133" priority="1304" operator="equal">
      <formula>"Menor"</formula>
    </cfRule>
    <cfRule type="cellIs" dxfId="1132" priority="1305" operator="equal">
      <formula>"Leve"</formula>
    </cfRule>
  </conditionalFormatting>
  <conditionalFormatting sqref="Q127">
    <cfRule type="cellIs" dxfId="1131" priority="1297" operator="equal">
      <formula>"Extremo"</formula>
    </cfRule>
    <cfRule type="cellIs" dxfId="1130" priority="1298" operator="equal">
      <formula>"Alto"</formula>
    </cfRule>
    <cfRule type="cellIs" dxfId="1129" priority="1299" operator="equal">
      <formula>"Moderado"</formula>
    </cfRule>
    <cfRule type="cellIs" dxfId="1128" priority="1300" operator="equal">
      <formula>"Bajo"</formula>
    </cfRule>
  </conditionalFormatting>
  <conditionalFormatting sqref="N127:N129">
    <cfRule type="containsText" dxfId="1127" priority="1296" operator="containsText" text="❌">
      <formula>NOT(ISERROR(SEARCH("❌",N127)))</formula>
    </cfRule>
  </conditionalFormatting>
  <conditionalFormatting sqref="AB112">
    <cfRule type="cellIs" dxfId="1126" priority="1291" operator="equal">
      <formula>"Muy Alta"</formula>
    </cfRule>
    <cfRule type="cellIs" dxfId="1125" priority="1292" operator="equal">
      <formula>"Alta"</formula>
    </cfRule>
    <cfRule type="cellIs" dxfId="1124" priority="1293" operator="equal">
      <formula>"Media"</formula>
    </cfRule>
    <cfRule type="cellIs" dxfId="1123" priority="1294" operator="equal">
      <formula>"Baja"</formula>
    </cfRule>
    <cfRule type="cellIs" dxfId="1122" priority="1295" operator="equal">
      <formula>"Muy Baja"</formula>
    </cfRule>
  </conditionalFormatting>
  <conditionalFormatting sqref="AD112">
    <cfRule type="cellIs" dxfId="1121" priority="1286" operator="equal">
      <formula>"Catastrófico"</formula>
    </cfRule>
    <cfRule type="cellIs" dxfId="1120" priority="1287" operator="equal">
      <formula>"Mayor"</formula>
    </cfRule>
    <cfRule type="cellIs" dxfId="1119" priority="1288" operator="equal">
      <formula>"Moderado"</formula>
    </cfRule>
    <cfRule type="cellIs" dxfId="1118" priority="1289" operator="equal">
      <formula>"Menor"</formula>
    </cfRule>
    <cfRule type="cellIs" dxfId="1117" priority="1290" operator="equal">
      <formula>"Leve"</formula>
    </cfRule>
  </conditionalFormatting>
  <conditionalFormatting sqref="AF112">
    <cfRule type="cellIs" dxfId="1116" priority="1282" operator="equal">
      <formula>"Extremo"</formula>
    </cfRule>
    <cfRule type="cellIs" dxfId="1115" priority="1283" operator="equal">
      <formula>"Alto"</formula>
    </cfRule>
    <cfRule type="cellIs" dxfId="1114" priority="1284" operator="equal">
      <formula>"Moderado"</formula>
    </cfRule>
    <cfRule type="cellIs" dxfId="1113" priority="1285" operator="equal">
      <formula>"Bajo"</formula>
    </cfRule>
  </conditionalFormatting>
  <conditionalFormatting sqref="AB113">
    <cfRule type="cellIs" dxfId="1112" priority="1277" operator="equal">
      <formula>"Muy Alta"</formula>
    </cfRule>
    <cfRule type="cellIs" dxfId="1111" priority="1278" operator="equal">
      <formula>"Alta"</formula>
    </cfRule>
    <cfRule type="cellIs" dxfId="1110" priority="1279" operator="equal">
      <formula>"Media"</formula>
    </cfRule>
    <cfRule type="cellIs" dxfId="1109" priority="1280" operator="equal">
      <formula>"Baja"</formula>
    </cfRule>
    <cfRule type="cellIs" dxfId="1108" priority="1281" operator="equal">
      <formula>"Muy Baja"</formula>
    </cfRule>
  </conditionalFormatting>
  <conditionalFormatting sqref="AD113">
    <cfRule type="cellIs" dxfId="1107" priority="1272" operator="equal">
      <formula>"Catastrófico"</formula>
    </cfRule>
    <cfRule type="cellIs" dxfId="1106" priority="1273" operator="equal">
      <formula>"Mayor"</formula>
    </cfRule>
    <cfRule type="cellIs" dxfId="1105" priority="1274" operator="equal">
      <formula>"Moderado"</formula>
    </cfRule>
    <cfRule type="cellIs" dxfId="1104" priority="1275" operator="equal">
      <formula>"Menor"</formula>
    </cfRule>
    <cfRule type="cellIs" dxfId="1103" priority="1276" operator="equal">
      <formula>"Leve"</formula>
    </cfRule>
  </conditionalFormatting>
  <conditionalFormatting sqref="AF113">
    <cfRule type="cellIs" dxfId="1102" priority="1268" operator="equal">
      <formula>"Extremo"</formula>
    </cfRule>
    <cfRule type="cellIs" dxfId="1101" priority="1269" operator="equal">
      <formula>"Alto"</formula>
    </cfRule>
    <cfRule type="cellIs" dxfId="1100" priority="1270" operator="equal">
      <formula>"Moderado"</formula>
    </cfRule>
    <cfRule type="cellIs" dxfId="1099" priority="1271" operator="equal">
      <formula>"Bajo"</formula>
    </cfRule>
  </conditionalFormatting>
  <conditionalFormatting sqref="AB114">
    <cfRule type="cellIs" dxfId="1098" priority="1263" operator="equal">
      <formula>"Muy Alta"</formula>
    </cfRule>
    <cfRule type="cellIs" dxfId="1097" priority="1264" operator="equal">
      <formula>"Alta"</formula>
    </cfRule>
    <cfRule type="cellIs" dxfId="1096" priority="1265" operator="equal">
      <formula>"Media"</formula>
    </cfRule>
    <cfRule type="cellIs" dxfId="1095" priority="1266" operator="equal">
      <formula>"Baja"</formula>
    </cfRule>
    <cfRule type="cellIs" dxfId="1094" priority="1267" operator="equal">
      <formula>"Muy Baja"</formula>
    </cfRule>
  </conditionalFormatting>
  <conditionalFormatting sqref="AD114">
    <cfRule type="cellIs" dxfId="1093" priority="1258" operator="equal">
      <formula>"Catastrófico"</formula>
    </cfRule>
    <cfRule type="cellIs" dxfId="1092" priority="1259" operator="equal">
      <formula>"Mayor"</formula>
    </cfRule>
    <cfRule type="cellIs" dxfId="1091" priority="1260" operator="equal">
      <formula>"Moderado"</formula>
    </cfRule>
    <cfRule type="cellIs" dxfId="1090" priority="1261" operator="equal">
      <formula>"Menor"</formula>
    </cfRule>
    <cfRule type="cellIs" dxfId="1089" priority="1262" operator="equal">
      <formula>"Leve"</formula>
    </cfRule>
  </conditionalFormatting>
  <conditionalFormatting sqref="AF114">
    <cfRule type="cellIs" dxfId="1088" priority="1254" operator="equal">
      <formula>"Extremo"</formula>
    </cfRule>
    <cfRule type="cellIs" dxfId="1087" priority="1255" operator="equal">
      <formula>"Alto"</formula>
    </cfRule>
    <cfRule type="cellIs" dxfId="1086" priority="1256" operator="equal">
      <formula>"Moderado"</formula>
    </cfRule>
    <cfRule type="cellIs" dxfId="1085" priority="1257" operator="equal">
      <formula>"Bajo"</formula>
    </cfRule>
  </conditionalFormatting>
  <conditionalFormatting sqref="K112">
    <cfRule type="cellIs" dxfId="1084" priority="1249" operator="equal">
      <formula>"Muy Alta"</formula>
    </cfRule>
    <cfRule type="cellIs" dxfId="1083" priority="1250" operator="equal">
      <formula>"Alta"</formula>
    </cfRule>
    <cfRule type="cellIs" dxfId="1082" priority="1251" operator="equal">
      <formula>"Media"</formula>
    </cfRule>
    <cfRule type="cellIs" dxfId="1081" priority="1252" operator="equal">
      <formula>"Baja"</formula>
    </cfRule>
    <cfRule type="cellIs" dxfId="1080" priority="1253" operator="equal">
      <formula>"Muy Baja"</formula>
    </cfRule>
  </conditionalFormatting>
  <conditionalFormatting sqref="O112">
    <cfRule type="cellIs" dxfId="1079" priority="1244" operator="equal">
      <formula>"Catastrófico"</formula>
    </cfRule>
    <cfRule type="cellIs" dxfId="1078" priority="1245" operator="equal">
      <formula>"Mayor"</formula>
    </cfRule>
    <cfRule type="cellIs" dxfId="1077" priority="1246" operator="equal">
      <formula>"Moderado"</formula>
    </cfRule>
    <cfRule type="cellIs" dxfId="1076" priority="1247" operator="equal">
      <formula>"Menor"</formula>
    </cfRule>
    <cfRule type="cellIs" dxfId="1075" priority="1248" operator="equal">
      <formula>"Leve"</formula>
    </cfRule>
  </conditionalFormatting>
  <conditionalFormatting sqref="Q112">
    <cfRule type="cellIs" dxfId="1074" priority="1240" operator="equal">
      <formula>"Extremo"</formula>
    </cfRule>
    <cfRule type="cellIs" dxfId="1073" priority="1241" operator="equal">
      <formula>"Alto"</formula>
    </cfRule>
    <cfRule type="cellIs" dxfId="1072" priority="1242" operator="equal">
      <formula>"Moderado"</formula>
    </cfRule>
    <cfRule type="cellIs" dxfId="1071" priority="1243" operator="equal">
      <formula>"Bajo"</formula>
    </cfRule>
  </conditionalFormatting>
  <conditionalFormatting sqref="N112:N114">
    <cfRule type="containsText" dxfId="1070" priority="1239" operator="containsText" text="❌">
      <formula>NOT(ISERROR(SEARCH("❌",N112)))</formula>
    </cfRule>
  </conditionalFormatting>
  <conditionalFormatting sqref="AB115">
    <cfRule type="cellIs" dxfId="1069" priority="1234" operator="equal">
      <formula>"Muy Alta"</formula>
    </cfRule>
    <cfRule type="cellIs" dxfId="1068" priority="1235" operator="equal">
      <formula>"Alta"</formula>
    </cfRule>
    <cfRule type="cellIs" dxfId="1067" priority="1236" operator="equal">
      <formula>"Media"</formula>
    </cfRule>
    <cfRule type="cellIs" dxfId="1066" priority="1237" operator="equal">
      <formula>"Baja"</formula>
    </cfRule>
    <cfRule type="cellIs" dxfId="1065" priority="1238" operator="equal">
      <formula>"Muy Baja"</formula>
    </cfRule>
  </conditionalFormatting>
  <conditionalFormatting sqref="AD115">
    <cfRule type="cellIs" dxfId="1064" priority="1229" operator="equal">
      <formula>"Catastrófico"</formula>
    </cfRule>
    <cfRule type="cellIs" dxfId="1063" priority="1230" operator="equal">
      <formula>"Mayor"</formula>
    </cfRule>
    <cfRule type="cellIs" dxfId="1062" priority="1231" operator="equal">
      <formula>"Moderado"</formula>
    </cfRule>
    <cfRule type="cellIs" dxfId="1061" priority="1232" operator="equal">
      <formula>"Menor"</formula>
    </cfRule>
    <cfRule type="cellIs" dxfId="1060" priority="1233" operator="equal">
      <formula>"Leve"</formula>
    </cfRule>
  </conditionalFormatting>
  <conditionalFormatting sqref="AF115">
    <cfRule type="cellIs" dxfId="1059" priority="1225" operator="equal">
      <formula>"Extremo"</formula>
    </cfRule>
    <cfRule type="cellIs" dxfId="1058" priority="1226" operator="equal">
      <formula>"Alto"</formula>
    </cfRule>
    <cfRule type="cellIs" dxfId="1057" priority="1227" operator="equal">
      <formula>"Moderado"</formula>
    </cfRule>
    <cfRule type="cellIs" dxfId="1056" priority="1228" operator="equal">
      <formula>"Bajo"</formula>
    </cfRule>
  </conditionalFormatting>
  <conditionalFormatting sqref="AB116">
    <cfRule type="cellIs" dxfId="1055" priority="1220" operator="equal">
      <formula>"Muy Alta"</formula>
    </cfRule>
    <cfRule type="cellIs" dxfId="1054" priority="1221" operator="equal">
      <formula>"Alta"</formula>
    </cfRule>
    <cfRule type="cellIs" dxfId="1053" priority="1222" operator="equal">
      <formula>"Media"</formula>
    </cfRule>
    <cfRule type="cellIs" dxfId="1052" priority="1223" operator="equal">
      <formula>"Baja"</formula>
    </cfRule>
    <cfRule type="cellIs" dxfId="1051" priority="1224" operator="equal">
      <formula>"Muy Baja"</formula>
    </cfRule>
  </conditionalFormatting>
  <conditionalFormatting sqref="AD116">
    <cfRule type="cellIs" dxfId="1050" priority="1215" operator="equal">
      <formula>"Catastrófico"</formula>
    </cfRule>
    <cfRule type="cellIs" dxfId="1049" priority="1216" operator="equal">
      <formula>"Mayor"</formula>
    </cfRule>
    <cfRule type="cellIs" dxfId="1048" priority="1217" operator="equal">
      <formula>"Moderado"</formula>
    </cfRule>
    <cfRule type="cellIs" dxfId="1047" priority="1218" operator="equal">
      <formula>"Menor"</formula>
    </cfRule>
    <cfRule type="cellIs" dxfId="1046" priority="1219" operator="equal">
      <formula>"Leve"</formula>
    </cfRule>
  </conditionalFormatting>
  <conditionalFormatting sqref="AF116">
    <cfRule type="cellIs" dxfId="1045" priority="1211" operator="equal">
      <formula>"Extremo"</formula>
    </cfRule>
    <cfRule type="cellIs" dxfId="1044" priority="1212" operator="equal">
      <formula>"Alto"</formula>
    </cfRule>
    <cfRule type="cellIs" dxfId="1043" priority="1213" operator="equal">
      <formula>"Moderado"</formula>
    </cfRule>
    <cfRule type="cellIs" dxfId="1042" priority="1214" operator="equal">
      <formula>"Bajo"</formula>
    </cfRule>
  </conditionalFormatting>
  <conditionalFormatting sqref="AB117">
    <cfRule type="cellIs" dxfId="1041" priority="1206" operator="equal">
      <formula>"Muy Alta"</formula>
    </cfRule>
    <cfRule type="cellIs" dxfId="1040" priority="1207" operator="equal">
      <formula>"Alta"</formula>
    </cfRule>
    <cfRule type="cellIs" dxfId="1039" priority="1208" operator="equal">
      <formula>"Media"</formula>
    </cfRule>
    <cfRule type="cellIs" dxfId="1038" priority="1209" operator="equal">
      <formula>"Baja"</formula>
    </cfRule>
    <cfRule type="cellIs" dxfId="1037" priority="1210" operator="equal">
      <formula>"Muy Baja"</formula>
    </cfRule>
  </conditionalFormatting>
  <conditionalFormatting sqref="AD117">
    <cfRule type="cellIs" dxfId="1036" priority="1201" operator="equal">
      <formula>"Catastrófico"</formula>
    </cfRule>
    <cfRule type="cellIs" dxfId="1035" priority="1202" operator="equal">
      <formula>"Mayor"</formula>
    </cfRule>
    <cfRule type="cellIs" dxfId="1034" priority="1203" operator="equal">
      <formula>"Moderado"</formula>
    </cfRule>
    <cfRule type="cellIs" dxfId="1033" priority="1204" operator="equal">
      <formula>"Menor"</formula>
    </cfRule>
    <cfRule type="cellIs" dxfId="1032" priority="1205" operator="equal">
      <formula>"Leve"</formula>
    </cfRule>
  </conditionalFormatting>
  <conditionalFormatting sqref="AF117">
    <cfRule type="cellIs" dxfId="1031" priority="1197" operator="equal">
      <formula>"Extremo"</formula>
    </cfRule>
    <cfRule type="cellIs" dxfId="1030" priority="1198" operator="equal">
      <formula>"Alto"</formula>
    </cfRule>
    <cfRule type="cellIs" dxfId="1029" priority="1199" operator="equal">
      <formula>"Moderado"</formula>
    </cfRule>
    <cfRule type="cellIs" dxfId="1028" priority="1200" operator="equal">
      <formula>"Bajo"</formula>
    </cfRule>
  </conditionalFormatting>
  <conditionalFormatting sqref="K115">
    <cfRule type="cellIs" dxfId="1027" priority="1192" operator="equal">
      <formula>"Muy Alta"</formula>
    </cfRule>
    <cfRule type="cellIs" dxfId="1026" priority="1193" operator="equal">
      <formula>"Alta"</formula>
    </cfRule>
    <cfRule type="cellIs" dxfId="1025" priority="1194" operator="equal">
      <formula>"Media"</formula>
    </cfRule>
    <cfRule type="cellIs" dxfId="1024" priority="1195" operator="equal">
      <formula>"Baja"</formula>
    </cfRule>
    <cfRule type="cellIs" dxfId="1023" priority="1196" operator="equal">
      <formula>"Muy Baja"</formula>
    </cfRule>
  </conditionalFormatting>
  <conditionalFormatting sqref="O115">
    <cfRule type="cellIs" dxfId="1022" priority="1187" operator="equal">
      <formula>"Catastrófico"</formula>
    </cfRule>
    <cfRule type="cellIs" dxfId="1021" priority="1188" operator="equal">
      <formula>"Mayor"</formula>
    </cfRule>
    <cfRule type="cellIs" dxfId="1020" priority="1189" operator="equal">
      <formula>"Moderado"</formula>
    </cfRule>
    <cfRule type="cellIs" dxfId="1019" priority="1190" operator="equal">
      <formula>"Menor"</formula>
    </cfRule>
    <cfRule type="cellIs" dxfId="1018" priority="1191" operator="equal">
      <formula>"Leve"</formula>
    </cfRule>
  </conditionalFormatting>
  <conditionalFormatting sqref="Q115">
    <cfRule type="cellIs" dxfId="1017" priority="1183" operator="equal">
      <formula>"Extremo"</formula>
    </cfRule>
    <cfRule type="cellIs" dxfId="1016" priority="1184" operator="equal">
      <formula>"Alto"</formula>
    </cfRule>
    <cfRule type="cellIs" dxfId="1015" priority="1185" operator="equal">
      <formula>"Moderado"</formula>
    </cfRule>
    <cfRule type="cellIs" dxfId="1014" priority="1186" operator="equal">
      <formula>"Bajo"</formula>
    </cfRule>
  </conditionalFormatting>
  <conditionalFormatting sqref="N115:N117">
    <cfRule type="containsText" dxfId="1013" priority="1182" operator="containsText" text="❌">
      <formula>NOT(ISERROR(SEARCH("❌",N115)))</formula>
    </cfRule>
  </conditionalFormatting>
  <conditionalFormatting sqref="AB118">
    <cfRule type="cellIs" dxfId="1012" priority="1177" operator="equal">
      <formula>"Muy Alta"</formula>
    </cfRule>
    <cfRule type="cellIs" dxfId="1011" priority="1178" operator="equal">
      <formula>"Alta"</formula>
    </cfRule>
    <cfRule type="cellIs" dxfId="1010" priority="1179" operator="equal">
      <formula>"Media"</formula>
    </cfRule>
    <cfRule type="cellIs" dxfId="1009" priority="1180" operator="equal">
      <formula>"Baja"</formula>
    </cfRule>
    <cfRule type="cellIs" dxfId="1008" priority="1181" operator="equal">
      <formula>"Muy Baja"</formula>
    </cfRule>
  </conditionalFormatting>
  <conditionalFormatting sqref="AD118">
    <cfRule type="cellIs" dxfId="1007" priority="1172" operator="equal">
      <formula>"Catastrófico"</formula>
    </cfRule>
    <cfRule type="cellIs" dxfId="1006" priority="1173" operator="equal">
      <formula>"Mayor"</formula>
    </cfRule>
    <cfRule type="cellIs" dxfId="1005" priority="1174" operator="equal">
      <formula>"Moderado"</formula>
    </cfRule>
    <cfRule type="cellIs" dxfId="1004" priority="1175" operator="equal">
      <formula>"Menor"</formula>
    </cfRule>
    <cfRule type="cellIs" dxfId="1003" priority="1176" operator="equal">
      <formula>"Leve"</formula>
    </cfRule>
  </conditionalFormatting>
  <conditionalFormatting sqref="AF118">
    <cfRule type="cellIs" dxfId="1002" priority="1168" operator="equal">
      <formula>"Extremo"</formula>
    </cfRule>
    <cfRule type="cellIs" dxfId="1001" priority="1169" operator="equal">
      <formula>"Alto"</formula>
    </cfRule>
    <cfRule type="cellIs" dxfId="1000" priority="1170" operator="equal">
      <formula>"Moderado"</formula>
    </cfRule>
    <cfRule type="cellIs" dxfId="999" priority="1171" operator="equal">
      <formula>"Bajo"</formula>
    </cfRule>
  </conditionalFormatting>
  <conditionalFormatting sqref="AB119">
    <cfRule type="cellIs" dxfId="998" priority="1163" operator="equal">
      <formula>"Muy Alta"</formula>
    </cfRule>
    <cfRule type="cellIs" dxfId="997" priority="1164" operator="equal">
      <formula>"Alta"</formula>
    </cfRule>
    <cfRule type="cellIs" dxfId="996" priority="1165" operator="equal">
      <formula>"Media"</formula>
    </cfRule>
    <cfRule type="cellIs" dxfId="995" priority="1166" operator="equal">
      <formula>"Baja"</formula>
    </cfRule>
    <cfRule type="cellIs" dxfId="994" priority="1167" operator="equal">
      <formula>"Muy Baja"</formula>
    </cfRule>
  </conditionalFormatting>
  <conditionalFormatting sqref="AD119">
    <cfRule type="cellIs" dxfId="993" priority="1158" operator="equal">
      <formula>"Catastrófico"</formula>
    </cfRule>
    <cfRule type="cellIs" dxfId="992" priority="1159" operator="equal">
      <formula>"Mayor"</formula>
    </cfRule>
    <cfRule type="cellIs" dxfId="991" priority="1160" operator="equal">
      <formula>"Moderado"</formula>
    </cfRule>
    <cfRule type="cellIs" dxfId="990" priority="1161" operator="equal">
      <formula>"Menor"</formula>
    </cfRule>
    <cfRule type="cellIs" dxfId="989" priority="1162" operator="equal">
      <formula>"Leve"</formula>
    </cfRule>
  </conditionalFormatting>
  <conditionalFormatting sqref="AF119">
    <cfRule type="cellIs" dxfId="988" priority="1154" operator="equal">
      <formula>"Extremo"</formula>
    </cfRule>
    <cfRule type="cellIs" dxfId="987" priority="1155" operator="equal">
      <formula>"Alto"</formula>
    </cfRule>
    <cfRule type="cellIs" dxfId="986" priority="1156" operator="equal">
      <formula>"Moderado"</formula>
    </cfRule>
    <cfRule type="cellIs" dxfId="985" priority="1157" operator="equal">
      <formula>"Bajo"</formula>
    </cfRule>
  </conditionalFormatting>
  <conditionalFormatting sqref="AB120">
    <cfRule type="cellIs" dxfId="984" priority="1149" operator="equal">
      <formula>"Muy Alta"</formula>
    </cfRule>
    <cfRule type="cellIs" dxfId="983" priority="1150" operator="equal">
      <formula>"Alta"</formula>
    </cfRule>
    <cfRule type="cellIs" dxfId="982" priority="1151" operator="equal">
      <formula>"Media"</formula>
    </cfRule>
    <cfRule type="cellIs" dxfId="981" priority="1152" operator="equal">
      <formula>"Baja"</formula>
    </cfRule>
    <cfRule type="cellIs" dxfId="980" priority="1153" operator="equal">
      <formula>"Muy Baja"</formula>
    </cfRule>
  </conditionalFormatting>
  <conditionalFormatting sqref="AD120">
    <cfRule type="cellIs" dxfId="979" priority="1144" operator="equal">
      <formula>"Catastrófico"</formula>
    </cfRule>
    <cfRule type="cellIs" dxfId="978" priority="1145" operator="equal">
      <formula>"Mayor"</formula>
    </cfRule>
    <cfRule type="cellIs" dxfId="977" priority="1146" operator="equal">
      <formula>"Moderado"</formula>
    </cfRule>
    <cfRule type="cellIs" dxfId="976" priority="1147" operator="equal">
      <formula>"Menor"</formula>
    </cfRule>
    <cfRule type="cellIs" dxfId="975" priority="1148" operator="equal">
      <formula>"Leve"</formula>
    </cfRule>
  </conditionalFormatting>
  <conditionalFormatting sqref="AF120">
    <cfRule type="cellIs" dxfId="974" priority="1140" operator="equal">
      <formula>"Extremo"</formula>
    </cfRule>
    <cfRule type="cellIs" dxfId="973" priority="1141" operator="equal">
      <formula>"Alto"</formula>
    </cfRule>
    <cfRule type="cellIs" dxfId="972" priority="1142" operator="equal">
      <formula>"Moderado"</formula>
    </cfRule>
    <cfRule type="cellIs" dxfId="971" priority="1143" operator="equal">
      <formula>"Bajo"</formula>
    </cfRule>
  </conditionalFormatting>
  <conditionalFormatting sqref="K118">
    <cfRule type="cellIs" dxfId="970" priority="1135" operator="equal">
      <formula>"Muy Alta"</formula>
    </cfRule>
    <cfRule type="cellIs" dxfId="969" priority="1136" operator="equal">
      <formula>"Alta"</formula>
    </cfRule>
    <cfRule type="cellIs" dxfId="968" priority="1137" operator="equal">
      <formula>"Media"</formula>
    </cfRule>
    <cfRule type="cellIs" dxfId="967" priority="1138" operator="equal">
      <formula>"Baja"</formula>
    </cfRule>
    <cfRule type="cellIs" dxfId="966" priority="1139" operator="equal">
      <formula>"Muy Baja"</formula>
    </cfRule>
  </conditionalFormatting>
  <conditionalFormatting sqref="O118">
    <cfRule type="cellIs" dxfId="965" priority="1130" operator="equal">
      <formula>"Catastrófico"</formula>
    </cfRule>
    <cfRule type="cellIs" dxfId="964" priority="1131" operator="equal">
      <formula>"Mayor"</formula>
    </cfRule>
    <cfRule type="cellIs" dxfId="963" priority="1132" operator="equal">
      <formula>"Moderado"</formula>
    </cfRule>
    <cfRule type="cellIs" dxfId="962" priority="1133" operator="equal">
      <formula>"Menor"</formula>
    </cfRule>
    <cfRule type="cellIs" dxfId="961" priority="1134" operator="equal">
      <formula>"Leve"</formula>
    </cfRule>
  </conditionalFormatting>
  <conditionalFormatting sqref="Q118">
    <cfRule type="cellIs" dxfId="960" priority="1126" operator="equal">
      <formula>"Extremo"</formula>
    </cfRule>
    <cfRule type="cellIs" dxfId="959" priority="1127" operator="equal">
      <formula>"Alto"</formula>
    </cfRule>
    <cfRule type="cellIs" dxfId="958" priority="1128" operator="equal">
      <formula>"Moderado"</formula>
    </cfRule>
    <cfRule type="cellIs" dxfId="957" priority="1129" operator="equal">
      <formula>"Bajo"</formula>
    </cfRule>
  </conditionalFormatting>
  <conditionalFormatting sqref="N118:N120">
    <cfRule type="containsText" dxfId="956" priority="1125" operator="containsText" text="❌">
      <formula>NOT(ISERROR(SEARCH("❌",N118)))</formula>
    </cfRule>
  </conditionalFormatting>
  <conditionalFormatting sqref="AB121">
    <cfRule type="cellIs" dxfId="955" priority="1120" operator="equal">
      <formula>"Muy Alta"</formula>
    </cfRule>
    <cfRule type="cellIs" dxfId="954" priority="1121" operator="equal">
      <formula>"Alta"</formula>
    </cfRule>
    <cfRule type="cellIs" dxfId="953" priority="1122" operator="equal">
      <formula>"Media"</formula>
    </cfRule>
    <cfRule type="cellIs" dxfId="952" priority="1123" operator="equal">
      <formula>"Baja"</formula>
    </cfRule>
    <cfRule type="cellIs" dxfId="951" priority="1124" operator="equal">
      <formula>"Muy Baja"</formula>
    </cfRule>
  </conditionalFormatting>
  <conditionalFormatting sqref="AD121">
    <cfRule type="cellIs" dxfId="950" priority="1115" operator="equal">
      <formula>"Catastrófico"</formula>
    </cfRule>
    <cfRule type="cellIs" dxfId="949" priority="1116" operator="equal">
      <formula>"Mayor"</formula>
    </cfRule>
    <cfRule type="cellIs" dxfId="948" priority="1117" operator="equal">
      <formula>"Moderado"</formula>
    </cfRule>
    <cfRule type="cellIs" dxfId="947" priority="1118" operator="equal">
      <formula>"Menor"</formula>
    </cfRule>
    <cfRule type="cellIs" dxfId="946" priority="1119" operator="equal">
      <formula>"Leve"</formula>
    </cfRule>
  </conditionalFormatting>
  <conditionalFormatting sqref="AF121">
    <cfRule type="cellIs" dxfId="945" priority="1111" operator="equal">
      <formula>"Extremo"</formula>
    </cfRule>
    <cfRule type="cellIs" dxfId="944" priority="1112" operator="equal">
      <formula>"Alto"</formula>
    </cfRule>
    <cfRule type="cellIs" dxfId="943" priority="1113" operator="equal">
      <formula>"Moderado"</formula>
    </cfRule>
    <cfRule type="cellIs" dxfId="942" priority="1114" operator="equal">
      <formula>"Bajo"</formula>
    </cfRule>
  </conditionalFormatting>
  <conditionalFormatting sqref="AB122">
    <cfRule type="cellIs" dxfId="941" priority="1106" operator="equal">
      <formula>"Muy Alta"</formula>
    </cfRule>
    <cfRule type="cellIs" dxfId="940" priority="1107" operator="equal">
      <formula>"Alta"</formula>
    </cfRule>
    <cfRule type="cellIs" dxfId="939" priority="1108" operator="equal">
      <formula>"Media"</formula>
    </cfRule>
    <cfRule type="cellIs" dxfId="938" priority="1109" operator="equal">
      <formula>"Baja"</formula>
    </cfRule>
    <cfRule type="cellIs" dxfId="937" priority="1110" operator="equal">
      <formula>"Muy Baja"</formula>
    </cfRule>
  </conditionalFormatting>
  <conditionalFormatting sqref="AD122">
    <cfRule type="cellIs" dxfId="936" priority="1101" operator="equal">
      <formula>"Catastrófico"</formula>
    </cfRule>
    <cfRule type="cellIs" dxfId="935" priority="1102" operator="equal">
      <formula>"Mayor"</formula>
    </cfRule>
    <cfRule type="cellIs" dxfId="934" priority="1103" operator="equal">
      <formula>"Moderado"</formula>
    </cfRule>
    <cfRule type="cellIs" dxfId="933" priority="1104" operator="equal">
      <formula>"Menor"</formula>
    </cfRule>
    <cfRule type="cellIs" dxfId="932" priority="1105" operator="equal">
      <formula>"Leve"</formula>
    </cfRule>
  </conditionalFormatting>
  <conditionalFormatting sqref="AF122">
    <cfRule type="cellIs" dxfId="931" priority="1097" operator="equal">
      <formula>"Extremo"</formula>
    </cfRule>
    <cfRule type="cellIs" dxfId="930" priority="1098" operator="equal">
      <formula>"Alto"</formula>
    </cfRule>
    <cfRule type="cellIs" dxfId="929" priority="1099" operator="equal">
      <formula>"Moderado"</formula>
    </cfRule>
    <cfRule type="cellIs" dxfId="928" priority="1100" operator="equal">
      <formula>"Bajo"</formula>
    </cfRule>
  </conditionalFormatting>
  <conditionalFormatting sqref="AB123">
    <cfRule type="cellIs" dxfId="927" priority="1092" operator="equal">
      <formula>"Muy Alta"</formula>
    </cfRule>
    <cfRule type="cellIs" dxfId="926" priority="1093" operator="equal">
      <formula>"Alta"</formula>
    </cfRule>
    <cfRule type="cellIs" dxfId="925" priority="1094" operator="equal">
      <formula>"Media"</formula>
    </cfRule>
    <cfRule type="cellIs" dxfId="924" priority="1095" operator="equal">
      <formula>"Baja"</formula>
    </cfRule>
    <cfRule type="cellIs" dxfId="923" priority="1096" operator="equal">
      <formula>"Muy Baja"</formula>
    </cfRule>
  </conditionalFormatting>
  <conditionalFormatting sqref="AD123">
    <cfRule type="cellIs" dxfId="922" priority="1087" operator="equal">
      <formula>"Catastrófico"</formula>
    </cfRule>
    <cfRule type="cellIs" dxfId="921" priority="1088" operator="equal">
      <formula>"Mayor"</formula>
    </cfRule>
    <cfRule type="cellIs" dxfId="920" priority="1089" operator="equal">
      <formula>"Moderado"</formula>
    </cfRule>
    <cfRule type="cellIs" dxfId="919" priority="1090" operator="equal">
      <formula>"Menor"</formula>
    </cfRule>
    <cfRule type="cellIs" dxfId="918" priority="1091" operator="equal">
      <formula>"Leve"</formula>
    </cfRule>
  </conditionalFormatting>
  <conditionalFormatting sqref="AF123">
    <cfRule type="cellIs" dxfId="917" priority="1083" operator="equal">
      <formula>"Extremo"</formula>
    </cfRule>
    <cfRule type="cellIs" dxfId="916" priority="1084" operator="equal">
      <formula>"Alto"</formula>
    </cfRule>
    <cfRule type="cellIs" dxfId="915" priority="1085" operator="equal">
      <formula>"Moderado"</formula>
    </cfRule>
    <cfRule type="cellIs" dxfId="914" priority="1086" operator="equal">
      <formula>"Bajo"</formula>
    </cfRule>
  </conditionalFormatting>
  <conditionalFormatting sqref="K121">
    <cfRule type="cellIs" dxfId="913" priority="1078" operator="equal">
      <formula>"Muy Alta"</formula>
    </cfRule>
    <cfRule type="cellIs" dxfId="912" priority="1079" operator="equal">
      <formula>"Alta"</formula>
    </cfRule>
    <cfRule type="cellIs" dxfId="911" priority="1080" operator="equal">
      <formula>"Media"</formula>
    </cfRule>
    <cfRule type="cellIs" dxfId="910" priority="1081" operator="equal">
      <formula>"Baja"</formula>
    </cfRule>
    <cfRule type="cellIs" dxfId="909" priority="1082" operator="equal">
      <formula>"Muy Baja"</formula>
    </cfRule>
  </conditionalFormatting>
  <conditionalFormatting sqref="O121">
    <cfRule type="cellIs" dxfId="908" priority="1073" operator="equal">
      <formula>"Catastrófico"</formula>
    </cfRule>
    <cfRule type="cellIs" dxfId="907" priority="1074" operator="equal">
      <formula>"Mayor"</formula>
    </cfRule>
    <cfRule type="cellIs" dxfId="906" priority="1075" operator="equal">
      <formula>"Moderado"</formula>
    </cfRule>
    <cfRule type="cellIs" dxfId="905" priority="1076" operator="equal">
      <formula>"Menor"</formula>
    </cfRule>
    <cfRule type="cellIs" dxfId="904" priority="1077" operator="equal">
      <formula>"Leve"</formula>
    </cfRule>
  </conditionalFormatting>
  <conditionalFormatting sqref="Q121">
    <cfRule type="cellIs" dxfId="903" priority="1069" operator="equal">
      <formula>"Extremo"</formula>
    </cfRule>
    <cfRule type="cellIs" dxfId="902" priority="1070" operator="equal">
      <formula>"Alto"</formula>
    </cfRule>
    <cfRule type="cellIs" dxfId="901" priority="1071" operator="equal">
      <formula>"Moderado"</formula>
    </cfRule>
    <cfRule type="cellIs" dxfId="900" priority="1072" operator="equal">
      <formula>"Bajo"</formula>
    </cfRule>
  </conditionalFormatting>
  <conditionalFormatting sqref="N121:N123">
    <cfRule type="containsText" dxfId="899" priority="1068" operator="containsText" text="❌">
      <formula>NOT(ISERROR(SEARCH("❌",N121)))</formula>
    </cfRule>
  </conditionalFormatting>
  <conditionalFormatting sqref="AB124">
    <cfRule type="cellIs" dxfId="898" priority="1063" operator="equal">
      <formula>"Muy Alta"</formula>
    </cfRule>
    <cfRule type="cellIs" dxfId="897" priority="1064" operator="equal">
      <formula>"Alta"</formula>
    </cfRule>
    <cfRule type="cellIs" dxfId="896" priority="1065" operator="equal">
      <formula>"Media"</formula>
    </cfRule>
    <cfRule type="cellIs" dxfId="895" priority="1066" operator="equal">
      <formula>"Baja"</formula>
    </cfRule>
    <cfRule type="cellIs" dxfId="894" priority="1067" operator="equal">
      <formula>"Muy Baja"</formula>
    </cfRule>
  </conditionalFormatting>
  <conditionalFormatting sqref="AD124">
    <cfRule type="cellIs" dxfId="893" priority="1058" operator="equal">
      <formula>"Catastrófico"</formula>
    </cfRule>
    <cfRule type="cellIs" dxfId="892" priority="1059" operator="equal">
      <formula>"Mayor"</formula>
    </cfRule>
    <cfRule type="cellIs" dxfId="891" priority="1060" operator="equal">
      <formula>"Moderado"</formula>
    </cfRule>
    <cfRule type="cellIs" dxfId="890" priority="1061" operator="equal">
      <formula>"Menor"</formula>
    </cfRule>
    <cfRule type="cellIs" dxfId="889" priority="1062" operator="equal">
      <formula>"Leve"</formula>
    </cfRule>
  </conditionalFormatting>
  <conditionalFormatting sqref="AF124">
    <cfRule type="cellIs" dxfId="888" priority="1054" operator="equal">
      <formula>"Extremo"</formula>
    </cfRule>
    <cfRule type="cellIs" dxfId="887" priority="1055" operator="equal">
      <formula>"Alto"</formula>
    </cfRule>
    <cfRule type="cellIs" dxfId="886" priority="1056" operator="equal">
      <formula>"Moderado"</formula>
    </cfRule>
    <cfRule type="cellIs" dxfId="885" priority="1057" operator="equal">
      <formula>"Bajo"</formula>
    </cfRule>
  </conditionalFormatting>
  <conditionalFormatting sqref="AB125">
    <cfRule type="cellIs" dxfId="884" priority="1049" operator="equal">
      <formula>"Muy Alta"</formula>
    </cfRule>
    <cfRule type="cellIs" dxfId="883" priority="1050" operator="equal">
      <formula>"Alta"</formula>
    </cfRule>
    <cfRule type="cellIs" dxfId="882" priority="1051" operator="equal">
      <formula>"Media"</formula>
    </cfRule>
    <cfRule type="cellIs" dxfId="881" priority="1052" operator="equal">
      <formula>"Baja"</formula>
    </cfRule>
    <cfRule type="cellIs" dxfId="880" priority="1053" operator="equal">
      <formula>"Muy Baja"</formula>
    </cfRule>
  </conditionalFormatting>
  <conditionalFormatting sqref="AD125">
    <cfRule type="cellIs" dxfId="879" priority="1044" operator="equal">
      <formula>"Catastrófico"</formula>
    </cfRule>
    <cfRule type="cellIs" dxfId="878" priority="1045" operator="equal">
      <formula>"Mayor"</formula>
    </cfRule>
    <cfRule type="cellIs" dxfId="877" priority="1046" operator="equal">
      <formula>"Moderado"</formula>
    </cfRule>
    <cfRule type="cellIs" dxfId="876" priority="1047" operator="equal">
      <formula>"Menor"</formula>
    </cfRule>
    <cfRule type="cellIs" dxfId="875" priority="1048" operator="equal">
      <formula>"Leve"</formula>
    </cfRule>
  </conditionalFormatting>
  <conditionalFormatting sqref="AF125">
    <cfRule type="cellIs" dxfId="874" priority="1040" operator="equal">
      <formula>"Extremo"</formula>
    </cfRule>
    <cfRule type="cellIs" dxfId="873" priority="1041" operator="equal">
      <formula>"Alto"</formula>
    </cfRule>
    <cfRule type="cellIs" dxfId="872" priority="1042" operator="equal">
      <formula>"Moderado"</formula>
    </cfRule>
    <cfRule type="cellIs" dxfId="871" priority="1043" operator="equal">
      <formula>"Bajo"</formula>
    </cfRule>
  </conditionalFormatting>
  <conditionalFormatting sqref="AB126:AB129">
    <cfRule type="cellIs" dxfId="870" priority="1035" operator="equal">
      <formula>"Muy Alta"</formula>
    </cfRule>
    <cfRule type="cellIs" dxfId="869" priority="1036" operator="equal">
      <formula>"Alta"</formula>
    </cfRule>
    <cfRule type="cellIs" dxfId="868" priority="1037" operator="equal">
      <formula>"Media"</formula>
    </cfRule>
    <cfRule type="cellIs" dxfId="867" priority="1038" operator="equal">
      <formula>"Baja"</formula>
    </cfRule>
    <cfRule type="cellIs" dxfId="866" priority="1039" operator="equal">
      <formula>"Muy Baja"</formula>
    </cfRule>
  </conditionalFormatting>
  <conditionalFormatting sqref="AD126:AD129">
    <cfRule type="cellIs" dxfId="865" priority="1030" operator="equal">
      <formula>"Catastrófico"</formula>
    </cfRule>
    <cfRule type="cellIs" dxfId="864" priority="1031" operator="equal">
      <formula>"Mayor"</formula>
    </cfRule>
    <cfRule type="cellIs" dxfId="863" priority="1032" operator="equal">
      <formula>"Moderado"</formula>
    </cfRule>
    <cfRule type="cellIs" dxfId="862" priority="1033" operator="equal">
      <formula>"Menor"</formula>
    </cfRule>
    <cfRule type="cellIs" dxfId="861" priority="1034" operator="equal">
      <formula>"Leve"</formula>
    </cfRule>
  </conditionalFormatting>
  <conditionalFormatting sqref="AF126:AF129">
    <cfRule type="cellIs" dxfId="860" priority="1026" operator="equal">
      <formula>"Extremo"</formula>
    </cfRule>
    <cfRule type="cellIs" dxfId="859" priority="1027" operator="equal">
      <formula>"Alto"</formula>
    </cfRule>
    <cfRule type="cellIs" dxfId="858" priority="1028" operator="equal">
      <formula>"Moderado"</formula>
    </cfRule>
    <cfRule type="cellIs" dxfId="857" priority="1029" operator="equal">
      <formula>"Bajo"</formula>
    </cfRule>
  </conditionalFormatting>
  <conditionalFormatting sqref="K124">
    <cfRule type="cellIs" dxfId="856" priority="1021" operator="equal">
      <formula>"Muy Alta"</formula>
    </cfRule>
    <cfRule type="cellIs" dxfId="855" priority="1022" operator="equal">
      <formula>"Alta"</formula>
    </cfRule>
    <cfRule type="cellIs" dxfId="854" priority="1023" operator="equal">
      <formula>"Media"</formula>
    </cfRule>
    <cfRule type="cellIs" dxfId="853" priority="1024" operator="equal">
      <formula>"Baja"</formula>
    </cfRule>
    <cfRule type="cellIs" dxfId="852" priority="1025" operator="equal">
      <formula>"Muy Baja"</formula>
    </cfRule>
  </conditionalFormatting>
  <conditionalFormatting sqref="O124">
    <cfRule type="cellIs" dxfId="851" priority="1016" operator="equal">
      <formula>"Catastrófico"</formula>
    </cfRule>
    <cfRule type="cellIs" dxfId="850" priority="1017" operator="equal">
      <formula>"Mayor"</formula>
    </cfRule>
    <cfRule type="cellIs" dxfId="849" priority="1018" operator="equal">
      <formula>"Moderado"</formula>
    </cfRule>
    <cfRule type="cellIs" dxfId="848" priority="1019" operator="equal">
      <formula>"Menor"</formula>
    </cfRule>
    <cfRule type="cellIs" dxfId="847" priority="1020" operator="equal">
      <formula>"Leve"</formula>
    </cfRule>
  </conditionalFormatting>
  <conditionalFormatting sqref="Q124">
    <cfRule type="cellIs" dxfId="846" priority="1012" operator="equal">
      <formula>"Extremo"</formula>
    </cfRule>
    <cfRule type="cellIs" dxfId="845" priority="1013" operator="equal">
      <formula>"Alto"</formula>
    </cfRule>
    <cfRule type="cellIs" dxfId="844" priority="1014" operator="equal">
      <formula>"Moderado"</formula>
    </cfRule>
    <cfRule type="cellIs" dxfId="843" priority="1015" operator="equal">
      <formula>"Bajo"</formula>
    </cfRule>
  </conditionalFormatting>
  <conditionalFormatting sqref="N124:N129">
    <cfRule type="containsText" dxfId="842" priority="1011" operator="containsText" text="❌">
      <formula>NOT(ISERROR(SEARCH("❌",N124)))</formula>
    </cfRule>
  </conditionalFormatting>
  <conditionalFormatting sqref="AB130">
    <cfRule type="cellIs" dxfId="841" priority="1006" operator="equal">
      <formula>"Muy Alta"</formula>
    </cfRule>
    <cfRule type="cellIs" dxfId="840" priority="1007" operator="equal">
      <formula>"Alta"</formula>
    </cfRule>
    <cfRule type="cellIs" dxfId="839" priority="1008" operator="equal">
      <formula>"Media"</formula>
    </cfRule>
    <cfRule type="cellIs" dxfId="838" priority="1009" operator="equal">
      <formula>"Baja"</formula>
    </cfRule>
    <cfRule type="cellIs" dxfId="837" priority="1010" operator="equal">
      <formula>"Muy Baja"</formula>
    </cfRule>
  </conditionalFormatting>
  <conditionalFormatting sqref="AD130">
    <cfRule type="cellIs" dxfId="836" priority="1001" operator="equal">
      <formula>"Catastrófico"</formula>
    </cfRule>
    <cfRule type="cellIs" dxfId="835" priority="1002" operator="equal">
      <formula>"Mayor"</formula>
    </cfRule>
    <cfRule type="cellIs" dxfId="834" priority="1003" operator="equal">
      <formula>"Moderado"</formula>
    </cfRule>
    <cfRule type="cellIs" dxfId="833" priority="1004" operator="equal">
      <formula>"Menor"</formula>
    </cfRule>
    <cfRule type="cellIs" dxfId="832" priority="1005" operator="equal">
      <formula>"Leve"</formula>
    </cfRule>
  </conditionalFormatting>
  <conditionalFormatting sqref="AF130">
    <cfRule type="cellIs" dxfId="831" priority="997" operator="equal">
      <formula>"Extremo"</formula>
    </cfRule>
    <cfRule type="cellIs" dxfId="830" priority="998" operator="equal">
      <formula>"Alto"</formula>
    </cfRule>
    <cfRule type="cellIs" dxfId="829" priority="999" operator="equal">
      <formula>"Moderado"</formula>
    </cfRule>
    <cfRule type="cellIs" dxfId="828" priority="1000" operator="equal">
      <formula>"Bajo"</formula>
    </cfRule>
  </conditionalFormatting>
  <conditionalFormatting sqref="AB131">
    <cfRule type="cellIs" dxfId="827" priority="992" operator="equal">
      <formula>"Muy Alta"</formula>
    </cfRule>
    <cfRule type="cellIs" dxfId="826" priority="993" operator="equal">
      <formula>"Alta"</formula>
    </cfRule>
    <cfRule type="cellIs" dxfId="825" priority="994" operator="equal">
      <formula>"Media"</formula>
    </cfRule>
    <cfRule type="cellIs" dxfId="824" priority="995" operator="equal">
      <formula>"Baja"</formula>
    </cfRule>
    <cfRule type="cellIs" dxfId="823" priority="996" operator="equal">
      <formula>"Muy Baja"</formula>
    </cfRule>
  </conditionalFormatting>
  <conditionalFormatting sqref="AD131">
    <cfRule type="cellIs" dxfId="822" priority="987" operator="equal">
      <formula>"Catastrófico"</formula>
    </cfRule>
    <cfRule type="cellIs" dxfId="821" priority="988" operator="equal">
      <formula>"Mayor"</formula>
    </cfRule>
    <cfRule type="cellIs" dxfId="820" priority="989" operator="equal">
      <formula>"Moderado"</formula>
    </cfRule>
    <cfRule type="cellIs" dxfId="819" priority="990" operator="equal">
      <formula>"Menor"</formula>
    </cfRule>
    <cfRule type="cellIs" dxfId="818" priority="991" operator="equal">
      <formula>"Leve"</formula>
    </cfRule>
  </conditionalFormatting>
  <conditionalFormatting sqref="AF131">
    <cfRule type="cellIs" dxfId="817" priority="983" operator="equal">
      <formula>"Extremo"</formula>
    </cfRule>
    <cfRule type="cellIs" dxfId="816" priority="984" operator="equal">
      <formula>"Alto"</formula>
    </cfRule>
    <cfRule type="cellIs" dxfId="815" priority="985" operator="equal">
      <formula>"Moderado"</formula>
    </cfRule>
    <cfRule type="cellIs" dxfId="814" priority="986" operator="equal">
      <formula>"Bajo"</formula>
    </cfRule>
  </conditionalFormatting>
  <conditionalFormatting sqref="AB132">
    <cfRule type="cellIs" dxfId="813" priority="978" operator="equal">
      <formula>"Muy Alta"</formula>
    </cfRule>
    <cfRule type="cellIs" dxfId="812" priority="979" operator="equal">
      <formula>"Alta"</formula>
    </cfRule>
    <cfRule type="cellIs" dxfId="811" priority="980" operator="equal">
      <formula>"Media"</formula>
    </cfRule>
    <cfRule type="cellIs" dxfId="810" priority="981" operator="equal">
      <formula>"Baja"</formula>
    </cfRule>
    <cfRule type="cellIs" dxfId="809" priority="982" operator="equal">
      <formula>"Muy Baja"</formula>
    </cfRule>
  </conditionalFormatting>
  <conditionalFormatting sqref="AD132">
    <cfRule type="cellIs" dxfId="808" priority="973" operator="equal">
      <formula>"Catastrófico"</formula>
    </cfRule>
    <cfRule type="cellIs" dxfId="807" priority="974" operator="equal">
      <formula>"Mayor"</formula>
    </cfRule>
    <cfRule type="cellIs" dxfId="806" priority="975" operator="equal">
      <formula>"Moderado"</formula>
    </cfRule>
    <cfRule type="cellIs" dxfId="805" priority="976" operator="equal">
      <formula>"Menor"</formula>
    </cfRule>
    <cfRule type="cellIs" dxfId="804" priority="977" operator="equal">
      <formula>"Leve"</formula>
    </cfRule>
  </conditionalFormatting>
  <conditionalFormatting sqref="AF132">
    <cfRule type="cellIs" dxfId="803" priority="969" operator="equal">
      <formula>"Extremo"</formula>
    </cfRule>
    <cfRule type="cellIs" dxfId="802" priority="970" operator="equal">
      <formula>"Alto"</formula>
    </cfRule>
    <cfRule type="cellIs" dxfId="801" priority="971" operator="equal">
      <formula>"Moderado"</formula>
    </cfRule>
    <cfRule type="cellIs" dxfId="800" priority="972" operator="equal">
      <formula>"Bajo"</formula>
    </cfRule>
  </conditionalFormatting>
  <conditionalFormatting sqref="K130">
    <cfRule type="cellIs" dxfId="799" priority="964" operator="equal">
      <formula>"Muy Alta"</formula>
    </cfRule>
    <cfRule type="cellIs" dxfId="798" priority="965" operator="equal">
      <formula>"Alta"</formula>
    </cfRule>
    <cfRule type="cellIs" dxfId="797" priority="966" operator="equal">
      <formula>"Media"</formula>
    </cfRule>
    <cfRule type="cellIs" dxfId="796" priority="967" operator="equal">
      <formula>"Baja"</formula>
    </cfRule>
    <cfRule type="cellIs" dxfId="795" priority="968" operator="equal">
      <formula>"Muy Baja"</formula>
    </cfRule>
  </conditionalFormatting>
  <conditionalFormatting sqref="O130">
    <cfRule type="cellIs" dxfId="794" priority="959" operator="equal">
      <formula>"Catastrófico"</formula>
    </cfRule>
    <cfRule type="cellIs" dxfId="793" priority="960" operator="equal">
      <formula>"Mayor"</formula>
    </cfRule>
    <cfRule type="cellIs" dxfId="792" priority="961" operator="equal">
      <formula>"Moderado"</formula>
    </cfRule>
    <cfRule type="cellIs" dxfId="791" priority="962" operator="equal">
      <formula>"Menor"</formula>
    </cfRule>
    <cfRule type="cellIs" dxfId="790" priority="963" operator="equal">
      <formula>"Leve"</formula>
    </cfRule>
  </conditionalFormatting>
  <conditionalFormatting sqref="Q130">
    <cfRule type="cellIs" dxfId="789" priority="955" operator="equal">
      <formula>"Extremo"</formula>
    </cfRule>
    <cfRule type="cellIs" dxfId="788" priority="956" operator="equal">
      <formula>"Alto"</formula>
    </cfRule>
    <cfRule type="cellIs" dxfId="787" priority="957" operator="equal">
      <formula>"Moderado"</formula>
    </cfRule>
    <cfRule type="cellIs" dxfId="786" priority="958" operator="equal">
      <formula>"Bajo"</formula>
    </cfRule>
  </conditionalFormatting>
  <conditionalFormatting sqref="N130:N132">
    <cfRule type="containsText" dxfId="785" priority="954" operator="containsText" text="❌">
      <formula>NOT(ISERROR(SEARCH("❌",N130)))</formula>
    </cfRule>
  </conditionalFormatting>
  <conditionalFormatting sqref="AB130:AB132">
    <cfRule type="cellIs" dxfId="784" priority="949" operator="equal">
      <formula>"Muy Alta"</formula>
    </cfRule>
    <cfRule type="cellIs" dxfId="783" priority="950" operator="equal">
      <formula>"Alta"</formula>
    </cfRule>
    <cfRule type="cellIs" dxfId="782" priority="951" operator="equal">
      <formula>"Media"</formula>
    </cfRule>
    <cfRule type="cellIs" dxfId="781" priority="952" operator="equal">
      <formula>"Baja"</formula>
    </cfRule>
    <cfRule type="cellIs" dxfId="780" priority="953" operator="equal">
      <formula>"Muy Baja"</formula>
    </cfRule>
  </conditionalFormatting>
  <conditionalFormatting sqref="AD130:AD132">
    <cfRule type="cellIs" dxfId="779" priority="944" operator="equal">
      <formula>"Catastrófico"</formula>
    </cfRule>
    <cfRule type="cellIs" dxfId="778" priority="945" operator="equal">
      <formula>"Mayor"</formula>
    </cfRule>
    <cfRule type="cellIs" dxfId="777" priority="946" operator="equal">
      <formula>"Moderado"</formula>
    </cfRule>
    <cfRule type="cellIs" dxfId="776" priority="947" operator="equal">
      <formula>"Menor"</formula>
    </cfRule>
    <cfRule type="cellIs" dxfId="775" priority="948" operator="equal">
      <formula>"Leve"</formula>
    </cfRule>
  </conditionalFormatting>
  <conditionalFormatting sqref="AF130:AF132">
    <cfRule type="cellIs" dxfId="774" priority="940" operator="equal">
      <formula>"Extremo"</formula>
    </cfRule>
    <cfRule type="cellIs" dxfId="773" priority="941" operator="equal">
      <formula>"Alto"</formula>
    </cfRule>
    <cfRule type="cellIs" dxfId="772" priority="942" operator="equal">
      <formula>"Moderado"</formula>
    </cfRule>
    <cfRule type="cellIs" dxfId="771" priority="943" operator="equal">
      <formula>"Bajo"</formula>
    </cfRule>
  </conditionalFormatting>
  <conditionalFormatting sqref="N130:N132">
    <cfRule type="containsText" dxfId="770" priority="939" operator="containsText" text="❌">
      <formula>NOT(ISERROR(SEARCH("❌",N130)))</formula>
    </cfRule>
  </conditionalFormatting>
  <conditionalFormatting sqref="AB133">
    <cfRule type="cellIs" dxfId="769" priority="934" operator="equal">
      <formula>"Muy Alta"</formula>
    </cfRule>
    <cfRule type="cellIs" dxfId="768" priority="935" operator="equal">
      <formula>"Alta"</formula>
    </cfRule>
    <cfRule type="cellIs" dxfId="767" priority="936" operator="equal">
      <formula>"Media"</formula>
    </cfRule>
    <cfRule type="cellIs" dxfId="766" priority="937" operator="equal">
      <formula>"Baja"</formula>
    </cfRule>
    <cfRule type="cellIs" dxfId="765" priority="938" operator="equal">
      <formula>"Muy Baja"</formula>
    </cfRule>
  </conditionalFormatting>
  <conditionalFormatting sqref="AD133">
    <cfRule type="cellIs" dxfId="764" priority="929" operator="equal">
      <formula>"Catastrófico"</formula>
    </cfRule>
    <cfRule type="cellIs" dxfId="763" priority="930" operator="equal">
      <formula>"Mayor"</formula>
    </cfRule>
    <cfRule type="cellIs" dxfId="762" priority="931" operator="equal">
      <formula>"Moderado"</formula>
    </cfRule>
    <cfRule type="cellIs" dxfId="761" priority="932" operator="equal">
      <formula>"Menor"</formula>
    </cfRule>
    <cfRule type="cellIs" dxfId="760" priority="933" operator="equal">
      <formula>"Leve"</formula>
    </cfRule>
  </conditionalFormatting>
  <conditionalFormatting sqref="AF133">
    <cfRule type="cellIs" dxfId="759" priority="925" operator="equal">
      <formula>"Extremo"</formula>
    </cfRule>
    <cfRule type="cellIs" dxfId="758" priority="926" operator="equal">
      <formula>"Alto"</formula>
    </cfRule>
    <cfRule type="cellIs" dxfId="757" priority="927" operator="equal">
      <formula>"Moderado"</formula>
    </cfRule>
    <cfRule type="cellIs" dxfId="756" priority="928" operator="equal">
      <formula>"Bajo"</formula>
    </cfRule>
  </conditionalFormatting>
  <conditionalFormatting sqref="AB134">
    <cfRule type="cellIs" dxfId="755" priority="920" operator="equal">
      <formula>"Muy Alta"</formula>
    </cfRule>
    <cfRule type="cellIs" dxfId="754" priority="921" operator="equal">
      <formula>"Alta"</formula>
    </cfRule>
    <cfRule type="cellIs" dxfId="753" priority="922" operator="equal">
      <formula>"Media"</formula>
    </cfRule>
    <cfRule type="cellIs" dxfId="752" priority="923" operator="equal">
      <formula>"Baja"</formula>
    </cfRule>
    <cfRule type="cellIs" dxfId="751" priority="924" operator="equal">
      <formula>"Muy Baja"</formula>
    </cfRule>
  </conditionalFormatting>
  <conditionalFormatting sqref="AD134">
    <cfRule type="cellIs" dxfId="750" priority="915" operator="equal">
      <formula>"Catastrófico"</formula>
    </cfRule>
    <cfRule type="cellIs" dxfId="749" priority="916" operator="equal">
      <formula>"Mayor"</formula>
    </cfRule>
    <cfRule type="cellIs" dxfId="748" priority="917" operator="equal">
      <formula>"Moderado"</formula>
    </cfRule>
    <cfRule type="cellIs" dxfId="747" priority="918" operator="equal">
      <formula>"Menor"</formula>
    </cfRule>
    <cfRule type="cellIs" dxfId="746" priority="919" operator="equal">
      <formula>"Leve"</formula>
    </cfRule>
  </conditionalFormatting>
  <conditionalFormatting sqref="AF134">
    <cfRule type="cellIs" dxfId="745" priority="911" operator="equal">
      <formula>"Extremo"</formula>
    </cfRule>
    <cfRule type="cellIs" dxfId="744" priority="912" operator="equal">
      <formula>"Alto"</formula>
    </cfRule>
    <cfRule type="cellIs" dxfId="743" priority="913" operator="equal">
      <formula>"Moderado"</formula>
    </cfRule>
    <cfRule type="cellIs" dxfId="742" priority="914" operator="equal">
      <formula>"Bajo"</formula>
    </cfRule>
  </conditionalFormatting>
  <conditionalFormatting sqref="AB135">
    <cfRule type="cellIs" dxfId="741" priority="906" operator="equal">
      <formula>"Muy Alta"</formula>
    </cfRule>
    <cfRule type="cellIs" dxfId="740" priority="907" operator="equal">
      <formula>"Alta"</formula>
    </cfRule>
    <cfRule type="cellIs" dxfId="739" priority="908" operator="equal">
      <formula>"Media"</formula>
    </cfRule>
    <cfRule type="cellIs" dxfId="738" priority="909" operator="equal">
      <formula>"Baja"</formula>
    </cfRule>
    <cfRule type="cellIs" dxfId="737" priority="910" operator="equal">
      <formula>"Muy Baja"</formula>
    </cfRule>
  </conditionalFormatting>
  <conditionalFormatting sqref="AD135">
    <cfRule type="cellIs" dxfId="736" priority="901" operator="equal">
      <formula>"Catastrófico"</formula>
    </cfRule>
    <cfRule type="cellIs" dxfId="735" priority="902" operator="equal">
      <formula>"Mayor"</formula>
    </cfRule>
    <cfRule type="cellIs" dxfId="734" priority="903" operator="equal">
      <formula>"Moderado"</formula>
    </cfRule>
    <cfRule type="cellIs" dxfId="733" priority="904" operator="equal">
      <formula>"Menor"</formula>
    </cfRule>
    <cfRule type="cellIs" dxfId="732" priority="905" operator="equal">
      <formula>"Leve"</formula>
    </cfRule>
  </conditionalFormatting>
  <conditionalFormatting sqref="AF135">
    <cfRule type="cellIs" dxfId="731" priority="897" operator="equal">
      <formula>"Extremo"</formula>
    </cfRule>
    <cfRule type="cellIs" dxfId="730" priority="898" operator="equal">
      <formula>"Alto"</formula>
    </cfRule>
    <cfRule type="cellIs" dxfId="729" priority="899" operator="equal">
      <formula>"Moderado"</formula>
    </cfRule>
    <cfRule type="cellIs" dxfId="728" priority="900" operator="equal">
      <formula>"Bajo"</formula>
    </cfRule>
  </conditionalFormatting>
  <conditionalFormatting sqref="K133">
    <cfRule type="cellIs" dxfId="727" priority="892" operator="equal">
      <formula>"Muy Alta"</formula>
    </cfRule>
    <cfRule type="cellIs" dxfId="726" priority="893" operator="equal">
      <formula>"Alta"</formula>
    </cfRule>
    <cfRule type="cellIs" dxfId="725" priority="894" operator="equal">
      <formula>"Media"</formula>
    </cfRule>
    <cfRule type="cellIs" dxfId="724" priority="895" operator="equal">
      <formula>"Baja"</formula>
    </cfRule>
    <cfRule type="cellIs" dxfId="723" priority="896" operator="equal">
      <formula>"Muy Baja"</formula>
    </cfRule>
  </conditionalFormatting>
  <conditionalFormatting sqref="O133">
    <cfRule type="cellIs" dxfId="722" priority="887" operator="equal">
      <formula>"Catastrófico"</formula>
    </cfRule>
    <cfRule type="cellIs" dxfId="721" priority="888" operator="equal">
      <formula>"Mayor"</formula>
    </cfRule>
    <cfRule type="cellIs" dxfId="720" priority="889" operator="equal">
      <formula>"Moderado"</formula>
    </cfRule>
    <cfRule type="cellIs" dxfId="719" priority="890" operator="equal">
      <formula>"Menor"</formula>
    </cfRule>
    <cfRule type="cellIs" dxfId="718" priority="891" operator="equal">
      <formula>"Leve"</formula>
    </cfRule>
  </conditionalFormatting>
  <conditionalFormatting sqref="Q133">
    <cfRule type="cellIs" dxfId="717" priority="883" operator="equal">
      <formula>"Extremo"</formula>
    </cfRule>
    <cfRule type="cellIs" dxfId="716" priority="884" operator="equal">
      <formula>"Alto"</formula>
    </cfRule>
    <cfRule type="cellIs" dxfId="715" priority="885" operator="equal">
      <formula>"Moderado"</formula>
    </cfRule>
    <cfRule type="cellIs" dxfId="714" priority="886" operator="equal">
      <formula>"Bajo"</formula>
    </cfRule>
  </conditionalFormatting>
  <conditionalFormatting sqref="N133:N135">
    <cfRule type="containsText" dxfId="713" priority="882" operator="containsText" text="❌">
      <formula>NOT(ISERROR(SEARCH("❌",N133)))</formula>
    </cfRule>
  </conditionalFormatting>
  <conditionalFormatting sqref="AB133:AB135">
    <cfRule type="cellIs" dxfId="712" priority="877" operator="equal">
      <formula>"Muy Alta"</formula>
    </cfRule>
    <cfRule type="cellIs" dxfId="711" priority="878" operator="equal">
      <formula>"Alta"</formula>
    </cfRule>
    <cfRule type="cellIs" dxfId="710" priority="879" operator="equal">
      <formula>"Media"</formula>
    </cfRule>
    <cfRule type="cellIs" dxfId="709" priority="880" operator="equal">
      <formula>"Baja"</formula>
    </cfRule>
    <cfRule type="cellIs" dxfId="708" priority="881" operator="equal">
      <formula>"Muy Baja"</formula>
    </cfRule>
  </conditionalFormatting>
  <conditionalFormatting sqref="AD133:AD135">
    <cfRule type="cellIs" dxfId="707" priority="872" operator="equal">
      <formula>"Catastrófico"</formula>
    </cfRule>
    <cfRule type="cellIs" dxfId="706" priority="873" operator="equal">
      <formula>"Mayor"</formula>
    </cfRule>
    <cfRule type="cellIs" dxfId="705" priority="874" operator="equal">
      <formula>"Moderado"</formula>
    </cfRule>
    <cfRule type="cellIs" dxfId="704" priority="875" operator="equal">
      <formula>"Menor"</formula>
    </cfRule>
    <cfRule type="cellIs" dxfId="703" priority="876" operator="equal">
      <formula>"Leve"</formula>
    </cfRule>
  </conditionalFormatting>
  <conditionalFormatting sqref="AF133:AF135">
    <cfRule type="cellIs" dxfId="702" priority="868" operator="equal">
      <formula>"Extremo"</formula>
    </cfRule>
    <cfRule type="cellIs" dxfId="701" priority="869" operator="equal">
      <formula>"Alto"</formula>
    </cfRule>
    <cfRule type="cellIs" dxfId="700" priority="870" operator="equal">
      <formula>"Moderado"</formula>
    </cfRule>
    <cfRule type="cellIs" dxfId="699" priority="871" operator="equal">
      <formula>"Bajo"</formula>
    </cfRule>
  </conditionalFormatting>
  <conditionalFormatting sqref="N133:N135">
    <cfRule type="containsText" dxfId="698" priority="867" operator="containsText" text="❌">
      <formula>NOT(ISERROR(SEARCH("❌",N133)))</formula>
    </cfRule>
  </conditionalFormatting>
  <conditionalFormatting sqref="AB136">
    <cfRule type="cellIs" dxfId="697" priority="862" operator="equal">
      <formula>"Muy Alta"</formula>
    </cfRule>
    <cfRule type="cellIs" dxfId="696" priority="863" operator="equal">
      <formula>"Alta"</formula>
    </cfRule>
    <cfRule type="cellIs" dxfId="695" priority="864" operator="equal">
      <formula>"Media"</formula>
    </cfRule>
    <cfRule type="cellIs" dxfId="694" priority="865" operator="equal">
      <formula>"Baja"</formula>
    </cfRule>
    <cfRule type="cellIs" dxfId="693" priority="866" operator="equal">
      <formula>"Muy Baja"</formula>
    </cfRule>
  </conditionalFormatting>
  <conditionalFormatting sqref="AD136">
    <cfRule type="cellIs" dxfId="692" priority="857" operator="equal">
      <formula>"Catastrófico"</formula>
    </cfRule>
    <cfRule type="cellIs" dxfId="691" priority="858" operator="equal">
      <formula>"Mayor"</formula>
    </cfRule>
    <cfRule type="cellIs" dxfId="690" priority="859" operator="equal">
      <formula>"Moderado"</formula>
    </cfRule>
    <cfRule type="cellIs" dxfId="689" priority="860" operator="equal">
      <formula>"Menor"</formula>
    </cfRule>
    <cfRule type="cellIs" dxfId="688" priority="861" operator="equal">
      <formula>"Leve"</formula>
    </cfRule>
  </conditionalFormatting>
  <conditionalFormatting sqref="AF136">
    <cfRule type="cellIs" dxfId="687" priority="853" operator="equal">
      <formula>"Extremo"</formula>
    </cfRule>
    <cfRule type="cellIs" dxfId="686" priority="854" operator="equal">
      <formula>"Alto"</formula>
    </cfRule>
    <cfRule type="cellIs" dxfId="685" priority="855" operator="equal">
      <formula>"Moderado"</formula>
    </cfRule>
    <cfRule type="cellIs" dxfId="684" priority="856" operator="equal">
      <formula>"Bajo"</formula>
    </cfRule>
  </conditionalFormatting>
  <conditionalFormatting sqref="AB137">
    <cfRule type="cellIs" dxfId="683" priority="848" operator="equal">
      <formula>"Muy Alta"</formula>
    </cfRule>
    <cfRule type="cellIs" dxfId="682" priority="849" operator="equal">
      <formula>"Alta"</formula>
    </cfRule>
    <cfRule type="cellIs" dxfId="681" priority="850" operator="equal">
      <formula>"Media"</formula>
    </cfRule>
    <cfRule type="cellIs" dxfId="680" priority="851" operator="equal">
      <formula>"Baja"</formula>
    </cfRule>
    <cfRule type="cellIs" dxfId="679" priority="852" operator="equal">
      <formula>"Muy Baja"</formula>
    </cfRule>
  </conditionalFormatting>
  <conditionalFormatting sqref="AD137">
    <cfRule type="cellIs" dxfId="678" priority="843" operator="equal">
      <formula>"Catastrófico"</formula>
    </cfRule>
    <cfRule type="cellIs" dxfId="677" priority="844" operator="equal">
      <formula>"Mayor"</formula>
    </cfRule>
    <cfRule type="cellIs" dxfId="676" priority="845" operator="equal">
      <formula>"Moderado"</formula>
    </cfRule>
    <cfRule type="cellIs" dxfId="675" priority="846" operator="equal">
      <formula>"Menor"</formula>
    </cfRule>
    <cfRule type="cellIs" dxfId="674" priority="847" operator="equal">
      <formula>"Leve"</formula>
    </cfRule>
  </conditionalFormatting>
  <conditionalFormatting sqref="AF137">
    <cfRule type="cellIs" dxfId="673" priority="839" operator="equal">
      <formula>"Extremo"</formula>
    </cfRule>
    <cfRule type="cellIs" dxfId="672" priority="840" operator="equal">
      <formula>"Alto"</formula>
    </cfRule>
    <cfRule type="cellIs" dxfId="671" priority="841" operator="equal">
      <formula>"Moderado"</formula>
    </cfRule>
    <cfRule type="cellIs" dxfId="670" priority="842" operator="equal">
      <formula>"Bajo"</formula>
    </cfRule>
  </conditionalFormatting>
  <conditionalFormatting sqref="AB138">
    <cfRule type="cellIs" dxfId="669" priority="834" operator="equal">
      <formula>"Muy Alta"</formula>
    </cfRule>
    <cfRule type="cellIs" dxfId="668" priority="835" operator="equal">
      <formula>"Alta"</formula>
    </cfRule>
    <cfRule type="cellIs" dxfId="667" priority="836" operator="equal">
      <formula>"Media"</formula>
    </cfRule>
    <cfRule type="cellIs" dxfId="666" priority="837" operator="equal">
      <formula>"Baja"</formula>
    </cfRule>
    <cfRule type="cellIs" dxfId="665" priority="838" operator="equal">
      <formula>"Muy Baja"</formula>
    </cfRule>
  </conditionalFormatting>
  <conditionalFormatting sqref="AD138">
    <cfRule type="cellIs" dxfId="664" priority="829" operator="equal">
      <formula>"Catastrófico"</formula>
    </cfRule>
    <cfRule type="cellIs" dxfId="663" priority="830" operator="equal">
      <formula>"Mayor"</formula>
    </cfRule>
    <cfRule type="cellIs" dxfId="662" priority="831" operator="equal">
      <formula>"Moderado"</formula>
    </cfRule>
    <cfRule type="cellIs" dxfId="661" priority="832" operator="equal">
      <formula>"Menor"</formula>
    </cfRule>
    <cfRule type="cellIs" dxfId="660" priority="833" operator="equal">
      <formula>"Leve"</formula>
    </cfRule>
  </conditionalFormatting>
  <conditionalFormatting sqref="AF138">
    <cfRule type="cellIs" dxfId="659" priority="825" operator="equal">
      <formula>"Extremo"</formula>
    </cfRule>
    <cfRule type="cellIs" dxfId="658" priority="826" operator="equal">
      <formula>"Alto"</formula>
    </cfRule>
    <cfRule type="cellIs" dxfId="657" priority="827" operator="equal">
      <formula>"Moderado"</formula>
    </cfRule>
    <cfRule type="cellIs" dxfId="656" priority="828" operator="equal">
      <formula>"Bajo"</formula>
    </cfRule>
  </conditionalFormatting>
  <conditionalFormatting sqref="K136">
    <cfRule type="cellIs" dxfId="655" priority="820" operator="equal">
      <formula>"Muy Alta"</formula>
    </cfRule>
    <cfRule type="cellIs" dxfId="654" priority="821" operator="equal">
      <formula>"Alta"</formula>
    </cfRule>
    <cfRule type="cellIs" dxfId="653" priority="822" operator="equal">
      <formula>"Media"</formula>
    </cfRule>
    <cfRule type="cellIs" dxfId="652" priority="823" operator="equal">
      <formula>"Baja"</formula>
    </cfRule>
    <cfRule type="cellIs" dxfId="651" priority="824" operator="equal">
      <formula>"Muy Baja"</formula>
    </cfRule>
  </conditionalFormatting>
  <conditionalFormatting sqref="O136">
    <cfRule type="cellIs" dxfId="650" priority="815" operator="equal">
      <formula>"Catastrófico"</formula>
    </cfRule>
    <cfRule type="cellIs" dxfId="649" priority="816" operator="equal">
      <formula>"Mayor"</formula>
    </cfRule>
    <cfRule type="cellIs" dxfId="648" priority="817" operator="equal">
      <formula>"Moderado"</formula>
    </cfRule>
    <cfRule type="cellIs" dxfId="647" priority="818" operator="equal">
      <formula>"Menor"</formula>
    </cfRule>
    <cfRule type="cellIs" dxfId="646" priority="819" operator="equal">
      <formula>"Leve"</formula>
    </cfRule>
  </conditionalFormatting>
  <conditionalFormatting sqref="Q136">
    <cfRule type="cellIs" dxfId="645" priority="811" operator="equal">
      <formula>"Extremo"</formula>
    </cfRule>
    <cfRule type="cellIs" dxfId="644" priority="812" operator="equal">
      <formula>"Alto"</formula>
    </cfRule>
    <cfRule type="cellIs" dxfId="643" priority="813" operator="equal">
      <formula>"Moderado"</formula>
    </cfRule>
    <cfRule type="cellIs" dxfId="642" priority="814" operator="equal">
      <formula>"Bajo"</formula>
    </cfRule>
  </conditionalFormatting>
  <conditionalFormatting sqref="N136:N138">
    <cfRule type="containsText" dxfId="641" priority="810" operator="containsText" text="❌">
      <formula>NOT(ISERROR(SEARCH("❌",N136)))</formula>
    </cfRule>
  </conditionalFormatting>
  <conditionalFormatting sqref="AB136:AB138">
    <cfRule type="cellIs" dxfId="640" priority="805" operator="equal">
      <formula>"Muy Alta"</formula>
    </cfRule>
    <cfRule type="cellIs" dxfId="639" priority="806" operator="equal">
      <formula>"Alta"</formula>
    </cfRule>
    <cfRule type="cellIs" dxfId="638" priority="807" operator="equal">
      <formula>"Media"</formula>
    </cfRule>
    <cfRule type="cellIs" dxfId="637" priority="808" operator="equal">
      <formula>"Baja"</formula>
    </cfRule>
    <cfRule type="cellIs" dxfId="636" priority="809" operator="equal">
      <formula>"Muy Baja"</formula>
    </cfRule>
  </conditionalFormatting>
  <conditionalFormatting sqref="AD136:AD138">
    <cfRule type="cellIs" dxfId="635" priority="800" operator="equal">
      <formula>"Catastrófico"</formula>
    </cfRule>
    <cfRule type="cellIs" dxfId="634" priority="801" operator="equal">
      <formula>"Mayor"</formula>
    </cfRule>
    <cfRule type="cellIs" dxfId="633" priority="802" operator="equal">
      <formula>"Moderado"</formula>
    </cfRule>
    <cfRule type="cellIs" dxfId="632" priority="803" operator="equal">
      <formula>"Menor"</formula>
    </cfRule>
    <cfRule type="cellIs" dxfId="631" priority="804" operator="equal">
      <formula>"Leve"</formula>
    </cfRule>
  </conditionalFormatting>
  <conditionalFormatting sqref="AF136:AF138">
    <cfRule type="cellIs" dxfId="630" priority="796" operator="equal">
      <formula>"Extremo"</formula>
    </cfRule>
    <cfRule type="cellIs" dxfId="629" priority="797" operator="equal">
      <formula>"Alto"</formula>
    </cfRule>
    <cfRule type="cellIs" dxfId="628" priority="798" operator="equal">
      <formula>"Moderado"</formula>
    </cfRule>
    <cfRule type="cellIs" dxfId="627" priority="799" operator="equal">
      <formula>"Bajo"</formula>
    </cfRule>
  </conditionalFormatting>
  <conditionalFormatting sqref="N136:N138">
    <cfRule type="containsText" dxfId="626" priority="795" operator="containsText" text="❌">
      <formula>NOT(ISERROR(SEARCH("❌",N136)))</formula>
    </cfRule>
  </conditionalFormatting>
  <conditionalFormatting sqref="AB139">
    <cfRule type="cellIs" dxfId="625" priority="790" operator="equal">
      <formula>"Muy Alta"</formula>
    </cfRule>
    <cfRule type="cellIs" dxfId="624" priority="791" operator="equal">
      <formula>"Alta"</formula>
    </cfRule>
    <cfRule type="cellIs" dxfId="623" priority="792" operator="equal">
      <formula>"Media"</formula>
    </cfRule>
    <cfRule type="cellIs" dxfId="622" priority="793" operator="equal">
      <formula>"Baja"</formula>
    </cfRule>
    <cfRule type="cellIs" dxfId="621" priority="794" operator="equal">
      <formula>"Muy Baja"</formula>
    </cfRule>
  </conditionalFormatting>
  <conditionalFormatting sqref="AD139">
    <cfRule type="cellIs" dxfId="620" priority="785" operator="equal">
      <formula>"Catastrófico"</formula>
    </cfRule>
    <cfRule type="cellIs" dxfId="619" priority="786" operator="equal">
      <formula>"Mayor"</formula>
    </cfRule>
    <cfRule type="cellIs" dxfId="618" priority="787" operator="equal">
      <formula>"Moderado"</formula>
    </cfRule>
    <cfRule type="cellIs" dxfId="617" priority="788" operator="equal">
      <formula>"Menor"</formula>
    </cfRule>
    <cfRule type="cellIs" dxfId="616" priority="789" operator="equal">
      <formula>"Leve"</formula>
    </cfRule>
  </conditionalFormatting>
  <conditionalFormatting sqref="AF139">
    <cfRule type="cellIs" dxfId="615" priority="781" operator="equal">
      <formula>"Extremo"</formula>
    </cfRule>
    <cfRule type="cellIs" dxfId="614" priority="782" operator="equal">
      <formula>"Alto"</formula>
    </cfRule>
    <cfRule type="cellIs" dxfId="613" priority="783" operator="equal">
      <formula>"Moderado"</formula>
    </cfRule>
    <cfRule type="cellIs" dxfId="612" priority="784" operator="equal">
      <formula>"Bajo"</formula>
    </cfRule>
  </conditionalFormatting>
  <conditionalFormatting sqref="AB140">
    <cfRule type="cellIs" dxfId="611" priority="776" operator="equal">
      <formula>"Muy Alta"</formula>
    </cfRule>
    <cfRule type="cellIs" dxfId="610" priority="777" operator="equal">
      <formula>"Alta"</formula>
    </cfRule>
    <cfRule type="cellIs" dxfId="609" priority="778" operator="equal">
      <formula>"Media"</formula>
    </cfRule>
    <cfRule type="cellIs" dxfId="608" priority="779" operator="equal">
      <formula>"Baja"</formula>
    </cfRule>
    <cfRule type="cellIs" dxfId="607" priority="780" operator="equal">
      <formula>"Muy Baja"</formula>
    </cfRule>
  </conditionalFormatting>
  <conditionalFormatting sqref="AD140">
    <cfRule type="cellIs" dxfId="606" priority="771" operator="equal">
      <formula>"Catastrófico"</formula>
    </cfRule>
    <cfRule type="cellIs" dxfId="605" priority="772" operator="equal">
      <formula>"Mayor"</formula>
    </cfRule>
    <cfRule type="cellIs" dxfId="604" priority="773" operator="equal">
      <formula>"Moderado"</formula>
    </cfRule>
    <cfRule type="cellIs" dxfId="603" priority="774" operator="equal">
      <formula>"Menor"</formula>
    </cfRule>
    <cfRule type="cellIs" dxfId="602" priority="775" operator="equal">
      <formula>"Leve"</formula>
    </cfRule>
  </conditionalFormatting>
  <conditionalFormatting sqref="AF140">
    <cfRule type="cellIs" dxfId="601" priority="767" operator="equal">
      <formula>"Extremo"</formula>
    </cfRule>
    <cfRule type="cellIs" dxfId="600" priority="768" operator="equal">
      <formula>"Alto"</formula>
    </cfRule>
    <cfRule type="cellIs" dxfId="599" priority="769" operator="equal">
      <formula>"Moderado"</formula>
    </cfRule>
    <cfRule type="cellIs" dxfId="598" priority="770" operator="equal">
      <formula>"Bajo"</formula>
    </cfRule>
  </conditionalFormatting>
  <conditionalFormatting sqref="AB141">
    <cfRule type="cellIs" dxfId="597" priority="762" operator="equal">
      <formula>"Muy Alta"</formula>
    </cfRule>
    <cfRule type="cellIs" dxfId="596" priority="763" operator="equal">
      <formula>"Alta"</formula>
    </cfRule>
    <cfRule type="cellIs" dxfId="595" priority="764" operator="equal">
      <formula>"Media"</formula>
    </cfRule>
    <cfRule type="cellIs" dxfId="594" priority="765" operator="equal">
      <formula>"Baja"</formula>
    </cfRule>
    <cfRule type="cellIs" dxfId="593" priority="766" operator="equal">
      <formula>"Muy Baja"</formula>
    </cfRule>
  </conditionalFormatting>
  <conditionalFormatting sqref="AD141">
    <cfRule type="cellIs" dxfId="592" priority="757" operator="equal">
      <formula>"Catastrófico"</formula>
    </cfRule>
    <cfRule type="cellIs" dxfId="591" priority="758" operator="equal">
      <formula>"Mayor"</formula>
    </cfRule>
    <cfRule type="cellIs" dxfId="590" priority="759" operator="equal">
      <formula>"Moderado"</formula>
    </cfRule>
    <cfRule type="cellIs" dxfId="589" priority="760" operator="equal">
      <formula>"Menor"</formula>
    </cfRule>
    <cfRule type="cellIs" dxfId="588" priority="761" operator="equal">
      <formula>"Leve"</formula>
    </cfRule>
  </conditionalFormatting>
  <conditionalFormatting sqref="AF141">
    <cfRule type="cellIs" dxfId="587" priority="753" operator="equal">
      <formula>"Extremo"</formula>
    </cfRule>
    <cfRule type="cellIs" dxfId="586" priority="754" operator="equal">
      <formula>"Alto"</formula>
    </cfRule>
    <cfRule type="cellIs" dxfId="585" priority="755" operator="equal">
      <formula>"Moderado"</formula>
    </cfRule>
    <cfRule type="cellIs" dxfId="584" priority="756" operator="equal">
      <formula>"Bajo"</formula>
    </cfRule>
  </conditionalFormatting>
  <conditionalFormatting sqref="K139">
    <cfRule type="cellIs" dxfId="583" priority="748" operator="equal">
      <formula>"Muy Alta"</formula>
    </cfRule>
    <cfRule type="cellIs" dxfId="582" priority="749" operator="equal">
      <formula>"Alta"</formula>
    </cfRule>
    <cfRule type="cellIs" dxfId="581" priority="750" operator="equal">
      <formula>"Media"</formula>
    </cfRule>
    <cfRule type="cellIs" dxfId="580" priority="751" operator="equal">
      <formula>"Baja"</formula>
    </cfRule>
    <cfRule type="cellIs" dxfId="579" priority="752" operator="equal">
      <formula>"Muy Baja"</formula>
    </cfRule>
  </conditionalFormatting>
  <conditionalFormatting sqref="O139">
    <cfRule type="cellIs" dxfId="578" priority="743" operator="equal">
      <formula>"Catastrófico"</formula>
    </cfRule>
    <cfRule type="cellIs" dxfId="577" priority="744" operator="equal">
      <formula>"Mayor"</formula>
    </cfRule>
    <cfRule type="cellIs" dxfId="576" priority="745" operator="equal">
      <formula>"Moderado"</formula>
    </cfRule>
    <cfRule type="cellIs" dxfId="575" priority="746" operator="equal">
      <formula>"Menor"</formula>
    </cfRule>
    <cfRule type="cellIs" dxfId="574" priority="747" operator="equal">
      <formula>"Leve"</formula>
    </cfRule>
  </conditionalFormatting>
  <conditionalFormatting sqref="Q139">
    <cfRule type="cellIs" dxfId="573" priority="739" operator="equal">
      <formula>"Extremo"</formula>
    </cfRule>
    <cfRule type="cellIs" dxfId="572" priority="740" operator="equal">
      <formula>"Alto"</formula>
    </cfRule>
    <cfRule type="cellIs" dxfId="571" priority="741" operator="equal">
      <formula>"Moderado"</formula>
    </cfRule>
    <cfRule type="cellIs" dxfId="570" priority="742" operator="equal">
      <formula>"Bajo"</formula>
    </cfRule>
  </conditionalFormatting>
  <conditionalFormatting sqref="N139:N141">
    <cfRule type="containsText" dxfId="569" priority="738" operator="containsText" text="❌">
      <formula>NOT(ISERROR(SEARCH("❌",N139)))</formula>
    </cfRule>
  </conditionalFormatting>
  <conditionalFormatting sqref="AB139:AB141">
    <cfRule type="cellIs" dxfId="568" priority="733" operator="equal">
      <formula>"Muy Alta"</formula>
    </cfRule>
    <cfRule type="cellIs" dxfId="567" priority="734" operator="equal">
      <formula>"Alta"</formula>
    </cfRule>
    <cfRule type="cellIs" dxfId="566" priority="735" operator="equal">
      <formula>"Media"</formula>
    </cfRule>
    <cfRule type="cellIs" dxfId="565" priority="736" operator="equal">
      <formula>"Baja"</formula>
    </cfRule>
    <cfRule type="cellIs" dxfId="564" priority="737" operator="equal">
      <formula>"Muy Baja"</formula>
    </cfRule>
  </conditionalFormatting>
  <conditionalFormatting sqref="AD139:AD141">
    <cfRule type="cellIs" dxfId="563" priority="728" operator="equal">
      <formula>"Catastrófico"</formula>
    </cfRule>
    <cfRule type="cellIs" dxfId="562" priority="729" operator="equal">
      <formula>"Mayor"</formula>
    </cfRule>
    <cfRule type="cellIs" dxfId="561" priority="730" operator="equal">
      <formula>"Moderado"</formula>
    </cfRule>
    <cfRule type="cellIs" dxfId="560" priority="731" operator="equal">
      <formula>"Menor"</formula>
    </cfRule>
    <cfRule type="cellIs" dxfId="559" priority="732" operator="equal">
      <formula>"Leve"</formula>
    </cfRule>
  </conditionalFormatting>
  <conditionalFormatting sqref="AF139:AF141">
    <cfRule type="cellIs" dxfId="558" priority="724" operator="equal">
      <formula>"Extremo"</formula>
    </cfRule>
    <cfRule type="cellIs" dxfId="557" priority="725" operator="equal">
      <formula>"Alto"</formula>
    </cfRule>
    <cfRule type="cellIs" dxfId="556" priority="726" operator="equal">
      <formula>"Moderado"</formula>
    </cfRule>
    <cfRule type="cellIs" dxfId="555" priority="727" operator="equal">
      <formula>"Bajo"</formula>
    </cfRule>
  </conditionalFormatting>
  <conditionalFormatting sqref="N139:N141">
    <cfRule type="containsText" dxfId="554" priority="723" operator="containsText" text="❌">
      <formula>NOT(ISERROR(SEARCH("❌",N139)))</formula>
    </cfRule>
  </conditionalFormatting>
  <conditionalFormatting sqref="AB142">
    <cfRule type="cellIs" dxfId="553" priority="646" operator="equal">
      <formula>"Muy Alta"</formula>
    </cfRule>
    <cfRule type="cellIs" dxfId="552" priority="647" operator="equal">
      <formula>"Alta"</formula>
    </cfRule>
    <cfRule type="cellIs" dxfId="551" priority="648" operator="equal">
      <formula>"Media"</formula>
    </cfRule>
    <cfRule type="cellIs" dxfId="550" priority="649" operator="equal">
      <formula>"Baja"</formula>
    </cfRule>
    <cfRule type="cellIs" dxfId="549" priority="650" operator="equal">
      <formula>"Muy Baja"</formula>
    </cfRule>
  </conditionalFormatting>
  <conditionalFormatting sqref="AD142">
    <cfRule type="cellIs" dxfId="548" priority="641" operator="equal">
      <formula>"Catastrófico"</formula>
    </cfRule>
    <cfRule type="cellIs" dxfId="547" priority="642" operator="equal">
      <formula>"Mayor"</formula>
    </cfRule>
    <cfRule type="cellIs" dxfId="546" priority="643" operator="equal">
      <formula>"Moderado"</formula>
    </cfRule>
    <cfRule type="cellIs" dxfId="545" priority="644" operator="equal">
      <formula>"Menor"</formula>
    </cfRule>
    <cfRule type="cellIs" dxfId="544" priority="645" operator="equal">
      <formula>"Leve"</formula>
    </cfRule>
  </conditionalFormatting>
  <conditionalFormatting sqref="AF142">
    <cfRule type="cellIs" dxfId="543" priority="637" operator="equal">
      <formula>"Extremo"</formula>
    </cfRule>
    <cfRule type="cellIs" dxfId="542" priority="638" operator="equal">
      <formula>"Alto"</formula>
    </cfRule>
    <cfRule type="cellIs" dxfId="541" priority="639" operator="equal">
      <formula>"Moderado"</formula>
    </cfRule>
    <cfRule type="cellIs" dxfId="540" priority="640" operator="equal">
      <formula>"Bajo"</formula>
    </cfRule>
  </conditionalFormatting>
  <conditionalFormatting sqref="AB143">
    <cfRule type="cellIs" dxfId="539" priority="632" operator="equal">
      <formula>"Muy Alta"</formula>
    </cfRule>
    <cfRule type="cellIs" dxfId="538" priority="633" operator="equal">
      <formula>"Alta"</formula>
    </cfRule>
    <cfRule type="cellIs" dxfId="537" priority="634" operator="equal">
      <formula>"Media"</formula>
    </cfRule>
    <cfRule type="cellIs" dxfId="536" priority="635" operator="equal">
      <formula>"Baja"</formula>
    </cfRule>
    <cfRule type="cellIs" dxfId="535" priority="636" operator="equal">
      <formula>"Muy Baja"</formula>
    </cfRule>
  </conditionalFormatting>
  <conditionalFormatting sqref="AD143">
    <cfRule type="cellIs" dxfId="534" priority="627" operator="equal">
      <formula>"Catastrófico"</formula>
    </cfRule>
    <cfRule type="cellIs" dxfId="533" priority="628" operator="equal">
      <formula>"Mayor"</formula>
    </cfRule>
    <cfRule type="cellIs" dxfId="532" priority="629" operator="equal">
      <formula>"Moderado"</formula>
    </cfRule>
    <cfRule type="cellIs" dxfId="531" priority="630" operator="equal">
      <formula>"Menor"</formula>
    </cfRule>
    <cfRule type="cellIs" dxfId="530" priority="631" operator="equal">
      <formula>"Leve"</formula>
    </cfRule>
  </conditionalFormatting>
  <conditionalFormatting sqref="AF143">
    <cfRule type="cellIs" dxfId="529" priority="623" operator="equal">
      <formula>"Extremo"</formula>
    </cfRule>
    <cfRule type="cellIs" dxfId="528" priority="624" operator="equal">
      <formula>"Alto"</formula>
    </cfRule>
    <cfRule type="cellIs" dxfId="527" priority="625" operator="equal">
      <formula>"Moderado"</formula>
    </cfRule>
    <cfRule type="cellIs" dxfId="526" priority="626" operator="equal">
      <formula>"Bajo"</formula>
    </cfRule>
  </conditionalFormatting>
  <conditionalFormatting sqref="AB144">
    <cfRule type="cellIs" dxfId="525" priority="618" operator="equal">
      <formula>"Muy Alta"</formula>
    </cfRule>
    <cfRule type="cellIs" dxfId="524" priority="619" operator="equal">
      <formula>"Alta"</formula>
    </cfRule>
    <cfRule type="cellIs" dxfId="523" priority="620" operator="equal">
      <formula>"Media"</formula>
    </cfRule>
    <cfRule type="cellIs" dxfId="522" priority="621" operator="equal">
      <formula>"Baja"</formula>
    </cfRule>
    <cfRule type="cellIs" dxfId="521" priority="622" operator="equal">
      <formula>"Muy Baja"</formula>
    </cfRule>
  </conditionalFormatting>
  <conditionalFormatting sqref="AD144">
    <cfRule type="cellIs" dxfId="520" priority="613" operator="equal">
      <formula>"Catastrófico"</formula>
    </cfRule>
    <cfRule type="cellIs" dxfId="519" priority="614" operator="equal">
      <formula>"Mayor"</formula>
    </cfRule>
    <cfRule type="cellIs" dxfId="518" priority="615" operator="equal">
      <formula>"Moderado"</formula>
    </cfRule>
    <cfRule type="cellIs" dxfId="517" priority="616" operator="equal">
      <formula>"Menor"</formula>
    </cfRule>
    <cfRule type="cellIs" dxfId="516" priority="617" operator="equal">
      <formula>"Leve"</formula>
    </cfRule>
  </conditionalFormatting>
  <conditionalFormatting sqref="AF144">
    <cfRule type="cellIs" dxfId="515" priority="609" operator="equal">
      <formula>"Extremo"</formula>
    </cfRule>
    <cfRule type="cellIs" dxfId="514" priority="610" operator="equal">
      <formula>"Alto"</formula>
    </cfRule>
    <cfRule type="cellIs" dxfId="513" priority="611" operator="equal">
      <formula>"Moderado"</formula>
    </cfRule>
    <cfRule type="cellIs" dxfId="512" priority="612" operator="equal">
      <formula>"Bajo"</formula>
    </cfRule>
  </conditionalFormatting>
  <conditionalFormatting sqref="K142">
    <cfRule type="cellIs" dxfId="511" priority="604" operator="equal">
      <formula>"Muy Alta"</formula>
    </cfRule>
    <cfRule type="cellIs" dxfId="510" priority="605" operator="equal">
      <formula>"Alta"</formula>
    </cfRule>
    <cfRule type="cellIs" dxfId="509" priority="606" operator="equal">
      <formula>"Media"</formula>
    </cfRule>
    <cfRule type="cellIs" dxfId="508" priority="607" operator="equal">
      <formula>"Baja"</formula>
    </cfRule>
    <cfRule type="cellIs" dxfId="507" priority="608" operator="equal">
      <formula>"Muy Baja"</formula>
    </cfRule>
  </conditionalFormatting>
  <conditionalFormatting sqref="O142">
    <cfRule type="cellIs" dxfId="506" priority="599" operator="equal">
      <formula>"Catastrófico"</formula>
    </cfRule>
    <cfRule type="cellIs" dxfId="505" priority="600" operator="equal">
      <formula>"Mayor"</formula>
    </cfRule>
    <cfRule type="cellIs" dxfId="504" priority="601" operator="equal">
      <formula>"Moderado"</formula>
    </cfRule>
    <cfRule type="cellIs" dxfId="503" priority="602" operator="equal">
      <formula>"Menor"</formula>
    </cfRule>
    <cfRule type="cellIs" dxfId="502" priority="603" operator="equal">
      <formula>"Leve"</formula>
    </cfRule>
  </conditionalFormatting>
  <conditionalFormatting sqref="Q142">
    <cfRule type="cellIs" dxfId="501" priority="595" operator="equal">
      <formula>"Extremo"</formula>
    </cfRule>
    <cfRule type="cellIs" dxfId="500" priority="596" operator="equal">
      <formula>"Alto"</formula>
    </cfRule>
    <cfRule type="cellIs" dxfId="499" priority="597" operator="equal">
      <formula>"Moderado"</formula>
    </cfRule>
    <cfRule type="cellIs" dxfId="498" priority="598" operator="equal">
      <formula>"Bajo"</formula>
    </cfRule>
  </conditionalFormatting>
  <conditionalFormatting sqref="N142:N144">
    <cfRule type="containsText" dxfId="497" priority="594" operator="containsText" text="❌">
      <formula>NOT(ISERROR(SEARCH("❌",N142)))</formula>
    </cfRule>
  </conditionalFormatting>
  <conditionalFormatting sqref="AB142:AB144">
    <cfRule type="cellIs" dxfId="496" priority="589" operator="equal">
      <formula>"Muy Alta"</formula>
    </cfRule>
    <cfRule type="cellIs" dxfId="495" priority="590" operator="equal">
      <formula>"Alta"</formula>
    </cfRule>
    <cfRule type="cellIs" dxfId="494" priority="591" operator="equal">
      <formula>"Media"</formula>
    </cfRule>
    <cfRule type="cellIs" dxfId="493" priority="592" operator="equal">
      <formula>"Baja"</formula>
    </cfRule>
    <cfRule type="cellIs" dxfId="492" priority="593" operator="equal">
      <formula>"Muy Baja"</formula>
    </cfRule>
  </conditionalFormatting>
  <conditionalFormatting sqref="AD142:AD144">
    <cfRule type="cellIs" dxfId="491" priority="584" operator="equal">
      <formula>"Catastrófico"</formula>
    </cfRule>
    <cfRule type="cellIs" dxfId="490" priority="585" operator="equal">
      <formula>"Mayor"</formula>
    </cfRule>
    <cfRule type="cellIs" dxfId="489" priority="586" operator="equal">
      <formula>"Moderado"</formula>
    </cfRule>
    <cfRule type="cellIs" dxfId="488" priority="587" operator="equal">
      <formula>"Menor"</formula>
    </cfRule>
    <cfRule type="cellIs" dxfId="487" priority="588" operator="equal">
      <formula>"Leve"</formula>
    </cfRule>
  </conditionalFormatting>
  <conditionalFormatting sqref="AF142:AF144">
    <cfRule type="cellIs" dxfId="486" priority="580" operator="equal">
      <formula>"Extremo"</formula>
    </cfRule>
    <cfRule type="cellIs" dxfId="485" priority="581" operator="equal">
      <formula>"Alto"</formula>
    </cfRule>
    <cfRule type="cellIs" dxfId="484" priority="582" operator="equal">
      <formula>"Moderado"</formula>
    </cfRule>
    <cfRule type="cellIs" dxfId="483" priority="583" operator="equal">
      <formula>"Bajo"</formula>
    </cfRule>
  </conditionalFormatting>
  <conditionalFormatting sqref="N142:N144">
    <cfRule type="containsText" dxfId="482" priority="579" operator="containsText" text="❌">
      <formula>NOT(ISERROR(SEARCH("❌",N142)))</formula>
    </cfRule>
  </conditionalFormatting>
  <conditionalFormatting sqref="AB145">
    <cfRule type="cellIs" dxfId="481" priority="574" operator="equal">
      <formula>"Muy Alta"</formula>
    </cfRule>
    <cfRule type="cellIs" dxfId="480" priority="575" operator="equal">
      <formula>"Alta"</formula>
    </cfRule>
    <cfRule type="cellIs" dxfId="479" priority="576" operator="equal">
      <formula>"Media"</formula>
    </cfRule>
    <cfRule type="cellIs" dxfId="478" priority="577" operator="equal">
      <formula>"Baja"</formula>
    </cfRule>
    <cfRule type="cellIs" dxfId="477" priority="578" operator="equal">
      <formula>"Muy Baja"</formula>
    </cfRule>
  </conditionalFormatting>
  <conditionalFormatting sqref="AD145">
    <cfRule type="cellIs" dxfId="476" priority="569" operator="equal">
      <formula>"Catastrófico"</formula>
    </cfRule>
    <cfRule type="cellIs" dxfId="475" priority="570" operator="equal">
      <formula>"Mayor"</formula>
    </cfRule>
    <cfRule type="cellIs" dxfId="474" priority="571" operator="equal">
      <formula>"Moderado"</formula>
    </cfRule>
    <cfRule type="cellIs" dxfId="473" priority="572" operator="equal">
      <formula>"Menor"</formula>
    </cfRule>
    <cfRule type="cellIs" dxfId="472" priority="573" operator="equal">
      <formula>"Leve"</formula>
    </cfRule>
  </conditionalFormatting>
  <conditionalFormatting sqref="AF145">
    <cfRule type="cellIs" dxfId="471" priority="565" operator="equal">
      <formula>"Extremo"</formula>
    </cfRule>
    <cfRule type="cellIs" dxfId="470" priority="566" operator="equal">
      <formula>"Alto"</formula>
    </cfRule>
    <cfRule type="cellIs" dxfId="469" priority="567" operator="equal">
      <formula>"Moderado"</formula>
    </cfRule>
    <cfRule type="cellIs" dxfId="468" priority="568" operator="equal">
      <formula>"Bajo"</formula>
    </cfRule>
  </conditionalFormatting>
  <conditionalFormatting sqref="AB146">
    <cfRule type="cellIs" dxfId="467" priority="560" operator="equal">
      <formula>"Muy Alta"</formula>
    </cfRule>
    <cfRule type="cellIs" dxfId="466" priority="561" operator="equal">
      <formula>"Alta"</formula>
    </cfRule>
    <cfRule type="cellIs" dxfId="465" priority="562" operator="equal">
      <formula>"Media"</formula>
    </cfRule>
    <cfRule type="cellIs" dxfId="464" priority="563" operator="equal">
      <formula>"Baja"</formula>
    </cfRule>
    <cfRule type="cellIs" dxfId="463" priority="564" operator="equal">
      <formula>"Muy Baja"</formula>
    </cfRule>
  </conditionalFormatting>
  <conditionalFormatting sqref="AD146">
    <cfRule type="cellIs" dxfId="462" priority="555" operator="equal">
      <formula>"Catastrófico"</formula>
    </cfRule>
    <cfRule type="cellIs" dxfId="461" priority="556" operator="equal">
      <formula>"Mayor"</formula>
    </cfRule>
    <cfRule type="cellIs" dxfId="460" priority="557" operator="equal">
      <formula>"Moderado"</formula>
    </cfRule>
    <cfRule type="cellIs" dxfId="459" priority="558" operator="equal">
      <formula>"Menor"</formula>
    </cfRule>
    <cfRule type="cellIs" dxfId="458" priority="559" operator="equal">
      <formula>"Leve"</formula>
    </cfRule>
  </conditionalFormatting>
  <conditionalFormatting sqref="AF146">
    <cfRule type="cellIs" dxfId="457" priority="551" operator="equal">
      <formula>"Extremo"</formula>
    </cfRule>
    <cfRule type="cellIs" dxfId="456" priority="552" operator="equal">
      <formula>"Alto"</formula>
    </cfRule>
    <cfRule type="cellIs" dxfId="455" priority="553" operator="equal">
      <formula>"Moderado"</formula>
    </cfRule>
    <cfRule type="cellIs" dxfId="454" priority="554" operator="equal">
      <formula>"Bajo"</formula>
    </cfRule>
  </conditionalFormatting>
  <conditionalFormatting sqref="AB147">
    <cfRule type="cellIs" dxfId="453" priority="546" operator="equal">
      <formula>"Muy Alta"</formula>
    </cfRule>
    <cfRule type="cellIs" dxfId="452" priority="547" operator="equal">
      <formula>"Alta"</formula>
    </cfRule>
    <cfRule type="cellIs" dxfId="451" priority="548" operator="equal">
      <formula>"Media"</formula>
    </cfRule>
    <cfRule type="cellIs" dxfId="450" priority="549" operator="equal">
      <formula>"Baja"</formula>
    </cfRule>
    <cfRule type="cellIs" dxfId="449" priority="550" operator="equal">
      <formula>"Muy Baja"</formula>
    </cfRule>
  </conditionalFormatting>
  <conditionalFormatting sqref="AD147">
    <cfRule type="cellIs" dxfId="448" priority="541" operator="equal">
      <formula>"Catastrófico"</formula>
    </cfRule>
    <cfRule type="cellIs" dxfId="447" priority="542" operator="equal">
      <formula>"Mayor"</formula>
    </cfRule>
    <cfRule type="cellIs" dxfId="446" priority="543" operator="equal">
      <formula>"Moderado"</formula>
    </cfRule>
    <cfRule type="cellIs" dxfId="445" priority="544" operator="equal">
      <formula>"Menor"</formula>
    </cfRule>
    <cfRule type="cellIs" dxfId="444" priority="545" operator="equal">
      <formula>"Leve"</formula>
    </cfRule>
  </conditionalFormatting>
  <conditionalFormatting sqref="AF147">
    <cfRule type="cellIs" dxfId="443" priority="537" operator="equal">
      <formula>"Extremo"</formula>
    </cfRule>
    <cfRule type="cellIs" dxfId="442" priority="538" operator="equal">
      <formula>"Alto"</formula>
    </cfRule>
    <cfRule type="cellIs" dxfId="441" priority="539" operator="equal">
      <formula>"Moderado"</formula>
    </cfRule>
    <cfRule type="cellIs" dxfId="440" priority="540" operator="equal">
      <formula>"Bajo"</formula>
    </cfRule>
  </conditionalFormatting>
  <conditionalFormatting sqref="K145">
    <cfRule type="cellIs" dxfId="439" priority="532" operator="equal">
      <formula>"Muy Alta"</formula>
    </cfRule>
    <cfRule type="cellIs" dxfId="438" priority="533" operator="equal">
      <formula>"Alta"</formula>
    </cfRule>
    <cfRule type="cellIs" dxfId="437" priority="534" operator="equal">
      <formula>"Media"</formula>
    </cfRule>
    <cfRule type="cellIs" dxfId="436" priority="535" operator="equal">
      <formula>"Baja"</formula>
    </cfRule>
    <cfRule type="cellIs" dxfId="435" priority="536" operator="equal">
      <formula>"Muy Baja"</formula>
    </cfRule>
  </conditionalFormatting>
  <conditionalFormatting sqref="O145">
    <cfRule type="cellIs" dxfId="434" priority="527" operator="equal">
      <formula>"Catastrófico"</formula>
    </cfRule>
    <cfRule type="cellIs" dxfId="433" priority="528" operator="equal">
      <formula>"Mayor"</formula>
    </cfRule>
    <cfRule type="cellIs" dxfId="432" priority="529" operator="equal">
      <formula>"Moderado"</formula>
    </cfRule>
    <cfRule type="cellIs" dxfId="431" priority="530" operator="equal">
      <formula>"Menor"</formula>
    </cfRule>
    <cfRule type="cellIs" dxfId="430" priority="531" operator="equal">
      <formula>"Leve"</formula>
    </cfRule>
  </conditionalFormatting>
  <conditionalFormatting sqref="Q145">
    <cfRule type="cellIs" dxfId="429" priority="523" operator="equal">
      <formula>"Extremo"</formula>
    </cfRule>
    <cfRule type="cellIs" dxfId="428" priority="524" operator="equal">
      <formula>"Alto"</formula>
    </cfRule>
    <cfRule type="cellIs" dxfId="427" priority="525" operator="equal">
      <formula>"Moderado"</formula>
    </cfRule>
    <cfRule type="cellIs" dxfId="426" priority="526" operator="equal">
      <formula>"Bajo"</formula>
    </cfRule>
  </conditionalFormatting>
  <conditionalFormatting sqref="N145:N147">
    <cfRule type="containsText" dxfId="425" priority="522" operator="containsText" text="❌">
      <formula>NOT(ISERROR(SEARCH("❌",N145)))</formula>
    </cfRule>
  </conditionalFormatting>
  <conditionalFormatting sqref="AB145:AB147">
    <cfRule type="cellIs" dxfId="424" priority="517" operator="equal">
      <formula>"Muy Alta"</formula>
    </cfRule>
    <cfRule type="cellIs" dxfId="423" priority="518" operator="equal">
      <formula>"Alta"</formula>
    </cfRule>
    <cfRule type="cellIs" dxfId="422" priority="519" operator="equal">
      <formula>"Media"</formula>
    </cfRule>
    <cfRule type="cellIs" dxfId="421" priority="520" operator="equal">
      <formula>"Baja"</formula>
    </cfRule>
    <cfRule type="cellIs" dxfId="420" priority="521" operator="equal">
      <formula>"Muy Baja"</formula>
    </cfRule>
  </conditionalFormatting>
  <conditionalFormatting sqref="AD145:AD147">
    <cfRule type="cellIs" dxfId="419" priority="512" operator="equal">
      <formula>"Catastrófico"</formula>
    </cfRule>
    <cfRule type="cellIs" dxfId="418" priority="513" operator="equal">
      <formula>"Mayor"</formula>
    </cfRule>
    <cfRule type="cellIs" dxfId="417" priority="514" operator="equal">
      <formula>"Moderado"</formula>
    </cfRule>
    <cfRule type="cellIs" dxfId="416" priority="515" operator="equal">
      <formula>"Menor"</formula>
    </cfRule>
    <cfRule type="cellIs" dxfId="415" priority="516" operator="equal">
      <formula>"Leve"</formula>
    </cfRule>
  </conditionalFormatting>
  <conditionalFormatting sqref="AF145:AF147">
    <cfRule type="cellIs" dxfId="414" priority="508" operator="equal">
      <formula>"Extremo"</formula>
    </cfRule>
    <cfRule type="cellIs" dxfId="413" priority="509" operator="equal">
      <formula>"Alto"</formula>
    </cfRule>
    <cfRule type="cellIs" dxfId="412" priority="510" operator="equal">
      <formula>"Moderado"</formula>
    </cfRule>
    <cfRule type="cellIs" dxfId="411" priority="511" operator="equal">
      <formula>"Bajo"</formula>
    </cfRule>
  </conditionalFormatting>
  <conditionalFormatting sqref="N145:N147">
    <cfRule type="containsText" dxfId="410" priority="507" operator="containsText" text="❌">
      <formula>NOT(ISERROR(SEARCH("❌",N145)))</formula>
    </cfRule>
  </conditionalFormatting>
  <conditionalFormatting sqref="AB148">
    <cfRule type="cellIs" dxfId="409" priority="502" operator="equal">
      <formula>"Muy Alta"</formula>
    </cfRule>
    <cfRule type="cellIs" dxfId="408" priority="503" operator="equal">
      <formula>"Alta"</formula>
    </cfRule>
    <cfRule type="cellIs" dxfId="407" priority="504" operator="equal">
      <formula>"Media"</formula>
    </cfRule>
    <cfRule type="cellIs" dxfId="406" priority="505" operator="equal">
      <formula>"Baja"</formula>
    </cfRule>
    <cfRule type="cellIs" dxfId="405" priority="506" operator="equal">
      <formula>"Muy Baja"</formula>
    </cfRule>
  </conditionalFormatting>
  <conditionalFormatting sqref="AD148">
    <cfRule type="cellIs" dxfId="404" priority="497" operator="equal">
      <formula>"Catastrófico"</formula>
    </cfRule>
    <cfRule type="cellIs" dxfId="403" priority="498" operator="equal">
      <formula>"Mayor"</formula>
    </cfRule>
    <cfRule type="cellIs" dxfId="402" priority="499" operator="equal">
      <formula>"Moderado"</formula>
    </cfRule>
    <cfRule type="cellIs" dxfId="401" priority="500" operator="equal">
      <formula>"Menor"</formula>
    </cfRule>
    <cfRule type="cellIs" dxfId="400" priority="501" operator="equal">
      <formula>"Leve"</formula>
    </cfRule>
  </conditionalFormatting>
  <conditionalFormatting sqref="AF148">
    <cfRule type="cellIs" dxfId="399" priority="493" operator="equal">
      <formula>"Extremo"</formula>
    </cfRule>
    <cfRule type="cellIs" dxfId="398" priority="494" operator="equal">
      <formula>"Alto"</formula>
    </cfRule>
    <cfRule type="cellIs" dxfId="397" priority="495" operator="equal">
      <formula>"Moderado"</formula>
    </cfRule>
    <cfRule type="cellIs" dxfId="396" priority="496" operator="equal">
      <formula>"Bajo"</formula>
    </cfRule>
  </conditionalFormatting>
  <conditionalFormatting sqref="AB149">
    <cfRule type="cellIs" dxfId="395" priority="488" operator="equal">
      <formula>"Muy Alta"</formula>
    </cfRule>
    <cfRule type="cellIs" dxfId="394" priority="489" operator="equal">
      <formula>"Alta"</formula>
    </cfRule>
    <cfRule type="cellIs" dxfId="393" priority="490" operator="equal">
      <formula>"Media"</formula>
    </cfRule>
    <cfRule type="cellIs" dxfId="392" priority="491" operator="equal">
      <formula>"Baja"</formula>
    </cfRule>
    <cfRule type="cellIs" dxfId="391" priority="492" operator="equal">
      <formula>"Muy Baja"</formula>
    </cfRule>
  </conditionalFormatting>
  <conditionalFormatting sqref="AD149">
    <cfRule type="cellIs" dxfId="390" priority="483" operator="equal">
      <formula>"Catastrófico"</formula>
    </cfRule>
    <cfRule type="cellIs" dxfId="389" priority="484" operator="equal">
      <formula>"Mayor"</formula>
    </cfRule>
    <cfRule type="cellIs" dxfId="388" priority="485" operator="equal">
      <formula>"Moderado"</formula>
    </cfRule>
    <cfRule type="cellIs" dxfId="387" priority="486" operator="equal">
      <formula>"Menor"</formula>
    </cfRule>
    <cfRule type="cellIs" dxfId="386" priority="487" operator="equal">
      <formula>"Leve"</formula>
    </cfRule>
  </conditionalFormatting>
  <conditionalFormatting sqref="AF149">
    <cfRule type="cellIs" dxfId="385" priority="479" operator="equal">
      <formula>"Extremo"</formula>
    </cfRule>
    <cfRule type="cellIs" dxfId="384" priority="480" operator="equal">
      <formula>"Alto"</formula>
    </cfRule>
    <cfRule type="cellIs" dxfId="383" priority="481" operator="equal">
      <formula>"Moderado"</formula>
    </cfRule>
    <cfRule type="cellIs" dxfId="382" priority="482" operator="equal">
      <formula>"Bajo"</formula>
    </cfRule>
  </conditionalFormatting>
  <conditionalFormatting sqref="AB150">
    <cfRule type="cellIs" dxfId="381" priority="474" operator="equal">
      <formula>"Muy Alta"</formula>
    </cfRule>
    <cfRule type="cellIs" dxfId="380" priority="475" operator="equal">
      <formula>"Alta"</formula>
    </cfRule>
    <cfRule type="cellIs" dxfId="379" priority="476" operator="equal">
      <formula>"Media"</formula>
    </cfRule>
    <cfRule type="cellIs" dxfId="378" priority="477" operator="equal">
      <formula>"Baja"</formula>
    </cfRule>
    <cfRule type="cellIs" dxfId="377" priority="478" operator="equal">
      <formula>"Muy Baja"</formula>
    </cfRule>
  </conditionalFormatting>
  <conditionalFormatting sqref="AD150">
    <cfRule type="cellIs" dxfId="376" priority="469" operator="equal">
      <formula>"Catastrófico"</formula>
    </cfRule>
    <cfRule type="cellIs" dxfId="375" priority="470" operator="equal">
      <formula>"Mayor"</formula>
    </cfRule>
    <cfRule type="cellIs" dxfId="374" priority="471" operator="equal">
      <formula>"Moderado"</formula>
    </cfRule>
    <cfRule type="cellIs" dxfId="373" priority="472" operator="equal">
      <formula>"Menor"</formula>
    </cfRule>
    <cfRule type="cellIs" dxfId="372" priority="473" operator="equal">
      <formula>"Leve"</formula>
    </cfRule>
  </conditionalFormatting>
  <conditionalFormatting sqref="AF150">
    <cfRule type="cellIs" dxfId="371" priority="465" operator="equal">
      <formula>"Extremo"</formula>
    </cfRule>
    <cfRule type="cellIs" dxfId="370" priority="466" operator="equal">
      <formula>"Alto"</formula>
    </cfRule>
    <cfRule type="cellIs" dxfId="369" priority="467" operator="equal">
      <formula>"Moderado"</formula>
    </cfRule>
    <cfRule type="cellIs" dxfId="368" priority="468" operator="equal">
      <formula>"Bajo"</formula>
    </cfRule>
  </conditionalFormatting>
  <conditionalFormatting sqref="K148">
    <cfRule type="cellIs" dxfId="367" priority="460" operator="equal">
      <formula>"Muy Alta"</formula>
    </cfRule>
    <cfRule type="cellIs" dxfId="366" priority="461" operator="equal">
      <formula>"Alta"</formula>
    </cfRule>
    <cfRule type="cellIs" dxfId="365" priority="462" operator="equal">
      <formula>"Media"</formula>
    </cfRule>
    <cfRule type="cellIs" dxfId="364" priority="463" operator="equal">
      <formula>"Baja"</formula>
    </cfRule>
    <cfRule type="cellIs" dxfId="363" priority="464" operator="equal">
      <formula>"Muy Baja"</formula>
    </cfRule>
  </conditionalFormatting>
  <conditionalFormatting sqref="O148">
    <cfRule type="cellIs" dxfId="362" priority="455" operator="equal">
      <formula>"Catastrófico"</formula>
    </cfRule>
    <cfRule type="cellIs" dxfId="361" priority="456" operator="equal">
      <formula>"Mayor"</formula>
    </cfRule>
    <cfRule type="cellIs" dxfId="360" priority="457" operator="equal">
      <formula>"Moderado"</formula>
    </cfRule>
    <cfRule type="cellIs" dxfId="359" priority="458" operator="equal">
      <formula>"Menor"</formula>
    </cfRule>
    <cfRule type="cellIs" dxfId="358" priority="459" operator="equal">
      <formula>"Leve"</formula>
    </cfRule>
  </conditionalFormatting>
  <conditionalFormatting sqref="Q148">
    <cfRule type="cellIs" dxfId="357" priority="451" operator="equal">
      <formula>"Extremo"</formula>
    </cfRule>
    <cfRule type="cellIs" dxfId="356" priority="452" operator="equal">
      <formula>"Alto"</formula>
    </cfRule>
    <cfRule type="cellIs" dxfId="355" priority="453" operator="equal">
      <formula>"Moderado"</formula>
    </cfRule>
    <cfRule type="cellIs" dxfId="354" priority="454" operator="equal">
      <formula>"Bajo"</formula>
    </cfRule>
  </conditionalFormatting>
  <conditionalFormatting sqref="N148:N150">
    <cfRule type="containsText" dxfId="353" priority="450" operator="containsText" text="❌">
      <formula>NOT(ISERROR(SEARCH("❌",N148)))</formula>
    </cfRule>
  </conditionalFormatting>
  <conditionalFormatting sqref="AB148:AB150">
    <cfRule type="cellIs" dxfId="352" priority="445" operator="equal">
      <formula>"Muy Alta"</formula>
    </cfRule>
    <cfRule type="cellIs" dxfId="351" priority="446" operator="equal">
      <formula>"Alta"</formula>
    </cfRule>
    <cfRule type="cellIs" dxfId="350" priority="447" operator="equal">
      <formula>"Media"</formula>
    </cfRule>
    <cfRule type="cellIs" dxfId="349" priority="448" operator="equal">
      <formula>"Baja"</formula>
    </cfRule>
    <cfRule type="cellIs" dxfId="348" priority="449" operator="equal">
      <formula>"Muy Baja"</formula>
    </cfRule>
  </conditionalFormatting>
  <conditionalFormatting sqref="AD148:AD150">
    <cfRule type="cellIs" dxfId="347" priority="440" operator="equal">
      <formula>"Catastrófico"</formula>
    </cfRule>
    <cfRule type="cellIs" dxfId="346" priority="441" operator="equal">
      <formula>"Mayor"</formula>
    </cfRule>
    <cfRule type="cellIs" dxfId="345" priority="442" operator="equal">
      <formula>"Moderado"</formula>
    </cfRule>
    <cfRule type="cellIs" dxfId="344" priority="443" operator="equal">
      <formula>"Menor"</formula>
    </cfRule>
    <cfRule type="cellIs" dxfId="343" priority="444" operator="equal">
      <formula>"Leve"</formula>
    </cfRule>
  </conditionalFormatting>
  <conditionalFormatting sqref="AF148:AF150">
    <cfRule type="cellIs" dxfId="342" priority="436" operator="equal">
      <formula>"Extremo"</formula>
    </cfRule>
    <cfRule type="cellIs" dxfId="341" priority="437" operator="equal">
      <formula>"Alto"</formula>
    </cfRule>
    <cfRule type="cellIs" dxfId="340" priority="438" operator="equal">
      <formula>"Moderado"</formula>
    </cfRule>
    <cfRule type="cellIs" dxfId="339" priority="439" operator="equal">
      <formula>"Bajo"</formula>
    </cfRule>
  </conditionalFormatting>
  <conditionalFormatting sqref="N148:N150">
    <cfRule type="containsText" dxfId="338" priority="435" operator="containsText" text="❌">
      <formula>NOT(ISERROR(SEARCH("❌",N148)))</formula>
    </cfRule>
  </conditionalFormatting>
  <conditionalFormatting sqref="AB151">
    <cfRule type="cellIs" dxfId="337" priority="430" operator="equal">
      <formula>"Muy Alta"</formula>
    </cfRule>
    <cfRule type="cellIs" dxfId="336" priority="431" operator="equal">
      <formula>"Alta"</formula>
    </cfRule>
    <cfRule type="cellIs" dxfId="335" priority="432" operator="equal">
      <formula>"Media"</formula>
    </cfRule>
    <cfRule type="cellIs" dxfId="334" priority="433" operator="equal">
      <formula>"Baja"</formula>
    </cfRule>
    <cfRule type="cellIs" dxfId="333" priority="434" operator="equal">
      <formula>"Muy Baja"</formula>
    </cfRule>
  </conditionalFormatting>
  <conditionalFormatting sqref="AD151">
    <cfRule type="cellIs" dxfId="332" priority="425" operator="equal">
      <formula>"Catastrófico"</formula>
    </cfRule>
    <cfRule type="cellIs" dxfId="331" priority="426" operator="equal">
      <formula>"Mayor"</formula>
    </cfRule>
    <cfRule type="cellIs" dxfId="330" priority="427" operator="equal">
      <formula>"Moderado"</formula>
    </cfRule>
    <cfRule type="cellIs" dxfId="329" priority="428" operator="equal">
      <formula>"Menor"</formula>
    </cfRule>
    <cfRule type="cellIs" dxfId="328" priority="429" operator="equal">
      <formula>"Leve"</formula>
    </cfRule>
  </conditionalFormatting>
  <conditionalFormatting sqref="AF151">
    <cfRule type="cellIs" dxfId="327" priority="421" operator="equal">
      <formula>"Extremo"</formula>
    </cfRule>
    <cfRule type="cellIs" dxfId="326" priority="422" operator="equal">
      <formula>"Alto"</formula>
    </cfRule>
    <cfRule type="cellIs" dxfId="325" priority="423" operator="equal">
      <formula>"Moderado"</formula>
    </cfRule>
    <cfRule type="cellIs" dxfId="324" priority="424" operator="equal">
      <formula>"Bajo"</formula>
    </cfRule>
  </conditionalFormatting>
  <conditionalFormatting sqref="AB152">
    <cfRule type="cellIs" dxfId="323" priority="416" operator="equal">
      <formula>"Muy Alta"</formula>
    </cfRule>
    <cfRule type="cellIs" dxfId="322" priority="417" operator="equal">
      <formula>"Alta"</formula>
    </cfRule>
    <cfRule type="cellIs" dxfId="321" priority="418" operator="equal">
      <formula>"Media"</formula>
    </cfRule>
    <cfRule type="cellIs" dxfId="320" priority="419" operator="equal">
      <formula>"Baja"</formula>
    </cfRule>
    <cfRule type="cellIs" dxfId="319" priority="420" operator="equal">
      <formula>"Muy Baja"</formula>
    </cfRule>
  </conditionalFormatting>
  <conditionalFormatting sqref="AD152">
    <cfRule type="cellIs" dxfId="318" priority="411" operator="equal">
      <formula>"Catastrófico"</formula>
    </cfRule>
    <cfRule type="cellIs" dxfId="317" priority="412" operator="equal">
      <formula>"Mayor"</formula>
    </cfRule>
    <cfRule type="cellIs" dxfId="316" priority="413" operator="equal">
      <formula>"Moderado"</formula>
    </cfRule>
    <cfRule type="cellIs" dxfId="315" priority="414" operator="equal">
      <formula>"Menor"</formula>
    </cfRule>
    <cfRule type="cellIs" dxfId="314" priority="415" operator="equal">
      <formula>"Leve"</formula>
    </cfRule>
  </conditionalFormatting>
  <conditionalFormatting sqref="AF152">
    <cfRule type="cellIs" dxfId="313" priority="407" operator="equal">
      <formula>"Extremo"</formula>
    </cfRule>
    <cfRule type="cellIs" dxfId="312" priority="408" operator="equal">
      <formula>"Alto"</formula>
    </cfRule>
    <cfRule type="cellIs" dxfId="311" priority="409" operator="equal">
      <formula>"Moderado"</formula>
    </cfRule>
    <cfRule type="cellIs" dxfId="310" priority="410" operator="equal">
      <formula>"Bajo"</formula>
    </cfRule>
  </conditionalFormatting>
  <conditionalFormatting sqref="AB153">
    <cfRule type="cellIs" dxfId="309" priority="402" operator="equal">
      <formula>"Muy Alta"</formula>
    </cfRule>
    <cfRule type="cellIs" dxfId="308" priority="403" operator="equal">
      <formula>"Alta"</formula>
    </cfRule>
    <cfRule type="cellIs" dxfId="307" priority="404" operator="equal">
      <formula>"Media"</formula>
    </cfRule>
    <cfRule type="cellIs" dxfId="306" priority="405" operator="equal">
      <formula>"Baja"</formula>
    </cfRule>
    <cfRule type="cellIs" dxfId="305" priority="406" operator="equal">
      <formula>"Muy Baja"</formula>
    </cfRule>
  </conditionalFormatting>
  <conditionalFormatting sqref="AD153">
    <cfRule type="cellIs" dxfId="304" priority="397" operator="equal">
      <formula>"Catastrófico"</formula>
    </cfRule>
    <cfRule type="cellIs" dxfId="303" priority="398" operator="equal">
      <formula>"Mayor"</formula>
    </cfRule>
    <cfRule type="cellIs" dxfId="302" priority="399" operator="equal">
      <formula>"Moderado"</formula>
    </cfRule>
    <cfRule type="cellIs" dxfId="301" priority="400" operator="equal">
      <formula>"Menor"</formula>
    </cfRule>
    <cfRule type="cellIs" dxfId="300" priority="401" operator="equal">
      <formula>"Leve"</formula>
    </cfRule>
  </conditionalFormatting>
  <conditionalFormatting sqref="AF153">
    <cfRule type="cellIs" dxfId="299" priority="393" operator="equal">
      <formula>"Extremo"</formula>
    </cfRule>
    <cfRule type="cellIs" dxfId="298" priority="394" operator="equal">
      <formula>"Alto"</formula>
    </cfRule>
    <cfRule type="cellIs" dxfId="297" priority="395" operator="equal">
      <formula>"Moderado"</formula>
    </cfRule>
    <cfRule type="cellIs" dxfId="296" priority="396" operator="equal">
      <formula>"Bajo"</formula>
    </cfRule>
  </conditionalFormatting>
  <conditionalFormatting sqref="K151">
    <cfRule type="cellIs" dxfId="295" priority="388" operator="equal">
      <formula>"Muy Alta"</formula>
    </cfRule>
    <cfRule type="cellIs" dxfId="294" priority="389" operator="equal">
      <formula>"Alta"</formula>
    </cfRule>
    <cfRule type="cellIs" dxfId="293" priority="390" operator="equal">
      <formula>"Media"</formula>
    </cfRule>
    <cfRule type="cellIs" dxfId="292" priority="391" operator="equal">
      <formula>"Baja"</formula>
    </cfRule>
    <cfRule type="cellIs" dxfId="291" priority="392" operator="equal">
      <formula>"Muy Baja"</formula>
    </cfRule>
  </conditionalFormatting>
  <conditionalFormatting sqref="O151">
    <cfRule type="cellIs" dxfId="290" priority="383" operator="equal">
      <formula>"Catastrófico"</formula>
    </cfRule>
    <cfRule type="cellIs" dxfId="289" priority="384" operator="equal">
      <formula>"Mayor"</formula>
    </cfRule>
    <cfRule type="cellIs" dxfId="288" priority="385" operator="equal">
      <formula>"Moderado"</formula>
    </cfRule>
    <cfRule type="cellIs" dxfId="287" priority="386" operator="equal">
      <formula>"Menor"</formula>
    </cfRule>
    <cfRule type="cellIs" dxfId="286" priority="387" operator="equal">
      <formula>"Leve"</formula>
    </cfRule>
  </conditionalFormatting>
  <conditionalFormatting sqref="Q151">
    <cfRule type="cellIs" dxfId="285" priority="379" operator="equal">
      <formula>"Extremo"</formula>
    </cfRule>
    <cfRule type="cellIs" dxfId="284" priority="380" operator="equal">
      <formula>"Alto"</formula>
    </cfRule>
    <cfRule type="cellIs" dxfId="283" priority="381" operator="equal">
      <formula>"Moderado"</formula>
    </cfRule>
    <cfRule type="cellIs" dxfId="282" priority="382" operator="equal">
      <formula>"Bajo"</formula>
    </cfRule>
  </conditionalFormatting>
  <conditionalFormatting sqref="N151:N153">
    <cfRule type="containsText" dxfId="281" priority="378" operator="containsText" text="❌">
      <formula>NOT(ISERROR(SEARCH("❌",N151)))</formula>
    </cfRule>
  </conditionalFormatting>
  <conditionalFormatting sqref="AB151:AB153">
    <cfRule type="cellIs" dxfId="280" priority="373" operator="equal">
      <formula>"Muy Alta"</formula>
    </cfRule>
    <cfRule type="cellIs" dxfId="279" priority="374" operator="equal">
      <formula>"Alta"</formula>
    </cfRule>
    <cfRule type="cellIs" dxfId="278" priority="375" operator="equal">
      <formula>"Media"</formula>
    </cfRule>
    <cfRule type="cellIs" dxfId="277" priority="376" operator="equal">
      <formula>"Baja"</formula>
    </cfRule>
    <cfRule type="cellIs" dxfId="276" priority="377" operator="equal">
      <formula>"Muy Baja"</formula>
    </cfRule>
  </conditionalFormatting>
  <conditionalFormatting sqref="AD151:AD153">
    <cfRule type="cellIs" dxfId="275" priority="368" operator="equal">
      <formula>"Catastrófico"</formula>
    </cfRule>
    <cfRule type="cellIs" dxfId="274" priority="369" operator="equal">
      <formula>"Mayor"</formula>
    </cfRule>
    <cfRule type="cellIs" dxfId="273" priority="370" operator="equal">
      <formula>"Moderado"</formula>
    </cfRule>
    <cfRule type="cellIs" dxfId="272" priority="371" operator="equal">
      <formula>"Menor"</formula>
    </cfRule>
    <cfRule type="cellIs" dxfId="271" priority="372" operator="equal">
      <formula>"Leve"</formula>
    </cfRule>
  </conditionalFormatting>
  <conditionalFormatting sqref="AF151:AF153">
    <cfRule type="cellIs" dxfId="270" priority="364" operator="equal">
      <formula>"Extremo"</formula>
    </cfRule>
    <cfRule type="cellIs" dxfId="269" priority="365" operator="equal">
      <formula>"Alto"</formula>
    </cfRule>
    <cfRule type="cellIs" dxfId="268" priority="366" operator="equal">
      <formula>"Moderado"</formula>
    </cfRule>
    <cfRule type="cellIs" dxfId="267" priority="367" operator="equal">
      <formula>"Bajo"</formula>
    </cfRule>
  </conditionalFormatting>
  <conditionalFormatting sqref="N151:N153">
    <cfRule type="containsText" dxfId="266" priority="363" operator="containsText" text="❌">
      <formula>NOT(ISERROR(SEARCH("❌",N151)))</formula>
    </cfRule>
  </conditionalFormatting>
  <conditionalFormatting sqref="AB154">
    <cfRule type="cellIs" dxfId="265" priority="358" operator="equal">
      <formula>"Muy Alta"</formula>
    </cfRule>
    <cfRule type="cellIs" dxfId="264" priority="359" operator="equal">
      <formula>"Alta"</formula>
    </cfRule>
    <cfRule type="cellIs" dxfId="263" priority="360" operator="equal">
      <formula>"Media"</formula>
    </cfRule>
    <cfRule type="cellIs" dxfId="262" priority="361" operator="equal">
      <formula>"Baja"</formula>
    </cfRule>
    <cfRule type="cellIs" dxfId="261" priority="362" operator="equal">
      <formula>"Muy Baja"</formula>
    </cfRule>
  </conditionalFormatting>
  <conditionalFormatting sqref="AD154">
    <cfRule type="cellIs" dxfId="260" priority="353" operator="equal">
      <formula>"Catastrófico"</formula>
    </cfRule>
    <cfRule type="cellIs" dxfId="259" priority="354" operator="equal">
      <formula>"Mayor"</formula>
    </cfRule>
    <cfRule type="cellIs" dxfId="258" priority="355" operator="equal">
      <formula>"Moderado"</formula>
    </cfRule>
    <cfRule type="cellIs" dxfId="257" priority="356" operator="equal">
      <formula>"Menor"</formula>
    </cfRule>
    <cfRule type="cellIs" dxfId="256" priority="357" operator="equal">
      <formula>"Leve"</formula>
    </cfRule>
  </conditionalFormatting>
  <conditionalFormatting sqref="AF154">
    <cfRule type="cellIs" dxfId="255" priority="349" operator="equal">
      <formula>"Extremo"</formula>
    </cfRule>
    <cfRule type="cellIs" dxfId="254" priority="350" operator="equal">
      <formula>"Alto"</formula>
    </cfRule>
    <cfRule type="cellIs" dxfId="253" priority="351" operator="equal">
      <formula>"Moderado"</formula>
    </cfRule>
    <cfRule type="cellIs" dxfId="252" priority="352" operator="equal">
      <formula>"Bajo"</formula>
    </cfRule>
  </conditionalFormatting>
  <conditionalFormatting sqref="AB155">
    <cfRule type="cellIs" dxfId="251" priority="344" operator="equal">
      <formula>"Muy Alta"</formula>
    </cfRule>
    <cfRule type="cellIs" dxfId="250" priority="345" operator="equal">
      <formula>"Alta"</formula>
    </cfRule>
    <cfRule type="cellIs" dxfId="249" priority="346" operator="equal">
      <formula>"Media"</formula>
    </cfRule>
    <cfRule type="cellIs" dxfId="248" priority="347" operator="equal">
      <formula>"Baja"</formula>
    </cfRule>
    <cfRule type="cellIs" dxfId="247" priority="348" operator="equal">
      <formula>"Muy Baja"</formula>
    </cfRule>
  </conditionalFormatting>
  <conditionalFormatting sqref="AD155">
    <cfRule type="cellIs" dxfId="246" priority="339" operator="equal">
      <formula>"Catastrófico"</formula>
    </cfRule>
    <cfRule type="cellIs" dxfId="245" priority="340" operator="equal">
      <formula>"Mayor"</formula>
    </cfRule>
    <cfRule type="cellIs" dxfId="244" priority="341" operator="equal">
      <formula>"Moderado"</formula>
    </cfRule>
    <cfRule type="cellIs" dxfId="243" priority="342" operator="equal">
      <formula>"Menor"</formula>
    </cfRule>
    <cfRule type="cellIs" dxfId="242" priority="343" operator="equal">
      <formula>"Leve"</formula>
    </cfRule>
  </conditionalFormatting>
  <conditionalFormatting sqref="AF155">
    <cfRule type="cellIs" dxfId="241" priority="335" operator="equal">
      <formula>"Extremo"</formula>
    </cfRule>
    <cfRule type="cellIs" dxfId="240" priority="336" operator="equal">
      <formula>"Alto"</formula>
    </cfRule>
    <cfRule type="cellIs" dxfId="239" priority="337" operator="equal">
      <formula>"Moderado"</formula>
    </cfRule>
    <cfRule type="cellIs" dxfId="238" priority="338" operator="equal">
      <formula>"Bajo"</formula>
    </cfRule>
  </conditionalFormatting>
  <conditionalFormatting sqref="AB156">
    <cfRule type="cellIs" dxfId="237" priority="330" operator="equal">
      <formula>"Muy Alta"</formula>
    </cfRule>
    <cfRule type="cellIs" dxfId="236" priority="331" operator="equal">
      <formula>"Alta"</formula>
    </cfRule>
    <cfRule type="cellIs" dxfId="235" priority="332" operator="equal">
      <formula>"Media"</formula>
    </cfRule>
    <cfRule type="cellIs" dxfId="234" priority="333" operator="equal">
      <formula>"Baja"</formula>
    </cfRule>
    <cfRule type="cellIs" dxfId="233" priority="334" operator="equal">
      <formula>"Muy Baja"</formula>
    </cfRule>
  </conditionalFormatting>
  <conditionalFormatting sqref="AD156">
    <cfRule type="cellIs" dxfId="232" priority="325" operator="equal">
      <formula>"Catastrófico"</formula>
    </cfRule>
    <cfRule type="cellIs" dxfId="231" priority="326" operator="equal">
      <formula>"Mayor"</formula>
    </cfRule>
    <cfRule type="cellIs" dxfId="230" priority="327" operator="equal">
      <formula>"Moderado"</formula>
    </cfRule>
    <cfRule type="cellIs" dxfId="229" priority="328" operator="equal">
      <formula>"Menor"</formula>
    </cfRule>
    <cfRule type="cellIs" dxfId="228" priority="329" operator="equal">
      <formula>"Leve"</formula>
    </cfRule>
  </conditionalFormatting>
  <conditionalFormatting sqref="AF156">
    <cfRule type="cellIs" dxfId="227" priority="321" operator="equal">
      <formula>"Extremo"</formula>
    </cfRule>
    <cfRule type="cellIs" dxfId="226" priority="322" operator="equal">
      <formula>"Alto"</formula>
    </cfRule>
    <cfRule type="cellIs" dxfId="225" priority="323" operator="equal">
      <formula>"Moderado"</formula>
    </cfRule>
    <cfRule type="cellIs" dxfId="224" priority="324" operator="equal">
      <formula>"Bajo"</formula>
    </cfRule>
  </conditionalFormatting>
  <conditionalFormatting sqref="K154">
    <cfRule type="cellIs" dxfId="223" priority="316" operator="equal">
      <formula>"Muy Alta"</formula>
    </cfRule>
    <cfRule type="cellIs" dxfId="222" priority="317" operator="equal">
      <formula>"Alta"</formula>
    </cfRule>
    <cfRule type="cellIs" dxfId="221" priority="318" operator="equal">
      <formula>"Media"</formula>
    </cfRule>
    <cfRule type="cellIs" dxfId="220" priority="319" operator="equal">
      <formula>"Baja"</formula>
    </cfRule>
    <cfRule type="cellIs" dxfId="219" priority="320" operator="equal">
      <formula>"Muy Baja"</formula>
    </cfRule>
  </conditionalFormatting>
  <conditionalFormatting sqref="O154">
    <cfRule type="cellIs" dxfId="218" priority="311" operator="equal">
      <formula>"Catastrófico"</formula>
    </cfRule>
    <cfRule type="cellIs" dxfId="217" priority="312" operator="equal">
      <formula>"Mayor"</formula>
    </cfRule>
    <cfRule type="cellIs" dxfId="216" priority="313" operator="equal">
      <formula>"Moderado"</formula>
    </cfRule>
    <cfRule type="cellIs" dxfId="215" priority="314" operator="equal">
      <formula>"Menor"</formula>
    </cfRule>
    <cfRule type="cellIs" dxfId="214" priority="315" operator="equal">
      <formula>"Leve"</formula>
    </cfRule>
  </conditionalFormatting>
  <conditionalFormatting sqref="Q154">
    <cfRule type="cellIs" dxfId="213" priority="307" operator="equal">
      <formula>"Extremo"</formula>
    </cfRule>
    <cfRule type="cellIs" dxfId="212" priority="308" operator="equal">
      <formula>"Alto"</formula>
    </cfRule>
    <cfRule type="cellIs" dxfId="211" priority="309" operator="equal">
      <formula>"Moderado"</formula>
    </cfRule>
    <cfRule type="cellIs" dxfId="210" priority="310" operator="equal">
      <formula>"Bajo"</formula>
    </cfRule>
  </conditionalFormatting>
  <conditionalFormatting sqref="N154:N156">
    <cfRule type="containsText" dxfId="209" priority="306" operator="containsText" text="❌">
      <formula>NOT(ISERROR(SEARCH("❌",N154)))</formula>
    </cfRule>
  </conditionalFormatting>
  <conditionalFormatting sqref="AB154:AB156">
    <cfRule type="cellIs" dxfId="208" priority="301" operator="equal">
      <formula>"Muy Alta"</formula>
    </cfRule>
    <cfRule type="cellIs" dxfId="207" priority="302" operator="equal">
      <formula>"Alta"</formula>
    </cfRule>
    <cfRule type="cellIs" dxfId="206" priority="303" operator="equal">
      <formula>"Media"</formula>
    </cfRule>
    <cfRule type="cellIs" dxfId="205" priority="304" operator="equal">
      <formula>"Baja"</formula>
    </cfRule>
    <cfRule type="cellIs" dxfId="204" priority="305" operator="equal">
      <formula>"Muy Baja"</formula>
    </cfRule>
  </conditionalFormatting>
  <conditionalFormatting sqref="AD154:AD156">
    <cfRule type="cellIs" dxfId="203" priority="296" operator="equal">
      <formula>"Catastrófico"</formula>
    </cfRule>
    <cfRule type="cellIs" dxfId="202" priority="297" operator="equal">
      <formula>"Mayor"</formula>
    </cfRule>
    <cfRule type="cellIs" dxfId="201" priority="298" operator="equal">
      <formula>"Moderado"</formula>
    </cfRule>
    <cfRule type="cellIs" dxfId="200" priority="299" operator="equal">
      <formula>"Menor"</formula>
    </cfRule>
    <cfRule type="cellIs" dxfId="199" priority="300" operator="equal">
      <formula>"Leve"</formula>
    </cfRule>
  </conditionalFormatting>
  <conditionalFormatting sqref="AF154:AF156">
    <cfRule type="cellIs" dxfId="198" priority="292" operator="equal">
      <formula>"Extremo"</formula>
    </cfRule>
    <cfRule type="cellIs" dxfId="197" priority="293" operator="equal">
      <formula>"Alto"</formula>
    </cfRule>
    <cfRule type="cellIs" dxfId="196" priority="294" operator="equal">
      <formula>"Moderado"</formula>
    </cfRule>
    <cfRule type="cellIs" dxfId="195" priority="295" operator="equal">
      <formula>"Bajo"</formula>
    </cfRule>
  </conditionalFormatting>
  <conditionalFormatting sqref="N154:N156">
    <cfRule type="containsText" dxfId="194" priority="291" operator="containsText" text="❌">
      <formula>NOT(ISERROR(SEARCH("❌",N154)))</formula>
    </cfRule>
  </conditionalFormatting>
  <conditionalFormatting sqref="AB20">
    <cfRule type="cellIs" dxfId="193" priority="286" operator="equal">
      <formula>"Muy Alta"</formula>
    </cfRule>
    <cfRule type="cellIs" dxfId="192" priority="287" operator="equal">
      <formula>"Alta"</formula>
    </cfRule>
    <cfRule type="cellIs" dxfId="191" priority="288" operator="equal">
      <formula>"Media"</formula>
    </cfRule>
    <cfRule type="cellIs" dxfId="190" priority="289" operator="equal">
      <formula>"Baja"</formula>
    </cfRule>
    <cfRule type="cellIs" dxfId="189" priority="290" operator="equal">
      <formula>"Muy Baja"</formula>
    </cfRule>
  </conditionalFormatting>
  <conditionalFormatting sqref="AD20">
    <cfRule type="cellIs" dxfId="188" priority="281" operator="equal">
      <formula>"Catastrófico"</formula>
    </cfRule>
    <cfRule type="cellIs" dxfId="187" priority="282" operator="equal">
      <formula>"Mayor"</formula>
    </cfRule>
    <cfRule type="cellIs" dxfId="186" priority="283" operator="equal">
      <formula>"Moderado"</formula>
    </cfRule>
    <cfRule type="cellIs" dxfId="185" priority="284" operator="equal">
      <formula>"Menor"</formula>
    </cfRule>
    <cfRule type="cellIs" dxfId="184" priority="285" operator="equal">
      <formula>"Leve"</formula>
    </cfRule>
  </conditionalFormatting>
  <conditionalFormatting sqref="AF20">
    <cfRule type="cellIs" dxfId="183" priority="277" operator="equal">
      <formula>"Extremo"</formula>
    </cfRule>
    <cfRule type="cellIs" dxfId="182" priority="278" operator="equal">
      <formula>"Alto"</formula>
    </cfRule>
    <cfRule type="cellIs" dxfId="181" priority="279" operator="equal">
      <formula>"Moderado"</formula>
    </cfRule>
    <cfRule type="cellIs" dxfId="180" priority="280" operator="equal">
      <formula>"Bajo"</formula>
    </cfRule>
  </conditionalFormatting>
  <conditionalFormatting sqref="AB21">
    <cfRule type="cellIs" dxfId="179" priority="272" operator="equal">
      <formula>"Muy Alta"</formula>
    </cfRule>
    <cfRule type="cellIs" dxfId="178" priority="273" operator="equal">
      <formula>"Alta"</formula>
    </cfRule>
    <cfRule type="cellIs" dxfId="177" priority="274" operator="equal">
      <formula>"Media"</formula>
    </cfRule>
    <cfRule type="cellIs" dxfId="176" priority="275" operator="equal">
      <formula>"Baja"</formula>
    </cfRule>
    <cfRule type="cellIs" dxfId="175" priority="276" operator="equal">
      <formula>"Muy Baja"</formula>
    </cfRule>
  </conditionalFormatting>
  <conditionalFormatting sqref="AD21">
    <cfRule type="cellIs" dxfId="174" priority="267" operator="equal">
      <formula>"Catastrófico"</formula>
    </cfRule>
    <cfRule type="cellIs" dxfId="173" priority="268" operator="equal">
      <formula>"Mayor"</formula>
    </cfRule>
    <cfRule type="cellIs" dxfId="172" priority="269" operator="equal">
      <formula>"Moderado"</formula>
    </cfRule>
    <cfRule type="cellIs" dxfId="171" priority="270" operator="equal">
      <formula>"Menor"</formula>
    </cfRule>
    <cfRule type="cellIs" dxfId="170" priority="271" operator="equal">
      <formula>"Leve"</formula>
    </cfRule>
  </conditionalFormatting>
  <conditionalFormatting sqref="AF21">
    <cfRule type="cellIs" dxfId="169" priority="263" operator="equal">
      <formula>"Extremo"</formula>
    </cfRule>
    <cfRule type="cellIs" dxfId="168" priority="264" operator="equal">
      <formula>"Alto"</formula>
    </cfRule>
    <cfRule type="cellIs" dxfId="167" priority="265" operator="equal">
      <formula>"Moderado"</formula>
    </cfRule>
    <cfRule type="cellIs" dxfId="166" priority="266" operator="equal">
      <formula>"Bajo"</formula>
    </cfRule>
  </conditionalFormatting>
  <conditionalFormatting sqref="AB23">
    <cfRule type="cellIs" dxfId="165" priority="258" operator="equal">
      <formula>"Muy Alta"</formula>
    </cfRule>
    <cfRule type="cellIs" dxfId="164" priority="259" operator="equal">
      <formula>"Alta"</formula>
    </cfRule>
    <cfRule type="cellIs" dxfId="163" priority="260" operator="equal">
      <formula>"Media"</formula>
    </cfRule>
    <cfRule type="cellIs" dxfId="162" priority="261" operator="equal">
      <formula>"Baja"</formula>
    </cfRule>
    <cfRule type="cellIs" dxfId="161" priority="262" operator="equal">
      <formula>"Muy Baja"</formula>
    </cfRule>
  </conditionalFormatting>
  <conditionalFormatting sqref="AD23">
    <cfRule type="cellIs" dxfId="160" priority="253" operator="equal">
      <formula>"Catastrófico"</formula>
    </cfRule>
    <cfRule type="cellIs" dxfId="159" priority="254" operator="equal">
      <formula>"Mayor"</formula>
    </cfRule>
    <cfRule type="cellIs" dxfId="158" priority="255" operator="equal">
      <formula>"Moderado"</formula>
    </cfRule>
    <cfRule type="cellIs" dxfId="157" priority="256" operator="equal">
      <formula>"Menor"</formula>
    </cfRule>
    <cfRule type="cellIs" dxfId="156" priority="257" operator="equal">
      <formula>"Leve"</formula>
    </cfRule>
  </conditionalFormatting>
  <conditionalFormatting sqref="AF23">
    <cfRule type="cellIs" dxfId="155" priority="249" operator="equal">
      <formula>"Extremo"</formula>
    </cfRule>
    <cfRule type="cellIs" dxfId="154" priority="250" operator="equal">
      <formula>"Alto"</formula>
    </cfRule>
    <cfRule type="cellIs" dxfId="153" priority="251" operator="equal">
      <formula>"Moderado"</formula>
    </cfRule>
    <cfRule type="cellIs" dxfId="152" priority="252" operator="equal">
      <formula>"Bajo"</formula>
    </cfRule>
  </conditionalFormatting>
  <conditionalFormatting sqref="AB24">
    <cfRule type="cellIs" dxfId="151" priority="244" operator="equal">
      <formula>"Muy Alta"</formula>
    </cfRule>
    <cfRule type="cellIs" dxfId="150" priority="245" operator="equal">
      <formula>"Alta"</formula>
    </cfRule>
    <cfRule type="cellIs" dxfId="149" priority="246" operator="equal">
      <formula>"Media"</formula>
    </cfRule>
    <cfRule type="cellIs" dxfId="148" priority="247" operator="equal">
      <formula>"Baja"</formula>
    </cfRule>
    <cfRule type="cellIs" dxfId="147" priority="248" operator="equal">
      <formula>"Muy Baja"</formula>
    </cfRule>
  </conditionalFormatting>
  <conditionalFormatting sqref="AD24">
    <cfRule type="cellIs" dxfId="146" priority="239" operator="equal">
      <formula>"Catastrófico"</formula>
    </cfRule>
    <cfRule type="cellIs" dxfId="145" priority="240" operator="equal">
      <formula>"Mayor"</formula>
    </cfRule>
    <cfRule type="cellIs" dxfId="144" priority="241" operator="equal">
      <formula>"Moderado"</formula>
    </cfRule>
    <cfRule type="cellIs" dxfId="143" priority="242" operator="equal">
      <formula>"Menor"</formula>
    </cfRule>
    <cfRule type="cellIs" dxfId="142" priority="243" operator="equal">
      <formula>"Leve"</formula>
    </cfRule>
  </conditionalFormatting>
  <conditionalFormatting sqref="AF24">
    <cfRule type="cellIs" dxfId="141" priority="235" operator="equal">
      <formula>"Extremo"</formula>
    </cfRule>
    <cfRule type="cellIs" dxfId="140" priority="236" operator="equal">
      <formula>"Alto"</formula>
    </cfRule>
    <cfRule type="cellIs" dxfId="139" priority="237" operator="equal">
      <formula>"Moderado"</formula>
    </cfRule>
    <cfRule type="cellIs" dxfId="138" priority="238" operator="equal">
      <formula>"Bajo"</formula>
    </cfRule>
  </conditionalFormatting>
  <conditionalFormatting sqref="O7">
    <cfRule type="cellIs" dxfId="137" priority="230" operator="equal">
      <formula>"Catastrófico"</formula>
    </cfRule>
    <cfRule type="cellIs" dxfId="136" priority="231" operator="equal">
      <formula>"Mayor"</formula>
    </cfRule>
    <cfRule type="cellIs" dxfId="135" priority="232" operator="equal">
      <formula>"Moderado"</formula>
    </cfRule>
    <cfRule type="cellIs" dxfId="134" priority="233" operator="equal">
      <formula>"Menor"</formula>
    </cfRule>
    <cfRule type="cellIs" dxfId="133" priority="234" operator="equal">
      <formula>"Leve"</formula>
    </cfRule>
  </conditionalFormatting>
  <conditionalFormatting sqref="AB85">
    <cfRule type="cellIs" dxfId="132" priority="153" operator="equal">
      <formula>"Muy Alta"</formula>
    </cfRule>
    <cfRule type="cellIs" dxfId="131" priority="154" operator="equal">
      <formula>"Alta"</formula>
    </cfRule>
    <cfRule type="cellIs" dxfId="130" priority="155" operator="equal">
      <formula>"Media"</formula>
    </cfRule>
    <cfRule type="cellIs" dxfId="129" priority="156" operator="equal">
      <formula>"Baja"</formula>
    </cfRule>
    <cfRule type="cellIs" dxfId="128" priority="157" operator="equal">
      <formula>"Muy Baja"</formula>
    </cfRule>
  </conditionalFormatting>
  <conditionalFormatting sqref="AD85">
    <cfRule type="cellIs" dxfId="127" priority="148" operator="equal">
      <formula>"Catastrófico"</formula>
    </cfRule>
    <cfRule type="cellIs" dxfId="126" priority="149" operator="equal">
      <formula>"Mayor"</formula>
    </cfRule>
    <cfRule type="cellIs" dxfId="125" priority="150" operator="equal">
      <formula>"Moderado"</formula>
    </cfRule>
    <cfRule type="cellIs" dxfId="124" priority="151" operator="equal">
      <formula>"Menor"</formula>
    </cfRule>
    <cfRule type="cellIs" dxfId="123" priority="152" operator="equal">
      <formula>"Leve"</formula>
    </cfRule>
  </conditionalFormatting>
  <conditionalFormatting sqref="AF85">
    <cfRule type="cellIs" dxfId="122" priority="144" operator="equal">
      <formula>"Extremo"</formula>
    </cfRule>
    <cfRule type="cellIs" dxfId="121" priority="145" operator="equal">
      <formula>"Alto"</formula>
    </cfRule>
    <cfRule type="cellIs" dxfId="120" priority="146" operator="equal">
      <formula>"Moderado"</formula>
    </cfRule>
    <cfRule type="cellIs" dxfId="119" priority="147" operator="equal">
      <formula>"Bajo"</formula>
    </cfRule>
  </conditionalFormatting>
  <conditionalFormatting sqref="K85">
    <cfRule type="cellIs" dxfId="118" priority="111" operator="equal">
      <formula>"Muy Alta"</formula>
    </cfRule>
    <cfRule type="cellIs" dxfId="117" priority="112" operator="equal">
      <formula>"Alta"</formula>
    </cfRule>
    <cfRule type="cellIs" dxfId="116" priority="113" operator="equal">
      <formula>"Media"</formula>
    </cfRule>
    <cfRule type="cellIs" dxfId="115" priority="114" operator="equal">
      <formula>"Baja"</formula>
    </cfRule>
    <cfRule type="cellIs" dxfId="114" priority="115" operator="equal">
      <formula>"Muy Baja"</formula>
    </cfRule>
  </conditionalFormatting>
  <conditionalFormatting sqref="AB86">
    <cfRule type="cellIs" dxfId="113" priority="139" operator="equal">
      <formula>"Muy Alta"</formula>
    </cfRule>
    <cfRule type="cellIs" dxfId="112" priority="140" operator="equal">
      <formula>"Alta"</formula>
    </cfRule>
    <cfRule type="cellIs" dxfId="111" priority="141" operator="equal">
      <formula>"Media"</formula>
    </cfRule>
    <cfRule type="cellIs" dxfId="110" priority="142" operator="equal">
      <formula>"Baja"</formula>
    </cfRule>
    <cfRule type="cellIs" dxfId="109" priority="143" operator="equal">
      <formula>"Muy Baja"</formula>
    </cfRule>
  </conditionalFormatting>
  <conditionalFormatting sqref="AD86">
    <cfRule type="cellIs" dxfId="108" priority="134" operator="equal">
      <formula>"Catastrófico"</formula>
    </cfRule>
    <cfRule type="cellIs" dxfId="107" priority="135" operator="equal">
      <formula>"Mayor"</formula>
    </cfRule>
    <cfRule type="cellIs" dxfId="106" priority="136" operator="equal">
      <formula>"Moderado"</formula>
    </cfRule>
    <cfRule type="cellIs" dxfId="105" priority="137" operator="equal">
      <formula>"Menor"</formula>
    </cfRule>
    <cfRule type="cellIs" dxfId="104" priority="138" operator="equal">
      <formula>"Leve"</formula>
    </cfRule>
  </conditionalFormatting>
  <conditionalFormatting sqref="AF86">
    <cfRule type="cellIs" dxfId="103" priority="130" operator="equal">
      <formula>"Extremo"</formula>
    </cfRule>
    <cfRule type="cellIs" dxfId="102" priority="131" operator="equal">
      <formula>"Alto"</formula>
    </cfRule>
    <cfRule type="cellIs" dxfId="101" priority="132" operator="equal">
      <formula>"Moderado"</formula>
    </cfRule>
    <cfRule type="cellIs" dxfId="100" priority="133" operator="equal">
      <formula>"Bajo"</formula>
    </cfRule>
  </conditionalFormatting>
  <conditionalFormatting sqref="AB87">
    <cfRule type="cellIs" dxfId="99" priority="125" operator="equal">
      <formula>"Muy Alta"</formula>
    </cfRule>
    <cfRule type="cellIs" dxfId="98" priority="126" operator="equal">
      <formula>"Alta"</formula>
    </cfRule>
    <cfRule type="cellIs" dxfId="97" priority="127" operator="equal">
      <formula>"Media"</formula>
    </cfRule>
    <cfRule type="cellIs" dxfId="96" priority="128" operator="equal">
      <formula>"Baja"</formula>
    </cfRule>
    <cfRule type="cellIs" dxfId="95" priority="129" operator="equal">
      <formula>"Muy Baja"</formula>
    </cfRule>
  </conditionalFormatting>
  <conditionalFormatting sqref="AD87">
    <cfRule type="cellIs" dxfId="94" priority="120" operator="equal">
      <formula>"Catastrófico"</formula>
    </cfRule>
    <cfRule type="cellIs" dxfId="93" priority="121" operator="equal">
      <formula>"Mayor"</formula>
    </cfRule>
    <cfRule type="cellIs" dxfId="92" priority="122" operator="equal">
      <formula>"Moderado"</formula>
    </cfRule>
    <cfRule type="cellIs" dxfId="91" priority="123" operator="equal">
      <formula>"Menor"</formula>
    </cfRule>
    <cfRule type="cellIs" dxfId="90" priority="124" operator="equal">
      <formula>"Leve"</formula>
    </cfRule>
  </conditionalFormatting>
  <conditionalFormatting sqref="AF87">
    <cfRule type="cellIs" dxfId="89" priority="116" operator="equal">
      <formula>"Extremo"</formula>
    </cfRule>
    <cfRule type="cellIs" dxfId="88" priority="117" operator="equal">
      <formula>"Alto"</formula>
    </cfRule>
    <cfRule type="cellIs" dxfId="87" priority="118" operator="equal">
      <formula>"Moderado"</formula>
    </cfRule>
    <cfRule type="cellIs" dxfId="86" priority="119" operator="equal">
      <formula>"Bajo"</formula>
    </cfRule>
  </conditionalFormatting>
  <conditionalFormatting sqref="O85">
    <cfRule type="cellIs" dxfId="85" priority="106" operator="equal">
      <formula>"Catastrófico"</formula>
    </cfRule>
    <cfRule type="cellIs" dxfId="84" priority="107" operator="equal">
      <formula>"Mayor"</formula>
    </cfRule>
    <cfRule type="cellIs" dxfId="83" priority="108" operator="equal">
      <formula>"Moderado"</formula>
    </cfRule>
    <cfRule type="cellIs" dxfId="82" priority="109" operator="equal">
      <formula>"Menor"</formula>
    </cfRule>
    <cfRule type="cellIs" dxfId="81" priority="110" operator="equal">
      <formula>"Leve"</formula>
    </cfRule>
  </conditionalFormatting>
  <conditionalFormatting sqref="Q85">
    <cfRule type="cellIs" dxfId="80" priority="102" operator="equal">
      <formula>"Extremo"</formula>
    </cfRule>
    <cfRule type="cellIs" dxfId="79" priority="103" operator="equal">
      <formula>"Alto"</formula>
    </cfRule>
    <cfRule type="cellIs" dxfId="78" priority="104" operator="equal">
      <formula>"Moderado"</formula>
    </cfRule>
    <cfRule type="cellIs" dxfId="77" priority="105" operator="equal">
      <formula>"Bajo"</formula>
    </cfRule>
  </conditionalFormatting>
  <conditionalFormatting sqref="N85:N87">
    <cfRule type="containsText" dxfId="76" priority="101" operator="containsText" text="❌">
      <formula>NOT(ISERROR(SEARCH("❌",N85)))</formula>
    </cfRule>
  </conditionalFormatting>
  <conditionalFormatting sqref="AB101:AB102">
    <cfRule type="cellIs" dxfId="75" priority="96" operator="equal">
      <formula>"Muy Alta"</formula>
    </cfRule>
    <cfRule type="cellIs" dxfId="74" priority="97" operator="equal">
      <formula>"Alta"</formula>
    </cfRule>
    <cfRule type="cellIs" dxfId="73" priority="98" operator="equal">
      <formula>"Media"</formula>
    </cfRule>
    <cfRule type="cellIs" dxfId="72" priority="99" operator="equal">
      <formula>"Baja"</formula>
    </cfRule>
    <cfRule type="cellIs" dxfId="71" priority="100" operator="equal">
      <formula>"Muy Baja"</formula>
    </cfRule>
  </conditionalFormatting>
  <conditionalFormatting sqref="AD101:AD102">
    <cfRule type="cellIs" dxfId="70" priority="91" operator="equal">
      <formula>"Catastrófico"</formula>
    </cfRule>
    <cfRule type="cellIs" dxfId="69" priority="92" operator="equal">
      <formula>"Mayor"</formula>
    </cfRule>
    <cfRule type="cellIs" dxfId="68" priority="93" operator="equal">
      <formula>"Moderado"</formula>
    </cfRule>
    <cfRule type="cellIs" dxfId="67" priority="94" operator="equal">
      <formula>"Menor"</formula>
    </cfRule>
    <cfRule type="cellIs" dxfId="66" priority="95" operator="equal">
      <formula>"Leve"</formula>
    </cfRule>
  </conditionalFormatting>
  <conditionalFormatting sqref="AF101:AF102">
    <cfRule type="cellIs" dxfId="65" priority="87" operator="equal">
      <formula>"Extremo"</formula>
    </cfRule>
    <cfRule type="cellIs" dxfId="64" priority="88" operator="equal">
      <formula>"Alto"</formula>
    </cfRule>
    <cfRule type="cellIs" dxfId="63" priority="89" operator="equal">
      <formula>"Moderado"</formula>
    </cfRule>
    <cfRule type="cellIs" dxfId="62" priority="90" operator="equal">
      <formula>"Bajo"</formula>
    </cfRule>
  </conditionalFormatting>
  <conditionalFormatting sqref="AF99">
    <cfRule type="cellIs" dxfId="61" priority="45" operator="equal">
      <formula>"Extremo"</formula>
    </cfRule>
    <cfRule type="cellIs" dxfId="60" priority="46" operator="equal">
      <formula>"Alto"</formula>
    </cfRule>
    <cfRule type="cellIs" dxfId="59" priority="47" operator="equal">
      <formula>"Moderado"</formula>
    </cfRule>
    <cfRule type="cellIs" dxfId="58" priority="48" operator="equal">
      <formula>"Bajo"</formula>
    </cfRule>
  </conditionalFormatting>
  <conditionalFormatting sqref="AB99">
    <cfRule type="cellIs" dxfId="57" priority="54" operator="equal">
      <formula>"Muy Alta"</formula>
    </cfRule>
    <cfRule type="cellIs" dxfId="56" priority="55" operator="equal">
      <formula>"Alta"</formula>
    </cfRule>
    <cfRule type="cellIs" dxfId="55" priority="56" operator="equal">
      <formula>"Media"</formula>
    </cfRule>
    <cfRule type="cellIs" dxfId="54" priority="57" operator="equal">
      <formula>"Baja"</formula>
    </cfRule>
    <cfRule type="cellIs" dxfId="53" priority="58" operator="equal">
      <formula>"Muy Baja"</formula>
    </cfRule>
  </conditionalFormatting>
  <conditionalFormatting sqref="AD99">
    <cfRule type="cellIs" dxfId="52" priority="49" operator="equal">
      <formula>"Catastrófico"</formula>
    </cfRule>
    <cfRule type="cellIs" dxfId="51" priority="50" operator="equal">
      <formula>"Mayor"</formula>
    </cfRule>
    <cfRule type="cellIs" dxfId="50" priority="51" operator="equal">
      <formula>"Moderado"</formula>
    </cfRule>
    <cfRule type="cellIs" dxfId="49" priority="52" operator="equal">
      <formula>"Menor"</formula>
    </cfRule>
    <cfRule type="cellIs" dxfId="48" priority="53" operator="equal">
      <formula>"Leve"</formula>
    </cfRule>
  </conditionalFormatting>
  <conditionalFormatting sqref="AB103:AB105">
    <cfRule type="cellIs" dxfId="47" priority="40" operator="equal">
      <formula>"Muy Alta"</formula>
    </cfRule>
    <cfRule type="cellIs" dxfId="46" priority="41" operator="equal">
      <formula>"Alta"</formula>
    </cfRule>
    <cfRule type="cellIs" dxfId="45" priority="42" operator="equal">
      <formula>"Media"</formula>
    </cfRule>
    <cfRule type="cellIs" dxfId="44" priority="43" operator="equal">
      <formula>"Baja"</formula>
    </cfRule>
    <cfRule type="cellIs" dxfId="43" priority="44" operator="equal">
      <formula>"Muy Baja"</formula>
    </cfRule>
  </conditionalFormatting>
  <conditionalFormatting sqref="AD103:AD105">
    <cfRule type="cellIs" dxfId="42" priority="35" operator="equal">
      <formula>"Catastrófico"</formula>
    </cfRule>
    <cfRule type="cellIs" dxfId="41" priority="36" operator="equal">
      <formula>"Mayor"</formula>
    </cfRule>
    <cfRule type="cellIs" dxfId="40" priority="37" operator="equal">
      <formula>"Moderado"</formula>
    </cfRule>
    <cfRule type="cellIs" dxfId="39" priority="38" operator="equal">
      <formula>"Menor"</formula>
    </cfRule>
    <cfRule type="cellIs" dxfId="38" priority="39" operator="equal">
      <formula>"Leve"</formula>
    </cfRule>
  </conditionalFormatting>
  <conditionalFormatting sqref="AF103:AF105">
    <cfRule type="cellIs" dxfId="37" priority="31" operator="equal">
      <formula>"Extremo"</formula>
    </cfRule>
    <cfRule type="cellIs" dxfId="36" priority="32" operator="equal">
      <formula>"Alto"</formula>
    </cfRule>
    <cfRule type="cellIs" dxfId="35" priority="33" operator="equal">
      <formula>"Moderado"</formula>
    </cfRule>
    <cfRule type="cellIs" dxfId="34" priority="34" operator="equal">
      <formula>"Bajo"</formula>
    </cfRule>
  </conditionalFormatting>
  <conditionalFormatting sqref="K103">
    <cfRule type="cellIs" dxfId="33" priority="26" operator="equal">
      <formula>"Muy Alta"</formula>
    </cfRule>
    <cfRule type="cellIs" dxfId="32" priority="27" operator="equal">
      <formula>"Alta"</formula>
    </cfRule>
    <cfRule type="cellIs" dxfId="31" priority="28" operator="equal">
      <formula>"Media"</formula>
    </cfRule>
    <cfRule type="cellIs" dxfId="30" priority="29" operator="equal">
      <formula>"Baja"</formula>
    </cfRule>
    <cfRule type="cellIs" dxfId="29" priority="30" operator="equal">
      <formula>"Muy Baja"</formula>
    </cfRule>
  </conditionalFormatting>
  <conditionalFormatting sqref="O103">
    <cfRule type="cellIs" dxfId="28" priority="21" operator="equal">
      <formula>"Catastrófico"</formula>
    </cfRule>
    <cfRule type="cellIs" dxfId="27" priority="22" operator="equal">
      <formula>"Mayor"</formula>
    </cfRule>
    <cfRule type="cellIs" dxfId="26" priority="23" operator="equal">
      <formula>"Moderado"</formula>
    </cfRule>
    <cfRule type="cellIs" dxfId="25" priority="24" operator="equal">
      <formula>"Menor"</formula>
    </cfRule>
    <cfRule type="cellIs" dxfId="24" priority="25" operator="equal">
      <formula>"Leve"</formula>
    </cfRule>
  </conditionalFormatting>
  <conditionalFormatting sqref="Q103">
    <cfRule type="cellIs" dxfId="23" priority="17" operator="equal">
      <formula>"Extremo"</formula>
    </cfRule>
    <cfRule type="cellIs" dxfId="22" priority="18" operator="equal">
      <formula>"Alto"</formula>
    </cfRule>
    <cfRule type="cellIs" dxfId="21" priority="19" operator="equal">
      <formula>"Moderado"</formula>
    </cfRule>
    <cfRule type="cellIs" dxfId="20" priority="20" operator="equal">
      <formula>"Bajo"</formula>
    </cfRule>
  </conditionalFormatting>
  <conditionalFormatting sqref="N103">
    <cfRule type="containsText" dxfId="19" priority="16" operator="containsText" text="❌">
      <formula>NOT(ISERROR(SEARCH("❌",N103)))</formula>
    </cfRule>
  </conditionalFormatting>
  <conditionalFormatting sqref="AB103:AB105">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D103:AD105">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F103:AF105">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103">
    <cfRule type="containsText" dxfId="4" priority="1" operator="containsText" text="❌">
      <formula>NOT(ISERROR(SEARCH("❌",N103)))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AM133:AM156 AM16:AM125</xm:sqref>
        </x14:dataValidation>
        <x14:dataValidation type="list" allowBlank="1" showInputMessage="1" showErrorMessage="1" xr:uid="{00000000-0002-0000-0200-000001000000}">
          <x14:formula1>
            <xm:f>'Opciones Tratamiento'!$B$13:$B$19</xm:f>
          </x14:formula1>
          <xm:sqref>I7 I10 I13 I106 I16 I19 I22 I25 I28 I31 I34 I37 I40 I43 I46 I49 I52 I55 I58 I109 I61 I64 I67 I70 I73 I76 I79 I82 I88 I91 I94 I97:I98 I142 I127 I112 I115 I118 I121 I124 I130 I133 I136 I139 I145 I148 I151 I154 I85 I100:I102</xm:sqref>
        </x14:dataValidation>
        <x14:dataValidation type="list" allowBlank="1" showInputMessage="1" showErrorMessage="1" xr:uid="{00000000-0002-0000-0200-000002000000}">
          <x14:formula1>
            <xm:f>'Opciones Tratamiento'!$E$2:$E$4</xm:f>
          </x14:formula1>
          <xm:sqref>E7 E10 E13 E106 E16 E19 E22 E25 E28 E31 E34 E37 E40 E43 E46 E49 E52 E55 E58 E109 E61 E64 E67 E70 E73 E76 E79 E82 E88 E91 E94 E97:E98 E142 E127 E112 E115 E118 E121 E124 E130 E133 E136 E139 E145 E148 E151 E154 E85 E100:E102</xm:sqref>
        </x14:dataValidation>
        <x14:dataValidation type="list" allowBlank="1" showInputMessage="1" showErrorMessage="1" xr:uid="{00000000-0002-0000-0200-000003000000}">
          <x14:formula1>
            <xm:f>'Tabla Impacto'!$F$210:$F$221</xm:f>
          </x14:formula1>
          <xm:sqref>M7 M10 M13 M151 M16 M19 M22 M25 M28 M31 M34 M37 M40 M43 M46 M49 M52 M55 M58 M154 M61 M64 M67 M70 M73 M145 M148 M76 M79 M82 M85 M88 M91 M94 M97:M98 M142 M106 M109 M112 M115 M118 M121 M124 M127 M130 M133 M136 M139 M100</xm:sqref>
        </x14:dataValidation>
        <x14:dataValidation type="list" allowBlank="1" showInputMessage="1" showErrorMessage="1" xr:uid="{00000000-0002-0000-0200-000004000000}">
          <x14:formula1>
            <xm:f>'Tabla Valoración controles'!$D$4:$D$6</xm:f>
          </x14:formula1>
          <xm:sqref>U106:U156 U7:U98 U100:U102</xm:sqref>
        </x14:dataValidation>
        <x14:dataValidation type="list" allowBlank="1" showInputMessage="1" showErrorMessage="1" xr:uid="{00000000-0002-0000-0200-000005000000}">
          <x14:formula1>
            <xm:f>'Tabla Valoración controles'!$D$7:$D$8</xm:f>
          </x14:formula1>
          <xm:sqref>V106:V156 V7:V98 V100:V102</xm:sqref>
        </x14:dataValidation>
        <x14:dataValidation type="list" allowBlank="1" showInputMessage="1" showErrorMessage="1" xr:uid="{00000000-0002-0000-0200-000006000000}">
          <x14:formula1>
            <xm:f>'Tabla Valoración controles'!$D$9:$D$10</xm:f>
          </x14:formula1>
          <xm:sqref>X106:X156 X7:X98 X100:X102</xm:sqref>
        </x14:dataValidation>
        <x14:dataValidation type="list" allowBlank="1" showInputMessage="1" showErrorMessage="1" xr:uid="{00000000-0002-0000-0200-000007000000}">
          <x14:formula1>
            <xm:f>'Tabla Valoración controles'!$D$11:$D$12</xm:f>
          </x14:formula1>
          <xm:sqref>Y106:Y156 Y7:Y98 Y100:Y102</xm:sqref>
        </x14:dataValidation>
        <x14:dataValidation type="list" allowBlank="1" showInputMessage="1" showErrorMessage="1" xr:uid="{00000000-0002-0000-0200-000008000000}">
          <x14:formula1>
            <xm:f>'Tabla Valoración controles'!$D$13:$D$14</xm:f>
          </x14:formula1>
          <xm:sqref>Z106:Z156 Z7:Z98 Z100:Z102</xm:sqref>
        </x14:dataValidation>
        <x14:dataValidation type="list" allowBlank="1" showInputMessage="1" showErrorMessage="1" xr:uid="{00000000-0002-0000-0200-000009000000}">
          <x14:formula1>
            <xm:f>'Opciones Tratamiento'!$B$2:$B$5</xm:f>
          </x14:formula1>
          <xm:sqref>AG106:AG156 AG7:AG98 AG100:AG102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E1" zoomScale="40" zoomScaleNormal="40" workbookViewId="0">
      <selection activeCell="AJ64" sqref="AJ64:AK6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414" t="s">
        <v>135</v>
      </c>
      <c r="C2" s="414"/>
      <c r="D2" s="414"/>
      <c r="E2" s="414"/>
      <c r="F2" s="414"/>
      <c r="G2" s="414"/>
      <c r="H2" s="414"/>
      <c r="I2" s="414"/>
      <c r="J2" s="281" t="s">
        <v>2</v>
      </c>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414"/>
      <c r="C3" s="414"/>
      <c r="D3" s="414"/>
      <c r="E3" s="414"/>
      <c r="F3" s="414"/>
      <c r="G3" s="414"/>
      <c r="H3" s="414"/>
      <c r="I3" s="414"/>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414"/>
      <c r="C4" s="414"/>
      <c r="D4" s="414"/>
      <c r="E4" s="414"/>
      <c r="F4" s="414"/>
      <c r="G4" s="414"/>
      <c r="H4" s="414"/>
      <c r="I4" s="414"/>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282" t="s">
        <v>4</v>
      </c>
      <c r="C6" s="282"/>
      <c r="D6" s="283"/>
      <c r="E6" s="415" t="s">
        <v>107</v>
      </c>
      <c r="F6" s="416"/>
      <c r="G6" s="416"/>
      <c r="H6" s="416"/>
      <c r="I6" s="417"/>
      <c r="J6" s="425" t="str">
        <f>IF(AND('Mapa final'!$K$7="Muy Alta",'Mapa final'!$O$7="Leve"),CONCATENATE("R",'Mapa final'!$A$7),"")</f>
        <v/>
      </c>
      <c r="K6" s="426"/>
      <c r="L6" s="426" t="str">
        <f>IF(AND('Mapa final'!$K$10="Muy Alta",'Mapa final'!$O$10="Leve"),CONCATENATE("R",'Mapa final'!$A$10),"")</f>
        <v/>
      </c>
      <c r="M6" s="426"/>
      <c r="N6" s="426" t="str">
        <f>IF(AND('Mapa final'!$K$13="Muy Alta",'Mapa final'!$O$13="Leve"),CONCATENATE("R",'Mapa final'!$A$13),"")</f>
        <v/>
      </c>
      <c r="O6" s="426"/>
      <c r="P6" s="426" t="str">
        <f>IF(AND('Mapa final'!$K$16="Muy Alta",'Mapa final'!$O$16="Leve"),CONCATENATE("R",'Mapa final'!$A$16),"")</f>
        <v/>
      </c>
      <c r="Q6" s="426"/>
      <c r="R6" s="426" t="str">
        <f>IF(AND('Mapa final'!$K$19="Muy Alta",'Mapa final'!$O$19="Leve"),CONCATENATE("R",'Mapa final'!$A$19),"")</f>
        <v/>
      </c>
      <c r="S6" s="426"/>
      <c r="T6" s="444" t="str">
        <f>IF(AND('Mapa final'!$K$7="Muy Alta",'Mapa final'!$O$7="Menor"),CONCATENATE("R",'Mapa final'!$A$7),"")</f>
        <v/>
      </c>
      <c r="U6" s="445"/>
      <c r="V6" s="445" t="str">
        <f>IF(AND('Mapa final'!$K$10="Muy Alta",'Mapa final'!$O$10="Menor"),CONCATENATE("R",'Mapa final'!$A$10),"")</f>
        <v/>
      </c>
      <c r="W6" s="445"/>
      <c r="X6" s="445" t="str">
        <f>IF(AND('Mapa final'!$K$13="Muy Alta",'Mapa final'!$O$13="Menor"),CONCATENATE("R",'Mapa final'!$A$13),"")</f>
        <v/>
      </c>
      <c r="Y6" s="445"/>
      <c r="Z6" s="445" t="str">
        <f>IF(AND('Mapa final'!$K$16="Muy Alta",'Mapa final'!$O$16="Menor"),CONCATENATE("R",'Mapa final'!$A$16),"")</f>
        <v/>
      </c>
      <c r="AA6" s="445"/>
      <c r="AB6" s="445" t="str">
        <f>IF(AND('Mapa final'!$K$19="Muy Alta",'Mapa final'!$O$19="Menor"),CONCATENATE("R",'Mapa final'!$A$19),"")</f>
        <v/>
      </c>
      <c r="AC6" s="446"/>
      <c r="AD6" s="444" t="str">
        <f>IF(AND('Mapa final'!$K$7="Muy Alta",'Mapa final'!$O$7="Moderado"),CONCATENATE("R",'Mapa final'!$A$7),"")</f>
        <v/>
      </c>
      <c r="AE6" s="445"/>
      <c r="AF6" s="445" t="str">
        <f>IF(AND('Mapa final'!$K$10="Muy Alta",'Mapa final'!$O$10="Moderado"),CONCATENATE("R",'Mapa final'!$A$10),"")</f>
        <v/>
      </c>
      <c r="AG6" s="445"/>
      <c r="AH6" s="445" t="str">
        <f>IF(AND('Mapa final'!$K$13="Muy Alta",'Mapa final'!$O$13="Moderado"),CONCATENATE("R",'Mapa final'!$A$13),"")</f>
        <v/>
      </c>
      <c r="AI6" s="445"/>
      <c r="AJ6" s="445" t="str">
        <f>IF(AND('Mapa final'!$K$16="Muy Alta",'Mapa final'!$O$16="Moderado"),CONCATENATE("R",'Mapa final'!$A$16),"")</f>
        <v/>
      </c>
      <c r="AK6" s="445"/>
      <c r="AL6" s="445" t="str">
        <f>IF(AND('Mapa final'!$K$19="Muy Alta",'Mapa final'!$O$19="Moderado"),CONCATENATE("R",'Mapa final'!$A$19),"")</f>
        <v/>
      </c>
      <c r="AM6" s="446"/>
      <c r="AN6" s="444" t="str">
        <f>IF(AND('Mapa final'!$K$7="Muy Alta",'Mapa final'!$O$7="Mayor"),CONCATENATE("R",'Mapa final'!$A$7),"")</f>
        <v/>
      </c>
      <c r="AO6" s="445"/>
      <c r="AP6" s="445" t="str">
        <f>IF(AND('Mapa final'!$K$10="Muy Alta",'Mapa final'!$O$10="Mayor"),CONCATENATE("R",'Mapa final'!$A$10),"")</f>
        <v/>
      </c>
      <c r="AQ6" s="445"/>
      <c r="AR6" s="445" t="str">
        <f>IF(AND('Mapa final'!$K$13="Muy Alta",'Mapa final'!$O$13="Mayor"),CONCATENATE("R",'Mapa final'!$A$13),"")</f>
        <v/>
      </c>
      <c r="AS6" s="445"/>
      <c r="AT6" s="445" t="str">
        <f>IF(AND('Mapa final'!$K$16="Muy Alta",'Mapa final'!$O$16="Mayor"),CONCATENATE("R",'Mapa final'!$A$16),"")</f>
        <v/>
      </c>
      <c r="AU6" s="445"/>
      <c r="AV6" s="445" t="str">
        <f>IF(AND('Mapa final'!$K$19="Muy Alta",'Mapa final'!$O$19="Mayor"),CONCATENATE("R",'Mapa final'!$A$19),"")</f>
        <v/>
      </c>
      <c r="AW6" s="446"/>
      <c r="AX6" s="436" t="str">
        <f>IF(AND('Mapa final'!$K$7="Muy Alta",'Mapa final'!$O$7="Catastrófico"),CONCATENATE("R",'Mapa final'!$A$7),"")</f>
        <v/>
      </c>
      <c r="AY6" s="437"/>
      <c r="AZ6" s="437" t="str">
        <f>IF(AND('Mapa final'!$K$10="Muy Alta",'Mapa final'!$O$10="Catastrófico"),CONCATENATE("R",'Mapa final'!$A$10),"")</f>
        <v/>
      </c>
      <c r="BA6" s="437"/>
      <c r="BB6" s="437" t="str">
        <f>IF(AND('Mapa final'!$K$13="Muy Alta",'Mapa final'!$O$13="Catastrófico"),CONCATENATE("R",'Mapa final'!$A$13),"")</f>
        <v/>
      </c>
      <c r="BC6" s="437"/>
      <c r="BD6" s="437" t="str">
        <f>IF(AND('Mapa final'!$K$16="Muy Alta",'Mapa final'!$O$16="Catastrófico"),CONCATENATE("R",'Mapa final'!$A$16),"")</f>
        <v/>
      </c>
      <c r="BE6" s="437"/>
      <c r="BF6" s="437" t="str">
        <f>IF(AND('Mapa final'!$K$19="Muy Alta",'Mapa final'!$O$19="Catastrófico"),CONCATENATE("R",'Mapa final'!$A$19),"")</f>
        <v/>
      </c>
      <c r="BG6" s="43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282"/>
      <c r="C7" s="282"/>
      <c r="D7" s="283"/>
      <c r="E7" s="418"/>
      <c r="F7" s="419"/>
      <c r="G7" s="419"/>
      <c r="H7" s="419"/>
      <c r="I7" s="420"/>
      <c r="J7" s="427"/>
      <c r="K7" s="400"/>
      <c r="L7" s="400"/>
      <c r="M7" s="400"/>
      <c r="N7" s="400"/>
      <c r="O7" s="400"/>
      <c r="P7" s="400"/>
      <c r="Q7" s="400"/>
      <c r="R7" s="400"/>
      <c r="S7" s="400"/>
      <c r="T7" s="441"/>
      <c r="U7" s="400"/>
      <c r="V7" s="400"/>
      <c r="W7" s="400"/>
      <c r="X7" s="400"/>
      <c r="Y7" s="400"/>
      <c r="Z7" s="400"/>
      <c r="AA7" s="400"/>
      <c r="AB7" s="400"/>
      <c r="AC7" s="440"/>
      <c r="AD7" s="441"/>
      <c r="AE7" s="400"/>
      <c r="AF7" s="400"/>
      <c r="AG7" s="400"/>
      <c r="AH7" s="400"/>
      <c r="AI7" s="400"/>
      <c r="AJ7" s="400"/>
      <c r="AK7" s="400"/>
      <c r="AL7" s="400"/>
      <c r="AM7" s="440"/>
      <c r="AN7" s="441"/>
      <c r="AO7" s="400"/>
      <c r="AP7" s="400"/>
      <c r="AQ7" s="400"/>
      <c r="AR7" s="400"/>
      <c r="AS7" s="400"/>
      <c r="AT7" s="400"/>
      <c r="AU7" s="400"/>
      <c r="AV7" s="400"/>
      <c r="AW7" s="440"/>
      <c r="AX7" s="432"/>
      <c r="AY7" s="430"/>
      <c r="AZ7" s="430"/>
      <c r="BA7" s="430"/>
      <c r="BB7" s="430"/>
      <c r="BC7" s="430"/>
      <c r="BD7" s="430"/>
      <c r="BE7" s="430"/>
      <c r="BF7" s="430"/>
      <c r="BG7" s="431"/>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282"/>
      <c r="C8" s="282"/>
      <c r="D8" s="283"/>
      <c r="E8" s="418"/>
      <c r="F8" s="419"/>
      <c r="G8" s="419"/>
      <c r="H8" s="419"/>
      <c r="I8" s="420"/>
      <c r="J8" s="427" t="str">
        <f>IF(AND('Mapa final'!$K$22="Muy Alta",'Mapa final'!$O$22="Leve"),CONCATENATE("R",'Mapa final'!$A$22),"")</f>
        <v/>
      </c>
      <c r="K8" s="400"/>
      <c r="L8" s="400" t="str">
        <f>IF(AND('Mapa final'!$K$25="Muy Alta",'Mapa final'!$O$25="Leve"),CONCATENATE("R",'Mapa final'!$A$25),"")</f>
        <v/>
      </c>
      <c r="M8" s="400"/>
      <c r="N8" s="400" t="str">
        <f>IF(AND('Mapa final'!$K$28="Muy Alta",'Mapa final'!$O$28="Leve"),CONCATENATE("R",'Mapa final'!$A$28),"")</f>
        <v/>
      </c>
      <c r="O8" s="400"/>
      <c r="P8" s="400" t="str">
        <f>IF(AND('Mapa final'!$K$31="Muy Alta",'Mapa final'!$O$31="Leve"),CONCATENATE("R",'Mapa final'!$A$31),"")</f>
        <v/>
      </c>
      <c r="Q8" s="400"/>
      <c r="R8" s="400" t="str">
        <f>IF(AND('Mapa final'!$K$34="Muy Alta",'Mapa final'!$O$34="Leve"),CONCATENATE("R",'Mapa final'!$A$34),"")</f>
        <v/>
      </c>
      <c r="S8" s="400"/>
      <c r="T8" s="441" t="str">
        <f>IF(AND('Mapa final'!$K$22="Muy Alta",'Mapa final'!$O$22="Menor"),CONCATENATE("R",'Mapa final'!$A$22),"")</f>
        <v/>
      </c>
      <c r="U8" s="400"/>
      <c r="V8" s="400" t="str">
        <f>IF(AND('Mapa final'!$K$25="Muy Alta",'Mapa final'!$O$25="Menor"),CONCATENATE("R",'Mapa final'!$A$25),"")</f>
        <v/>
      </c>
      <c r="W8" s="400"/>
      <c r="X8" s="400" t="str">
        <f>IF(AND('Mapa final'!$K$28="Muy Alta",'Mapa final'!$O$28="Menor"),CONCATENATE("R",'Mapa final'!$A$28),"")</f>
        <v/>
      </c>
      <c r="Y8" s="400"/>
      <c r="Z8" s="400" t="str">
        <f>IF(AND('Mapa final'!$K$31="Muy Alta",'Mapa final'!$O$31="Menor"),CONCATENATE("R",'Mapa final'!$A$31),"")</f>
        <v/>
      </c>
      <c r="AA8" s="400"/>
      <c r="AB8" s="400" t="str">
        <f>IF(AND('Mapa final'!$K$34="Muy Alta",'Mapa final'!$O$34="Menor"),CONCATENATE("R",'Mapa final'!$A$34),"")</f>
        <v/>
      </c>
      <c r="AC8" s="440"/>
      <c r="AD8" s="441" t="str">
        <f>IF(AND('Mapa final'!$K$22="Muy Alta",'Mapa final'!$O$22="Moderado"),CONCATENATE("R",'Mapa final'!$A$22),"")</f>
        <v/>
      </c>
      <c r="AE8" s="400"/>
      <c r="AF8" s="400" t="str">
        <f>IF(AND('Mapa final'!$K$25="Muy Alta",'Mapa final'!$O$25="Moderado"),CONCATENATE("R",'Mapa final'!$A$25),"")</f>
        <v/>
      </c>
      <c r="AG8" s="400"/>
      <c r="AH8" s="400" t="str">
        <f>IF(AND('Mapa final'!$K$28="Muy Alta",'Mapa final'!$O$28="Moderado"),CONCATENATE("R",'Mapa final'!$A$28),"")</f>
        <v/>
      </c>
      <c r="AI8" s="400"/>
      <c r="AJ8" s="400" t="str">
        <f>IF(AND('Mapa final'!$K$31="Muy Alta",'Mapa final'!$O$31="Moderado"),CONCATENATE("R",'Mapa final'!$A$31),"")</f>
        <v/>
      </c>
      <c r="AK8" s="400"/>
      <c r="AL8" s="400" t="str">
        <f>IF(AND('Mapa final'!$K$34="Muy Alta",'Mapa final'!$O$34="Moderado"),CONCATENATE("R",'Mapa final'!$A$34),"")</f>
        <v/>
      </c>
      <c r="AM8" s="440"/>
      <c r="AN8" s="441" t="str">
        <f>IF(AND('Mapa final'!$K$22="Muy Alta",'Mapa final'!$O$22="Mayor"),CONCATENATE("R",'Mapa final'!$A$22),"")</f>
        <v/>
      </c>
      <c r="AO8" s="400"/>
      <c r="AP8" s="400" t="str">
        <f>IF(AND('Mapa final'!$K$25="Muy Alta",'Mapa final'!$O$25="Mayor"),CONCATENATE("R",'Mapa final'!$A$25),"")</f>
        <v/>
      </c>
      <c r="AQ8" s="400"/>
      <c r="AR8" s="400" t="str">
        <f>IF(AND('Mapa final'!$K$28="Muy Alta",'Mapa final'!$O$28="Mayor"),CONCATENATE("R",'Mapa final'!$A$28),"")</f>
        <v/>
      </c>
      <c r="AS8" s="400"/>
      <c r="AT8" s="400" t="str">
        <f>IF(AND('Mapa final'!$K$31="Muy Alta",'Mapa final'!$O$31="Mayor"),CONCATENATE("R",'Mapa final'!$A$31),"")</f>
        <v/>
      </c>
      <c r="AU8" s="400"/>
      <c r="AV8" s="400" t="str">
        <f>IF(AND('Mapa final'!$K$34="Muy Alta",'Mapa final'!$O$34="Mayor"),CONCATENATE("R",'Mapa final'!$A$34),"")</f>
        <v/>
      </c>
      <c r="AW8" s="440"/>
      <c r="AX8" s="432" t="str">
        <f>IF(AND('Mapa final'!$K$22="Muy Alta",'Mapa final'!$O$22="Catastrófico"),CONCATENATE("R",'Mapa final'!$A$22),"")</f>
        <v/>
      </c>
      <c r="AY8" s="430"/>
      <c r="AZ8" s="430" t="str">
        <f>IF(AND('Mapa final'!$K$25="Muy Alta",'Mapa final'!$O$25="Catastrófico"),CONCATENATE("R",'Mapa final'!$A$25),"")</f>
        <v/>
      </c>
      <c r="BA8" s="430"/>
      <c r="BB8" s="430" t="str">
        <f>IF(AND('Mapa final'!$K$28="Muy Alta",'Mapa final'!$O$28="Catastrófico"),CONCATENATE("R",'Mapa final'!$A$28),"")</f>
        <v/>
      </c>
      <c r="BC8" s="430"/>
      <c r="BD8" s="430" t="str">
        <f>IF(AND('Mapa final'!$K$31="Muy Alta",'Mapa final'!$O$31="Catastrófico"),CONCATENATE("R",'Mapa final'!$A$31),"")</f>
        <v/>
      </c>
      <c r="BE8" s="430"/>
      <c r="BF8" s="430" t="str">
        <f>IF(AND('Mapa final'!$K$34="Muy Alta",'Mapa final'!$O$34="Catastrófico"),CONCATENATE("R",'Mapa final'!$A$34),"")</f>
        <v/>
      </c>
      <c r="BG8" s="431"/>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282"/>
      <c r="C9" s="282"/>
      <c r="D9" s="283"/>
      <c r="E9" s="418"/>
      <c r="F9" s="419"/>
      <c r="G9" s="419"/>
      <c r="H9" s="419"/>
      <c r="I9" s="420"/>
      <c r="J9" s="427"/>
      <c r="K9" s="400"/>
      <c r="L9" s="400"/>
      <c r="M9" s="400"/>
      <c r="N9" s="400"/>
      <c r="O9" s="400"/>
      <c r="P9" s="400"/>
      <c r="Q9" s="400"/>
      <c r="R9" s="400"/>
      <c r="S9" s="400"/>
      <c r="T9" s="441"/>
      <c r="U9" s="400"/>
      <c r="V9" s="400"/>
      <c r="W9" s="400"/>
      <c r="X9" s="400"/>
      <c r="Y9" s="400"/>
      <c r="Z9" s="400"/>
      <c r="AA9" s="400"/>
      <c r="AB9" s="400"/>
      <c r="AC9" s="440"/>
      <c r="AD9" s="441"/>
      <c r="AE9" s="400"/>
      <c r="AF9" s="400"/>
      <c r="AG9" s="400"/>
      <c r="AH9" s="400"/>
      <c r="AI9" s="400"/>
      <c r="AJ9" s="400"/>
      <c r="AK9" s="400"/>
      <c r="AL9" s="400"/>
      <c r="AM9" s="440"/>
      <c r="AN9" s="441"/>
      <c r="AO9" s="400"/>
      <c r="AP9" s="400"/>
      <c r="AQ9" s="400"/>
      <c r="AR9" s="400"/>
      <c r="AS9" s="400"/>
      <c r="AT9" s="400"/>
      <c r="AU9" s="400"/>
      <c r="AV9" s="400"/>
      <c r="AW9" s="440"/>
      <c r="AX9" s="432"/>
      <c r="AY9" s="430"/>
      <c r="AZ9" s="430"/>
      <c r="BA9" s="430"/>
      <c r="BB9" s="430"/>
      <c r="BC9" s="430"/>
      <c r="BD9" s="430"/>
      <c r="BE9" s="430"/>
      <c r="BF9" s="430"/>
      <c r="BG9" s="431"/>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282"/>
      <c r="C10" s="282"/>
      <c r="D10" s="283"/>
      <c r="E10" s="418"/>
      <c r="F10" s="419"/>
      <c r="G10" s="419"/>
      <c r="H10" s="419"/>
      <c r="I10" s="420"/>
      <c r="J10" s="427" t="str">
        <f>IF(AND('Mapa final'!$K$37="Muy Alta",'Mapa final'!$O$37="Leve"),CONCATENATE("R",'Mapa final'!$A$37),"")</f>
        <v/>
      </c>
      <c r="K10" s="400"/>
      <c r="L10" s="400" t="str">
        <f>IF(AND('Mapa final'!$K$40="Muy Alta",'Mapa final'!$O$40="Leve"),CONCATENATE("R",'Mapa final'!$A$40),"")</f>
        <v/>
      </c>
      <c r="M10" s="400"/>
      <c r="N10" s="400" t="str">
        <f>IF(AND('Mapa final'!$K$43="Muy Alta",'Mapa final'!$O$43="Leve"),CONCATENATE("R",'Mapa final'!$A$43),"")</f>
        <v/>
      </c>
      <c r="O10" s="400"/>
      <c r="P10" s="400" t="str">
        <f>IF(AND('Mapa final'!$K$46="Muy Alta",'Mapa final'!$O$46="Leve"),CONCATENATE("R",'Mapa final'!$A$46),"")</f>
        <v/>
      </c>
      <c r="Q10" s="400"/>
      <c r="R10" s="400" t="str">
        <f>IF(AND('Mapa final'!$K$49="Muy Alta",'Mapa final'!$O$49="Leve"),CONCATENATE("R",'Mapa final'!$A$49),"")</f>
        <v/>
      </c>
      <c r="S10" s="400"/>
      <c r="T10" s="441" t="str">
        <f>IF(AND('Mapa final'!$K$37="Muy Alta",'Mapa final'!$O$37="Menor"),CONCATENATE("R",'Mapa final'!$A$37),"")</f>
        <v/>
      </c>
      <c r="U10" s="400"/>
      <c r="V10" s="400" t="str">
        <f>IF(AND('Mapa final'!$K$40="Muy Alta",'Mapa final'!$O$40="Menor"),CONCATENATE("R",'Mapa final'!$A$40),"")</f>
        <v/>
      </c>
      <c r="W10" s="400"/>
      <c r="X10" s="400" t="str">
        <f>IF(AND('Mapa final'!$K$43="Muy Alta",'Mapa final'!$O$43="Menor"),CONCATENATE("R",'Mapa final'!$A$43),"")</f>
        <v/>
      </c>
      <c r="Y10" s="400"/>
      <c r="Z10" s="400" t="str">
        <f>IF(AND('Mapa final'!$K$46="Muy Alta",'Mapa final'!$O$46="Menor"),CONCATENATE("R",'Mapa final'!$A$46),"")</f>
        <v/>
      </c>
      <c r="AA10" s="400"/>
      <c r="AB10" s="400" t="str">
        <f>IF(AND('Mapa final'!$K$49="Muy Alta",'Mapa final'!$O$49="Menor"),CONCATENATE("R",'Mapa final'!$A$49),"")</f>
        <v/>
      </c>
      <c r="AC10" s="440"/>
      <c r="AD10" s="441" t="str">
        <f>IF(AND('Mapa final'!$K$37="Muy Alta",'Mapa final'!$O$37="Moderado"),CONCATENATE("R",'Mapa final'!$A$37),"")</f>
        <v/>
      </c>
      <c r="AE10" s="400"/>
      <c r="AF10" s="400" t="str">
        <f>IF(AND('Mapa final'!$K$40="Muy Alta",'Mapa final'!$O$40="Moderado"),CONCATENATE("R",'Mapa final'!$A$40),"")</f>
        <v/>
      </c>
      <c r="AG10" s="400"/>
      <c r="AH10" s="400" t="str">
        <f>IF(AND('Mapa final'!$K$43="Muy Alta",'Mapa final'!$O$43="Moderado"),CONCATENATE("R",'Mapa final'!$A$43),"")</f>
        <v/>
      </c>
      <c r="AI10" s="400"/>
      <c r="AJ10" s="400" t="str">
        <f>IF(AND('Mapa final'!$K$46="Muy Alta",'Mapa final'!$O$46="Moderado"),CONCATENATE("R",'Mapa final'!$A$46),"")</f>
        <v/>
      </c>
      <c r="AK10" s="400"/>
      <c r="AL10" s="400" t="str">
        <f>IF(AND('Mapa final'!$K$49="Muy Alta",'Mapa final'!$O$49="Moderado"),CONCATENATE("R",'Mapa final'!$A$49),"")</f>
        <v/>
      </c>
      <c r="AM10" s="440"/>
      <c r="AN10" s="441" t="str">
        <f>IF(AND('Mapa final'!$K$37="Muy Alta",'Mapa final'!$O$37="Mayor"),CONCATENATE("R",'Mapa final'!$A$37),"")</f>
        <v/>
      </c>
      <c r="AO10" s="400"/>
      <c r="AP10" s="400" t="str">
        <f>IF(AND('Mapa final'!$K$40="Muy Alta",'Mapa final'!$O$40="Mayor"),CONCATENATE("R",'Mapa final'!$A$40),"")</f>
        <v/>
      </c>
      <c r="AQ10" s="400"/>
      <c r="AR10" s="400" t="str">
        <f>IF(AND('Mapa final'!$K$43="Muy Alta",'Mapa final'!$O$43="Mayor"),CONCATENATE("R",'Mapa final'!$A$43),"")</f>
        <v/>
      </c>
      <c r="AS10" s="400"/>
      <c r="AT10" s="400" t="str">
        <f>IF(AND('Mapa final'!$K$46="Muy Alta",'Mapa final'!$O$46="Mayor"),CONCATENATE("R",'Mapa final'!$A$46),"")</f>
        <v/>
      </c>
      <c r="AU10" s="400"/>
      <c r="AV10" s="400" t="str">
        <f>IF(AND('Mapa final'!$K$49="Muy Alta",'Mapa final'!$O$49="Mayor"),CONCATENATE("R",'Mapa final'!$A$49),"")</f>
        <v/>
      </c>
      <c r="AW10" s="440"/>
      <c r="AX10" s="432" t="str">
        <f>IF(AND('Mapa final'!$K$37="Muy Alta",'Mapa final'!$O$37="Catastrófico"),CONCATENATE("R",'Mapa final'!$A$37),"")</f>
        <v/>
      </c>
      <c r="AY10" s="430"/>
      <c r="AZ10" s="430" t="str">
        <f>IF(AND('Mapa final'!$K$40="Muy Alta",'Mapa final'!$O$40="Catastrófico"),CONCATENATE("R",'Mapa final'!$A$40),"")</f>
        <v/>
      </c>
      <c r="BA10" s="430"/>
      <c r="BB10" s="430" t="str">
        <f>IF(AND('Mapa final'!$K$43="Muy Alta",'Mapa final'!$O$43="Catastrófico"),CONCATENATE("R",'Mapa final'!$A$43),"")</f>
        <v/>
      </c>
      <c r="BC10" s="430"/>
      <c r="BD10" s="430" t="str">
        <f>IF(AND('Mapa final'!$K$46="Muy Alta",'Mapa final'!$O$46="Catastrófico"),CONCATENATE("R",'Mapa final'!$A$46),"")</f>
        <v/>
      </c>
      <c r="BE10" s="430"/>
      <c r="BF10" s="430" t="str">
        <f>IF(AND('Mapa final'!$K$49="Muy Alta",'Mapa final'!$O$49="Catastrófico"),CONCATENATE("R",'Mapa final'!$A$49),"")</f>
        <v/>
      </c>
      <c r="BG10" s="431"/>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282"/>
      <c r="C11" s="282"/>
      <c r="D11" s="283"/>
      <c r="E11" s="418"/>
      <c r="F11" s="419"/>
      <c r="G11" s="419"/>
      <c r="H11" s="419"/>
      <c r="I11" s="420"/>
      <c r="J11" s="427"/>
      <c r="K11" s="400"/>
      <c r="L11" s="400"/>
      <c r="M11" s="400"/>
      <c r="N11" s="400"/>
      <c r="O11" s="400"/>
      <c r="P11" s="400"/>
      <c r="Q11" s="400"/>
      <c r="R11" s="400"/>
      <c r="S11" s="400"/>
      <c r="T11" s="441"/>
      <c r="U11" s="400"/>
      <c r="V11" s="400"/>
      <c r="W11" s="400"/>
      <c r="X11" s="400"/>
      <c r="Y11" s="400"/>
      <c r="Z11" s="400"/>
      <c r="AA11" s="400"/>
      <c r="AB11" s="400"/>
      <c r="AC11" s="440"/>
      <c r="AD11" s="441"/>
      <c r="AE11" s="400"/>
      <c r="AF11" s="400"/>
      <c r="AG11" s="400"/>
      <c r="AH11" s="400"/>
      <c r="AI11" s="400"/>
      <c r="AJ11" s="400"/>
      <c r="AK11" s="400"/>
      <c r="AL11" s="400"/>
      <c r="AM11" s="440"/>
      <c r="AN11" s="441"/>
      <c r="AO11" s="400"/>
      <c r="AP11" s="400"/>
      <c r="AQ11" s="400"/>
      <c r="AR11" s="400"/>
      <c r="AS11" s="400"/>
      <c r="AT11" s="400"/>
      <c r="AU11" s="400"/>
      <c r="AV11" s="400"/>
      <c r="AW11" s="440"/>
      <c r="AX11" s="432"/>
      <c r="AY11" s="430"/>
      <c r="AZ11" s="430"/>
      <c r="BA11" s="430"/>
      <c r="BB11" s="430"/>
      <c r="BC11" s="430"/>
      <c r="BD11" s="430"/>
      <c r="BE11" s="430"/>
      <c r="BF11" s="430"/>
      <c r="BG11" s="431"/>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282"/>
      <c r="C12" s="282"/>
      <c r="D12" s="283"/>
      <c r="E12" s="418"/>
      <c r="F12" s="419"/>
      <c r="G12" s="419"/>
      <c r="H12" s="419"/>
      <c r="I12" s="420"/>
      <c r="J12" s="400" t="str">
        <f>IF(AND('Mapa final'!$K$52="Muy Alta",'Mapa final'!$O$52="Leve"),CONCATENATE("R",'Mapa final'!$A$52),"")</f>
        <v/>
      </c>
      <c r="K12" s="400"/>
      <c r="L12" s="400" t="str">
        <f>IF(AND('Mapa final'!$K$55="Muy Alta",'Mapa final'!$O$55="Leve"),CONCATENATE("R",'Mapa final'!$A$55),"")</f>
        <v/>
      </c>
      <c r="M12" s="400"/>
      <c r="N12" s="400" t="str">
        <f>IF(AND('Mapa final'!$K$58="Muy Alta",'Mapa final'!$O$58="Leve"),CONCATENATE("R",'Mapa final'!$A$58),"")</f>
        <v/>
      </c>
      <c r="O12" s="400"/>
      <c r="P12" s="400" t="str">
        <f>IF(AND('Mapa final'!$K$61="Muy Alta",'Mapa final'!$O$61="Leve"),CONCATENATE("R",'Mapa final'!$A$61),"")</f>
        <v/>
      </c>
      <c r="Q12" s="400"/>
      <c r="R12" s="400" t="str">
        <f>IF(AND('Mapa final'!$K$64="Muy Alta",'Mapa final'!$O$64="Leve"),CONCATENATE("R",'Mapa final'!$A$64),"")</f>
        <v/>
      </c>
      <c r="S12" s="400"/>
      <c r="T12" s="441" t="str">
        <f>IF(AND('Mapa final'!$K$52="Muy Alta",'Mapa final'!$O$52="Menor"),CONCATENATE("R",'Mapa final'!$A$52),"")</f>
        <v>R16</v>
      </c>
      <c r="U12" s="400"/>
      <c r="V12" s="400" t="str">
        <f>IF(AND('Mapa final'!$K$55="Muy Alta",'Mapa final'!$O$55="Menor"),CONCATENATE("R",'Mapa final'!$A$55),"")</f>
        <v/>
      </c>
      <c r="W12" s="400"/>
      <c r="X12" s="400" t="str">
        <f>IF(AND('Mapa final'!$K$58="Muy Alta",'Mapa final'!$O$58="Menor"),CONCATENATE("R",'Mapa final'!$A$58),"")</f>
        <v/>
      </c>
      <c r="Y12" s="400"/>
      <c r="Z12" s="400" t="str">
        <f>IF(AND('Mapa final'!$K$61="Muy Alta",'Mapa final'!$O$61="Menor"),CONCATENATE("R",'Mapa final'!$A$61),"")</f>
        <v/>
      </c>
      <c r="AA12" s="400"/>
      <c r="AB12" s="400" t="str">
        <f>IF(AND('Mapa final'!$K$64="Muy Alta",'Mapa final'!$O$64="Menor"),CONCATENATE("R",'Mapa final'!$A$64),"")</f>
        <v/>
      </c>
      <c r="AC12" s="440"/>
      <c r="AD12" s="441" t="str">
        <f>IF(AND('Mapa final'!$K$52="Muy Alta",'Mapa final'!$O$52="Moderado"),CONCATENATE("R",'Mapa final'!$A$52),"")</f>
        <v/>
      </c>
      <c r="AE12" s="400"/>
      <c r="AF12" s="400" t="str">
        <f>IF(AND('Mapa final'!$K$55="Muy Alta",'Mapa final'!$O$55="Moderado"),CONCATENATE("R",'Mapa final'!$A$55),"")</f>
        <v/>
      </c>
      <c r="AG12" s="400"/>
      <c r="AH12" s="400" t="str">
        <f>IF(AND('Mapa final'!$K$58="Muy Alta",'Mapa final'!$O$58="Moderado"),CONCATENATE("R",'Mapa final'!$A$58),"")</f>
        <v/>
      </c>
      <c r="AI12" s="400"/>
      <c r="AJ12" s="400" t="str">
        <f>IF(AND('Mapa final'!$K$61="Muy Alta",'Mapa final'!$O$61="Moderado"),CONCATENATE("R",'Mapa final'!$A$61),"")</f>
        <v/>
      </c>
      <c r="AK12" s="400"/>
      <c r="AL12" s="400" t="str">
        <f>IF(AND('Mapa final'!$K$64="Muy Alta",'Mapa final'!$O$64="Moderado"),CONCATENATE("R",'Mapa final'!$A$64),"")</f>
        <v/>
      </c>
      <c r="AM12" s="440"/>
      <c r="AN12" s="441" t="str">
        <f>IF(AND('Mapa final'!$K$52="Muy Alta",'Mapa final'!$O$52="Mayor"),CONCATENATE("R",'Mapa final'!$A$52),"")</f>
        <v/>
      </c>
      <c r="AO12" s="400"/>
      <c r="AP12" s="400" t="str">
        <f>IF(AND('Mapa final'!$K$55="Muy Alta",'Mapa final'!$O$55="Mayor"),CONCATENATE("R",'Mapa final'!$A$55),"")</f>
        <v>R17</v>
      </c>
      <c r="AQ12" s="400"/>
      <c r="AR12" s="400" t="str">
        <f>IF(AND('Mapa final'!$K$58="Muy Alta",'Mapa final'!$O$58="Mayor"),CONCATENATE("R",'Mapa final'!$A$58),"")</f>
        <v/>
      </c>
      <c r="AS12" s="400"/>
      <c r="AT12" s="400" t="str">
        <f>IF(AND('Mapa final'!$K$61="Muy Alta",'Mapa final'!$O$61="Mayor"),CONCATENATE("R",'Mapa final'!$A$61),"")</f>
        <v/>
      </c>
      <c r="AU12" s="400"/>
      <c r="AV12" s="400" t="str">
        <f>IF(AND('Mapa final'!$K$64="Muy Alta",'Mapa final'!$O$64="Mayor"),CONCATENATE("R",'Mapa final'!$A$64),"")</f>
        <v/>
      </c>
      <c r="AW12" s="440"/>
      <c r="AX12" s="432" t="str">
        <f>IF(AND('Mapa final'!$K$52="Muy Alta",'Mapa final'!$O$52="Catastrófico"),CONCATENATE("R",'Mapa final'!$A$52),"")</f>
        <v/>
      </c>
      <c r="AY12" s="430"/>
      <c r="AZ12" s="430" t="str">
        <f>IF(AND('Mapa final'!$K$55="Muy Alta",'Mapa final'!$O$55="Catastrófico"),CONCATENATE("R",'Mapa final'!$A$55),"")</f>
        <v/>
      </c>
      <c r="BA12" s="430"/>
      <c r="BB12" s="430" t="str">
        <f>IF(AND('Mapa final'!$K$58="Muy Alta",'Mapa final'!$O$58="Catastrófico"),CONCATENATE("R",'Mapa final'!$A$58),"")</f>
        <v/>
      </c>
      <c r="BC12" s="430"/>
      <c r="BD12" s="430" t="str">
        <f>IF(AND('Mapa final'!$K$61="Muy Alta",'Mapa final'!$O$61="Catastrófico"),CONCATENATE("R",'Mapa final'!$A$61),"")</f>
        <v/>
      </c>
      <c r="BE12" s="430"/>
      <c r="BF12" s="430" t="str">
        <f>IF(AND('Mapa final'!$K$64="Muy Alta",'Mapa final'!$O$64="Catastrófico"),CONCATENATE("R",'Mapa final'!$A$64),"")</f>
        <v/>
      </c>
      <c r="BG12" s="431"/>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282"/>
      <c r="C13" s="282"/>
      <c r="D13" s="283"/>
      <c r="E13" s="418"/>
      <c r="F13" s="419"/>
      <c r="G13" s="419"/>
      <c r="H13" s="419"/>
      <c r="I13" s="420"/>
      <c r="J13" s="400"/>
      <c r="K13" s="400"/>
      <c r="L13" s="400"/>
      <c r="M13" s="400"/>
      <c r="N13" s="400"/>
      <c r="O13" s="400"/>
      <c r="P13" s="400"/>
      <c r="Q13" s="400"/>
      <c r="R13" s="400"/>
      <c r="S13" s="400"/>
      <c r="T13" s="441"/>
      <c r="U13" s="400"/>
      <c r="V13" s="400"/>
      <c r="W13" s="400"/>
      <c r="X13" s="400"/>
      <c r="Y13" s="400"/>
      <c r="Z13" s="400"/>
      <c r="AA13" s="400"/>
      <c r="AB13" s="400"/>
      <c r="AC13" s="440"/>
      <c r="AD13" s="441"/>
      <c r="AE13" s="400"/>
      <c r="AF13" s="400"/>
      <c r="AG13" s="400"/>
      <c r="AH13" s="400"/>
      <c r="AI13" s="400"/>
      <c r="AJ13" s="400"/>
      <c r="AK13" s="400"/>
      <c r="AL13" s="400"/>
      <c r="AM13" s="440"/>
      <c r="AN13" s="441"/>
      <c r="AO13" s="400"/>
      <c r="AP13" s="400"/>
      <c r="AQ13" s="400"/>
      <c r="AR13" s="400"/>
      <c r="AS13" s="400"/>
      <c r="AT13" s="400"/>
      <c r="AU13" s="400"/>
      <c r="AV13" s="400"/>
      <c r="AW13" s="440"/>
      <c r="AX13" s="432"/>
      <c r="AY13" s="430"/>
      <c r="AZ13" s="430"/>
      <c r="BA13" s="430"/>
      <c r="BB13" s="430"/>
      <c r="BC13" s="430"/>
      <c r="BD13" s="430"/>
      <c r="BE13" s="430"/>
      <c r="BF13" s="430"/>
      <c r="BG13" s="431"/>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282"/>
      <c r="C14" s="282"/>
      <c r="D14" s="283"/>
      <c r="E14" s="418"/>
      <c r="F14" s="419"/>
      <c r="G14" s="419"/>
      <c r="H14" s="419"/>
      <c r="I14" s="420"/>
      <c r="J14" s="400" t="str">
        <f>IF(AND('Mapa final'!$K$67="Muy Alta",'Mapa final'!$O$67="Leve"),CONCATENATE("R",'Mapa final'!$A$67),"")</f>
        <v/>
      </c>
      <c r="K14" s="400"/>
      <c r="L14" s="400" t="str">
        <f>IF(AND('Mapa final'!$K$70="Muy Alta",'Mapa final'!$O$70="Leve"),CONCATENATE("R",'Mapa final'!$A$70),"")</f>
        <v/>
      </c>
      <c r="M14" s="400"/>
      <c r="N14" s="400" t="str">
        <f>IF(AND('Mapa final'!$K$73="Muy Alta",'Mapa final'!$O$73="Leve"),CONCATENATE("R",'Mapa final'!$A$73),"")</f>
        <v/>
      </c>
      <c r="O14" s="400"/>
      <c r="P14" s="400" t="str">
        <f>IF(AND('Mapa final'!$K$76="Muy Alta",'Mapa final'!$O$76="Leve"),CONCATENATE("R",'Mapa final'!$A$76),"")</f>
        <v/>
      </c>
      <c r="Q14" s="400"/>
      <c r="R14" s="400" t="str">
        <f>IF(AND('Mapa final'!$K$79="Muy Alta",'Mapa final'!$O$79="Leve"),CONCATENATE("R",'Mapa final'!$A$79),"")</f>
        <v/>
      </c>
      <c r="S14" s="400"/>
      <c r="T14" s="441" t="str">
        <f>IF(AND('Mapa final'!$K$67="Muy Alta",'Mapa final'!$O$67="Menor"),CONCATENATE("R",'Mapa final'!$A$67),"")</f>
        <v/>
      </c>
      <c r="U14" s="400"/>
      <c r="V14" s="400" t="str">
        <f>IF(AND('Mapa final'!$K$70="Muy Alta",'Mapa final'!$O$70="Menor"),CONCATENATE("R",'Mapa final'!$A$70),"")</f>
        <v/>
      </c>
      <c r="W14" s="400"/>
      <c r="X14" s="400" t="str">
        <f>IF(AND('Mapa final'!$K$73="Muy Alta",'Mapa final'!$O$73="Menor"),CONCATENATE("R",'Mapa final'!$A$73),"")</f>
        <v/>
      </c>
      <c r="Y14" s="400"/>
      <c r="Z14" s="400" t="str">
        <f>IF(AND('Mapa final'!$K$76="Muy Alta",'Mapa final'!$O$76="Menor"),CONCATENATE("R",'Mapa final'!$A$76),"")</f>
        <v/>
      </c>
      <c r="AA14" s="400"/>
      <c r="AB14" s="400" t="str">
        <f>IF(AND('Mapa final'!$K$79="Muy Alta",'Mapa final'!$O$79="Menor"),CONCATENATE("R",'Mapa final'!$A$79),"")</f>
        <v/>
      </c>
      <c r="AC14" s="440"/>
      <c r="AD14" s="441" t="str">
        <f>IF(AND('Mapa final'!$K$67="Muy Alta",'Mapa final'!$O$67="Moderado"),CONCATENATE("R",'Mapa final'!$A$67),"")</f>
        <v/>
      </c>
      <c r="AE14" s="400"/>
      <c r="AF14" s="400" t="str">
        <f>IF(AND('Mapa final'!$K$70="Muy Alta",'Mapa final'!$O$70="Moderado"),CONCATENATE("R",'Mapa final'!$A$70),"")</f>
        <v/>
      </c>
      <c r="AG14" s="400"/>
      <c r="AH14" s="400" t="str">
        <f>IF(AND('Mapa final'!$K$73="Muy Alta",'Mapa final'!$O$73="Moderado"),CONCATENATE("R",'Mapa final'!$A$73),"")</f>
        <v/>
      </c>
      <c r="AI14" s="400"/>
      <c r="AJ14" s="400" t="str">
        <f>IF(AND('Mapa final'!$K$76="Muy Alta",'Mapa final'!$O$76="Moderado"),CONCATENATE("R",'Mapa final'!$A$76),"")</f>
        <v/>
      </c>
      <c r="AK14" s="400"/>
      <c r="AL14" s="400" t="str">
        <f>IF(AND('Mapa final'!$K$79="Muy Alta",'Mapa final'!$O$79="Moderado"),CONCATENATE("R",'Mapa final'!$A$79),"")</f>
        <v/>
      </c>
      <c r="AM14" s="440"/>
      <c r="AN14" s="441" t="str">
        <f>IF(AND('Mapa final'!$K$67="Muy Alta",'Mapa final'!$O$67="Mayor"),CONCATENATE("R",'Mapa final'!$A$67),"")</f>
        <v/>
      </c>
      <c r="AO14" s="400"/>
      <c r="AP14" s="400" t="str">
        <f>IF(AND('Mapa final'!$K$70="Muy Alta",'Mapa final'!$O$70="Mayor"),CONCATENATE("R",'Mapa final'!$A$70),"")</f>
        <v/>
      </c>
      <c r="AQ14" s="400"/>
      <c r="AR14" s="400" t="str">
        <f>IF(AND('Mapa final'!$K$73="Muy Alta",'Mapa final'!$O$73="Mayor"),CONCATENATE("R",'Mapa final'!$A$73),"")</f>
        <v/>
      </c>
      <c r="AS14" s="400"/>
      <c r="AT14" s="400" t="str">
        <f>IF(AND('Mapa final'!$K$76="Muy Alta",'Mapa final'!$O$76="Mayor"),CONCATENATE("R",'Mapa final'!$A$76),"")</f>
        <v/>
      </c>
      <c r="AU14" s="400"/>
      <c r="AV14" s="400" t="str">
        <f>IF(AND('Mapa final'!$K$79="Muy Alta",'Mapa final'!$O$79="Mayor"),CONCATENATE("R",'Mapa final'!$A$79),"")</f>
        <v/>
      </c>
      <c r="AW14" s="440"/>
      <c r="AX14" s="432" t="str">
        <f>IF(AND('Mapa final'!$K$67="Muy Alta",'Mapa final'!$O$67="Catastrófico"),CONCATENATE("R",'Mapa final'!$A$67),"")</f>
        <v/>
      </c>
      <c r="AY14" s="430"/>
      <c r="AZ14" s="430" t="str">
        <f>IF(AND('Mapa final'!$K$70="Muy Alta",'Mapa final'!$O$70="Catastrófico"),CONCATENATE("R",'Mapa final'!$A$70),"")</f>
        <v/>
      </c>
      <c r="BA14" s="430"/>
      <c r="BB14" s="430" t="str">
        <f>IF(AND('Mapa final'!$K$73="Muy Alta",'Mapa final'!$O$73="Catastrófico"),CONCATENATE("R",'Mapa final'!$A$73),"")</f>
        <v/>
      </c>
      <c r="BC14" s="430"/>
      <c r="BD14" s="430" t="str">
        <f>IF(AND('Mapa final'!$K$76="Muy Alta",'Mapa final'!$O$76="Catastrófico"),CONCATENATE("R",'Mapa final'!$A$76),"")</f>
        <v/>
      </c>
      <c r="BE14" s="430"/>
      <c r="BF14" s="430" t="str">
        <f>IF(AND('Mapa final'!$K$79="Muy Alta",'Mapa final'!$O$79="Catastrófico"),CONCATENATE("R",'Mapa final'!$A$79),"")</f>
        <v/>
      </c>
      <c r="BG14" s="431"/>
      <c r="BH14" s="58"/>
      <c r="BI14" s="451" t="s">
        <v>73</v>
      </c>
      <c r="BJ14" s="452"/>
      <c r="BK14" s="452"/>
      <c r="BL14" s="452"/>
      <c r="BM14" s="452"/>
      <c r="BN14" s="453"/>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282"/>
      <c r="C15" s="282"/>
      <c r="D15" s="283"/>
      <c r="E15" s="418"/>
      <c r="F15" s="419"/>
      <c r="G15" s="419"/>
      <c r="H15" s="419"/>
      <c r="I15" s="420"/>
      <c r="J15" s="400"/>
      <c r="K15" s="400"/>
      <c r="L15" s="400"/>
      <c r="M15" s="400"/>
      <c r="N15" s="400"/>
      <c r="O15" s="400"/>
      <c r="P15" s="400"/>
      <c r="Q15" s="400"/>
      <c r="R15" s="400"/>
      <c r="S15" s="400"/>
      <c r="T15" s="441"/>
      <c r="U15" s="400"/>
      <c r="V15" s="400"/>
      <c r="W15" s="400"/>
      <c r="X15" s="400"/>
      <c r="Y15" s="400"/>
      <c r="Z15" s="400"/>
      <c r="AA15" s="400"/>
      <c r="AB15" s="400"/>
      <c r="AC15" s="440"/>
      <c r="AD15" s="441"/>
      <c r="AE15" s="400"/>
      <c r="AF15" s="400"/>
      <c r="AG15" s="400"/>
      <c r="AH15" s="400"/>
      <c r="AI15" s="400"/>
      <c r="AJ15" s="400"/>
      <c r="AK15" s="400"/>
      <c r="AL15" s="400"/>
      <c r="AM15" s="440"/>
      <c r="AN15" s="441"/>
      <c r="AO15" s="400"/>
      <c r="AP15" s="400"/>
      <c r="AQ15" s="400"/>
      <c r="AR15" s="400"/>
      <c r="AS15" s="400"/>
      <c r="AT15" s="400"/>
      <c r="AU15" s="400"/>
      <c r="AV15" s="400"/>
      <c r="AW15" s="440"/>
      <c r="AX15" s="432"/>
      <c r="AY15" s="430"/>
      <c r="AZ15" s="430"/>
      <c r="BA15" s="430"/>
      <c r="BB15" s="430"/>
      <c r="BC15" s="430"/>
      <c r="BD15" s="430"/>
      <c r="BE15" s="430"/>
      <c r="BF15" s="430"/>
      <c r="BG15" s="431"/>
      <c r="BH15" s="58"/>
      <c r="BI15" s="454"/>
      <c r="BJ15" s="455"/>
      <c r="BK15" s="455"/>
      <c r="BL15" s="455"/>
      <c r="BM15" s="455"/>
      <c r="BN15" s="456"/>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282"/>
      <c r="C16" s="282"/>
      <c r="D16" s="283"/>
      <c r="E16" s="418"/>
      <c r="F16" s="419"/>
      <c r="G16" s="419"/>
      <c r="H16" s="419"/>
      <c r="I16" s="420"/>
      <c r="J16" s="400" t="str">
        <f>IF(AND('Mapa final'!$K$82="Muy Alta",'Mapa final'!$O$82="Leve"),CONCATENATE("R",'Mapa final'!$A$82),"")</f>
        <v/>
      </c>
      <c r="K16" s="400"/>
      <c r="L16" s="400" t="str">
        <f>IF(AND('Mapa final'!$K$85="Muy Alta",'Mapa final'!$O$85="Leve"),CONCATENATE("R",'Mapa final'!$A$85),"")</f>
        <v/>
      </c>
      <c r="M16" s="400"/>
      <c r="N16" s="400" t="str">
        <f>IF(AND('Mapa final'!$K$88="Muy Alta",'Mapa final'!$O$88="Leve"),CONCATENATE("R",'Mapa final'!$A$88),"")</f>
        <v/>
      </c>
      <c r="O16" s="400"/>
      <c r="P16" s="400" t="str">
        <f>IF(AND('Mapa final'!$K$91="Muy Alta",'Mapa final'!$O$91="Leve"),CONCATENATE("R",'Mapa final'!$A$91),"")</f>
        <v/>
      </c>
      <c r="Q16" s="400"/>
      <c r="R16" s="400" t="str">
        <f>IF(AND('Mapa final'!$K$94="Muy Alta",'Mapa final'!$O$94="Leve"),CONCATENATE("R",'Mapa final'!$A$94),"")</f>
        <v/>
      </c>
      <c r="S16" s="400"/>
      <c r="T16" s="441" t="str">
        <f>IF(AND('Mapa final'!$K$82="Muy Alta",'Mapa final'!$O$82="Menor"),CONCATENATE("R",'Mapa final'!$A$82),"")</f>
        <v/>
      </c>
      <c r="U16" s="400"/>
      <c r="V16" s="400" t="str">
        <f>IF(AND('Mapa final'!$K$85="Muy Alta",'Mapa final'!$O$85="Menor"),CONCATENATE("R",'Mapa final'!$A$85),"")</f>
        <v/>
      </c>
      <c r="W16" s="400"/>
      <c r="X16" s="400" t="str">
        <f>IF(AND('Mapa final'!$K$88="Muy Alta",'Mapa final'!$O$88="Menor"),CONCATENATE("R",'Mapa final'!$A$88),"")</f>
        <v/>
      </c>
      <c r="Y16" s="400"/>
      <c r="Z16" s="400" t="str">
        <f>IF(AND('Mapa final'!$K$91="Muy Alta",'Mapa final'!$O$91="Menor"),CONCATENATE("R",'Mapa final'!$A$91),"")</f>
        <v/>
      </c>
      <c r="AA16" s="400"/>
      <c r="AB16" s="400" t="str">
        <f>IF(AND('Mapa final'!$K$94="Muy Alta",'Mapa final'!$O$94="Menor"),CONCATENATE("R",'Mapa final'!$A$94),"")</f>
        <v/>
      </c>
      <c r="AC16" s="440"/>
      <c r="AD16" s="441" t="str">
        <f>IF(AND('Mapa final'!$K$82="Muy Alta",'Mapa final'!$O$82="Moderado"),CONCATENATE("R",'Mapa final'!$A$82),"")</f>
        <v/>
      </c>
      <c r="AE16" s="400"/>
      <c r="AF16" s="400" t="str">
        <f>IF(AND('Mapa final'!$K$85="Muy Alta",'Mapa final'!$O$85="Moderado"),CONCATENATE("R",'Mapa final'!$A$85),"")</f>
        <v/>
      </c>
      <c r="AG16" s="400"/>
      <c r="AH16" s="400" t="str">
        <f>IF(AND('Mapa final'!$K$88="Muy Alta",'Mapa final'!$O$88="Moderado"),CONCATENATE("R",'Mapa final'!$A$88),"")</f>
        <v/>
      </c>
      <c r="AI16" s="400"/>
      <c r="AJ16" s="400" t="str">
        <f>IF(AND('Mapa final'!$K$91="Muy Alta",'Mapa final'!$O$91="Moderado"),CONCATENATE("R",'Mapa final'!$A$91),"")</f>
        <v/>
      </c>
      <c r="AK16" s="400"/>
      <c r="AL16" s="400" t="str">
        <f>IF(AND('Mapa final'!$K$94="Muy Alta",'Mapa final'!$O$94="Moderado"),CONCATENATE("R",'Mapa final'!$A$94),"")</f>
        <v/>
      </c>
      <c r="AM16" s="440"/>
      <c r="AN16" s="441" t="str">
        <f>IF(AND('Mapa final'!$K$82="Muy Alta",'Mapa final'!$O$82="Mayor"),CONCATENATE("R",'Mapa final'!$A$82),"")</f>
        <v/>
      </c>
      <c r="AO16" s="400"/>
      <c r="AP16" s="400" t="str">
        <f>IF(AND('Mapa final'!$K$85="Muy Alta",'Mapa final'!$O$85="Mayor"),CONCATENATE("R",'Mapa final'!$A$85),"")</f>
        <v/>
      </c>
      <c r="AQ16" s="400"/>
      <c r="AR16" s="400" t="str">
        <f>IF(AND('Mapa final'!$K$88="Muy Alta",'Mapa final'!$O$88="Mayor"),CONCATENATE("R",'Mapa final'!$A$88),"")</f>
        <v/>
      </c>
      <c r="AS16" s="400"/>
      <c r="AT16" s="400" t="str">
        <f>IF(AND('Mapa final'!$K$91="Muy Alta",'Mapa final'!$O$91="Mayor"),CONCATENATE("R",'Mapa final'!$A$91),"")</f>
        <v/>
      </c>
      <c r="AU16" s="400"/>
      <c r="AV16" s="400" t="str">
        <f>IF(AND('Mapa final'!$K$94="Muy Alta",'Mapa final'!$O$94="Mayor"),CONCATENATE("R",'Mapa final'!$A$94),"")</f>
        <v/>
      </c>
      <c r="AW16" s="440"/>
      <c r="AX16" s="432" t="str">
        <f>IF(AND('Mapa final'!$K$82="Muy Alta",'Mapa final'!$O$82="Catastrófico"),CONCATENATE("R",'Mapa final'!$A$82),"")</f>
        <v/>
      </c>
      <c r="AY16" s="430"/>
      <c r="AZ16" s="430" t="str">
        <f>IF(AND('Mapa final'!$K$85="Muy Alta",'Mapa final'!$O$85="Catastrófico"),CONCATENATE("R",'Mapa final'!$A$85),"")</f>
        <v/>
      </c>
      <c r="BA16" s="430"/>
      <c r="BB16" s="430" t="str">
        <f>IF(AND('Mapa final'!$K$88="Muy Alta",'Mapa final'!$O$88="Catastrófico"),CONCATENATE("R",'Mapa final'!$A$88),"")</f>
        <v/>
      </c>
      <c r="BC16" s="430"/>
      <c r="BD16" s="430" t="str">
        <f>IF(AND('Mapa final'!$K$91="Muy Alta",'Mapa final'!$O$91="Catastrófico"),CONCATENATE("R",'Mapa final'!$A$91),"")</f>
        <v/>
      </c>
      <c r="BE16" s="430"/>
      <c r="BF16" s="430" t="str">
        <f>IF(AND('Mapa final'!$K$94="Muy Alta",'Mapa final'!$O$94="Catastrófico"),CONCATENATE("R",'Mapa final'!$A$94),"")</f>
        <v/>
      </c>
      <c r="BG16" s="431"/>
      <c r="BH16" s="58"/>
      <c r="BI16" s="454"/>
      <c r="BJ16" s="455"/>
      <c r="BK16" s="455"/>
      <c r="BL16" s="455"/>
      <c r="BM16" s="455"/>
      <c r="BN16" s="456"/>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282"/>
      <c r="C17" s="282"/>
      <c r="D17" s="283"/>
      <c r="E17" s="418"/>
      <c r="F17" s="419"/>
      <c r="G17" s="419"/>
      <c r="H17" s="419"/>
      <c r="I17" s="420"/>
      <c r="J17" s="400"/>
      <c r="K17" s="400"/>
      <c r="L17" s="400"/>
      <c r="M17" s="400"/>
      <c r="N17" s="400"/>
      <c r="O17" s="400"/>
      <c r="P17" s="400"/>
      <c r="Q17" s="400"/>
      <c r="R17" s="400"/>
      <c r="S17" s="400"/>
      <c r="T17" s="441"/>
      <c r="U17" s="400"/>
      <c r="V17" s="400"/>
      <c r="W17" s="400"/>
      <c r="X17" s="400"/>
      <c r="Y17" s="400"/>
      <c r="Z17" s="400"/>
      <c r="AA17" s="400"/>
      <c r="AB17" s="400"/>
      <c r="AC17" s="440"/>
      <c r="AD17" s="441"/>
      <c r="AE17" s="400"/>
      <c r="AF17" s="400"/>
      <c r="AG17" s="400"/>
      <c r="AH17" s="400"/>
      <c r="AI17" s="400"/>
      <c r="AJ17" s="400"/>
      <c r="AK17" s="400"/>
      <c r="AL17" s="400"/>
      <c r="AM17" s="440"/>
      <c r="AN17" s="441"/>
      <c r="AO17" s="400"/>
      <c r="AP17" s="400"/>
      <c r="AQ17" s="400"/>
      <c r="AR17" s="400"/>
      <c r="AS17" s="400"/>
      <c r="AT17" s="400"/>
      <c r="AU17" s="400"/>
      <c r="AV17" s="400"/>
      <c r="AW17" s="440"/>
      <c r="AX17" s="432"/>
      <c r="AY17" s="430"/>
      <c r="AZ17" s="430"/>
      <c r="BA17" s="430"/>
      <c r="BB17" s="430"/>
      <c r="BC17" s="430"/>
      <c r="BD17" s="430"/>
      <c r="BE17" s="430"/>
      <c r="BF17" s="430"/>
      <c r="BG17" s="431"/>
      <c r="BH17" s="58"/>
      <c r="BI17" s="454"/>
      <c r="BJ17" s="455"/>
      <c r="BK17" s="455"/>
      <c r="BL17" s="455"/>
      <c r="BM17" s="455"/>
      <c r="BN17" s="456"/>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282"/>
      <c r="C18" s="282"/>
      <c r="D18" s="283"/>
      <c r="E18" s="418"/>
      <c r="F18" s="419"/>
      <c r="G18" s="419"/>
      <c r="H18" s="419"/>
      <c r="I18" s="420"/>
      <c r="J18" s="400" t="str">
        <f>IF(AND('Mapa final'!$K$97="Muy Alta",'Mapa final'!$O$97="Leve"),CONCATENATE("R",'Mapa final'!$A$97),"")</f>
        <v/>
      </c>
      <c r="K18" s="400"/>
      <c r="L18" s="400" t="str">
        <f>IF(AND('Mapa final'!$K$100="Muy Alta",'Mapa final'!$O$100="Leve"),CONCATENATE("R",'Mapa final'!$A$100),"")</f>
        <v/>
      </c>
      <c r="M18" s="400"/>
      <c r="N18" s="400" t="str">
        <f>IF(AND('Mapa final'!$K$103="Muy Alta",'Mapa final'!$O$103="Leve"),CONCATENATE("R",'Mapa final'!$A$103),"")</f>
        <v/>
      </c>
      <c r="O18" s="400"/>
      <c r="P18" s="400" t="str">
        <f>IF(AND('Mapa final'!$K$106="Muy Alta",'Mapa final'!$O$106="Leve"),CONCATENATE("R",'Mapa final'!$A$106),"")</f>
        <v/>
      </c>
      <c r="Q18" s="400"/>
      <c r="R18" s="400" t="str">
        <f>IF(AND('Mapa final'!$K$109="Muy Alta",'Mapa final'!$O$109="Leve"),CONCATENATE("R",'Mapa final'!$A$109),"")</f>
        <v/>
      </c>
      <c r="S18" s="400"/>
      <c r="T18" s="441" t="str">
        <f>IF(AND('Mapa final'!$K$97="Muy Alta",'Mapa final'!$O$97="Menor"),CONCATENATE("R",'Mapa final'!$A$97),"")</f>
        <v/>
      </c>
      <c r="U18" s="400"/>
      <c r="V18" s="400" t="str">
        <f>IF(AND('Mapa final'!$K$100="Muy Alta",'Mapa final'!$O$100="Menor"),CONCATENATE("R",'Mapa final'!$A$100),"")</f>
        <v/>
      </c>
      <c r="W18" s="400"/>
      <c r="X18" s="400" t="str">
        <f>IF(AND('Mapa final'!$K$103="Muy Alta",'Mapa final'!$O$103="Menor"),CONCATENATE("R",'Mapa final'!$A$103),"")</f>
        <v/>
      </c>
      <c r="Y18" s="400"/>
      <c r="Z18" s="400" t="str">
        <f>IF(AND('Mapa final'!$K$106="Muy Alta",'Mapa final'!$O$106="Menor"),CONCATENATE("R",'Mapa final'!$A$106),"")</f>
        <v/>
      </c>
      <c r="AA18" s="400"/>
      <c r="AB18" s="400" t="str">
        <f>IF(AND('Mapa final'!$K$109="Muy Alta",'Mapa final'!$O$109="Menor"),CONCATENATE("R",'Mapa final'!$A$109),"")</f>
        <v/>
      </c>
      <c r="AC18" s="440"/>
      <c r="AD18" s="441" t="str">
        <f>IF(AND('Mapa final'!$K$97="Muy Alta",'Mapa final'!$O$97="Moderado"),CONCATENATE("R",'Mapa final'!$A$97),"")</f>
        <v/>
      </c>
      <c r="AE18" s="400"/>
      <c r="AF18" s="400" t="str">
        <f>IF(AND('Mapa final'!$K$100="Muy Alta",'Mapa final'!$O$100="Moderado"),CONCATENATE("R",'Mapa final'!$A$100),"")</f>
        <v/>
      </c>
      <c r="AG18" s="400"/>
      <c r="AH18" s="400" t="str">
        <f>IF(AND('Mapa final'!$K$103="Muy Alta",'Mapa final'!$O$103="Moderado"),CONCATENATE("R",'Mapa final'!$A$103),"")</f>
        <v/>
      </c>
      <c r="AI18" s="400"/>
      <c r="AJ18" s="400" t="str">
        <f>IF(AND('Mapa final'!$K$106="Muy Alta",'Mapa final'!$O$106="Moderado"),CONCATENATE("R",'Mapa final'!$A$106),"")</f>
        <v/>
      </c>
      <c r="AK18" s="400"/>
      <c r="AL18" s="400" t="str">
        <f>IF(AND('Mapa final'!$K$109="Muy Alta",'Mapa final'!$O$109="Moderado"),CONCATENATE("R",'Mapa final'!$A$109),"")</f>
        <v/>
      </c>
      <c r="AM18" s="440"/>
      <c r="AN18" s="441" t="str">
        <f>IF(AND('Mapa final'!$K$97="Muy Alta",'Mapa final'!$O$97="Mayor"),CONCATENATE("R",'Mapa final'!$A$97),"")</f>
        <v/>
      </c>
      <c r="AO18" s="400"/>
      <c r="AP18" s="400" t="str">
        <f>IF(AND('Mapa final'!$K$100="Muy Alta",'Mapa final'!$O$100="Mayor"),CONCATENATE("R",'Mapa final'!$A$100),"")</f>
        <v/>
      </c>
      <c r="AQ18" s="400"/>
      <c r="AR18" s="400" t="str">
        <f>IF(AND('Mapa final'!$K$103="Muy Alta",'Mapa final'!$O$103="Mayor"),CONCATENATE("R",'Mapa final'!$A$103),"")</f>
        <v/>
      </c>
      <c r="AS18" s="400"/>
      <c r="AT18" s="400" t="str">
        <f>IF(AND('Mapa final'!$K$106="Muy Alta",'Mapa final'!$O$106="Mayor"),CONCATENATE("R",'Mapa final'!$A$106),"")</f>
        <v/>
      </c>
      <c r="AU18" s="400"/>
      <c r="AV18" s="400" t="str">
        <f>IF(AND('Mapa final'!$K$109="Muy Alta",'Mapa final'!$O$109="Mayor"),CONCATENATE("R",'Mapa final'!$A$109),"")</f>
        <v/>
      </c>
      <c r="AW18" s="440"/>
      <c r="AX18" s="432" t="str">
        <f>IF(AND('Mapa final'!$K$97="Muy Alta",'Mapa final'!$O$97="Catastrófico"),CONCATENATE("R",'Mapa final'!$A$97),"")</f>
        <v/>
      </c>
      <c r="AY18" s="430"/>
      <c r="AZ18" s="430" t="str">
        <f>IF(AND('Mapa final'!$K$100="Muy Alta",'Mapa final'!$O$100="Catastrófico"),CONCATENATE("R",'Mapa final'!$A$100),"")</f>
        <v/>
      </c>
      <c r="BA18" s="430"/>
      <c r="BB18" s="430" t="str">
        <f>IF(AND('Mapa final'!$K$103="Muy Alta",'Mapa final'!$O$103="Catastrófico"),CONCATENATE("R",'Mapa final'!$A$103),"")</f>
        <v/>
      </c>
      <c r="BC18" s="430"/>
      <c r="BD18" s="430" t="str">
        <f>IF(AND('Mapa final'!$K$106="Muy Alta",'Mapa final'!$O$106="Catastrófico"),CONCATENATE("R",'Mapa final'!$A$106),"")</f>
        <v/>
      </c>
      <c r="BE18" s="430"/>
      <c r="BF18" s="430" t="str">
        <f>IF(AND('Mapa final'!$K$109="Muy Alta",'Mapa final'!$O$109="Catastrófico"),CONCATENATE("R",'Mapa final'!$A$109),"")</f>
        <v/>
      </c>
      <c r="BG18" s="431"/>
      <c r="BH18" s="58"/>
      <c r="BI18" s="454"/>
      <c r="BJ18" s="455"/>
      <c r="BK18" s="455"/>
      <c r="BL18" s="455"/>
      <c r="BM18" s="455"/>
      <c r="BN18" s="456"/>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282"/>
      <c r="C19" s="282"/>
      <c r="D19" s="283"/>
      <c r="E19" s="418"/>
      <c r="F19" s="419"/>
      <c r="G19" s="419"/>
      <c r="H19" s="419"/>
      <c r="I19" s="420"/>
      <c r="J19" s="400"/>
      <c r="K19" s="400"/>
      <c r="L19" s="400"/>
      <c r="M19" s="400"/>
      <c r="N19" s="400"/>
      <c r="O19" s="400"/>
      <c r="P19" s="400"/>
      <c r="Q19" s="400"/>
      <c r="R19" s="400"/>
      <c r="S19" s="400"/>
      <c r="T19" s="441"/>
      <c r="U19" s="400"/>
      <c r="V19" s="400"/>
      <c r="W19" s="400"/>
      <c r="X19" s="400"/>
      <c r="Y19" s="400"/>
      <c r="Z19" s="400"/>
      <c r="AA19" s="400"/>
      <c r="AB19" s="400"/>
      <c r="AC19" s="440"/>
      <c r="AD19" s="441"/>
      <c r="AE19" s="400"/>
      <c r="AF19" s="400"/>
      <c r="AG19" s="400"/>
      <c r="AH19" s="400"/>
      <c r="AI19" s="400"/>
      <c r="AJ19" s="400"/>
      <c r="AK19" s="400"/>
      <c r="AL19" s="400"/>
      <c r="AM19" s="440"/>
      <c r="AN19" s="441"/>
      <c r="AO19" s="400"/>
      <c r="AP19" s="400"/>
      <c r="AQ19" s="400"/>
      <c r="AR19" s="400"/>
      <c r="AS19" s="400"/>
      <c r="AT19" s="400"/>
      <c r="AU19" s="400"/>
      <c r="AV19" s="400"/>
      <c r="AW19" s="440"/>
      <c r="AX19" s="432"/>
      <c r="AY19" s="430"/>
      <c r="AZ19" s="430"/>
      <c r="BA19" s="430"/>
      <c r="BB19" s="430"/>
      <c r="BC19" s="430"/>
      <c r="BD19" s="430"/>
      <c r="BE19" s="430"/>
      <c r="BF19" s="430"/>
      <c r="BG19" s="431"/>
      <c r="BH19" s="58"/>
      <c r="BI19" s="454"/>
      <c r="BJ19" s="455"/>
      <c r="BK19" s="455"/>
      <c r="BL19" s="455"/>
      <c r="BM19" s="455"/>
      <c r="BN19" s="456"/>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282"/>
      <c r="C20" s="282"/>
      <c r="D20" s="283"/>
      <c r="E20" s="418"/>
      <c r="F20" s="419"/>
      <c r="G20" s="419"/>
      <c r="H20" s="419"/>
      <c r="I20" s="420"/>
      <c r="J20" s="400" t="str">
        <f>IF(AND('Mapa final'!$K$112="Muy Alta",'Mapa final'!$O$112="Leve"),CONCATENATE("R",'Mapa final'!$A$112),"")</f>
        <v/>
      </c>
      <c r="K20" s="400"/>
      <c r="L20" s="400" t="str">
        <f>IF(AND('Mapa final'!$K$115="Muy Alta",'Mapa final'!$O$115="Leve"),CONCATENATE("R",'Mapa final'!$A$115),"")</f>
        <v/>
      </c>
      <c r="M20" s="400"/>
      <c r="N20" s="400" t="str">
        <f>IF(AND('Mapa final'!$K$118="Muy Alta",'Mapa final'!$O$118="Leve"),CONCATENATE("R",'Mapa final'!$A$118),"")</f>
        <v/>
      </c>
      <c r="O20" s="400"/>
      <c r="P20" s="400" t="str">
        <f>IF(AND('Mapa final'!$K$121="Muy Alta",'Mapa final'!$O$121="Leve"),CONCATENATE("R",'Mapa final'!$A$121),"")</f>
        <v/>
      </c>
      <c r="Q20" s="400"/>
      <c r="R20" s="400" t="str">
        <f>IF(AND('Mapa final'!$K$124="Muy Alta",'Mapa final'!$O$124="Leve"),CONCATENATE("R",'Mapa final'!$A$124),"")</f>
        <v/>
      </c>
      <c r="S20" s="400"/>
      <c r="T20" s="441" t="str">
        <f>IF(AND('Mapa final'!$K$112="Muy Alta",'Mapa final'!$O$112="Menor"),CONCATENATE("R",'Mapa final'!$A$112),"")</f>
        <v/>
      </c>
      <c r="U20" s="400"/>
      <c r="V20" s="400" t="str">
        <f>IF(AND('Mapa final'!$K$115="Muy Alta",'Mapa final'!$O$115="Menor"),CONCATENATE("R",'Mapa final'!$A$115),"")</f>
        <v/>
      </c>
      <c r="W20" s="400"/>
      <c r="X20" s="400" t="str">
        <f>IF(AND('Mapa final'!$K$118="Muy Alta",'Mapa final'!$O$118="Menor"),CONCATENATE("R",'Mapa final'!$A$118),"")</f>
        <v/>
      </c>
      <c r="Y20" s="400"/>
      <c r="Z20" s="400" t="str">
        <f>IF(AND('Mapa final'!$K$121="Muy Alta",'Mapa final'!$O$121="Menor"),CONCATENATE("R",'Mapa final'!$A$121),"")</f>
        <v/>
      </c>
      <c r="AA20" s="400"/>
      <c r="AB20" s="400" t="str">
        <f>IF(AND('Mapa final'!$K$124="Muy Alta",'Mapa final'!$O$124="Menor"),CONCATENATE("R",'Mapa final'!$A$124),"")</f>
        <v/>
      </c>
      <c r="AC20" s="440"/>
      <c r="AD20" s="441" t="str">
        <f>IF(AND('Mapa final'!$K$112="Muy Alta",'Mapa final'!$O$112="Moderado"),CONCATENATE("R",'Mapa final'!$A$112),"")</f>
        <v/>
      </c>
      <c r="AE20" s="400"/>
      <c r="AF20" s="400" t="str">
        <f>IF(AND('Mapa final'!$K$115="Muy Alta",'Mapa final'!$O$115="Moderado"),CONCATENATE("R",'Mapa final'!$A$115),"")</f>
        <v/>
      </c>
      <c r="AG20" s="400"/>
      <c r="AH20" s="400" t="str">
        <f>IF(AND('Mapa final'!$K$118="Muy Alta",'Mapa final'!$O$118="Moderado"),CONCATENATE("R",'Mapa final'!$A$118),"")</f>
        <v/>
      </c>
      <c r="AI20" s="400"/>
      <c r="AJ20" s="400" t="str">
        <f>IF(AND('Mapa final'!$K$121="Muy Alta",'Mapa final'!$O$121="Moderado"),CONCATENATE("R",'Mapa final'!$A$121),"")</f>
        <v/>
      </c>
      <c r="AK20" s="400"/>
      <c r="AL20" s="400" t="str">
        <f>IF(AND('Mapa final'!$K$124="Muy Alta",'Mapa final'!$O$124="Moderado"),CONCATENATE("R",'Mapa final'!$A$124),"")</f>
        <v/>
      </c>
      <c r="AM20" s="440"/>
      <c r="AN20" s="441" t="str">
        <f>IF(AND('Mapa final'!$K$112="Muy Alta",'Mapa final'!$O$112="Mayor"),CONCATENATE("R",'Mapa final'!$A$112),"")</f>
        <v/>
      </c>
      <c r="AO20" s="400"/>
      <c r="AP20" s="400" t="str">
        <f>IF(AND('Mapa final'!$K$115="Muy Alta",'Mapa final'!$O$115="Mayor"),CONCATENATE("R",'Mapa final'!$A$115),"")</f>
        <v/>
      </c>
      <c r="AQ20" s="400"/>
      <c r="AR20" s="400" t="str">
        <f>IF(AND('Mapa final'!$K$118="Muy Alta",'Mapa final'!$O$118="Mayor"),CONCATENATE("R",'Mapa final'!$A$118),"")</f>
        <v/>
      </c>
      <c r="AS20" s="400"/>
      <c r="AT20" s="400" t="str">
        <f>IF(AND('Mapa final'!$K$121="Muy Alta",'Mapa final'!$O$121="Mayor"),CONCATENATE("R",'Mapa final'!$A$121),"")</f>
        <v/>
      </c>
      <c r="AU20" s="400"/>
      <c r="AV20" s="400" t="str">
        <f>IF(AND('Mapa final'!$K$124="Muy Alta",'Mapa final'!$O$124="Mayor"),CONCATENATE("R",'Mapa final'!$A$124),"")</f>
        <v/>
      </c>
      <c r="AW20" s="440"/>
      <c r="AX20" s="432" t="str">
        <f>IF(AND('Mapa final'!$K$112="Muy Alta",'Mapa final'!$O$112="Catastrófico"),CONCATENATE("R",'Mapa final'!$A$112),"")</f>
        <v/>
      </c>
      <c r="AY20" s="430"/>
      <c r="AZ20" s="430" t="str">
        <f>IF(AND('Mapa final'!$K$115="Muy Alta",'Mapa final'!$O$115="Catastrófico"),CONCATENATE("R",'Mapa final'!$A$115),"")</f>
        <v/>
      </c>
      <c r="BA20" s="430"/>
      <c r="BB20" s="430" t="str">
        <f>IF(AND('Mapa final'!$K$118="Muy Alta",'Mapa final'!$O$118="Catastrófico"),CONCATENATE("R",'Mapa final'!$A$118),"")</f>
        <v/>
      </c>
      <c r="BC20" s="430"/>
      <c r="BD20" s="430" t="str">
        <f>IF(AND('Mapa final'!$K$121="Muy Alta",'Mapa final'!$O$121="Catastrófico"),CONCATENATE("R",'Mapa final'!$A$121),"")</f>
        <v/>
      </c>
      <c r="BE20" s="430"/>
      <c r="BF20" s="430" t="str">
        <f>IF(AND('Mapa final'!$K$124="Muy Alta",'Mapa final'!$O$124="Catastrófico"),CONCATENATE("R",'Mapa final'!$A$124),"")</f>
        <v/>
      </c>
      <c r="BG20" s="431"/>
      <c r="BH20" s="58"/>
      <c r="BI20" s="454"/>
      <c r="BJ20" s="455"/>
      <c r="BK20" s="455"/>
      <c r="BL20" s="455"/>
      <c r="BM20" s="455"/>
      <c r="BN20" s="456"/>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282"/>
      <c r="C21" s="282"/>
      <c r="D21" s="283"/>
      <c r="E21" s="418"/>
      <c r="F21" s="419"/>
      <c r="G21" s="419"/>
      <c r="H21" s="419"/>
      <c r="I21" s="420"/>
      <c r="J21" s="400"/>
      <c r="K21" s="400"/>
      <c r="L21" s="400"/>
      <c r="M21" s="400"/>
      <c r="N21" s="400"/>
      <c r="O21" s="400"/>
      <c r="P21" s="400"/>
      <c r="Q21" s="400"/>
      <c r="R21" s="400"/>
      <c r="S21" s="400"/>
      <c r="T21" s="441"/>
      <c r="U21" s="400"/>
      <c r="V21" s="400"/>
      <c r="W21" s="400"/>
      <c r="X21" s="400"/>
      <c r="Y21" s="400"/>
      <c r="Z21" s="400"/>
      <c r="AA21" s="400"/>
      <c r="AB21" s="400"/>
      <c r="AC21" s="440"/>
      <c r="AD21" s="441"/>
      <c r="AE21" s="400"/>
      <c r="AF21" s="400"/>
      <c r="AG21" s="400"/>
      <c r="AH21" s="400"/>
      <c r="AI21" s="400"/>
      <c r="AJ21" s="400"/>
      <c r="AK21" s="400"/>
      <c r="AL21" s="400"/>
      <c r="AM21" s="440"/>
      <c r="AN21" s="441"/>
      <c r="AO21" s="400"/>
      <c r="AP21" s="400"/>
      <c r="AQ21" s="400"/>
      <c r="AR21" s="400"/>
      <c r="AS21" s="400"/>
      <c r="AT21" s="400"/>
      <c r="AU21" s="400"/>
      <c r="AV21" s="400"/>
      <c r="AW21" s="440"/>
      <c r="AX21" s="432"/>
      <c r="AY21" s="430"/>
      <c r="AZ21" s="430"/>
      <c r="BA21" s="430"/>
      <c r="BB21" s="430"/>
      <c r="BC21" s="430"/>
      <c r="BD21" s="430"/>
      <c r="BE21" s="430"/>
      <c r="BF21" s="430"/>
      <c r="BG21" s="431"/>
      <c r="BH21" s="58"/>
      <c r="BI21" s="454"/>
      <c r="BJ21" s="455"/>
      <c r="BK21" s="455"/>
      <c r="BL21" s="455"/>
      <c r="BM21" s="455"/>
      <c r="BN21" s="456"/>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282"/>
      <c r="C22" s="282"/>
      <c r="D22" s="283"/>
      <c r="E22" s="418"/>
      <c r="F22" s="419"/>
      <c r="G22" s="419"/>
      <c r="H22" s="419"/>
      <c r="I22" s="420"/>
      <c r="J22" s="400" t="str">
        <f>IF(AND('Mapa final'!$K$127="Muy Alta",'Mapa final'!$O$127="Leve"),CONCATENATE("R",'Mapa final'!$A$127),"")</f>
        <v/>
      </c>
      <c r="K22" s="400"/>
      <c r="L22" s="400" t="str">
        <f>IF(AND('Mapa final'!$K$130="Muy Alta",'Mapa final'!$O$130="Leve"),CONCATENATE("R",'Mapa final'!$A$130),"")</f>
        <v/>
      </c>
      <c r="M22" s="400"/>
      <c r="N22" s="400" t="str">
        <f>IF(AND('Mapa final'!$K$133="Muy Alta",'Mapa final'!$O$133="Leve"),CONCATENATE("R",'Mapa final'!$A$133),"")</f>
        <v/>
      </c>
      <c r="O22" s="400"/>
      <c r="P22" s="400" t="str">
        <f>IF(AND('Mapa final'!$K$136="Muy Alta",'Mapa final'!$O$136="Leve"),CONCATENATE("R",'Mapa final'!$A$136),"")</f>
        <v/>
      </c>
      <c r="Q22" s="400"/>
      <c r="R22" s="400" t="str">
        <f>IF(AND('Mapa final'!$K$139="Muy Alta",'Mapa final'!$O$139="Leve"),CONCATENATE("R",'Mapa final'!$A$139),"")</f>
        <v/>
      </c>
      <c r="S22" s="400"/>
      <c r="T22" s="441" t="str">
        <f>IF(AND('Mapa final'!$K$127="Muy Alta",'Mapa final'!$O$127="Menor"),CONCATENATE("R",'Mapa final'!$A$127),"")</f>
        <v/>
      </c>
      <c r="U22" s="400"/>
      <c r="V22" s="400" t="str">
        <f>IF(AND('Mapa final'!$K$130="Muy Alta",'Mapa final'!$O$130="Menor"),CONCATENATE("R",'Mapa final'!$A$130),"")</f>
        <v/>
      </c>
      <c r="W22" s="400"/>
      <c r="X22" s="400" t="str">
        <f>IF(AND('Mapa final'!$K$133="Muy Alta",'Mapa final'!$O$133="Menor"),CONCATENATE("R",'Mapa final'!$A$133),"")</f>
        <v/>
      </c>
      <c r="Y22" s="400"/>
      <c r="Z22" s="400" t="str">
        <f>IF(AND('Mapa final'!$K$136="Muy Alta",'Mapa final'!$O$136="Menor"),CONCATENATE("R",'Mapa final'!$A$136),"")</f>
        <v/>
      </c>
      <c r="AA22" s="400"/>
      <c r="AB22" s="400" t="str">
        <f>IF(AND('Mapa final'!$K$139="Muy Alta",'Mapa final'!$O$139="Menor"),CONCATENATE("R",'Mapa final'!$A$139),"")</f>
        <v/>
      </c>
      <c r="AC22" s="440"/>
      <c r="AD22" s="441" t="str">
        <f>IF(AND('Mapa final'!$K$127="Muy Alta",'Mapa final'!$O$127="Moderado"),CONCATENATE("R",'Mapa final'!$A$127),"")</f>
        <v/>
      </c>
      <c r="AE22" s="400"/>
      <c r="AF22" s="400" t="str">
        <f>IF(AND('Mapa final'!$K$130="Muy Alta",'Mapa final'!$O$130="Moderado"),CONCATENATE("R",'Mapa final'!$A$130),"")</f>
        <v/>
      </c>
      <c r="AG22" s="400"/>
      <c r="AH22" s="400" t="str">
        <f>IF(AND('Mapa final'!$K$133="Muy Alta",'Mapa final'!$O$133="Moderado"),CONCATENATE("R",'Mapa final'!$A$133),"")</f>
        <v/>
      </c>
      <c r="AI22" s="400"/>
      <c r="AJ22" s="400" t="str">
        <f>IF(AND('Mapa final'!$K$136="Muy Alta",'Mapa final'!$O$136="Moderado"),CONCATENATE("R",'Mapa final'!$A$136),"")</f>
        <v/>
      </c>
      <c r="AK22" s="400"/>
      <c r="AL22" s="400" t="str">
        <f>IF(AND('Mapa final'!$K$139="Muy Alta",'Mapa final'!$O$139="Moderado"),CONCATENATE("R",'Mapa final'!$A$139),"")</f>
        <v/>
      </c>
      <c r="AM22" s="440"/>
      <c r="AN22" s="441" t="str">
        <f>IF(AND('Mapa final'!$K$127="Muy Alta",'Mapa final'!$O$127="Mayor"),CONCATENATE("R",'Mapa final'!$A$127),"")</f>
        <v/>
      </c>
      <c r="AO22" s="400"/>
      <c r="AP22" s="400" t="str">
        <f>IF(AND('Mapa final'!$K$130="Muy Alta",'Mapa final'!$O$130="Mayor"),CONCATENATE("R",'Mapa final'!$A$130),"")</f>
        <v/>
      </c>
      <c r="AQ22" s="400"/>
      <c r="AR22" s="400" t="str">
        <f>IF(AND('Mapa final'!$K$133="Muy Alta",'Mapa final'!$O$133="Mayor"),CONCATENATE("R",'Mapa final'!$A$133),"")</f>
        <v/>
      </c>
      <c r="AS22" s="400"/>
      <c r="AT22" s="400" t="str">
        <f>IF(AND('Mapa final'!$K$136="Muy Alta",'Mapa final'!$O$136="Mayor"),CONCATENATE("R",'Mapa final'!$A$136),"")</f>
        <v/>
      </c>
      <c r="AU22" s="400"/>
      <c r="AV22" s="400" t="str">
        <f>IF(AND('Mapa final'!$K$139="Muy Alta",'Mapa final'!$O$139="Mayor"),CONCATENATE("R",'Mapa final'!$A$139),"")</f>
        <v/>
      </c>
      <c r="AW22" s="440"/>
      <c r="AX22" s="432" t="str">
        <f>IF(AND('Mapa final'!$K$127="Muy Alta",'Mapa final'!$O$127="Catastrófico"),CONCATENATE("R",'Mapa final'!$A$127),"")</f>
        <v/>
      </c>
      <c r="AY22" s="430"/>
      <c r="AZ22" s="430" t="str">
        <f>IF(AND('Mapa final'!$K$130="Muy Alta",'Mapa final'!$O$130="Catastrófico"),CONCATENATE("R",'Mapa final'!$A$130),"")</f>
        <v/>
      </c>
      <c r="BA22" s="430"/>
      <c r="BB22" s="430" t="str">
        <f>IF(AND('Mapa final'!$K$133="Muy Alta",'Mapa final'!$O$133="Catastrófico"),CONCATENATE("R",'Mapa final'!$A$133),"")</f>
        <v/>
      </c>
      <c r="BC22" s="430"/>
      <c r="BD22" s="430" t="str">
        <f>IF(AND('Mapa final'!$K$136="Muy Alta",'Mapa final'!$O$136="Catastrófico"),CONCATENATE("R",'Mapa final'!$A$136),"")</f>
        <v/>
      </c>
      <c r="BE22" s="430"/>
      <c r="BF22" s="430" t="str">
        <f>IF(AND('Mapa final'!$K$139="Muy Alta",'Mapa final'!$O$139="Catastrófico"),CONCATENATE("R",'Mapa final'!$A$139),"")</f>
        <v/>
      </c>
      <c r="BG22" s="431"/>
      <c r="BH22" s="58"/>
      <c r="BI22" s="454"/>
      <c r="BJ22" s="455"/>
      <c r="BK22" s="455"/>
      <c r="BL22" s="455"/>
      <c r="BM22" s="455"/>
      <c r="BN22" s="456"/>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282"/>
      <c r="C23" s="282"/>
      <c r="D23" s="283"/>
      <c r="E23" s="418"/>
      <c r="F23" s="419"/>
      <c r="G23" s="419"/>
      <c r="H23" s="419"/>
      <c r="I23" s="420"/>
      <c r="J23" s="400"/>
      <c r="K23" s="400"/>
      <c r="L23" s="400"/>
      <c r="M23" s="400"/>
      <c r="N23" s="400"/>
      <c r="O23" s="400"/>
      <c r="P23" s="400"/>
      <c r="Q23" s="400"/>
      <c r="R23" s="400"/>
      <c r="S23" s="400"/>
      <c r="T23" s="441"/>
      <c r="U23" s="400"/>
      <c r="V23" s="400"/>
      <c r="W23" s="400"/>
      <c r="X23" s="400"/>
      <c r="Y23" s="400"/>
      <c r="Z23" s="400"/>
      <c r="AA23" s="400"/>
      <c r="AB23" s="400"/>
      <c r="AC23" s="440"/>
      <c r="AD23" s="441"/>
      <c r="AE23" s="400"/>
      <c r="AF23" s="400"/>
      <c r="AG23" s="400"/>
      <c r="AH23" s="400"/>
      <c r="AI23" s="400"/>
      <c r="AJ23" s="400"/>
      <c r="AK23" s="400"/>
      <c r="AL23" s="400"/>
      <c r="AM23" s="440"/>
      <c r="AN23" s="441"/>
      <c r="AO23" s="400"/>
      <c r="AP23" s="400"/>
      <c r="AQ23" s="400"/>
      <c r="AR23" s="400"/>
      <c r="AS23" s="400"/>
      <c r="AT23" s="400"/>
      <c r="AU23" s="400"/>
      <c r="AV23" s="400"/>
      <c r="AW23" s="440"/>
      <c r="AX23" s="432"/>
      <c r="AY23" s="430"/>
      <c r="AZ23" s="430"/>
      <c r="BA23" s="430"/>
      <c r="BB23" s="430"/>
      <c r="BC23" s="430"/>
      <c r="BD23" s="430"/>
      <c r="BE23" s="430"/>
      <c r="BF23" s="430"/>
      <c r="BG23" s="431"/>
      <c r="BH23" s="58"/>
      <c r="BI23" s="454"/>
      <c r="BJ23" s="455"/>
      <c r="BK23" s="455"/>
      <c r="BL23" s="455"/>
      <c r="BM23" s="455"/>
      <c r="BN23" s="456"/>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282"/>
      <c r="C24" s="282"/>
      <c r="D24" s="283"/>
      <c r="E24" s="418"/>
      <c r="F24" s="419"/>
      <c r="G24" s="419"/>
      <c r="H24" s="419"/>
      <c r="I24" s="420"/>
      <c r="J24" s="400" t="str">
        <f>IF(AND('Mapa final'!$K$142="Muy Alta",'Mapa final'!$O$142="Leve"),CONCATENATE("R",'Mapa final'!$A$142),"")</f>
        <v/>
      </c>
      <c r="K24" s="400"/>
      <c r="L24" s="400" t="str">
        <f>IF(AND('Mapa final'!$K$145="Muy Alta",'Mapa final'!$O$145="Leve"),CONCATENATE("R",'Mapa final'!$A$145),"")</f>
        <v/>
      </c>
      <c r="M24" s="400"/>
      <c r="N24" s="400" t="str">
        <f>IF(AND('Mapa final'!$K$148="Muy Alta",'Mapa final'!$O$148="Leve"),CONCATENATE("R",'Mapa final'!$A$148),"")</f>
        <v/>
      </c>
      <c r="O24" s="400"/>
      <c r="P24" s="400" t="str">
        <f>IF(AND('Mapa final'!$K$151="Muy Alta",'Mapa final'!$O$151="Leve"),CONCATENATE("R",'Mapa final'!$A$151),"")</f>
        <v/>
      </c>
      <c r="Q24" s="400"/>
      <c r="R24" s="400" t="str">
        <f>IF(AND('Mapa final'!$K$154="Muy Alta",'Mapa final'!$O$154="Leve"),CONCATENATE("R",'Mapa final'!$A$154),"")</f>
        <v/>
      </c>
      <c r="S24" s="400"/>
      <c r="T24" s="441" t="str">
        <f>IF(AND('Mapa final'!$K$142="Muy Alta",'Mapa final'!$O$142="Menor"),CONCATENATE("R",'Mapa final'!$A$142),"")</f>
        <v/>
      </c>
      <c r="U24" s="400"/>
      <c r="V24" s="400" t="str">
        <f>IF(AND('Mapa final'!$K$145="Muy Alta",'Mapa final'!$O$145="Menor"),CONCATENATE("R",'Mapa final'!$A$145),"")</f>
        <v/>
      </c>
      <c r="W24" s="400"/>
      <c r="X24" s="400" t="str">
        <f>IF(AND('Mapa final'!$K$148="Muy Alta",'Mapa final'!$O$148="Menor"),CONCATENATE("R",'Mapa final'!$A$148),"")</f>
        <v/>
      </c>
      <c r="Y24" s="400"/>
      <c r="Z24" s="400" t="str">
        <f>IF(AND('Mapa final'!$K$151="Muy Alta",'Mapa final'!$O$151="Menor"),CONCATENATE("R",'Mapa final'!$A$151),"")</f>
        <v/>
      </c>
      <c r="AA24" s="400"/>
      <c r="AB24" s="400" t="str">
        <f>IF(AND('Mapa final'!$K$154="Muy Alta",'Mapa final'!$O$154="Menor"),CONCATENATE("R",'Mapa final'!$A$154),"")</f>
        <v/>
      </c>
      <c r="AC24" s="440"/>
      <c r="AD24" s="441" t="str">
        <f>IF(AND('Mapa final'!$K$142="Muy Alta",'Mapa final'!$O$142="Moderado"),CONCATENATE("R",'Mapa final'!$A$142),"")</f>
        <v/>
      </c>
      <c r="AE24" s="400"/>
      <c r="AF24" s="400" t="str">
        <f>IF(AND('Mapa final'!$K$145="Muy Alta",'Mapa final'!$O$145="Moderado"),CONCATENATE("R",'Mapa final'!$A$145),"")</f>
        <v/>
      </c>
      <c r="AG24" s="400"/>
      <c r="AH24" s="400" t="str">
        <f>IF(AND('Mapa final'!$K$148="Muy Alta",'Mapa final'!$O$148="Moderado"),CONCATENATE("R",'Mapa final'!$A$148),"")</f>
        <v/>
      </c>
      <c r="AI24" s="400"/>
      <c r="AJ24" s="400" t="str">
        <f>IF(AND('Mapa final'!$K$151="Muy Alta",'Mapa final'!$O$151="Moderado"),CONCATENATE("R",'Mapa final'!$A$151),"")</f>
        <v/>
      </c>
      <c r="AK24" s="400"/>
      <c r="AL24" s="400" t="str">
        <f>IF(AND('Mapa final'!$K$154="Muy Alta",'Mapa final'!$O$154="Moderado"),CONCATENATE("R",'Mapa final'!$A$154),"")</f>
        <v/>
      </c>
      <c r="AM24" s="440"/>
      <c r="AN24" s="441" t="str">
        <f>IF(AND('Mapa final'!$K$142="Muy Alta",'Mapa final'!$O$142="Mayor"),CONCATENATE("R",'Mapa final'!$A$142),"")</f>
        <v/>
      </c>
      <c r="AO24" s="400"/>
      <c r="AP24" s="400" t="str">
        <f>IF(AND('Mapa final'!$K$145="Muy Alta",'Mapa final'!$O$145="Mayor"),CONCATENATE("R",'Mapa final'!$A$145),"")</f>
        <v/>
      </c>
      <c r="AQ24" s="400"/>
      <c r="AR24" s="400" t="str">
        <f>IF(AND('Mapa final'!$K$148="Muy Alta",'Mapa final'!$O$148="Mayor"),CONCATENATE("R",'Mapa final'!$A$148),"")</f>
        <v/>
      </c>
      <c r="AS24" s="400"/>
      <c r="AT24" s="400" t="str">
        <f>IF(AND('Mapa final'!$K$151="Muy Alta",'Mapa final'!$O$151="Mayor"),CONCATENATE("R",'Mapa final'!$A$151),"")</f>
        <v/>
      </c>
      <c r="AU24" s="400"/>
      <c r="AV24" s="400" t="str">
        <f>IF(AND('Mapa final'!$K$154="Muy Alta",'Mapa final'!$O$154="Mayor"),CONCATENATE("R",'Mapa final'!$A$154),"")</f>
        <v/>
      </c>
      <c r="AW24" s="440"/>
      <c r="AX24" s="432" t="str">
        <f>IF(AND('Mapa final'!$K$142="Muy Alta",'Mapa final'!$O$142="Catastrófico"),CONCATENATE("R",'Mapa final'!$A$142),"")</f>
        <v/>
      </c>
      <c r="AY24" s="430"/>
      <c r="AZ24" s="430" t="str">
        <f>IF(AND('Mapa final'!$K$145="Muy Alta",'Mapa final'!$O$145="Catastrófico"),CONCATENATE("R",'Mapa final'!$A$145),"")</f>
        <v/>
      </c>
      <c r="BA24" s="430"/>
      <c r="BB24" s="430" t="str">
        <f>IF(AND('Mapa final'!$K$148="Muy Alta",'Mapa final'!$O$148="Catastrófico"),CONCATENATE("R",'Mapa final'!$A$148),"")</f>
        <v/>
      </c>
      <c r="BC24" s="430"/>
      <c r="BD24" s="430" t="str">
        <f>IF(AND('Mapa final'!$K$151="Muy Alta",'Mapa final'!$O$151="Catastrófico"),CONCATENATE("R",'Mapa final'!$A$151),"")</f>
        <v/>
      </c>
      <c r="BE24" s="430"/>
      <c r="BF24" s="430" t="str">
        <f>IF(AND('Mapa final'!$K$154="Muy Alta",'Mapa final'!$O$154="Catastrófico"),CONCATENATE("R",'Mapa final'!$A$154),"")</f>
        <v/>
      </c>
      <c r="BG24" s="431"/>
      <c r="BH24" s="58"/>
      <c r="BI24" s="454"/>
      <c r="BJ24" s="455"/>
      <c r="BK24" s="455"/>
      <c r="BL24" s="455"/>
      <c r="BM24" s="455"/>
      <c r="BN24" s="456"/>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282"/>
      <c r="C25" s="282"/>
      <c r="D25" s="283"/>
      <c r="E25" s="421"/>
      <c r="F25" s="422"/>
      <c r="G25" s="422"/>
      <c r="H25" s="422"/>
      <c r="I25" s="423"/>
      <c r="J25" s="400"/>
      <c r="K25" s="400"/>
      <c r="L25" s="400"/>
      <c r="M25" s="400"/>
      <c r="N25" s="400"/>
      <c r="O25" s="400"/>
      <c r="P25" s="400"/>
      <c r="Q25" s="400"/>
      <c r="R25" s="400"/>
      <c r="S25" s="400"/>
      <c r="T25" s="442"/>
      <c r="U25" s="439"/>
      <c r="V25" s="439"/>
      <c r="W25" s="439"/>
      <c r="X25" s="439"/>
      <c r="Y25" s="439"/>
      <c r="Z25" s="439"/>
      <c r="AA25" s="439"/>
      <c r="AB25" s="439"/>
      <c r="AC25" s="443"/>
      <c r="AD25" s="442"/>
      <c r="AE25" s="439"/>
      <c r="AF25" s="439"/>
      <c r="AG25" s="439"/>
      <c r="AH25" s="439"/>
      <c r="AI25" s="439"/>
      <c r="AJ25" s="439"/>
      <c r="AK25" s="439"/>
      <c r="AL25" s="439"/>
      <c r="AM25" s="443"/>
      <c r="AN25" s="442"/>
      <c r="AO25" s="439"/>
      <c r="AP25" s="439"/>
      <c r="AQ25" s="439"/>
      <c r="AR25" s="439"/>
      <c r="AS25" s="439"/>
      <c r="AT25" s="439"/>
      <c r="AU25" s="439"/>
      <c r="AV25" s="439"/>
      <c r="AW25" s="443"/>
      <c r="AX25" s="433"/>
      <c r="AY25" s="434"/>
      <c r="AZ25" s="434"/>
      <c r="BA25" s="434"/>
      <c r="BB25" s="434"/>
      <c r="BC25" s="434"/>
      <c r="BD25" s="434"/>
      <c r="BE25" s="434"/>
      <c r="BF25" s="434"/>
      <c r="BG25" s="435"/>
      <c r="BH25" s="58"/>
      <c r="BI25" s="454"/>
      <c r="BJ25" s="455"/>
      <c r="BK25" s="455"/>
      <c r="BL25" s="455"/>
      <c r="BM25" s="455"/>
      <c r="BN25" s="456"/>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282"/>
      <c r="C26" s="282"/>
      <c r="D26" s="283"/>
      <c r="E26" s="415" t="s">
        <v>106</v>
      </c>
      <c r="F26" s="416"/>
      <c r="G26" s="416"/>
      <c r="H26" s="416"/>
      <c r="I26" s="416"/>
      <c r="J26" s="428" t="str">
        <f>IF(AND('Mapa final'!$K$7="Alta",'Mapa final'!$O$7="Leve"),CONCATENATE("R",'Mapa final'!$A$7),"")</f>
        <v/>
      </c>
      <c r="K26" s="413"/>
      <c r="L26" s="413" t="str">
        <f>IF(AND('Mapa final'!$K$10="Alta",'Mapa final'!$O$10="Leve"),CONCATENATE("R",'Mapa final'!$A$10),"")</f>
        <v/>
      </c>
      <c r="M26" s="413"/>
      <c r="N26" s="413" t="str">
        <f>IF(AND('Mapa final'!$K$13="Alta",'Mapa final'!$O$13="Leve"),CONCATENATE("R",'Mapa final'!$A$13),"")</f>
        <v/>
      </c>
      <c r="O26" s="413"/>
      <c r="P26" s="413" t="str">
        <f>IF(AND('Mapa final'!$K$16="Alta",'Mapa final'!$O$16="Leve"),CONCATENATE("R",'Mapa final'!$A$16),"")</f>
        <v/>
      </c>
      <c r="Q26" s="413"/>
      <c r="R26" s="413" t="str">
        <f>IF(AND('Mapa final'!$K$19="Alta",'Mapa final'!$O$19="Leve"),CONCATENATE("R",'Mapa final'!$A$19),"")</f>
        <v/>
      </c>
      <c r="S26" s="429"/>
      <c r="T26" s="428" t="str">
        <f>IF(AND('Mapa final'!$K$7="Alta",'Mapa final'!$O$7="Menor"),CONCATENATE("R",'Mapa final'!$A$7),"")</f>
        <v/>
      </c>
      <c r="U26" s="413"/>
      <c r="V26" s="413" t="str">
        <f>IF(AND('Mapa final'!$K$10="Alta",'Mapa final'!$O$10="Menor"),CONCATENATE("R",'Mapa final'!$A$10),"")</f>
        <v/>
      </c>
      <c r="W26" s="413"/>
      <c r="X26" s="413" t="str">
        <f>IF(AND('Mapa final'!$K$13="Alta",'Mapa final'!$O$13="Menor"),CONCATENATE("R",'Mapa final'!$A$13),"")</f>
        <v/>
      </c>
      <c r="Y26" s="413"/>
      <c r="Z26" s="413" t="str">
        <f>IF(AND('Mapa final'!$K$16="Alta",'Mapa final'!$O$16="Menor"),CONCATENATE("R",'Mapa final'!$A$16),"")</f>
        <v/>
      </c>
      <c r="AA26" s="413"/>
      <c r="AB26" s="413" t="str">
        <f>IF(AND('Mapa final'!$K$19="Alta",'Mapa final'!$O$19="Menor"),CONCATENATE("R",'Mapa final'!$A$19),"")</f>
        <v/>
      </c>
      <c r="AC26" s="429"/>
      <c r="AD26" s="444" t="str">
        <f>IF(AND('Mapa final'!$K$7="Alta",'Mapa final'!$O$7="Moderado"),CONCATENATE("R",'Mapa final'!$A$7),"")</f>
        <v/>
      </c>
      <c r="AE26" s="445"/>
      <c r="AF26" s="445" t="str">
        <f>IF(AND('Mapa final'!$K$10="Alta",'Mapa final'!$O$10="Moderado"),CONCATENATE("R",'Mapa final'!$A$10),"")</f>
        <v/>
      </c>
      <c r="AG26" s="445"/>
      <c r="AH26" s="445" t="str">
        <f>IF(AND('Mapa final'!$K$13="Alta",'Mapa final'!$O$13="Moderado"),CONCATENATE("R",'Mapa final'!$A$13),"")</f>
        <v>R3</v>
      </c>
      <c r="AI26" s="445"/>
      <c r="AJ26" s="445" t="str">
        <f>IF(AND('Mapa final'!$K$16="Alta",'Mapa final'!$O$16="Moderado"),CONCATENATE("R",'Mapa final'!$A$16),"")</f>
        <v/>
      </c>
      <c r="AK26" s="445"/>
      <c r="AL26" s="445" t="str">
        <f>IF(AND('Mapa final'!$K$19="Alta",'Mapa final'!$O$19="Moderado"),CONCATENATE("R",'Mapa final'!$A$19),"")</f>
        <v/>
      </c>
      <c r="AM26" s="446"/>
      <c r="AN26" s="444" t="str">
        <f>IF(AND('Mapa final'!$K$7="Alta",'Mapa final'!$O$7="Mayor"),CONCATENATE("R",'Mapa final'!$A$7),"")</f>
        <v/>
      </c>
      <c r="AO26" s="445"/>
      <c r="AP26" s="445" t="str">
        <f>IF(AND('Mapa final'!$K$10="Alta",'Mapa final'!$O$10="Mayor"),CONCATENATE("R",'Mapa final'!$A$10),"")</f>
        <v/>
      </c>
      <c r="AQ26" s="445"/>
      <c r="AR26" s="445" t="str">
        <f>IF(AND('Mapa final'!$K$13="Alta",'Mapa final'!$O$13="Mayor"),CONCATENATE("R",'Mapa final'!$A$13),"")</f>
        <v/>
      </c>
      <c r="AS26" s="445"/>
      <c r="AT26" s="445" t="str">
        <f>IF(AND('Mapa final'!$K$16="Alta",'Mapa final'!$O$16="Mayor"),CONCATENATE("R",'Mapa final'!$A$16),"")</f>
        <v/>
      </c>
      <c r="AU26" s="445"/>
      <c r="AV26" s="445" t="str">
        <f>IF(AND('Mapa final'!$K$19="Alta",'Mapa final'!$O$19="Mayor"),CONCATENATE("R",'Mapa final'!$A$19),"")</f>
        <v/>
      </c>
      <c r="AW26" s="446"/>
      <c r="AX26" s="436" t="str">
        <f>IF(AND('Mapa final'!$K$7="Alta",'Mapa final'!$O$7="Catastrófico"),CONCATENATE("R",'Mapa final'!$A$7),"")</f>
        <v/>
      </c>
      <c r="AY26" s="437"/>
      <c r="AZ26" s="437" t="str">
        <f>IF(AND('Mapa final'!$K$10="Alta",'Mapa final'!$O$10="Catastrófico"),CONCATENATE("R",'Mapa final'!$A$10),"")</f>
        <v/>
      </c>
      <c r="BA26" s="437"/>
      <c r="BB26" s="437" t="str">
        <f>IF(AND('Mapa final'!$K$13="Alta",'Mapa final'!$O$13="Catastrófico"),CONCATENATE("R",'Mapa final'!$A$13),"")</f>
        <v/>
      </c>
      <c r="BC26" s="437"/>
      <c r="BD26" s="437" t="str">
        <f>IF(AND('Mapa final'!$K$16="Alta",'Mapa final'!$O$16="Catastrófico"),CONCATENATE("R",'Mapa final'!$A$16),"")</f>
        <v/>
      </c>
      <c r="BE26" s="437"/>
      <c r="BF26" s="437" t="str">
        <f>IF(AND('Mapa final'!$K$19="Alta",'Mapa final'!$O$19="Catastrófico"),CONCATENATE("R",'Mapa final'!$A$19),"")</f>
        <v/>
      </c>
      <c r="BG26" s="438"/>
      <c r="BH26" s="58"/>
      <c r="BI26" s="454"/>
      <c r="BJ26" s="455"/>
      <c r="BK26" s="455"/>
      <c r="BL26" s="455"/>
      <c r="BM26" s="455"/>
      <c r="BN26" s="456"/>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282"/>
      <c r="C27" s="282"/>
      <c r="D27" s="283"/>
      <c r="E27" s="418"/>
      <c r="F27" s="419"/>
      <c r="G27" s="419"/>
      <c r="H27" s="419"/>
      <c r="I27" s="424"/>
      <c r="J27" s="407"/>
      <c r="K27" s="408"/>
      <c r="L27" s="408"/>
      <c r="M27" s="408"/>
      <c r="N27" s="408"/>
      <c r="O27" s="408"/>
      <c r="P27" s="408"/>
      <c r="Q27" s="408"/>
      <c r="R27" s="408"/>
      <c r="S27" s="411"/>
      <c r="T27" s="407"/>
      <c r="U27" s="408"/>
      <c r="V27" s="408"/>
      <c r="W27" s="408"/>
      <c r="X27" s="408"/>
      <c r="Y27" s="408"/>
      <c r="Z27" s="408"/>
      <c r="AA27" s="408"/>
      <c r="AB27" s="408"/>
      <c r="AC27" s="411"/>
      <c r="AD27" s="441"/>
      <c r="AE27" s="400"/>
      <c r="AF27" s="400"/>
      <c r="AG27" s="400"/>
      <c r="AH27" s="400"/>
      <c r="AI27" s="400"/>
      <c r="AJ27" s="400"/>
      <c r="AK27" s="400"/>
      <c r="AL27" s="400"/>
      <c r="AM27" s="440"/>
      <c r="AN27" s="441"/>
      <c r="AO27" s="400"/>
      <c r="AP27" s="400"/>
      <c r="AQ27" s="400"/>
      <c r="AR27" s="400"/>
      <c r="AS27" s="400"/>
      <c r="AT27" s="400"/>
      <c r="AU27" s="400"/>
      <c r="AV27" s="400"/>
      <c r="AW27" s="440"/>
      <c r="AX27" s="432"/>
      <c r="AY27" s="430"/>
      <c r="AZ27" s="430"/>
      <c r="BA27" s="430"/>
      <c r="BB27" s="430"/>
      <c r="BC27" s="430"/>
      <c r="BD27" s="430"/>
      <c r="BE27" s="430"/>
      <c r="BF27" s="430"/>
      <c r="BG27" s="431"/>
      <c r="BH27" s="58"/>
      <c r="BI27" s="454"/>
      <c r="BJ27" s="455"/>
      <c r="BK27" s="455"/>
      <c r="BL27" s="455"/>
      <c r="BM27" s="455"/>
      <c r="BN27" s="456"/>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282"/>
      <c r="C28" s="282"/>
      <c r="D28" s="283"/>
      <c r="E28" s="418"/>
      <c r="F28" s="419"/>
      <c r="G28" s="419"/>
      <c r="H28" s="419"/>
      <c r="I28" s="424"/>
      <c r="J28" s="407" t="str">
        <f>IF(AND('Mapa final'!$K$22="Alta",'Mapa final'!$O$22="Leve"),CONCATENATE("R",'Mapa final'!$A$22),"")</f>
        <v/>
      </c>
      <c r="K28" s="408"/>
      <c r="L28" s="408" t="str">
        <f>IF(AND('Mapa final'!$K$25="Alta",'Mapa final'!$O$25="Leve"),CONCATENATE("R",'Mapa final'!$A$25),"")</f>
        <v/>
      </c>
      <c r="M28" s="408"/>
      <c r="N28" s="408" t="str">
        <f>IF(AND('Mapa final'!$K$28="Alta",'Mapa final'!$O$28="Leve"),CONCATENATE("R",'Mapa final'!$A$28),"")</f>
        <v/>
      </c>
      <c r="O28" s="408"/>
      <c r="P28" s="408" t="str">
        <f>IF(AND('Mapa final'!$K$31="Alta",'Mapa final'!$O$31="Leve"),CONCATENATE("R",'Mapa final'!$A$31),"")</f>
        <v/>
      </c>
      <c r="Q28" s="408"/>
      <c r="R28" s="408" t="str">
        <f>IF(AND('Mapa final'!$K$34="Alta",'Mapa final'!$O$34="Leve"),CONCATENATE("R",'Mapa final'!$A$34),"")</f>
        <v/>
      </c>
      <c r="S28" s="411"/>
      <c r="T28" s="407" t="str">
        <f>IF(AND('Mapa final'!$K$22="Alta",'Mapa final'!$O$22="Menor"),CONCATENATE("R",'Mapa final'!$A$22),"")</f>
        <v/>
      </c>
      <c r="U28" s="408"/>
      <c r="V28" s="408" t="str">
        <f>IF(AND('Mapa final'!$K$25="Alta",'Mapa final'!$O$25="Menor"),CONCATENATE("R",'Mapa final'!$A$25),"")</f>
        <v/>
      </c>
      <c r="W28" s="408"/>
      <c r="X28" s="408" t="str">
        <f>IF(AND('Mapa final'!$K$28="Alta",'Mapa final'!$O$28="Menor"),CONCATENATE("R",'Mapa final'!$A$28),"")</f>
        <v/>
      </c>
      <c r="Y28" s="408"/>
      <c r="Z28" s="408" t="str">
        <f>IF(AND('Mapa final'!$K$31="Alta",'Mapa final'!$O$31="Menor"),CONCATENATE("R",'Mapa final'!$A$31),"")</f>
        <v/>
      </c>
      <c r="AA28" s="408"/>
      <c r="AB28" s="408" t="str">
        <f>IF(AND('Mapa final'!$K$34="Alta",'Mapa final'!$O$34="Menor"),CONCATENATE("R",'Mapa final'!$A$34),"")</f>
        <v/>
      </c>
      <c r="AC28" s="411"/>
      <c r="AD28" s="441" t="str">
        <f>IF(AND('Mapa final'!$K$22="Alta",'Mapa final'!$O$22="Moderado"),CONCATENATE("R",'Mapa final'!$A$22),"")</f>
        <v/>
      </c>
      <c r="AE28" s="400"/>
      <c r="AF28" s="400" t="str">
        <f>IF(AND('Mapa final'!$K$25="Alta",'Mapa final'!$O$25="Moderado"),CONCATENATE("R",'Mapa final'!$A$25),"")</f>
        <v/>
      </c>
      <c r="AG28" s="400"/>
      <c r="AH28" s="400" t="str">
        <f>IF(AND('Mapa final'!$K$28="Alta",'Mapa final'!$O$28="Moderado"),CONCATENATE("R",'Mapa final'!$A$28),"")</f>
        <v>R8</v>
      </c>
      <c r="AI28" s="400"/>
      <c r="AJ28" s="400" t="str">
        <f>IF(AND('Mapa final'!$K$31="Alta",'Mapa final'!$O$31="Moderado"),CONCATENATE("R",'Mapa final'!$A$31),"")</f>
        <v/>
      </c>
      <c r="AK28" s="400"/>
      <c r="AL28" s="400" t="str">
        <f>IF(AND('Mapa final'!$K$34="Alta",'Mapa final'!$O$34="Moderado"),CONCATENATE("R",'Mapa final'!$A$34),"")</f>
        <v>R10</v>
      </c>
      <c r="AM28" s="440"/>
      <c r="AN28" s="441" t="str">
        <f>IF(AND('Mapa final'!$K$22="Alta",'Mapa final'!$O$22="Mayor"),CONCATENATE("R",'Mapa final'!$A$22),"")</f>
        <v/>
      </c>
      <c r="AO28" s="400"/>
      <c r="AP28" s="400" t="str">
        <f>IF(AND('Mapa final'!$K$25="Alta",'Mapa final'!$O$25="Mayor"),CONCATENATE("R",'Mapa final'!$A$25),"")</f>
        <v/>
      </c>
      <c r="AQ28" s="400"/>
      <c r="AR28" s="400" t="str">
        <f>IF(AND('Mapa final'!$K$28="Alta",'Mapa final'!$O$28="Mayor"),CONCATENATE("R",'Mapa final'!$A$28),"")</f>
        <v/>
      </c>
      <c r="AS28" s="400"/>
      <c r="AT28" s="400" t="str">
        <f>IF(AND('Mapa final'!$K$31="Alta",'Mapa final'!$O$31="Mayor"),CONCATENATE("R",'Mapa final'!$A$31),"")</f>
        <v>R9</v>
      </c>
      <c r="AU28" s="400"/>
      <c r="AV28" s="400" t="str">
        <f>IF(AND('Mapa final'!$K$34="Alta",'Mapa final'!$O$34="Mayor"),CONCATENATE("R",'Mapa final'!$A$34),"")</f>
        <v/>
      </c>
      <c r="AW28" s="440"/>
      <c r="AX28" s="432" t="str">
        <f>IF(AND('Mapa final'!$K$22="Alta",'Mapa final'!$O$22="Catastrófico"),CONCATENATE("R",'Mapa final'!$A$22),"")</f>
        <v/>
      </c>
      <c r="AY28" s="430"/>
      <c r="AZ28" s="430" t="str">
        <f>IF(AND('Mapa final'!$K$25="Alta",'Mapa final'!$O$25="Catastrófico"),CONCATENATE("R",'Mapa final'!$A$25),"")</f>
        <v/>
      </c>
      <c r="BA28" s="430"/>
      <c r="BB28" s="430" t="str">
        <f>IF(AND('Mapa final'!$K$28="Alta",'Mapa final'!$O$28="Catastrófico"),CONCATENATE("R",'Mapa final'!$A$28),"")</f>
        <v/>
      </c>
      <c r="BC28" s="430"/>
      <c r="BD28" s="430" t="str">
        <f>IF(AND('Mapa final'!$K$31="Alta",'Mapa final'!$O$31="Catastrófico"),CONCATENATE("R",'Mapa final'!$A$31),"")</f>
        <v/>
      </c>
      <c r="BE28" s="430"/>
      <c r="BF28" s="430" t="str">
        <f>IF(AND('Mapa final'!$K$34="Alta",'Mapa final'!$O$34="Catastrófico"),CONCATENATE("R",'Mapa final'!$A$34),"")</f>
        <v/>
      </c>
      <c r="BG28" s="431"/>
      <c r="BH28" s="58"/>
      <c r="BI28" s="454"/>
      <c r="BJ28" s="455"/>
      <c r="BK28" s="455"/>
      <c r="BL28" s="455"/>
      <c r="BM28" s="455"/>
      <c r="BN28" s="456"/>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282"/>
      <c r="C29" s="282"/>
      <c r="D29" s="283"/>
      <c r="E29" s="418"/>
      <c r="F29" s="419"/>
      <c r="G29" s="419"/>
      <c r="H29" s="419"/>
      <c r="I29" s="424"/>
      <c r="J29" s="407"/>
      <c r="K29" s="408"/>
      <c r="L29" s="408"/>
      <c r="M29" s="408"/>
      <c r="N29" s="408"/>
      <c r="O29" s="408"/>
      <c r="P29" s="408"/>
      <c r="Q29" s="408"/>
      <c r="R29" s="408"/>
      <c r="S29" s="411"/>
      <c r="T29" s="407"/>
      <c r="U29" s="408"/>
      <c r="V29" s="408"/>
      <c r="W29" s="408"/>
      <c r="X29" s="408"/>
      <c r="Y29" s="408"/>
      <c r="Z29" s="408"/>
      <c r="AA29" s="408"/>
      <c r="AB29" s="408"/>
      <c r="AC29" s="411"/>
      <c r="AD29" s="441"/>
      <c r="AE29" s="400"/>
      <c r="AF29" s="400"/>
      <c r="AG29" s="400"/>
      <c r="AH29" s="400"/>
      <c r="AI29" s="400"/>
      <c r="AJ29" s="400"/>
      <c r="AK29" s="400"/>
      <c r="AL29" s="400"/>
      <c r="AM29" s="440"/>
      <c r="AN29" s="441"/>
      <c r="AO29" s="400"/>
      <c r="AP29" s="400"/>
      <c r="AQ29" s="400"/>
      <c r="AR29" s="400"/>
      <c r="AS29" s="400"/>
      <c r="AT29" s="400"/>
      <c r="AU29" s="400"/>
      <c r="AV29" s="400"/>
      <c r="AW29" s="440"/>
      <c r="AX29" s="432"/>
      <c r="AY29" s="430"/>
      <c r="AZ29" s="430"/>
      <c r="BA29" s="430"/>
      <c r="BB29" s="430"/>
      <c r="BC29" s="430"/>
      <c r="BD29" s="430"/>
      <c r="BE29" s="430"/>
      <c r="BF29" s="430"/>
      <c r="BG29" s="431"/>
      <c r="BH29" s="58"/>
      <c r="BI29" s="454"/>
      <c r="BJ29" s="455"/>
      <c r="BK29" s="455"/>
      <c r="BL29" s="455"/>
      <c r="BM29" s="455"/>
      <c r="BN29" s="456"/>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282"/>
      <c r="C30" s="282"/>
      <c r="D30" s="283"/>
      <c r="E30" s="418"/>
      <c r="F30" s="419"/>
      <c r="G30" s="419"/>
      <c r="H30" s="419"/>
      <c r="I30" s="424"/>
      <c r="J30" s="407" t="str">
        <f>IF(AND('Mapa final'!$K$37="Alta",'Mapa final'!$O$37="Leve"),CONCATENATE("R",'Mapa final'!$A$37),"")</f>
        <v/>
      </c>
      <c r="K30" s="408"/>
      <c r="L30" s="408" t="str">
        <f>IF(AND('Mapa final'!$K$40="Alta",'Mapa final'!$O$40="Leve"),CONCATENATE("R",'Mapa final'!$A$40),"")</f>
        <v/>
      </c>
      <c r="M30" s="408"/>
      <c r="N30" s="408" t="str">
        <f>IF(AND('Mapa final'!$K$43="Alta",'Mapa final'!$O$43="Leve"),CONCATENATE("R",'Mapa final'!$A$43),"")</f>
        <v/>
      </c>
      <c r="O30" s="408"/>
      <c r="P30" s="408" t="str">
        <f>IF(AND('Mapa final'!$K$46="Alta",'Mapa final'!$O$46="Leve"),CONCATENATE("R",'Mapa final'!$A$46),"")</f>
        <v/>
      </c>
      <c r="Q30" s="408"/>
      <c r="R30" s="408" t="str">
        <f>IF(AND('Mapa final'!$K$49="Alta",'Mapa final'!$O$49="Leve"),CONCATENATE("R",'Mapa final'!$A$49),"")</f>
        <v/>
      </c>
      <c r="S30" s="411"/>
      <c r="T30" s="407" t="str">
        <f>IF(AND('Mapa final'!$K$37="Alta",'Mapa final'!$O$37="Menor"),CONCATENATE("R",'Mapa final'!$A$37),"")</f>
        <v/>
      </c>
      <c r="U30" s="408"/>
      <c r="V30" s="408" t="str">
        <f>IF(AND('Mapa final'!$K$40="Alta",'Mapa final'!$O$40="Menor"),CONCATENATE("R",'Mapa final'!$A$40),"")</f>
        <v/>
      </c>
      <c r="W30" s="408"/>
      <c r="X30" s="408" t="str">
        <f>IF(AND('Mapa final'!$K$43="Alta",'Mapa final'!$O$43="Menor"),CONCATENATE("R",'Mapa final'!$A$43),"")</f>
        <v/>
      </c>
      <c r="Y30" s="408"/>
      <c r="Z30" s="408" t="str">
        <f>IF(AND('Mapa final'!$K$46="Alta",'Mapa final'!$O$46="Menor"),CONCATENATE("R",'Mapa final'!$A$46),"")</f>
        <v/>
      </c>
      <c r="AA30" s="408"/>
      <c r="AB30" s="408" t="str">
        <f>IF(AND('Mapa final'!$K$49="Alta",'Mapa final'!$O$49="Menor"),CONCATENATE("R",'Mapa final'!$A$49),"")</f>
        <v/>
      </c>
      <c r="AC30" s="411"/>
      <c r="AD30" s="441" t="str">
        <f>IF(AND('Mapa final'!$K$37="Alta",'Mapa final'!$O$37="Moderado"),CONCATENATE("R",'Mapa final'!$A$37),"")</f>
        <v/>
      </c>
      <c r="AE30" s="400"/>
      <c r="AF30" s="400" t="str">
        <f>IF(AND('Mapa final'!$K$40="Alta",'Mapa final'!$O$40="Moderado"),CONCATENATE("R",'Mapa final'!$A$40),"")</f>
        <v/>
      </c>
      <c r="AG30" s="400"/>
      <c r="AH30" s="400" t="str">
        <f>IF(AND('Mapa final'!$K$43="Alta",'Mapa final'!$O$43="Moderado"),CONCATENATE("R",'Mapa final'!$A$43),"")</f>
        <v/>
      </c>
      <c r="AI30" s="400"/>
      <c r="AJ30" s="400" t="str">
        <f>IF(AND('Mapa final'!$K$46="Alta",'Mapa final'!$O$46="Moderado"),CONCATENATE("R",'Mapa final'!$A$46),"")</f>
        <v/>
      </c>
      <c r="AK30" s="400"/>
      <c r="AL30" s="400" t="str">
        <f>IF(AND('Mapa final'!$K$49="Alta",'Mapa final'!$O$49="Moderado"),CONCATENATE("R",'Mapa final'!$A$49),"")</f>
        <v>R15</v>
      </c>
      <c r="AM30" s="440"/>
      <c r="AN30" s="441" t="str">
        <f>IF(AND('Mapa final'!$K$37="Alta",'Mapa final'!$O$37="Mayor"),CONCATENATE("R",'Mapa final'!$A$37),"")</f>
        <v/>
      </c>
      <c r="AO30" s="400"/>
      <c r="AP30" s="400" t="str">
        <f>IF(AND('Mapa final'!$K$40="Alta",'Mapa final'!$O$40="Mayor"),CONCATENATE("R",'Mapa final'!$A$40),"")</f>
        <v/>
      </c>
      <c r="AQ30" s="400"/>
      <c r="AR30" s="400" t="str">
        <f>IF(AND('Mapa final'!$K$43="Alta",'Mapa final'!$O$43="Mayor"),CONCATENATE("R",'Mapa final'!$A$43),"")</f>
        <v/>
      </c>
      <c r="AS30" s="400"/>
      <c r="AT30" s="400" t="str">
        <f>IF(AND('Mapa final'!$K$46="Alta",'Mapa final'!$O$46="Mayor"),CONCATENATE("R",'Mapa final'!$A$46),"")</f>
        <v/>
      </c>
      <c r="AU30" s="400"/>
      <c r="AV30" s="400" t="str">
        <f>IF(AND('Mapa final'!$K$49="Alta",'Mapa final'!$O$49="Mayor"),CONCATENATE("R",'Mapa final'!$A$49),"")</f>
        <v/>
      </c>
      <c r="AW30" s="440"/>
      <c r="AX30" s="432" t="str">
        <f>IF(AND('Mapa final'!$K$37="Alta",'Mapa final'!$O$37="Catastrófico"),CONCATENATE("R",'Mapa final'!$A$37),"")</f>
        <v/>
      </c>
      <c r="AY30" s="430"/>
      <c r="AZ30" s="430" t="str">
        <f>IF(AND('Mapa final'!$K$40="Alta",'Mapa final'!$O$40="Catastrófico"),CONCATENATE("R",'Mapa final'!$A$40),"")</f>
        <v/>
      </c>
      <c r="BA30" s="430"/>
      <c r="BB30" s="430" t="str">
        <f>IF(AND('Mapa final'!$K$43="Alta",'Mapa final'!$O$43="Catastrófico"),CONCATENATE("R",'Mapa final'!$A$43),"")</f>
        <v/>
      </c>
      <c r="BC30" s="430"/>
      <c r="BD30" s="430" t="str">
        <f>IF(AND('Mapa final'!$K$46="Alta",'Mapa final'!$O$46="Catastrófico"),CONCATENATE("R",'Mapa final'!$A$46),"")</f>
        <v/>
      </c>
      <c r="BE30" s="430"/>
      <c r="BF30" s="430" t="str">
        <f>IF(AND('Mapa final'!$K$49="Alta",'Mapa final'!$O$49="Catastrófico"),CONCATENATE("R",'Mapa final'!$A$49),"")</f>
        <v/>
      </c>
      <c r="BG30" s="431"/>
      <c r="BH30" s="58"/>
      <c r="BI30" s="454"/>
      <c r="BJ30" s="455"/>
      <c r="BK30" s="455"/>
      <c r="BL30" s="455"/>
      <c r="BM30" s="455"/>
      <c r="BN30" s="456"/>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282"/>
      <c r="C31" s="282"/>
      <c r="D31" s="283"/>
      <c r="E31" s="418"/>
      <c r="F31" s="419"/>
      <c r="G31" s="419"/>
      <c r="H31" s="419"/>
      <c r="I31" s="424"/>
      <c r="J31" s="407"/>
      <c r="K31" s="408"/>
      <c r="L31" s="408"/>
      <c r="M31" s="408"/>
      <c r="N31" s="408"/>
      <c r="O31" s="408"/>
      <c r="P31" s="408"/>
      <c r="Q31" s="408"/>
      <c r="R31" s="408"/>
      <c r="S31" s="411"/>
      <c r="T31" s="407"/>
      <c r="U31" s="408"/>
      <c r="V31" s="408"/>
      <c r="W31" s="408"/>
      <c r="X31" s="408"/>
      <c r="Y31" s="408"/>
      <c r="Z31" s="408"/>
      <c r="AA31" s="408"/>
      <c r="AB31" s="408"/>
      <c r="AC31" s="411"/>
      <c r="AD31" s="441"/>
      <c r="AE31" s="400"/>
      <c r="AF31" s="400"/>
      <c r="AG31" s="400"/>
      <c r="AH31" s="400"/>
      <c r="AI31" s="400"/>
      <c r="AJ31" s="400"/>
      <c r="AK31" s="400"/>
      <c r="AL31" s="400"/>
      <c r="AM31" s="440"/>
      <c r="AN31" s="441"/>
      <c r="AO31" s="400"/>
      <c r="AP31" s="400"/>
      <c r="AQ31" s="400"/>
      <c r="AR31" s="400"/>
      <c r="AS31" s="400"/>
      <c r="AT31" s="400"/>
      <c r="AU31" s="400"/>
      <c r="AV31" s="400"/>
      <c r="AW31" s="440"/>
      <c r="AX31" s="432"/>
      <c r="AY31" s="430"/>
      <c r="AZ31" s="430"/>
      <c r="BA31" s="430"/>
      <c r="BB31" s="430"/>
      <c r="BC31" s="430"/>
      <c r="BD31" s="430"/>
      <c r="BE31" s="430"/>
      <c r="BF31" s="430"/>
      <c r="BG31" s="431"/>
      <c r="BH31" s="58"/>
      <c r="BI31" s="454"/>
      <c r="BJ31" s="455"/>
      <c r="BK31" s="455"/>
      <c r="BL31" s="455"/>
      <c r="BM31" s="455"/>
      <c r="BN31" s="456"/>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282"/>
      <c r="C32" s="282"/>
      <c r="D32" s="283"/>
      <c r="E32" s="418"/>
      <c r="F32" s="419"/>
      <c r="G32" s="419"/>
      <c r="H32" s="419"/>
      <c r="I32" s="424"/>
      <c r="J32" s="407" t="str">
        <f>IF(AND('Mapa final'!$K$52="Alta",'Mapa final'!$O$52="Leve"),CONCATENATE("R",'Mapa final'!$A$52),"")</f>
        <v/>
      </c>
      <c r="K32" s="408"/>
      <c r="L32" s="408" t="str">
        <f>IF(AND('Mapa final'!$K$55="Alta",'Mapa final'!$O$55="Leve"),CONCATENATE("R",'Mapa final'!$A$55),"")</f>
        <v/>
      </c>
      <c r="M32" s="408"/>
      <c r="N32" s="408" t="str">
        <f>IF(AND('Mapa final'!$K$58="Alta",'Mapa final'!$O$58="Leve"),CONCATENATE("R",'Mapa final'!$A$58),"")</f>
        <v/>
      </c>
      <c r="O32" s="408"/>
      <c r="P32" s="408" t="str">
        <f>IF(AND('Mapa final'!$K$61="Alta",'Mapa final'!$O$61="Leve"),CONCATENATE("R",'Mapa final'!$A$61),"")</f>
        <v/>
      </c>
      <c r="Q32" s="408"/>
      <c r="R32" s="408" t="str">
        <f>IF(AND('Mapa final'!$K$64="Alta",'Mapa final'!$O$64="Leve"),CONCATENATE("R",'Mapa final'!$A$64),"")</f>
        <v/>
      </c>
      <c r="S32" s="411"/>
      <c r="T32" s="407" t="str">
        <f>IF(AND('Mapa final'!$K$52="Alta",'Mapa final'!$O$52="Menor"),CONCATENATE("R",'Mapa final'!$A$52),"")</f>
        <v/>
      </c>
      <c r="U32" s="408"/>
      <c r="V32" s="408" t="str">
        <f>IF(AND('Mapa final'!$K$55="Alta",'Mapa final'!$O$55="Menor"),CONCATENATE("R",'Mapa final'!$A$55),"")</f>
        <v/>
      </c>
      <c r="W32" s="408"/>
      <c r="X32" s="408" t="str">
        <f>IF(AND('Mapa final'!$K$58="Alta",'Mapa final'!$O$58="Menor"),CONCATENATE("R",'Mapa final'!$A$58),"")</f>
        <v/>
      </c>
      <c r="Y32" s="408"/>
      <c r="Z32" s="408" t="str">
        <f>IF(AND('Mapa final'!$K$61="Alta",'Mapa final'!$O$61="Menor"),CONCATENATE("R",'Mapa final'!$A$61),"")</f>
        <v/>
      </c>
      <c r="AA32" s="408"/>
      <c r="AB32" s="408" t="str">
        <f>IF(AND('Mapa final'!$K$64="Alta",'Mapa final'!$O$64="Menor"),CONCATENATE("R",'Mapa final'!$A$64),"")</f>
        <v/>
      </c>
      <c r="AC32" s="411"/>
      <c r="AD32" s="441" t="str">
        <f>IF(AND('Mapa final'!$K$52="Alta",'Mapa final'!$O$52="Moderado"),CONCATENATE("R",'Mapa final'!$A$52),"")</f>
        <v/>
      </c>
      <c r="AE32" s="400"/>
      <c r="AF32" s="400" t="str">
        <f>IF(AND('Mapa final'!$K$55="Alta",'Mapa final'!$O$55="Moderado"),CONCATENATE("R",'Mapa final'!$A$55),"")</f>
        <v/>
      </c>
      <c r="AG32" s="400"/>
      <c r="AH32" s="400" t="str">
        <f>IF(AND('Mapa final'!$K$58="Alta",'Mapa final'!$O$58="Moderado"),CONCATENATE("R",'Mapa final'!$A$58),"")</f>
        <v/>
      </c>
      <c r="AI32" s="400"/>
      <c r="AJ32" s="400" t="str">
        <f>IF(AND('Mapa final'!$K$61="Alta",'Mapa final'!$O$61="Moderado"),CONCATENATE("R",'Mapa final'!$A$61),"")</f>
        <v/>
      </c>
      <c r="AK32" s="400"/>
      <c r="AL32" s="400" t="str">
        <f>IF(AND('Mapa final'!$K$64="Alta",'Mapa final'!$O$64="Moderado"),CONCATENATE("R",'Mapa final'!$A$64),"")</f>
        <v/>
      </c>
      <c r="AM32" s="440"/>
      <c r="AN32" s="441" t="str">
        <f>IF(AND('Mapa final'!$K$52="Alta",'Mapa final'!$O$52="Mayor"),CONCATENATE("R",'Mapa final'!$A$52),"")</f>
        <v/>
      </c>
      <c r="AO32" s="400"/>
      <c r="AP32" s="400" t="str">
        <f>IF(AND('Mapa final'!$K$55="Alta",'Mapa final'!$O$55="Mayor"),CONCATENATE("R",'Mapa final'!$A$55),"")</f>
        <v/>
      </c>
      <c r="AQ32" s="400"/>
      <c r="AR32" s="400" t="str">
        <f>IF(AND('Mapa final'!$K$58="Alta",'Mapa final'!$O$58="Mayor"),CONCATENATE("R",'Mapa final'!$A$58),"")</f>
        <v/>
      </c>
      <c r="AS32" s="400"/>
      <c r="AT32" s="400" t="str">
        <f>IF(AND('Mapa final'!$K$61="Alta",'Mapa final'!$O$61="Mayor"),CONCATENATE("R",'Mapa final'!$A$61),"")</f>
        <v/>
      </c>
      <c r="AU32" s="400"/>
      <c r="AV32" s="400" t="str">
        <f>IF(AND('Mapa final'!$K$64="Alta",'Mapa final'!$O$64="Mayor"),CONCATENATE("R",'Mapa final'!$A$64),"")</f>
        <v/>
      </c>
      <c r="AW32" s="440"/>
      <c r="AX32" s="432" t="str">
        <f>IF(AND('Mapa final'!$K$52="Alta",'Mapa final'!$O$52="Catastrófico"),CONCATENATE("R",'Mapa final'!$A$52),"")</f>
        <v/>
      </c>
      <c r="AY32" s="430"/>
      <c r="AZ32" s="430" t="str">
        <f>IF(AND('Mapa final'!$K$55="Alta",'Mapa final'!$O$55="Catastrófico"),CONCATENATE("R",'Mapa final'!$A$55),"")</f>
        <v/>
      </c>
      <c r="BA32" s="430"/>
      <c r="BB32" s="430" t="str">
        <f>IF(AND('Mapa final'!$K$58="Alta",'Mapa final'!$O$58="Catastrófico"),CONCATENATE("R",'Mapa final'!$A$58),"")</f>
        <v/>
      </c>
      <c r="BC32" s="430"/>
      <c r="BD32" s="430" t="str">
        <f>IF(AND('Mapa final'!$K$61="Alta",'Mapa final'!$O$61="Catastrófico"),CONCATENATE("R",'Mapa final'!$A$61),"")</f>
        <v/>
      </c>
      <c r="BE32" s="430"/>
      <c r="BF32" s="430" t="str">
        <f>IF(AND('Mapa final'!$K$64="Alta",'Mapa final'!$O$64="Catastrófico"),CONCATENATE("R",'Mapa final'!$A$64),"")</f>
        <v/>
      </c>
      <c r="BG32" s="431"/>
      <c r="BH32" s="58"/>
      <c r="BI32" s="454"/>
      <c r="BJ32" s="455"/>
      <c r="BK32" s="455"/>
      <c r="BL32" s="455"/>
      <c r="BM32" s="455"/>
      <c r="BN32" s="456"/>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282"/>
      <c r="C33" s="282"/>
      <c r="D33" s="283"/>
      <c r="E33" s="418"/>
      <c r="F33" s="419"/>
      <c r="G33" s="419"/>
      <c r="H33" s="419"/>
      <c r="I33" s="424"/>
      <c r="J33" s="407"/>
      <c r="K33" s="408"/>
      <c r="L33" s="408"/>
      <c r="M33" s="408"/>
      <c r="N33" s="408"/>
      <c r="O33" s="408"/>
      <c r="P33" s="408"/>
      <c r="Q33" s="408"/>
      <c r="R33" s="408"/>
      <c r="S33" s="411"/>
      <c r="T33" s="407"/>
      <c r="U33" s="408"/>
      <c r="V33" s="408"/>
      <c r="W33" s="408"/>
      <c r="X33" s="408"/>
      <c r="Y33" s="408"/>
      <c r="Z33" s="408"/>
      <c r="AA33" s="408"/>
      <c r="AB33" s="408"/>
      <c r="AC33" s="411"/>
      <c r="AD33" s="441"/>
      <c r="AE33" s="400"/>
      <c r="AF33" s="400"/>
      <c r="AG33" s="400"/>
      <c r="AH33" s="400"/>
      <c r="AI33" s="400"/>
      <c r="AJ33" s="400"/>
      <c r="AK33" s="400"/>
      <c r="AL33" s="400"/>
      <c r="AM33" s="440"/>
      <c r="AN33" s="441"/>
      <c r="AO33" s="400"/>
      <c r="AP33" s="400"/>
      <c r="AQ33" s="400"/>
      <c r="AR33" s="400"/>
      <c r="AS33" s="400"/>
      <c r="AT33" s="400"/>
      <c r="AU33" s="400"/>
      <c r="AV33" s="400"/>
      <c r="AW33" s="440"/>
      <c r="AX33" s="432"/>
      <c r="AY33" s="430"/>
      <c r="AZ33" s="430"/>
      <c r="BA33" s="430"/>
      <c r="BB33" s="430"/>
      <c r="BC33" s="430"/>
      <c r="BD33" s="430"/>
      <c r="BE33" s="430"/>
      <c r="BF33" s="430"/>
      <c r="BG33" s="431"/>
      <c r="BH33" s="58"/>
      <c r="BI33" s="457"/>
      <c r="BJ33" s="458"/>
      <c r="BK33" s="458"/>
      <c r="BL33" s="458"/>
      <c r="BM33" s="458"/>
      <c r="BN33" s="459"/>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282"/>
      <c r="C34" s="282"/>
      <c r="D34" s="283"/>
      <c r="E34" s="418"/>
      <c r="F34" s="419"/>
      <c r="G34" s="419"/>
      <c r="H34" s="419"/>
      <c r="I34" s="424"/>
      <c r="J34" s="407" t="str">
        <f>IF(AND('Mapa final'!$K$67="Alta",'Mapa final'!$O$67="Leve"),CONCATENATE("R",'Mapa final'!$A$67),"")</f>
        <v/>
      </c>
      <c r="K34" s="408"/>
      <c r="L34" s="408" t="str">
        <f>IF(AND('Mapa final'!$K$70="Alta",'Mapa final'!$O$70="Leve"),CONCATENATE("R",'Mapa final'!$A$70),"")</f>
        <v/>
      </c>
      <c r="M34" s="408"/>
      <c r="N34" s="408" t="str">
        <f>IF(AND('Mapa final'!$K$73="Alta",'Mapa final'!$O$73="Leve"),CONCATENATE("R",'Mapa final'!$A$73),"")</f>
        <v/>
      </c>
      <c r="O34" s="408"/>
      <c r="P34" s="408" t="str">
        <f>IF(AND('Mapa final'!$K$76="Alta",'Mapa final'!$O$76="Leve"),CONCATENATE("R",'Mapa final'!$A$76),"")</f>
        <v/>
      </c>
      <c r="Q34" s="408"/>
      <c r="R34" s="408" t="str">
        <f>IF(AND('Mapa final'!$K$79="Alta",'Mapa final'!$O$79="Leve"),CONCATENATE("R",'Mapa final'!$A$79),"")</f>
        <v/>
      </c>
      <c r="S34" s="411"/>
      <c r="T34" s="407" t="str">
        <f>IF(AND('Mapa final'!$K$67="Alta",'Mapa final'!$O$67="Menor"),CONCATENATE("R",'Mapa final'!$A$67),"")</f>
        <v/>
      </c>
      <c r="U34" s="408"/>
      <c r="V34" s="408" t="str">
        <f>IF(AND('Mapa final'!$K$70="Alta",'Mapa final'!$O$70="Menor"),CONCATENATE("R",'Mapa final'!$A$70),"")</f>
        <v/>
      </c>
      <c r="W34" s="408"/>
      <c r="X34" s="408" t="str">
        <f>IF(AND('Mapa final'!$K$73="Alta",'Mapa final'!$O$73="Menor"),CONCATENATE("R",'Mapa final'!$A$73),"")</f>
        <v/>
      </c>
      <c r="Y34" s="408"/>
      <c r="Z34" s="408" t="str">
        <f>IF(AND('Mapa final'!$K$76="Alta",'Mapa final'!$O$76="Menor"),CONCATENATE("R",'Mapa final'!$A$76),"")</f>
        <v/>
      </c>
      <c r="AA34" s="408"/>
      <c r="AB34" s="408" t="str">
        <f>IF(AND('Mapa final'!$K$79="Alta",'Mapa final'!$O$79="Menor"),CONCATENATE("R",'Mapa final'!$A$79),"")</f>
        <v/>
      </c>
      <c r="AC34" s="411"/>
      <c r="AD34" s="441" t="str">
        <f>IF(AND('Mapa final'!$K$67="Alta",'Mapa final'!$O$67="Moderado"),CONCATENATE("R",'Mapa final'!$A$67),"")</f>
        <v/>
      </c>
      <c r="AE34" s="400"/>
      <c r="AF34" s="400" t="str">
        <f>IF(AND('Mapa final'!$K$70="Alta",'Mapa final'!$O$70="Moderado"),CONCATENATE("R",'Mapa final'!$A$70),"")</f>
        <v/>
      </c>
      <c r="AG34" s="400"/>
      <c r="AH34" s="400" t="str">
        <f>IF(AND('Mapa final'!$K$73="Alta",'Mapa final'!$O$73="Moderado"),CONCATENATE("R",'Mapa final'!$A$73),"")</f>
        <v/>
      </c>
      <c r="AI34" s="400"/>
      <c r="AJ34" s="400" t="str">
        <f>IF(AND('Mapa final'!$K$76="Alta",'Mapa final'!$O$76="Moderado"),CONCATENATE("R",'Mapa final'!$A$76),"")</f>
        <v/>
      </c>
      <c r="AK34" s="400"/>
      <c r="AL34" s="400" t="str">
        <f>IF(AND('Mapa final'!$K$79="Alta",'Mapa final'!$O$79="Moderado"),CONCATENATE("R",'Mapa final'!$A$79),"")</f>
        <v/>
      </c>
      <c r="AM34" s="440"/>
      <c r="AN34" s="441" t="str">
        <f>IF(AND('Mapa final'!$K$67="Alta",'Mapa final'!$O$67="Mayor"),CONCATENATE("R",'Mapa final'!$A$67),"")</f>
        <v/>
      </c>
      <c r="AO34" s="400"/>
      <c r="AP34" s="400" t="str">
        <f>IF(AND('Mapa final'!$K$70="Alta",'Mapa final'!$O$70="Mayor"),CONCATENATE("R",'Mapa final'!$A$70),"")</f>
        <v/>
      </c>
      <c r="AQ34" s="400"/>
      <c r="AR34" s="400" t="str">
        <f>IF(AND('Mapa final'!$K$73="Alta",'Mapa final'!$O$73="Mayor"),CONCATENATE("R",'Mapa final'!$A$73),"")</f>
        <v/>
      </c>
      <c r="AS34" s="400"/>
      <c r="AT34" s="400" t="str">
        <f>IF(AND('Mapa final'!$K$76="Alta",'Mapa final'!$O$76="Mayor"),CONCATENATE("R",'Mapa final'!$A$76),"")</f>
        <v/>
      </c>
      <c r="AU34" s="400"/>
      <c r="AV34" s="400" t="str">
        <f>IF(AND('Mapa final'!$K$79="Alta",'Mapa final'!$O$79="Mayor"),CONCATENATE("R",'Mapa final'!$A$79),"")</f>
        <v/>
      </c>
      <c r="AW34" s="440"/>
      <c r="AX34" s="432" t="str">
        <f>IF(AND('Mapa final'!$K$67="Alta",'Mapa final'!$O$67="Catastrófico"),CONCATENATE("R",'Mapa final'!$A$67),"")</f>
        <v/>
      </c>
      <c r="AY34" s="430"/>
      <c r="AZ34" s="430" t="str">
        <f>IF(AND('Mapa final'!$K$70="Alta",'Mapa final'!$O$70="Catastrófico"),CONCATENATE("R",'Mapa final'!$A$70),"")</f>
        <v/>
      </c>
      <c r="BA34" s="430"/>
      <c r="BB34" s="430" t="str">
        <f>IF(AND('Mapa final'!$K$73="Alta",'Mapa final'!$O$73="Catastrófico"),CONCATENATE("R",'Mapa final'!$A$73),"")</f>
        <v/>
      </c>
      <c r="BC34" s="430"/>
      <c r="BD34" s="430" t="str">
        <f>IF(AND('Mapa final'!$K$76="Alta",'Mapa final'!$O$76="Catastrófico"),CONCATENATE("R",'Mapa final'!$A$76),"")</f>
        <v/>
      </c>
      <c r="BE34" s="430"/>
      <c r="BF34" s="430" t="str">
        <f>IF(AND('Mapa final'!$K$79="Alta",'Mapa final'!$O$79="Catastrófico"),CONCATENATE("R",'Mapa final'!$A$79),"")</f>
        <v/>
      </c>
      <c r="BG34" s="431"/>
      <c r="BH34" s="58"/>
      <c r="BI34" s="460" t="s">
        <v>74</v>
      </c>
      <c r="BJ34" s="461"/>
      <c r="BK34" s="461"/>
      <c r="BL34" s="461"/>
      <c r="BM34" s="461"/>
      <c r="BN34" s="462"/>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282"/>
      <c r="C35" s="282"/>
      <c r="D35" s="283"/>
      <c r="E35" s="418"/>
      <c r="F35" s="419"/>
      <c r="G35" s="419"/>
      <c r="H35" s="419"/>
      <c r="I35" s="424"/>
      <c r="J35" s="407"/>
      <c r="K35" s="408"/>
      <c r="L35" s="408"/>
      <c r="M35" s="408"/>
      <c r="N35" s="408"/>
      <c r="O35" s="408"/>
      <c r="P35" s="408"/>
      <c r="Q35" s="408"/>
      <c r="R35" s="408"/>
      <c r="S35" s="411"/>
      <c r="T35" s="407"/>
      <c r="U35" s="408"/>
      <c r="V35" s="408"/>
      <c r="W35" s="408"/>
      <c r="X35" s="408"/>
      <c r="Y35" s="408"/>
      <c r="Z35" s="408"/>
      <c r="AA35" s="408"/>
      <c r="AB35" s="408"/>
      <c r="AC35" s="411"/>
      <c r="AD35" s="441"/>
      <c r="AE35" s="400"/>
      <c r="AF35" s="400"/>
      <c r="AG35" s="400"/>
      <c r="AH35" s="400"/>
      <c r="AI35" s="400"/>
      <c r="AJ35" s="400"/>
      <c r="AK35" s="400"/>
      <c r="AL35" s="400"/>
      <c r="AM35" s="440"/>
      <c r="AN35" s="441"/>
      <c r="AO35" s="400"/>
      <c r="AP35" s="400"/>
      <c r="AQ35" s="400"/>
      <c r="AR35" s="400"/>
      <c r="AS35" s="400"/>
      <c r="AT35" s="400"/>
      <c r="AU35" s="400"/>
      <c r="AV35" s="400"/>
      <c r="AW35" s="440"/>
      <c r="AX35" s="432"/>
      <c r="AY35" s="430"/>
      <c r="AZ35" s="430"/>
      <c r="BA35" s="430"/>
      <c r="BB35" s="430"/>
      <c r="BC35" s="430"/>
      <c r="BD35" s="430"/>
      <c r="BE35" s="430"/>
      <c r="BF35" s="430"/>
      <c r="BG35" s="431"/>
      <c r="BH35" s="58"/>
      <c r="BI35" s="463"/>
      <c r="BJ35" s="464"/>
      <c r="BK35" s="464"/>
      <c r="BL35" s="464"/>
      <c r="BM35" s="464"/>
      <c r="BN35" s="465"/>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282"/>
      <c r="C36" s="282"/>
      <c r="D36" s="283"/>
      <c r="E36" s="418"/>
      <c r="F36" s="419"/>
      <c r="G36" s="419"/>
      <c r="H36" s="419"/>
      <c r="I36" s="424"/>
      <c r="J36" s="407" t="str">
        <f>IF(AND('Mapa final'!$K$82="Alta",'Mapa final'!$O$82="Leve"),CONCATENATE("R",'Mapa final'!$A$82),"")</f>
        <v/>
      </c>
      <c r="K36" s="408"/>
      <c r="L36" s="408" t="str">
        <f>IF(AND('Mapa final'!$K$85="Alta",'Mapa final'!$O$85="Leve"),CONCATENATE("R",'Mapa final'!$A$85),"")</f>
        <v/>
      </c>
      <c r="M36" s="408"/>
      <c r="N36" s="408" t="str">
        <f>IF(AND('Mapa final'!$K$88="Alta",'Mapa final'!$O$88="Leve"),CONCATENATE("R",'Mapa final'!$A$88),"")</f>
        <v/>
      </c>
      <c r="O36" s="408"/>
      <c r="P36" s="408" t="str">
        <f>IF(AND('Mapa final'!$K$91="Alta",'Mapa final'!$O$91="Leve"),CONCATENATE("R",'Mapa final'!$A$91),"")</f>
        <v/>
      </c>
      <c r="Q36" s="408"/>
      <c r="R36" s="408" t="str">
        <f>IF(AND('Mapa final'!$K$94="Alta",'Mapa final'!$O$94="Leve"),CONCATENATE("R",'Mapa final'!$A$94),"")</f>
        <v/>
      </c>
      <c r="S36" s="411"/>
      <c r="T36" s="407" t="str">
        <f>IF(AND('Mapa final'!$K$82="Alta",'Mapa final'!$O$82="Menor"),CONCATENATE("R",'Mapa final'!$A$82),"")</f>
        <v/>
      </c>
      <c r="U36" s="408"/>
      <c r="V36" s="408" t="str">
        <f>IF(AND('Mapa final'!$K$85="Alta",'Mapa final'!$O$85="Menor"),CONCATENATE("R",'Mapa final'!$A$85),"")</f>
        <v/>
      </c>
      <c r="W36" s="408"/>
      <c r="X36" s="408" t="str">
        <f>IF(AND('Mapa final'!$K$88="Alta",'Mapa final'!$O$88="Menor"),CONCATENATE("R",'Mapa final'!$A$88),"")</f>
        <v/>
      </c>
      <c r="Y36" s="408"/>
      <c r="Z36" s="408" t="str">
        <f>IF(AND('Mapa final'!$K$91="Alta",'Mapa final'!$O$91="Menor"),CONCATENATE("R",'Mapa final'!$A$91),"")</f>
        <v/>
      </c>
      <c r="AA36" s="408"/>
      <c r="AB36" s="408" t="str">
        <f>IF(AND('Mapa final'!$K$94="Alta",'Mapa final'!$O$94="Menor"),CONCATENATE("R",'Mapa final'!$A$94),"")</f>
        <v/>
      </c>
      <c r="AC36" s="411"/>
      <c r="AD36" s="441" t="str">
        <f>IF(AND('Mapa final'!$K$82="Alta",'Mapa final'!$O$82="Moderado"),CONCATENATE("R",'Mapa final'!$A$82),"")</f>
        <v/>
      </c>
      <c r="AE36" s="400"/>
      <c r="AF36" s="400" t="str">
        <f>IF(AND('Mapa final'!$K$85="Alta",'Mapa final'!$O$85="Moderado"),CONCATENATE("R",'Mapa final'!$A$85),"")</f>
        <v/>
      </c>
      <c r="AG36" s="400"/>
      <c r="AH36" s="400" t="str">
        <f>IF(AND('Mapa final'!$K$88="Alta",'Mapa final'!$O$88="Moderado"),CONCATENATE("R",'Mapa final'!$A$88),"")</f>
        <v/>
      </c>
      <c r="AI36" s="400"/>
      <c r="AJ36" s="400" t="str">
        <f>IF(AND('Mapa final'!$K$91="Alta",'Mapa final'!$O$91="Moderado"),CONCATENATE("R",'Mapa final'!$A$91),"")</f>
        <v/>
      </c>
      <c r="AK36" s="400"/>
      <c r="AL36" s="400" t="str">
        <f>IF(AND('Mapa final'!$K$94="Alta",'Mapa final'!$O$94="Moderado"),CONCATENATE("R",'Mapa final'!$A$94),"")</f>
        <v/>
      </c>
      <c r="AM36" s="440"/>
      <c r="AN36" s="441" t="str">
        <f>IF(AND('Mapa final'!$K$82="Alta",'Mapa final'!$O$82="Mayor"),CONCATENATE("R",'Mapa final'!$A$82),"")</f>
        <v/>
      </c>
      <c r="AO36" s="400"/>
      <c r="AP36" s="400" t="str">
        <f>IF(AND('Mapa final'!$K$85="Alta",'Mapa final'!$O$85="Mayor"),CONCATENATE("R",'Mapa final'!$A$85),"")</f>
        <v/>
      </c>
      <c r="AQ36" s="400"/>
      <c r="AR36" s="400" t="str">
        <f>IF(AND('Mapa final'!$K$88="Alta",'Mapa final'!$O$88="Mayor"),CONCATENATE("R",'Mapa final'!$A$88),"")</f>
        <v/>
      </c>
      <c r="AS36" s="400"/>
      <c r="AT36" s="400" t="str">
        <f>IF(AND('Mapa final'!$K$91="Alta",'Mapa final'!$O$91="Mayor"),CONCATENATE("R",'Mapa final'!$A$91),"")</f>
        <v/>
      </c>
      <c r="AU36" s="400"/>
      <c r="AV36" s="400" t="str">
        <f>IF(AND('Mapa final'!$K$94="Alta",'Mapa final'!$O$94="Mayor"),CONCATENATE("R",'Mapa final'!$A$94),"")</f>
        <v>R30</v>
      </c>
      <c r="AW36" s="440"/>
      <c r="AX36" s="432" t="str">
        <f>IF(AND('Mapa final'!$K$82="Alta",'Mapa final'!$O$82="Catastrófico"),CONCATENATE("R",'Mapa final'!$A$82),"")</f>
        <v/>
      </c>
      <c r="AY36" s="430"/>
      <c r="AZ36" s="430" t="str">
        <f>IF(AND('Mapa final'!$K$85="Alta",'Mapa final'!$O$85="Catastrófico"),CONCATENATE("R",'Mapa final'!$A$85),"")</f>
        <v/>
      </c>
      <c r="BA36" s="430"/>
      <c r="BB36" s="430" t="str">
        <f>IF(AND('Mapa final'!$K$88="Alta",'Mapa final'!$O$88="Catastrófico"),CONCATENATE("R",'Mapa final'!$A$88),"")</f>
        <v/>
      </c>
      <c r="BC36" s="430"/>
      <c r="BD36" s="430" t="str">
        <f>IF(AND('Mapa final'!$K$91="Alta",'Mapa final'!$O$91="Catastrófico"),CONCATENATE("R",'Mapa final'!$A$91),"")</f>
        <v/>
      </c>
      <c r="BE36" s="430"/>
      <c r="BF36" s="430" t="str">
        <f>IF(AND('Mapa final'!$K$94="Alta",'Mapa final'!$O$94="Catastrófico"),CONCATENATE("R",'Mapa final'!$A$94),"")</f>
        <v/>
      </c>
      <c r="BG36" s="431"/>
      <c r="BH36" s="58"/>
      <c r="BI36" s="463"/>
      <c r="BJ36" s="464"/>
      <c r="BK36" s="464"/>
      <c r="BL36" s="464"/>
      <c r="BM36" s="464"/>
      <c r="BN36" s="465"/>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282"/>
      <c r="C37" s="282"/>
      <c r="D37" s="283"/>
      <c r="E37" s="418"/>
      <c r="F37" s="419"/>
      <c r="G37" s="419"/>
      <c r="H37" s="419"/>
      <c r="I37" s="424"/>
      <c r="J37" s="407"/>
      <c r="K37" s="408"/>
      <c r="L37" s="408"/>
      <c r="M37" s="408"/>
      <c r="N37" s="408"/>
      <c r="O37" s="408"/>
      <c r="P37" s="408"/>
      <c r="Q37" s="408"/>
      <c r="R37" s="408"/>
      <c r="S37" s="411"/>
      <c r="T37" s="407"/>
      <c r="U37" s="408"/>
      <c r="V37" s="408"/>
      <c r="W37" s="408"/>
      <c r="X37" s="408"/>
      <c r="Y37" s="408"/>
      <c r="Z37" s="408"/>
      <c r="AA37" s="408"/>
      <c r="AB37" s="408"/>
      <c r="AC37" s="411"/>
      <c r="AD37" s="441"/>
      <c r="AE37" s="400"/>
      <c r="AF37" s="400"/>
      <c r="AG37" s="400"/>
      <c r="AH37" s="400"/>
      <c r="AI37" s="400"/>
      <c r="AJ37" s="400"/>
      <c r="AK37" s="400"/>
      <c r="AL37" s="400"/>
      <c r="AM37" s="440"/>
      <c r="AN37" s="441"/>
      <c r="AO37" s="400"/>
      <c r="AP37" s="400"/>
      <c r="AQ37" s="400"/>
      <c r="AR37" s="400"/>
      <c r="AS37" s="400"/>
      <c r="AT37" s="400"/>
      <c r="AU37" s="400"/>
      <c r="AV37" s="400"/>
      <c r="AW37" s="440"/>
      <c r="AX37" s="432"/>
      <c r="AY37" s="430"/>
      <c r="AZ37" s="430"/>
      <c r="BA37" s="430"/>
      <c r="BB37" s="430"/>
      <c r="BC37" s="430"/>
      <c r="BD37" s="430"/>
      <c r="BE37" s="430"/>
      <c r="BF37" s="430"/>
      <c r="BG37" s="431"/>
      <c r="BH37" s="58"/>
      <c r="BI37" s="463"/>
      <c r="BJ37" s="464"/>
      <c r="BK37" s="464"/>
      <c r="BL37" s="464"/>
      <c r="BM37" s="464"/>
      <c r="BN37" s="465"/>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282"/>
      <c r="C38" s="282"/>
      <c r="D38" s="283"/>
      <c r="E38" s="418"/>
      <c r="F38" s="419"/>
      <c r="G38" s="419"/>
      <c r="H38" s="419"/>
      <c r="I38" s="424"/>
      <c r="J38" s="407" t="str">
        <f>IF(AND('Mapa final'!$K$97="Alta",'Mapa final'!$O$97="Leve"),CONCATENATE("R",'Mapa final'!$A$97),"")</f>
        <v/>
      </c>
      <c r="K38" s="408"/>
      <c r="L38" s="408" t="str">
        <f>IF(AND('Mapa final'!$K$100="Alta",'Mapa final'!$O$100="Leve"),CONCATENATE("R",'Mapa final'!$A$100),"")</f>
        <v/>
      </c>
      <c r="M38" s="408"/>
      <c r="N38" s="408" t="str">
        <f>IF(AND('Mapa final'!$K$103="Alta",'Mapa final'!$O$103="Leve"),CONCATENATE("R",'Mapa final'!$A$103),"")</f>
        <v/>
      </c>
      <c r="O38" s="408"/>
      <c r="P38" s="408" t="str">
        <f>IF(AND('Mapa final'!$K$106="Alta",'Mapa final'!$O$106="Leve"),CONCATENATE("R",'Mapa final'!$A$106),"")</f>
        <v/>
      </c>
      <c r="Q38" s="408"/>
      <c r="R38" s="408" t="str">
        <f>IF(AND('Mapa final'!$K$109="Alta",'Mapa final'!$O$109="Leve"),CONCATENATE("R",'Mapa final'!$A$109),"")</f>
        <v/>
      </c>
      <c r="S38" s="411"/>
      <c r="T38" s="407" t="str">
        <f>IF(AND('Mapa final'!$K$97="Alta",'Mapa final'!$O$97="Menor"),CONCATENATE("R",'Mapa final'!$A$97),"")</f>
        <v/>
      </c>
      <c r="U38" s="408"/>
      <c r="V38" s="408" t="str">
        <f>IF(AND('Mapa final'!$K$100="Alta",'Mapa final'!$O$100="Menor"),CONCATENATE("R",'Mapa final'!$A$100),"")</f>
        <v/>
      </c>
      <c r="W38" s="408"/>
      <c r="X38" s="408" t="str">
        <f>IF(AND('Mapa final'!$K$103="Alta",'Mapa final'!$O$103="Menor"),CONCATENATE("R",'Mapa final'!$A$103),"")</f>
        <v/>
      </c>
      <c r="Y38" s="408"/>
      <c r="Z38" s="408" t="str">
        <f>IF(AND('Mapa final'!$K$106="Alta",'Mapa final'!$O$106="Menor"),CONCATENATE("R",'Mapa final'!$A$106),"")</f>
        <v/>
      </c>
      <c r="AA38" s="408"/>
      <c r="AB38" s="408" t="str">
        <f>IF(AND('Mapa final'!$K$109="Alta",'Mapa final'!$O$109="Menor"),CONCATENATE("R",'Mapa final'!$A$109),"")</f>
        <v/>
      </c>
      <c r="AC38" s="411"/>
      <c r="AD38" s="441" t="str">
        <f>IF(AND('Mapa final'!$K$97="Alta",'Mapa final'!$O$97="Moderado"),CONCATENATE("R",'Mapa final'!$A$97),"")</f>
        <v/>
      </c>
      <c r="AE38" s="400"/>
      <c r="AF38" s="400" t="str">
        <f>IF(AND('Mapa final'!$K$100="Alta",'Mapa final'!$O$100="Moderado"),CONCATENATE("R",'Mapa final'!$A$100),"")</f>
        <v>R32</v>
      </c>
      <c r="AG38" s="400"/>
      <c r="AH38" s="400" t="str">
        <f>IF(AND('Mapa final'!$K$103="Alta",'Mapa final'!$O$103="Moderado"),CONCATENATE("R",'Mapa final'!$A$103),"")</f>
        <v>R33</v>
      </c>
      <c r="AI38" s="400"/>
      <c r="AJ38" s="400" t="str">
        <f>IF(AND('Mapa final'!$K$106="Alta",'Mapa final'!$O$106="Moderado"),CONCATENATE("R",'Mapa final'!$A$106),"")</f>
        <v/>
      </c>
      <c r="AK38" s="400"/>
      <c r="AL38" s="400" t="str">
        <f>IF(AND('Mapa final'!$K$109="Alta",'Mapa final'!$O$109="Moderado"),CONCATENATE("R",'Mapa final'!$A$109),"")</f>
        <v/>
      </c>
      <c r="AM38" s="440"/>
      <c r="AN38" s="441" t="str">
        <f>IF(AND('Mapa final'!$K$97="Alta",'Mapa final'!$O$97="Mayor"),CONCATENATE("R",'Mapa final'!$A$97),"")</f>
        <v/>
      </c>
      <c r="AO38" s="400"/>
      <c r="AP38" s="400" t="str">
        <f>IF(AND('Mapa final'!$K$100="Alta",'Mapa final'!$O$100="Mayor"),CONCATENATE("R",'Mapa final'!$A$100),"")</f>
        <v/>
      </c>
      <c r="AQ38" s="400"/>
      <c r="AR38" s="400" t="str">
        <f>IF(AND('Mapa final'!$K$103="Alta",'Mapa final'!$O$103="Mayor"),CONCATENATE("R",'Mapa final'!$A$103),"")</f>
        <v/>
      </c>
      <c r="AS38" s="400"/>
      <c r="AT38" s="400" t="str">
        <f>IF(AND('Mapa final'!$K$106="Alta",'Mapa final'!$O$106="Mayor"),CONCATENATE("R",'Mapa final'!$A$106),"")</f>
        <v/>
      </c>
      <c r="AU38" s="400"/>
      <c r="AV38" s="400" t="str">
        <f>IF(AND('Mapa final'!$K$109="Alta",'Mapa final'!$O$109="Mayor"),CONCATENATE("R",'Mapa final'!$A$109),"")</f>
        <v/>
      </c>
      <c r="AW38" s="440"/>
      <c r="AX38" s="432" t="str">
        <f>IF(AND('Mapa final'!$K$97="Alta",'Mapa final'!$O$97="Catastrófico"),CONCATENATE("R",'Mapa final'!$A$97),"")</f>
        <v/>
      </c>
      <c r="AY38" s="430"/>
      <c r="AZ38" s="430" t="str">
        <f>IF(AND('Mapa final'!$K$100="Alta",'Mapa final'!$O$100="Catastrófico"),CONCATENATE("R",'Mapa final'!$A$100),"")</f>
        <v/>
      </c>
      <c r="BA38" s="430"/>
      <c r="BB38" s="430" t="str">
        <f>IF(AND('Mapa final'!$K$103="Alta",'Mapa final'!$O$103="Catastrófico"),CONCATENATE("R",'Mapa final'!$A$103),"")</f>
        <v/>
      </c>
      <c r="BC38" s="430"/>
      <c r="BD38" s="430" t="str">
        <f>IF(AND('Mapa final'!$K$106="Alta",'Mapa final'!$O$106="Catastrófico"),CONCATENATE("R",'Mapa final'!$A$106),"")</f>
        <v/>
      </c>
      <c r="BE38" s="430"/>
      <c r="BF38" s="430" t="str">
        <f>IF(AND('Mapa final'!$K$109="Alta",'Mapa final'!$O$109="Catastrófico"),CONCATENATE("R",'Mapa final'!$A$109),"")</f>
        <v/>
      </c>
      <c r="BG38" s="431"/>
      <c r="BH38" s="58"/>
      <c r="BI38" s="463"/>
      <c r="BJ38" s="464"/>
      <c r="BK38" s="464"/>
      <c r="BL38" s="464"/>
      <c r="BM38" s="464"/>
      <c r="BN38" s="465"/>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282"/>
      <c r="C39" s="282"/>
      <c r="D39" s="283"/>
      <c r="E39" s="418"/>
      <c r="F39" s="419"/>
      <c r="G39" s="419"/>
      <c r="H39" s="419"/>
      <c r="I39" s="424"/>
      <c r="J39" s="407"/>
      <c r="K39" s="408"/>
      <c r="L39" s="408"/>
      <c r="M39" s="408"/>
      <c r="N39" s="408"/>
      <c r="O39" s="408"/>
      <c r="P39" s="408"/>
      <c r="Q39" s="408"/>
      <c r="R39" s="408"/>
      <c r="S39" s="411"/>
      <c r="T39" s="407"/>
      <c r="U39" s="408"/>
      <c r="V39" s="408"/>
      <c r="W39" s="408"/>
      <c r="X39" s="408"/>
      <c r="Y39" s="408"/>
      <c r="Z39" s="408"/>
      <c r="AA39" s="408"/>
      <c r="AB39" s="408"/>
      <c r="AC39" s="411"/>
      <c r="AD39" s="441"/>
      <c r="AE39" s="400"/>
      <c r="AF39" s="400"/>
      <c r="AG39" s="400"/>
      <c r="AH39" s="400"/>
      <c r="AI39" s="400"/>
      <c r="AJ39" s="400"/>
      <c r="AK39" s="400"/>
      <c r="AL39" s="400"/>
      <c r="AM39" s="440"/>
      <c r="AN39" s="441"/>
      <c r="AO39" s="400"/>
      <c r="AP39" s="400"/>
      <c r="AQ39" s="400"/>
      <c r="AR39" s="400"/>
      <c r="AS39" s="400"/>
      <c r="AT39" s="400"/>
      <c r="AU39" s="400"/>
      <c r="AV39" s="400"/>
      <c r="AW39" s="440"/>
      <c r="AX39" s="432"/>
      <c r="AY39" s="430"/>
      <c r="AZ39" s="430"/>
      <c r="BA39" s="430"/>
      <c r="BB39" s="430"/>
      <c r="BC39" s="430"/>
      <c r="BD39" s="430"/>
      <c r="BE39" s="430"/>
      <c r="BF39" s="430"/>
      <c r="BG39" s="431"/>
      <c r="BH39" s="58"/>
      <c r="BI39" s="463"/>
      <c r="BJ39" s="464"/>
      <c r="BK39" s="464"/>
      <c r="BL39" s="464"/>
      <c r="BM39" s="464"/>
      <c r="BN39" s="465"/>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282"/>
      <c r="C40" s="282"/>
      <c r="D40" s="283"/>
      <c r="E40" s="418"/>
      <c r="F40" s="419"/>
      <c r="G40" s="419"/>
      <c r="H40" s="419"/>
      <c r="I40" s="424"/>
      <c r="J40" s="407" t="str">
        <f>IF(AND('Mapa final'!$K$112="Alta",'Mapa final'!$O$112="Leve"),CONCATENATE("R",'Mapa final'!$A$112),"")</f>
        <v/>
      </c>
      <c r="K40" s="408"/>
      <c r="L40" s="408" t="str">
        <f>IF(AND('Mapa final'!$K$115="Alta",'Mapa final'!$O$115="Leve"),CONCATENATE("R",'Mapa final'!$A$115),"")</f>
        <v/>
      </c>
      <c r="M40" s="408"/>
      <c r="N40" s="408" t="str">
        <f>IF(AND('Mapa final'!$K$118="Alta",'Mapa final'!$O$118="Leve"),CONCATENATE("R",'Mapa final'!$A$118),"")</f>
        <v/>
      </c>
      <c r="O40" s="408"/>
      <c r="P40" s="408" t="str">
        <f>IF(AND('Mapa final'!$K$121="Alta",'Mapa final'!$O$121="Leve"),CONCATENATE("R",'Mapa final'!$A$121),"")</f>
        <v/>
      </c>
      <c r="Q40" s="408"/>
      <c r="R40" s="408" t="str">
        <f>IF(AND('Mapa final'!$K$124="Alta",'Mapa final'!$O$124="Leve"),CONCATENATE("R",'Mapa final'!$A$124),"")</f>
        <v/>
      </c>
      <c r="S40" s="411"/>
      <c r="T40" s="407" t="str">
        <f>IF(AND('Mapa final'!$K$112="Alta",'Mapa final'!$O$112="Menor"),CONCATENATE("R",'Mapa final'!$A$112),"")</f>
        <v/>
      </c>
      <c r="U40" s="408"/>
      <c r="V40" s="408" t="str">
        <f>IF(AND('Mapa final'!$K$115="Alta",'Mapa final'!$O$115="Menor"),CONCATENATE("R",'Mapa final'!$A$115),"")</f>
        <v/>
      </c>
      <c r="W40" s="408"/>
      <c r="X40" s="408" t="str">
        <f>IF(AND('Mapa final'!$K$118="Alta",'Mapa final'!$O$118="Menor"),CONCATENATE("R",'Mapa final'!$A$118),"")</f>
        <v/>
      </c>
      <c r="Y40" s="408"/>
      <c r="Z40" s="408" t="str">
        <f>IF(AND('Mapa final'!$K$121="Alta",'Mapa final'!$O$121="Menor"),CONCATENATE("R",'Mapa final'!$A$121),"")</f>
        <v>R39</v>
      </c>
      <c r="AA40" s="408"/>
      <c r="AB40" s="408" t="str">
        <f>IF(AND('Mapa final'!$K$124="Alta",'Mapa final'!$O$124="Menor"),CONCATENATE("R",'Mapa final'!$A$124),"")</f>
        <v/>
      </c>
      <c r="AC40" s="411"/>
      <c r="AD40" s="441" t="str">
        <f>IF(AND('Mapa final'!$K$112="Alta",'Mapa final'!$O$112="Moderado"),CONCATENATE("R",'Mapa final'!$A$112),"")</f>
        <v/>
      </c>
      <c r="AE40" s="400"/>
      <c r="AF40" s="400" t="str">
        <f>IF(AND('Mapa final'!$K$115="Alta",'Mapa final'!$O$115="Moderado"),CONCATENATE("R",'Mapa final'!$A$115),"")</f>
        <v/>
      </c>
      <c r="AG40" s="400"/>
      <c r="AH40" s="400" t="str">
        <f>IF(AND('Mapa final'!$K$118="Alta",'Mapa final'!$O$118="Moderado"),CONCATENATE("R",'Mapa final'!$A$118),"")</f>
        <v/>
      </c>
      <c r="AI40" s="400"/>
      <c r="AJ40" s="400" t="str">
        <f>IF(AND('Mapa final'!$K$121="Alta",'Mapa final'!$O$121="Moderado"),CONCATENATE("R",'Mapa final'!$A$121),"")</f>
        <v/>
      </c>
      <c r="AK40" s="400"/>
      <c r="AL40" s="400" t="str">
        <f>IF(AND('Mapa final'!$K$124="Alta",'Mapa final'!$O$124="Moderado"),CONCATENATE("R",'Mapa final'!$A$124),"")</f>
        <v/>
      </c>
      <c r="AM40" s="440"/>
      <c r="AN40" s="441" t="str">
        <f>IF(AND('Mapa final'!$K$112="Alta",'Mapa final'!$O$112="Mayor"),CONCATENATE("R",'Mapa final'!$A$112),"")</f>
        <v/>
      </c>
      <c r="AO40" s="400"/>
      <c r="AP40" s="400" t="str">
        <f>IF(AND('Mapa final'!$K$115="Alta",'Mapa final'!$O$115="Mayor"),CONCATENATE("R",'Mapa final'!$A$115),"")</f>
        <v/>
      </c>
      <c r="AQ40" s="400"/>
      <c r="AR40" s="400" t="str">
        <f>IF(AND('Mapa final'!$K$118="Alta",'Mapa final'!$O$118="Mayor"),CONCATENATE("R",'Mapa final'!$A$118),"")</f>
        <v/>
      </c>
      <c r="AS40" s="400"/>
      <c r="AT40" s="400" t="str">
        <f>IF(AND('Mapa final'!$K$121="Alta",'Mapa final'!$O$121="Mayor"),CONCATENATE("R",'Mapa final'!$A$121),"")</f>
        <v/>
      </c>
      <c r="AU40" s="400"/>
      <c r="AV40" s="400" t="str">
        <f>IF(AND('Mapa final'!$K$124="Alta",'Mapa final'!$O$124="Mayor"),CONCATENATE("R",'Mapa final'!$A$124),"")</f>
        <v/>
      </c>
      <c r="AW40" s="440"/>
      <c r="AX40" s="432" t="str">
        <f>IF(AND('Mapa final'!$K$112="Alta",'Mapa final'!$O$112="Catastrófico"),CONCATENATE("R",'Mapa final'!$A$112),"")</f>
        <v/>
      </c>
      <c r="AY40" s="430"/>
      <c r="AZ40" s="430" t="str">
        <f>IF(AND('Mapa final'!$K$115="Alta",'Mapa final'!$O$115="Catastrófico"),CONCATENATE("R",'Mapa final'!$A$115),"")</f>
        <v/>
      </c>
      <c r="BA40" s="430"/>
      <c r="BB40" s="430" t="str">
        <f>IF(AND('Mapa final'!$K$118="Alta",'Mapa final'!$O$118="Catastrófico"),CONCATENATE("R",'Mapa final'!$A$118),"")</f>
        <v/>
      </c>
      <c r="BC40" s="430"/>
      <c r="BD40" s="430" t="str">
        <f>IF(AND('Mapa final'!$K$121="Alta",'Mapa final'!$O$121="Catastrófico"),CONCATENATE("R",'Mapa final'!$A$121),"")</f>
        <v/>
      </c>
      <c r="BE40" s="430"/>
      <c r="BF40" s="430" t="str">
        <f>IF(AND('Mapa final'!$K$124="Alta",'Mapa final'!$O$124="Catastrófico"),CONCATENATE("R",'Mapa final'!$A$124),"")</f>
        <v/>
      </c>
      <c r="BG40" s="431"/>
      <c r="BH40" s="58"/>
      <c r="BI40" s="463"/>
      <c r="BJ40" s="464"/>
      <c r="BK40" s="464"/>
      <c r="BL40" s="464"/>
      <c r="BM40" s="464"/>
      <c r="BN40" s="465"/>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282"/>
      <c r="C41" s="282"/>
      <c r="D41" s="283"/>
      <c r="E41" s="418"/>
      <c r="F41" s="419"/>
      <c r="G41" s="419"/>
      <c r="H41" s="419"/>
      <c r="I41" s="424"/>
      <c r="J41" s="407"/>
      <c r="K41" s="408"/>
      <c r="L41" s="408"/>
      <c r="M41" s="408"/>
      <c r="N41" s="408"/>
      <c r="O41" s="408"/>
      <c r="P41" s="408"/>
      <c r="Q41" s="408"/>
      <c r="R41" s="408"/>
      <c r="S41" s="411"/>
      <c r="T41" s="407"/>
      <c r="U41" s="408"/>
      <c r="V41" s="408"/>
      <c r="W41" s="408"/>
      <c r="X41" s="408"/>
      <c r="Y41" s="408"/>
      <c r="Z41" s="408"/>
      <c r="AA41" s="408"/>
      <c r="AB41" s="408"/>
      <c r="AC41" s="411"/>
      <c r="AD41" s="441"/>
      <c r="AE41" s="400"/>
      <c r="AF41" s="400"/>
      <c r="AG41" s="400"/>
      <c r="AH41" s="400"/>
      <c r="AI41" s="400"/>
      <c r="AJ41" s="400"/>
      <c r="AK41" s="400"/>
      <c r="AL41" s="400"/>
      <c r="AM41" s="440"/>
      <c r="AN41" s="441"/>
      <c r="AO41" s="400"/>
      <c r="AP41" s="400"/>
      <c r="AQ41" s="400"/>
      <c r="AR41" s="400"/>
      <c r="AS41" s="400"/>
      <c r="AT41" s="400"/>
      <c r="AU41" s="400"/>
      <c r="AV41" s="400"/>
      <c r="AW41" s="440"/>
      <c r="AX41" s="432"/>
      <c r="AY41" s="430"/>
      <c r="AZ41" s="430"/>
      <c r="BA41" s="430"/>
      <c r="BB41" s="430"/>
      <c r="BC41" s="430"/>
      <c r="BD41" s="430"/>
      <c r="BE41" s="430"/>
      <c r="BF41" s="430"/>
      <c r="BG41" s="431"/>
      <c r="BH41" s="58"/>
      <c r="BI41" s="463"/>
      <c r="BJ41" s="464"/>
      <c r="BK41" s="464"/>
      <c r="BL41" s="464"/>
      <c r="BM41" s="464"/>
      <c r="BN41" s="465"/>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282"/>
      <c r="C42" s="282"/>
      <c r="D42" s="283"/>
      <c r="E42" s="418"/>
      <c r="F42" s="419"/>
      <c r="G42" s="419"/>
      <c r="H42" s="419"/>
      <c r="I42" s="424"/>
      <c r="J42" s="407" t="str">
        <f>IF(AND('Mapa final'!$K$127="Alta",'Mapa final'!$O$127="Leve"),CONCATENATE("R",'Mapa final'!$A$127),"")</f>
        <v/>
      </c>
      <c r="K42" s="408"/>
      <c r="L42" s="408" t="str">
        <f>IF(AND('Mapa final'!$K$130="Alta",'Mapa final'!$O$130="Leve"),CONCATENATE("R",'Mapa final'!$A$130),"")</f>
        <v/>
      </c>
      <c r="M42" s="408"/>
      <c r="N42" s="408" t="str">
        <f>IF(AND('Mapa final'!$K$133="Alta",'Mapa final'!$O$133="Leve"),CONCATENATE("R",'Mapa final'!$A$133),"")</f>
        <v/>
      </c>
      <c r="O42" s="408"/>
      <c r="P42" s="408" t="str">
        <f>IF(AND('Mapa final'!$K$136="Alta",'Mapa final'!$O$136="Leve"),CONCATENATE("R",'Mapa final'!$A$136),"")</f>
        <v/>
      </c>
      <c r="Q42" s="408"/>
      <c r="R42" s="408" t="str">
        <f>IF(AND('Mapa final'!$K$139="Alta",'Mapa final'!$O$139="Leve"),CONCATENATE("R",'Mapa final'!$A$139),"")</f>
        <v/>
      </c>
      <c r="S42" s="411"/>
      <c r="T42" s="407" t="str">
        <f>IF(AND('Mapa final'!$K$127="Alta",'Mapa final'!$O$127="Menor"),CONCATENATE("R",'Mapa final'!$A$127),"")</f>
        <v/>
      </c>
      <c r="U42" s="408"/>
      <c r="V42" s="408" t="str">
        <f>IF(AND('Mapa final'!$K$130="Alta",'Mapa final'!$O$130="Menor"),CONCATENATE("R",'Mapa final'!$A$130),"")</f>
        <v/>
      </c>
      <c r="W42" s="408"/>
      <c r="X42" s="408" t="str">
        <f>IF(AND('Mapa final'!$K$133="Alta",'Mapa final'!$O$133="Menor"),CONCATENATE("R",'Mapa final'!$A$133),"")</f>
        <v/>
      </c>
      <c r="Y42" s="408"/>
      <c r="Z42" s="408" t="str">
        <f>IF(AND('Mapa final'!$K$136="Alta",'Mapa final'!$O$136="Menor"),CONCATENATE("R",'Mapa final'!$A$136),"")</f>
        <v/>
      </c>
      <c r="AA42" s="408"/>
      <c r="AB42" s="408" t="str">
        <f>IF(AND('Mapa final'!$K$139="Alta",'Mapa final'!$O$139="Menor"),CONCATENATE("R",'Mapa final'!$A$139),"")</f>
        <v/>
      </c>
      <c r="AC42" s="411"/>
      <c r="AD42" s="441" t="str">
        <f>IF(AND('Mapa final'!$K$127="Alta",'Mapa final'!$O$127="Moderado"),CONCATENATE("R",'Mapa final'!$A$127),"")</f>
        <v/>
      </c>
      <c r="AE42" s="400"/>
      <c r="AF42" s="400" t="str">
        <f>IF(AND('Mapa final'!$K$130="Alta",'Mapa final'!$O$130="Moderado"),CONCATENATE("R",'Mapa final'!$A$130),"")</f>
        <v/>
      </c>
      <c r="AG42" s="400"/>
      <c r="AH42" s="400" t="str">
        <f>IF(AND('Mapa final'!$K$133="Alta",'Mapa final'!$O$133="Moderado"),CONCATENATE("R",'Mapa final'!$A$133),"")</f>
        <v/>
      </c>
      <c r="AI42" s="400"/>
      <c r="AJ42" s="400" t="str">
        <f>IF(AND('Mapa final'!$K$136="Alta",'Mapa final'!$O$136="Moderado"),CONCATENATE("R",'Mapa final'!$A$136),"")</f>
        <v/>
      </c>
      <c r="AK42" s="400"/>
      <c r="AL42" s="400" t="str">
        <f>IF(AND('Mapa final'!$K$139="Alta",'Mapa final'!$O$139="Moderado"),CONCATENATE("R",'Mapa final'!$A$139),"")</f>
        <v/>
      </c>
      <c r="AM42" s="440"/>
      <c r="AN42" s="441" t="str">
        <f>IF(AND('Mapa final'!$K$127="Alta",'Mapa final'!$O$127="Mayor"),CONCATENATE("R",'Mapa final'!$A$127),"")</f>
        <v/>
      </c>
      <c r="AO42" s="400"/>
      <c r="AP42" s="400" t="str">
        <f>IF(AND('Mapa final'!$K$130="Alta",'Mapa final'!$O$130="Mayor"),CONCATENATE("R",'Mapa final'!$A$130),"")</f>
        <v/>
      </c>
      <c r="AQ42" s="400"/>
      <c r="AR42" s="400" t="str">
        <f>IF(AND('Mapa final'!$K$133="Alta",'Mapa final'!$O$133="Mayor"),CONCATENATE("R",'Mapa final'!$A$133),"")</f>
        <v/>
      </c>
      <c r="AS42" s="400"/>
      <c r="AT42" s="400" t="str">
        <f>IF(AND('Mapa final'!$K$136="Alta",'Mapa final'!$O$136="Mayor"),CONCATENATE("R",'Mapa final'!$A$136),"")</f>
        <v/>
      </c>
      <c r="AU42" s="400"/>
      <c r="AV42" s="400" t="str">
        <f>IF(AND('Mapa final'!$K$139="Alta",'Mapa final'!$O$139="Mayor"),CONCATENATE("R",'Mapa final'!$A$139),"")</f>
        <v/>
      </c>
      <c r="AW42" s="440"/>
      <c r="AX42" s="432" t="str">
        <f>IF(AND('Mapa final'!$K$127="Alta",'Mapa final'!$O$127="Catastrófico"),CONCATENATE("R",'Mapa final'!$A$127),"")</f>
        <v/>
      </c>
      <c r="AY42" s="430"/>
      <c r="AZ42" s="430" t="str">
        <f>IF(AND('Mapa final'!$K$130="Alta",'Mapa final'!$O$130="Catastrófico"),CONCATENATE("R",'Mapa final'!$A$130),"")</f>
        <v/>
      </c>
      <c r="BA42" s="430"/>
      <c r="BB42" s="430" t="str">
        <f>IF(AND('Mapa final'!$K$133="Alta",'Mapa final'!$O$133="Catastrófico"),CONCATENATE("R",'Mapa final'!$A$133),"")</f>
        <v/>
      </c>
      <c r="BC42" s="430"/>
      <c r="BD42" s="430" t="str">
        <f>IF(AND('Mapa final'!$K$136="Alta",'Mapa final'!$O$136="Catastrófico"),CONCATENATE("R",'Mapa final'!$A$136),"")</f>
        <v/>
      </c>
      <c r="BE42" s="430"/>
      <c r="BF42" s="430" t="str">
        <f>IF(AND('Mapa final'!$K$139="Alta",'Mapa final'!$O$139="Catastrófico"),CONCATENATE("R",'Mapa final'!$A$139),"")</f>
        <v/>
      </c>
      <c r="BG42" s="431"/>
      <c r="BH42" s="58"/>
      <c r="BI42" s="463"/>
      <c r="BJ42" s="464"/>
      <c r="BK42" s="464"/>
      <c r="BL42" s="464"/>
      <c r="BM42" s="464"/>
      <c r="BN42" s="465"/>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282"/>
      <c r="C43" s="282"/>
      <c r="D43" s="283"/>
      <c r="E43" s="418"/>
      <c r="F43" s="419"/>
      <c r="G43" s="419"/>
      <c r="H43" s="419"/>
      <c r="I43" s="424"/>
      <c r="J43" s="407"/>
      <c r="K43" s="408"/>
      <c r="L43" s="408"/>
      <c r="M43" s="408"/>
      <c r="N43" s="408"/>
      <c r="O43" s="408"/>
      <c r="P43" s="408"/>
      <c r="Q43" s="408"/>
      <c r="R43" s="408"/>
      <c r="S43" s="411"/>
      <c r="T43" s="407"/>
      <c r="U43" s="408"/>
      <c r="V43" s="408"/>
      <c r="W43" s="408"/>
      <c r="X43" s="408"/>
      <c r="Y43" s="408"/>
      <c r="Z43" s="408"/>
      <c r="AA43" s="408"/>
      <c r="AB43" s="408"/>
      <c r="AC43" s="411"/>
      <c r="AD43" s="441"/>
      <c r="AE43" s="400"/>
      <c r="AF43" s="400"/>
      <c r="AG43" s="400"/>
      <c r="AH43" s="400"/>
      <c r="AI43" s="400"/>
      <c r="AJ43" s="400"/>
      <c r="AK43" s="400"/>
      <c r="AL43" s="400"/>
      <c r="AM43" s="440"/>
      <c r="AN43" s="441"/>
      <c r="AO43" s="400"/>
      <c r="AP43" s="400"/>
      <c r="AQ43" s="400"/>
      <c r="AR43" s="400"/>
      <c r="AS43" s="400"/>
      <c r="AT43" s="400"/>
      <c r="AU43" s="400"/>
      <c r="AV43" s="400"/>
      <c r="AW43" s="440"/>
      <c r="AX43" s="432"/>
      <c r="AY43" s="430"/>
      <c r="AZ43" s="430"/>
      <c r="BA43" s="430"/>
      <c r="BB43" s="430"/>
      <c r="BC43" s="430"/>
      <c r="BD43" s="430"/>
      <c r="BE43" s="430"/>
      <c r="BF43" s="430"/>
      <c r="BG43" s="431"/>
      <c r="BH43" s="58"/>
      <c r="BI43" s="463"/>
      <c r="BJ43" s="464"/>
      <c r="BK43" s="464"/>
      <c r="BL43" s="464"/>
      <c r="BM43" s="464"/>
      <c r="BN43" s="465"/>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282"/>
      <c r="C44" s="282"/>
      <c r="D44" s="283"/>
      <c r="E44" s="418"/>
      <c r="F44" s="419"/>
      <c r="G44" s="419"/>
      <c r="H44" s="419"/>
      <c r="I44" s="424"/>
      <c r="J44" s="407" t="str">
        <f>IF(AND('Mapa final'!$K$142="Alta",'Mapa final'!$O$142="Leve"),CONCATENATE("R",'Mapa final'!$A$142),"")</f>
        <v/>
      </c>
      <c r="K44" s="408"/>
      <c r="L44" s="408" t="str">
        <f>IF(AND('Mapa final'!$K$145="Alta",'Mapa final'!$O$145="Leve"),CONCATENATE("R",'Mapa final'!$A$145),"")</f>
        <v/>
      </c>
      <c r="M44" s="408"/>
      <c r="N44" s="408" t="str">
        <f>IF(AND('Mapa final'!$K$148="Alta",'Mapa final'!$O$148="Leve"),CONCATENATE("R",'Mapa final'!$A$148),"")</f>
        <v/>
      </c>
      <c r="O44" s="408"/>
      <c r="P44" s="408" t="str">
        <f>IF(AND('Mapa final'!$K$151="Alta",'Mapa final'!$O$151="Leve"),CONCATENATE("R",'Mapa final'!$A$151),"")</f>
        <v/>
      </c>
      <c r="Q44" s="408"/>
      <c r="R44" s="408" t="str">
        <f>IF(AND('Mapa final'!$K$154="Alta",'Mapa final'!$O$154="Leve"),CONCATENATE("R",'Mapa final'!$A$154),"")</f>
        <v/>
      </c>
      <c r="S44" s="411"/>
      <c r="T44" s="407" t="str">
        <f>IF(AND('Mapa final'!$K$142="Alta",'Mapa final'!$O$142="Menor"),CONCATENATE("R",'Mapa final'!$A$142),"")</f>
        <v/>
      </c>
      <c r="U44" s="408"/>
      <c r="V44" s="408" t="str">
        <f>IF(AND('Mapa final'!$K$145="Alta",'Mapa final'!$O$145="Menor"),CONCATENATE("R",'Mapa final'!$A$145),"")</f>
        <v/>
      </c>
      <c r="W44" s="408"/>
      <c r="X44" s="408" t="str">
        <f>IF(AND('Mapa final'!$K$148="Alta",'Mapa final'!$O$148="Menor"),CONCATENATE("R",'Mapa final'!$A$148),"")</f>
        <v/>
      </c>
      <c r="Y44" s="408"/>
      <c r="Z44" s="408" t="str">
        <f>IF(AND('Mapa final'!$K$151="Alta",'Mapa final'!$O$151="Menor"),CONCATENATE("R",'Mapa final'!$A$151),"")</f>
        <v/>
      </c>
      <c r="AA44" s="408"/>
      <c r="AB44" s="408" t="str">
        <f>IF(AND('Mapa final'!$K$154="Alta",'Mapa final'!$O$154="Menor"),CONCATENATE("R",'Mapa final'!$A$154),"")</f>
        <v/>
      </c>
      <c r="AC44" s="411"/>
      <c r="AD44" s="441" t="str">
        <f>IF(AND('Mapa final'!$K$142="Alta",'Mapa final'!$O$142="Moderado"),CONCATENATE("R",'Mapa final'!$A$142),"")</f>
        <v/>
      </c>
      <c r="AE44" s="400"/>
      <c r="AF44" s="400" t="str">
        <f>IF(AND('Mapa final'!$K$145="Alta",'Mapa final'!$O$145="Moderado"),CONCATENATE("R",'Mapa final'!$A$145),"")</f>
        <v/>
      </c>
      <c r="AG44" s="400"/>
      <c r="AH44" s="400" t="str">
        <f>IF(AND('Mapa final'!$K$148="Alta",'Mapa final'!$O$148="Moderado"),CONCATENATE("R",'Mapa final'!$A$148),"")</f>
        <v/>
      </c>
      <c r="AI44" s="400"/>
      <c r="AJ44" s="400" t="str">
        <f>IF(AND('Mapa final'!$K$151="Alta",'Mapa final'!$O$151="Moderado"),CONCATENATE("R",'Mapa final'!$A$151),"")</f>
        <v/>
      </c>
      <c r="AK44" s="400"/>
      <c r="AL44" s="400" t="str">
        <f>IF(AND('Mapa final'!$K$154="Alta",'Mapa final'!$O$154="Moderado"),CONCATENATE("R",'Mapa final'!$A$154),"")</f>
        <v/>
      </c>
      <c r="AM44" s="440"/>
      <c r="AN44" s="441" t="str">
        <f>IF(AND('Mapa final'!$K$142="Alta",'Mapa final'!$O$142="Mayor"),CONCATENATE("R",'Mapa final'!$A$142),"")</f>
        <v/>
      </c>
      <c r="AO44" s="400"/>
      <c r="AP44" s="400" t="str">
        <f>IF(AND('Mapa final'!$K$145="Alta",'Mapa final'!$O$145="Mayor"),CONCATENATE("R",'Mapa final'!$A$145),"")</f>
        <v/>
      </c>
      <c r="AQ44" s="400"/>
      <c r="AR44" s="400" t="str">
        <f>IF(AND('Mapa final'!$K$148="Alta",'Mapa final'!$O$148="Mayor"),CONCATENATE("R",'Mapa final'!$A$148),"")</f>
        <v/>
      </c>
      <c r="AS44" s="400"/>
      <c r="AT44" s="400" t="str">
        <f>IF(AND('Mapa final'!$K$151="Alta",'Mapa final'!$O$151="Mayor"),CONCATENATE("R",'Mapa final'!$A$151),"")</f>
        <v/>
      </c>
      <c r="AU44" s="400"/>
      <c r="AV44" s="400" t="str">
        <f>IF(AND('Mapa final'!$K$154="Alta",'Mapa final'!$O$154="Mayor"),CONCATENATE("R",'Mapa final'!$A$154),"")</f>
        <v/>
      </c>
      <c r="AW44" s="440"/>
      <c r="AX44" s="432" t="str">
        <f>IF(AND('Mapa final'!$K$142="Alta",'Mapa final'!$O$142="Catastrófico"),CONCATENATE("R",'Mapa final'!$A$142),"")</f>
        <v/>
      </c>
      <c r="AY44" s="430"/>
      <c r="AZ44" s="430" t="str">
        <f>IF(AND('Mapa final'!$K$145="Alta",'Mapa final'!$O$145="Catastrófico"),CONCATENATE("R",'Mapa final'!$A$145),"")</f>
        <v/>
      </c>
      <c r="BA44" s="430"/>
      <c r="BB44" s="430" t="str">
        <f>IF(AND('Mapa final'!$K$148="Alta",'Mapa final'!$O$148="Catastrófico"),CONCATENATE("R",'Mapa final'!$A$148),"")</f>
        <v/>
      </c>
      <c r="BC44" s="430"/>
      <c r="BD44" s="430" t="str">
        <f>IF(AND('Mapa final'!$K$151="Alta",'Mapa final'!$O$151="Catastrófico"),CONCATENATE("R",'Mapa final'!$A$151),"")</f>
        <v/>
      </c>
      <c r="BE44" s="430"/>
      <c r="BF44" s="430" t="str">
        <f>IF(AND('Mapa final'!$K$154="Alta",'Mapa final'!$O$154="Catastrófico"),CONCATENATE("R",'Mapa final'!$A$154),"")</f>
        <v/>
      </c>
      <c r="BG44" s="431"/>
      <c r="BH44" s="58"/>
      <c r="BI44" s="463"/>
      <c r="BJ44" s="464"/>
      <c r="BK44" s="464"/>
      <c r="BL44" s="464"/>
      <c r="BM44" s="464"/>
      <c r="BN44" s="465"/>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282"/>
      <c r="C45" s="282"/>
      <c r="D45" s="283"/>
      <c r="E45" s="418"/>
      <c r="F45" s="419"/>
      <c r="G45" s="419"/>
      <c r="H45" s="419"/>
      <c r="I45" s="424"/>
      <c r="J45" s="409"/>
      <c r="K45" s="410"/>
      <c r="L45" s="410"/>
      <c r="M45" s="410"/>
      <c r="N45" s="410"/>
      <c r="O45" s="410"/>
      <c r="P45" s="410"/>
      <c r="Q45" s="410"/>
      <c r="R45" s="410"/>
      <c r="S45" s="412"/>
      <c r="T45" s="409"/>
      <c r="U45" s="410"/>
      <c r="V45" s="410"/>
      <c r="W45" s="410"/>
      <c r="X45" s="410"/>
      <c r="Y45" s="410"/>
      <c r="Z45" s="410"/>
      <c r="AA45" s="410"/>
      <c r="AB45" s="410"/>
      <c r="AC45" s="412"/>
      <c r="AD45" s="442"/>
      <c r="AE45" s="439"/>
      <c r="AF45" s="439"/>
      <c r="AG45" s="439"/>
      <c r="AH45" s="439"/>
      <c r="AI45" s="439"/>
      <c r="AJ45" s="439"/>
      <c r="AK45" s="439"/>
      <c r="AL45" s="439"/>
      <c r="AM45" s="443"/>
      <c r="AN45" s="442"/>
      <c r="AO45" s="439"/>
      <c r="AP45" s="439"/>
      <c r="AQ45" s="439"/>
      <c r="AR45" s="439"/>
      <c r="AS45" s="439"/>
      <c r="AT45" s="439"/>
      <c r="AU45" s="439"/>
      <c r="AV45" s="439"/>
      <c r="AW45" s="443"/>
      <c r="AX45" s="433"/>
      <c r="AY45" s="434"/>
      <c r="AZ45" s="434"/>
      <c r="BA45" s="434"/>
      <c r="BB45" s="434"/>
      <c r="BC45" s="434"/>
      <c r="BD45" s="434"/>
      <c r="BE45" s="434"/>
      <c r="BF45" s="434"/>
      <c r="BG45" s="435"/>
      <c r="BH45" s="58"/>
      <c r="BI45" s="463"/>
      <c r="BJ45" s="464"/>
      <c r="BK45" s="464"/>
      <c r="BL45" s="464"/>
      <c r="BM45" s="464"/>
      <c r="BN45" s="465"/>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282"/>
      <c r="C46" s="282"/>
      <c r="D46" s="283"/>
      <c r="E46" s="415" t="s">
        <v>108</v>
      </c>
      <c r="F46" s="416"/>
      <c r="G46" s="416"/>
      <c r="H46" s="416"/>
      <c r="I46" s="416"/>
      <c r="J46" s="428" t="str">
        <f>IF(AND('Mapa final'!$K$7="Media",'Mapa final'!$O$7="Leve"),CONCATENATE("R",'Mapa final'!$A$7),"")</f>
        <v/>
      </c>
      <c r="K46" s="413"/>
      <c r="L46" s="413" t="str">
        <f>IF(AND('Mapa final'!$K$10="Media",'Mapa final'!$O$10="Leve"),CONCATENATE("R",'Mapa final'!$A$10),"")</f>
        <v/>
      </c>
      <c r="M46" s="413"/>
      <c r="N46" s="413" t="str">
        <f>IF(AND('Mapa final'!$K$13="Media",'Mapa final'!$O$13="Leve"),CONCATENATE("R",'Mapa final'!$A$13),"")</f>
        <v/>
      </c>
      <c r="O46" s="413"/>
      <c r="P46" s="413" t="str">
        <f>IF(AND('Mapa final'!$K$16="Media",'Mapa final'!$O$16="Leve"),CONCATENATE("R",'Mapa final'!$A$16),"")</f>
        <v>R4</v>
      </c>
      <c r="Q46" s="413"/>
      <c r="R46" s="413" t="str">
        <f>IF(AND('Mapa final'!$K$19="Media",'Mapa final'!$O$19="Leve"),CONCATENATE("R",'Mapa final'!$A$19),"")</f>
        <v>R5</v>
      </c>
      <c r="S46" s="429"/>
      <c r="T46" s="428" t="str">
        <f>IF(AND('Mapa final'!$K$7="Media",'Mapa final'!$O$7="Menor"),CONCATENATE("R",'Mapa final'!$A$7),"")</f>
        <v/>
      </c>
      <c r="U46" s="413"/>
      <c r="V46" s="413" t="str">
        <f>IF(AND('Mapa final'!$K$10="Media",'Mapa final'!$O$10="Menor"),CONCATENATE("R",'Mapa final'!$A$10),"")</f>
        <v/>
      </c>
      <c r="W46" s="413"/>
      <c r="X46" s="413" t="str">
        <f>IF(AND('Mapa final'!$K$13="Media",'Mapa final'!$O$13="Menor"),CONCATENATE("R",'Mapa final'!$A$13),"")</f>
        <v/>
      </c>
      <c r="Y46" s="413"/>
      <c r="Z46" s="413" t="str">
        <f>IF(AND('Mapa final'!$K$16="Media",'Mapa final'!$O$16="Menor"),CONCATENATE("R",'Mapa final'!$A$16),"")</f>
        <v/>
      </c>
      <c r="AA46" s="413"/>
      <c r="AB46" s="413" t="str">
        <f>IF(AND('Mapa final'!$K$19="Media",'Mapa final'!$O$19="Menor"),CONCATENATE("R",'Mapa final'!$A$19),"")</f>
        <v/>
      </c>
      <c r="AC46" s="429"/>
      <c r="AD46" s="428" t="str">
        <f>IF(AND('Mapa final'!$K$7="Media",'Mapa final'!$O$7="Moderado"),CONCATENATE("R",'Mapa final'!$A$7),"")</f>
        <v/>
      </c>
      <c r="AE46" s="413"/>
      <c r="AF46" s="413" t="str">
        <f>IF(AND('Mapa final'!$K$10="Media",'Mapa final'!$O$10="Moderado"),CONCATENATE("R",'Mapa final'!$A$10),"")</f>
        <v>R2</v>
      </c>
      <c r="AG46" s="413"/>
      <c r="AH46" s="413" t="str">
        <f>IF(AND('Mapa final'!$K$13="Media",'Mapa final'!$O$13="Moderado"),CONCATENATE("R",'Mapa final'!$A$13),"")</f>
        <v/>
      </c>
      <c r="AI46" s="413"/>
      <c r="AJ46" s="413" t="str">
        <f>IF(AND('Mapa final'!$K$16="Media",'Mapa final'!$O$16="Moderado"),CONCATENATE("R",'Mapa final'!$A$16),"")</f>
        <v/>
      </c>
      <c r="AK46" s="413"/>
      <c r="AL46" s="413" t="str">
        <f>IF(AND('Mapa final'!$K$19="Media",'Mapa final'!$O$19="Moderado"),CONCATENATE("R",'Mapa final'!$A$19),"")</f>
        <v/>
      </c>
      <c r="AM46" s="429"/>
      <c r="AN46" s="444" t="str">
        <f>IF(AND('Mapa final'!$K$7="Media",'Mapa final'!$O$7="Mayor"),CONCATENATE("R",'Mapa final'!$A$7),"")</f>
        <v/>
      </c>
      <c r="AO46" s="445"/>
      <c r="AP46" s="445" t="str">
        <f>IF(AND('Mapa final'!$K$10="Media",'Mapa final'!$O$10="Mayor"),CONCATENATE("R",'Mapa final'!$A$10),"")</f>
        <v/>
      </c>
      <c r="AQ46" s="445"/>
      <c r="AR46" s="445" t="str">
        <f>IF(AND('Mapa final'!$K$13="Media",'Mapa final'!$O$13="Mayor"),CONCATENATE("R",'Mapa final'!$A$13),"")</f>
        <v/>
      </c>
      <c r="AS46" s="445"/>
      <c r="AT46" s="445" t="str">
        <f>IF(AND('Mapa final'!$K$16="Media",'Mapa final'!$O$16="Mayor"),CONCATENATE("R",'Mapa final'!$A$16),"")</f>
        <v/>
      </c>
      <c r="AU46" s="445"/>
      <c r="AV46" s="445" t="str">
        <f>IF(AND('Mapa final'!$K$19="Media",'Mapa final'!$O$19="Mayor"),CONCATENATE("R",'Mapa final'!$A$19),"")</f>
        <v/>
      </c>
      <c r="AW46" s="446"/>
      <c r="AX46" s="436" t="str">
        <f>IF(AND('Mapa final'!$K$7="Media",'Mapa final'!$O$7="Catastrófico"),CONCATENATE("R",'Mapa final'!$A$7),"")</f>
        <v/>
      </c>
      <c r="AY46" s="437"/>
      <c r="AZ46" s="437" t="str">
        <f>IF(AND('Mapa final'!$K$10="Media",'Mapa final'!$O$10="Catastrófico"),CONCATENATE("R",'Mapa final'!$A$10),"")</f>
        <v/>
      </c>
      <c r="BA46" s="437"/>
      <c r="BB46" s="437" t="str">
        <f>IF(AND('Mapa final'!$K$13="Media",'Mapa final'!$O$13="Catastrófico"),CONCATENATE("R",'Mapa final'!$A$13),"")</f>
        <v/>
      </c>
      <c r="BC46" s="437"/>
      <c r="BD46" s="437" t="str">
        <f>IF(AND('Mapa final'!$K$16="Media",'Mapa final'!$O$16="Catastrófico"),CONCATENATE("R",'Mapa final'!$A$16),"")</f>
        <v/>
      </c>
      <c r="BE46" s="437"/>
      <c r="BF46" s="437" t="str">
        <f>IF(AND('Mapa final'!$K$19="Media",'Mapa final'!$O$19="Catastrófico"),CONCATENATE("R",'Mapa final'!$A$19),"")</f>
        <v/>
      </c>
      <c r="BG46" s="438"/>
      <c r="BH46" s="58"/>
      <c r="BI46" s="463"/>
      <c r="BJ46" s="464"/>
      <c r="BK46" s="464"/>
      <c r="BL46" s="464"/>
      <c r="BM46" s="464"/>
      <c r="BN46" s="465"/>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282"/>
      <c r="C47" s="282"/>
      <c r="D47" s="283"/>
      <c r="E47" s="418"/>
      <c r="F47" s="419"/>
      <c r="G47" s="419"/>
      <c r="H47" s="419"/>
      <c r="I47" s="424"/>
      <c r="J47" s="407"/>
      <c r="K47" s="408"/>
      <c r="L47" s="408"/>
      <c r="M47" s="408"/>
      <c r="N47" s="408"/>
      <c r="O47" s="408"/>
      <c r="P47" s="408"/>
      <c r="Q47" s="408"/>
      <c r="R47" s="408"/>
      <c r="S47" s="411"/>
      <c r="T47" s="407"/>
      <c r="U47" s="408"/>
      <c r="V47" s="408"/>
      <c r="W47" s="408"/>
      <c r="X47" s="408"/>
      <c r="Y47" s="408"/>
      <c r="Z47" s="408"/>
      <c r="AA47" s="408"/>
      <c r="AB47" s="408"/>
      <c r="AC47" s="411"/>
      <c r="AD47" s="407"/>
      <c r="AE47" s="408"/>
      <c r="AF47" s="408"/>
      <c r="AG47" s="408"/>
      <c r="AH47" s="408"/>
      <c r="AI47" s="408"/>
      <c r="AJ47" s="408"/>
      <c r="AK47" s="408"/>
      <c r="AL47" s="408"/>
      <c r="AM47" s="411"/>
      <c r="AN47" s="441"/>
      <c r="AO47" s="400"/>
      <c r="AP47" s="400"/>
      <c r="AQ47" s="400"/>
      <c r="AR47" s="400"/>
      <c r="AS47" s="400"/>
      <c r="AT47" s="400"/>
      <c r="AU47" s="400"/>
      <c r="AV47" s="400"/>
      <c r="AW47" s="440"/>
      <c r="AX47" s="432"/>
      <c r="AY47" s="430"/>
      <c r="AZ47" s="430"/>
      <c r="BA47" s="430"/>
      <c r="BB47" s="430"/>
      <c r="BC47" s="430"/>
      <c r="BD47" s="430"/>
      <c r="BE47" s="430"/>
      <c r="BF47" s="430"/>
      <c r="BG47" s="431"/>
      <c r="BH47" s="58"/>
      <c r="BI47" s="463"/>
      <c r="BJ47" s="464"/>
      <c r="BK47" s="464"/>
      <c r="BL47" s="464"/>
      <c r="BM47" s="464"/>
      <c r="BN47" s="465"/>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282"/>
      <c r="C48" s="282"/>
      <c r="D48" s="283"/>
      <c r="E48" s="418"/>
      <c r="F48" s="419"/>
      <c r="G48" s="419"/>
      <c r="H48" s="419"/>
      <c r="I48" s="424"/>
      <c r="J48" s="407" t="str">
        <f>IF(AND('Mapa final'!$K$22="Media",'Mapa final'!$O$22="Leve"),CONCATENATE("R",'Mapa final'!$A$22),"")</f>
        <v/>
      </c>
      <c r="K48" s="408"/>
      <c r="L48" s="408" t="str">
        <f>IF(AND('Mapa final'!$K$25="Media",'Mapa final'!$O$25="Leve"),CONCATENATE("R",'Mapa final'!$A$25),"")</f>
        <v/>
      </c>
      <c r="M48" s="408"/>
      <c r="N48" s="408" t="str">
        <f>IF(AND('Mapa final'!$K$28="Media",'Mapa final'!$O$28="Leve"),CONCATENATE("R",'Mapa final'!$A$28),"")</f>
        <v/>
      </c>
      <c r="O48" s="408"/>
      <c r="P48" s="408" t="str">
        <f>IF(AND('Mapa final'!$K$31="Media",'Mapa final'!$O$31="Leve"),CONCATENATE("R",'Mapa final'!$A$31),"")</f>
        <v/>
      </c>
      <c r="Q48" s="408"/>
      <c r="R48" s="408" t="str">
        <f>IF(AND('Mapa final'!$K$34="Media",'Mapa final'!$O$34="Leve"),CONCATENATE("R",'Mapa final'!$A$34),"")</f>
        <v/>
      </c>
      <c r="S48" s="411"/>
      <c r="T48" s="407" t="str">
        <f>IF(AND('Mapa final'!$K$22="Media",'Mapa final'!$O$22="Menor"),CONCATENATE("R",'Mapa final'!$A$22),"")</f>
        <v/>
      </c>
      <c r="U48" s="408"/>
      <c r="V48" s="408" t="str">
        <f>IF(AND('Mapa final'!$K$25="Media",'Mapa final'!$O$25="Menor"),CONCATENATE("R",'Mapa final'!$A$25),"")</f>
        <v/>
      </c>
      <c r="W48" s="408"/>
      <c r="X48" s="408" t="str">
        <f>IF(AND('Mapa final'!$K$28="Media",'Mapa final'!$O$28="Menor"),CONCATENATE("R",'Mapa final'!$A$28),"")</f>
        <v/>
      </c>
      <c r="Y48" s="408"/>
      <c r="Z48" s="408" t="str">
        <f>IF(AND('Mapa final'!$K$31="Media",'Mapa final'!$O$31="Menor"),CONCATENATE("R",'Mapa final'!$A$31),"")</f>
        <v/>
      </c>
      <c r="AA48" s="408"/>
      <c r="AB48" s="408" t="str">
        <f>IF(AND('Mapa final'!$K$34="Media",'Mapa final'!$O$34="Menor"),CONCATENATE("R",'Mapa final'!$A$34),"")</f>
        <v/>
      </c>
      <c r="AC48" s="411"/>
      <c r="AD48" s="407" t="str">
        <f>IF(AND('Mapa final'!$K$22="Media",'Mapa final'!$O$22="Moderado"),CONCATENATE("R",'Mapa final'!$A$22),"")</f>
        <v/>
      </c>
      <c r="AE48" s="408"/>
      <c r="AF48" s="408" t="str">
        <f>IF(AND('Mapa final'!$K$25="Media",'Mapa final'!$O$25="Moderado"),CONCATENATE("R",'Mapa final'!$A$25),"")</f>
        <v/>
      </c>
      <c r="AG48" s="408"/>
      <c r="AH48" s="408" t="str">
        <f>IF(AND('Mapa final'!$K$28="Media",'Mapa final'!$O$28="Moderado"),CONCATENATE("R",'Mapa final'!$A$28),"")</f>
        <v/>
      </c>
      <c r="AI48" s="408"/>
      <c r="AJ48" s="408" t="str">
        <f>IF(AND('Mapa final'!$K$31="Media",'Mapa final'!$O$31="Moderado"),CONCATENATE("R",'Mapa final'!$A$31),"")</f>
        <v/>
      </c>
      <c r="AK48" s="408"/>
      <c r="AL48" s="408" t="str">
        <f>IF(AND('Mapa final'!$K$34="Media",'Mapa final'!$O$34="Moderado"),CONCATENATE("R",'Mapa final'!$A$34),"")</f>
        <v/>
      </c>
      <c r="AM48" s="411"/>
      <c r="AN48" s="441" t="str">
        <f>IF(AND('Mapa final'!$K$22="Media",'Mapa final'!$O$22="Mayor"),CONCATENATE("R",'Mapa final'!$A$22),"")</f>
        <v/>
      </c>
      <c r="AO48" s="400"/>
      <c r="AP48" s="400" t="str">
        <f>IF(AND('Mapa final'!$K$25="Media",'Mapa final'!$O$25="Mayor"),CONCATENATE("R",'Mapa final'!$A$25),"")</f>
        <v/>
      </c>
      <c r="AQ48" s="400"/>
      <c r="AR48" s="400" t="str">
        <f>IF(AND('Mapa final'!$K$28="Media",'Mapa final'!$O$28="Mayor"),CONCATENATE("R",'Mapa final'!$A$28),"")</f>
        <v/>
      </c>
      <c r="AS48" s="400"/>
      <c r="AT48" s="400" t="str">
        <f>IF(AND('Mapa final'!$K$31="Media",'Mapa final'!$O$31="Mayor"),CONCATENATE("R",'Mapa final'!$A$31),"")</f>
        <v/>
      </c>
      <c r="AU48" s="400"/>
      <c r="AV48" s="400" t="str">
        <f>IF(AND('Mapa final'!$K$34="Media",'Mapa final'!$O$34="Mayor"),CONCATENATE("R",'Mapa final'!$A$34),"")</f>
        <v/>
      </c>
      <c r="AW48" s="440"/>
      <c r="AX48" s="432" t="str">
        <f>IF(AND('Mapa final'!$K$22="Media",'Mapa final'!$O$22="Catastrófico"),CONCATENATE("R",'Mapa final'!$A$22),"")</f>
        <v/>
      </c>
      <c r="AY48" s="430"/>
      <c r="AZ48" s="430" t="str">
        <f>IF(AND('Mapa final'!$K$25="Media",'Mapa final'!$O$25="Catastrófico"),CONCATENATE("R",'Mapa final'!$A$25),"")</f>
        <v/>
      </c>
      <c r="BA48" s="430"/>
      <c r="BB48" s="430" t="str">
        <f>IF(AND('Mapa final'!$K$28="Media",'Mapa final'!$O$28="Catastrófico"),CONCATENATE("R",'Mapa final'!$A$28),"")</f>
        <v/>
      </c>
      <c r="BC48" s="430"/>
      <c r="BD48" s="430" t="str">
        <f>IF(AND('Mapa final'!$K$31="Media",'Mapa final'!$O$31="Catastrófico"),CONCATENATE("R",'Mapa final'!$A$31),"")</f>
        <v/>
      </c>
      <c r="BE48" s="430"/>
      <c r="BF48" s="430" t="str">
        <f>IF(AND('Mapa final'!$K$34="Media",'Mapa final'!$O$34="Catastrófico"),CONCATENATE("R",'Mapa final'!$A$34),"")</f>
        <v/>
      </c>
      <c r="BG48" s="431"/>
      <c r="BH48" s="58"/>
      <c r="BI48" s="463"/>
      <c r="BJ48" s="464"/>
      <c r="BK48" s="464"/>
      <c r="BL48" s="464"/>
      <c r="BM48" s="464"/>
      <c r="BN48" s="465"/>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282"/>
      <c r="C49" s="282"/>
      <c r="D49" s="283"/>
      <c r="E49" s="418"/>
      <c r="F49" s="419"/>
      <c r="G49" s="419"/>
      <c r="H49" s="419"/>
      <c r="I49" s="424"/>
      <c r="J49" s="407"/>
      <c r="K49" s="408"/>
      <c r="L49" s="408"/>
      <c r="M49" s="408"/>
      <c r="N49" s="408"/>
      <c r="O49" s="408"/>
      <c r="P49" s="408"/>
      <c r="Q49" s="408"/>
      <c r="R49" s="408"/>
      <c r="S49" s="411"/>
      <c r="T49" s="407"/>
      <c r="U49" s="408"/>
      <c r="V49" s="408"/>
      <c r="W49" s="408"/>
      <c r="X49" s="408"/>
      <c r="Y49" s="408"/>
      <c r="Z49" s="408"/>
      <c r="AA49" s="408"/>
      <c r="AB49" s="408"/>
      <c r="AC49" s="411"/>
      <c r="AD49" s="407"/>
      <c r="AE49" s="408"/>
      <c r="AF49" s="408"/>
      <c r="AG49" s="408"/>
      <c r="AH49" s="408"/>
      <c r="AI49" s="408"/>
      <c r="AJ49" s="408"/>
      <c r="AK49" s="408"/>
      <c r="AL49" s="408"/>
      <c r="AM49" s="411"/>
      <c r="AN49" s="441"/>
      <c r="AO49" s="400"/>
      <c r="AP49" s="400"/>
      <c r="AQ49" s="400"/>
      <c r="AR49" s="400"/>
      <c r="AS49" s="400"/>
      <c r="AT49" s="400"/>
      <c r="AU49" s="400"/>
      <c r="AV49" s="400"/>
      <c r="AW49" s="440"/>
      <c r="AX49" s="432"/>
      <c r="AY49" s="430"/>
      <c r="AZ49" s="430"/>
      <c r="BA49" s="430"/>
      <c r="BB49" s="430"/>
      <c r="BC49" s="430"/>
      <c r="BD49" s="430"/>
      <c r="BE49" s="430"/>
      <c r="BF49" s="430"/>
      <c r="BG49" s="431"/>
      <c r="BH49" s="58"/>
      <c r="BI49" s="463"/>
      <c r="BJ49" s="464"/>
      <c r="BK49" s="464"/>
      <c r="BL49" s="464"/>
      <c r="BM49" s="464"/>
      <c r="BN49" s="465"/>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282"/>
      <c r="C50" s="282"/>
      <c r="D50" s="283"/>
      <c r="E50" s="418"/>
      <c r="F50" s="419"/>
      <c r="G50" s="419"/>
      <c r="H50" s="419"/>
      <c r="I50" s="424"/>
      <c r="J50" s="407" t="str">
        <f>IF(AND('Mapa final'!$K$37="Media",'Mapa final'!$O$37="Leve"),CONCATENATE("R",'Mapa final'!$A$37),"")</f>
        <v/>
      </c>
      <c r="K50" s="408"/>
      <c r="L50" s="408" t="str">
        <f>IF(AND('Mapa final'!$K$40="Media",'Mapa final'!$O$40="Leve"),CONCATENATE("R",'Mapa final'!$A$40),"")</f>
        <v/>
      </c>
      <c r="M50" s="408"/>
      <c r="N50" s="408" t="str">
        <f>IF(AND('Mapa final'!$K$43="Media",'Mapa final'!$O$43="Leve"),CONCATENATE("R",'Mapa final'!$A$43),"")</f>
        <v/>
      </c>
      <c r="O50" s="408"/>
      <c r="P50" s="408" t="str">
        <f>IF(AND('Mapa final'!$K$46="Media",'Mapa final'!$O$46="Leve"),CONCATENATE("R",'Mapa final'!$A$46),"")</f>
        <v/>
      </c>
      <c r="Q50" s="408"/>
      <c r="R50" s="408" t="str">
        <f>IF(AND('Mapa final'!$K$49="Media",'Mapa final'!$O$49="Leve"),CONCATENATE("R",'Mapa final'!$A$49),"")</f>
        <v/>
      </c>
      <c r="S50" s="411"/>
      <c r="T50" s="407" t="str">
        <f>IF(AND('Mapa final'!$K$37="Media",'Mapa final'!$O$37="Menor"),CONCATENATE("R",'Mapa final'!$A$37),"")</f>
        <v/>
      </c>
      <c r="U50" s="408"/>
      <c r="V50" s="408" t="str">
        <f>IF(AND('Mapa final'!$K$40="Media",'Mapa final'!$O$40="Menor"),CONCATENATE("R",'Mapa final'!$A$40),"")</f>
        <v/>
      </c>
      <c r="W50" s="408"/>
      <c r="X50" s="408" t="str">
        <f>IF(AND('Mapa final'!$K$43="Media",'Mapa final'!$O$43="Menor"),CONCATENATE("R",'Mapa final'!$A$43),"")</f>
        <v/>
      </c>
      <c r="Y50" s="408"/>
      <c r="Z50" s="408" t="str">
        <f>IF(AND('Mapa final'!$K$46="Media",'Mapa final'!$O$46="Menor"),CONCATENATE("R",'Mapa final'!$A$46),"")</f>
        <v/>
      </c>
      <c r="AA50" s="408"/>
      <c r="AB50" s="408" t="str">
        <f>IF(AND('Mapa final'!$K$49="Media",'Mapa final'!$O$49="Menor"),CONCATENATE("R",'Mapa final'!$A$49),"")</f>
        <v/>
      </c>
      <c r="AC50" s="411"/>
      <c r="AD50" s="407" t="str">
        <f>IF(AND('Mapa final'!$K$37="Media",'Mapa final'!$O$37="Moderado"),CONCATENATE("R",'Mapa final'!$A$37),"")</f>
        <v/>
      </c>
      <c r="AE50" s="408"/>
      <c r="AF50" s="408" t="str">
        <f>IF(AND('Mapa final'!$K$40="Media",'Mapa final'!$O$40="Moderado"),CONCATENATE("R",'Mapa final'!$A$40),"")</f>
        <v/>
      </c>
      <c r="AG50" s="408"/>
      <c r="AH50" s="408" t="str">
        <f>IF(AND('Mapa final'!$K$43="Media",'Mapa final'!$O$43="Moderado"),CONCATENATE("R",'Mapa final'!$A$43),"")</f>
        <v/>
      </c>
      <c r="AI50" s="408"/>
      <c r="AJ50" s="408" t="str">
        <f>IF(AND('Mapa final'!$K$46="Media",'Mapa final'!$O$46="Moderado"),CONCATENATE("R",'Mapa final'!$A$46),"")</f>
        <v/>
      </c>
      <c r="AK50" s="408"/>
      <c r="AL50" s="408" t="str">
        <f>IF(AND('Mapa final'!$K$49="Media",'Mapa final'!$O$49="Moderado"),CONCATENATE("R",'Mapa final'!$A$49),"")</f>
        <v/>
      </c>
      <c r="AM50" s="411"/>
      <c r="AN50" s="441" t="str">
        <f>IF(AND('Mapa final'!$K$37="Media",'Mapa final'!$O$37="Mayor"),CONCATENATE("R",'Mapa final'!$A$37),"")</f>
        <v/>
      </c>
      <c r="AO50" s="400"/>
      <c r="AP50" s="400" t="str">
        <f>IF(AND('Mapa final'!$K$40="Media",'Mapa final'!$O$40="Mayor"),CONCATENATE("R",'Mapa final'!$A$40),"")</f>
        <v/>
      </c>
      <c r="AQ50" s="400"/>
      <c r="AR50" s="400" t="str">
        <f>IF(AND('Mapa final'!$K$43="Media",'Mapa final'!$O$43="Mayor"),CONCATENATE("R",'Mapa final'!$A$43),"")</f>
        <v/>
      </c>
      <c r="AS50" s="400"/>
      <c r="AT50" s="400" t="str">
        <f>IF(AND('Mapa final'!$K$46="Media",'Mapa final'!$O$46="Mayor"),CONCATENATE("R",'Mapa final'!$A$46),"")</f>
        <v/>
      </c>
      <c r="AU50" s="400"/>
      <c r="AV50" s="400" t="str">
        <f>IF(AND('Mapa final'!$K$49="Media",'Mapa final'!$O$49="Mayor"),CONCATENATE("R",'Mapa final'!$A$49),"")</f>
        <v/>
      </c>
      <c r="AW50" s="440"/>
      <c r="AX50" s="432" t="str">
        <f>IF(AND('Mapa final'!$K$37="Media",'Mapa final'!$O$37="Catastrófico"),CONCATENATE("R",'Mapa final'!$A$37),"")</f>
        <v/>
      </c>
      <c r="AY50" s="430"/>
      <c r="AZ50" s="430" t="str">
        <f>IF(AND('Mapa final'!$K$40="Media",'Mapa final'!$O$40="Catastrófico"),CONCATENATE("R",'Mapa final'!$A$40),"")</f>
        <v/>
      </c>
      <c r="BA50" s="430"/>
      <c r="BB50" s="430" t="str">
        <f>IF(AND('Mapa final'!$K$43="Media",'Mapa final'!$O$43="Catastrófico"),CONCATENATE("R",'Mapa final'!$A$43),"")</f>
        <v/>
      </c>
      <c r="BC50" s="430"/>
      <c r="BD50" s="430" t="str">
        <f>IF(AND('Mapa final'!$K$46="Media",'Mapa final'!$O$46="Catastrófico"),CONCATENATE("R",'Mapa final'!$A$46),"")</f>
        <v/>
      </c>
      <c r="BE50" s="430"/>
      <c r="BF50" s="430" t="str">
        <f>IF(AND('Mapa final'!$K$49="Media",'Mapa final'!$O$49="Catastrófico"),CONCATENATE("R",'Mapa final'!$A$49),"")</f>
        <v/>
      </c>
      <c r="BG50" s="431"/>
      <c r="BH50" s="58"/>
      <c r="BI50" s="463"/>
      <c r="BJ50" s="464"/>
      <c r="BK50" s="464"/>
      <c r="BL50" s="464"/>
      <c r="BM50" s="464"/>
      <c r="BN50" s="465"/>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282"/>
      <c r="C51" s="282"/>
      <c r="D51" s="283"/>
      <c r="E51" s="418"/>
      <c r="F51" s="419"/>
      <c r="G51" s="419"/>
      <c r="H51" s="419"/>
      <c r="I51" s="424"/>
      <c r="J51" s="407"/>
      <c r="K51" s="408"/>
      <c r="L51" s="408"/>
      <c r="M51" s="408"/>
      <c r="N51" s="408"/>
      <c r="O51" s="408"/>
      <c r="P51" s="408"/>
      <c r="Q51" s="408"/>
      <c r="R51" s="408"/>
      <c r="S51" s="411"/>
      <c r="T51" s="407"/>
      <c r="U51" s="408"/>
      <c r="V51" s="408"/>
      <c r="W51" s="408"/>
      <c r="X51" s="408"/>
      <c r="Y51" s="408"/>
      <c r="Z51" s="408"/>
      <c r="AA51" s="408"/>
      <c r="AB51" s="408"/>
      <c r="AC51" s="411"/>
      <c r="AD51" s="407"/>
      <c r="AE51" s="408"/>
      <c r="AF51" s="408"/>
      <c r="AG51" s="408"/>
      <c r="AH51" s="408"/>
      <c r="AI51" s="408"/>
      <c r="AJ51" s="408"/>
      <c r="AK51" s="408"/>
      <c r="AL51" s="408"/>
      <c r="AM51" s="411"/>
      <c r="AN51" s="441"/>
      <c r="AO51" s="400"/>
      <c r="AP51" s="400"/>
      <c r="AQ51" s="400"/>
      <c r="AR51" s="400"/>
      <c r="AS51" s="400"/>
      <c r="AT51" s="400"/>
      <c r="AU51" s="400"/>
      <c r="AV51" s="400"/>
      <c r="AW51" s="440"/>
      <c r="AX51" s="432"/>
      <c r="AY51" s="430"/>
      <c r="AZ51" s="430"/>
      <c r="BA51" s="430"/>
      <c r="BB51" s="430"/>
      <c r="BC51" s="430"/>
      <c r="BD51" s="430"/>
      <c r="BE51" s="430"/>
      <c r="BF51" s="430"/>
      <c r="BG51" s="431"/>
      <c r="BH51" s="58"/>
      <c r="BI51" s="463"/>
      <c r="BJ51" s="464"/>
      <c r="BK51" s="464"/>
      <c r="BL51" s="464"/>
      <c r="BM51" s="464"/>
      <c r="BN51" s="465"/>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282"/>
      <c r="C52" s="282"/>
      <c r="D52" s="283"/>
      <c r="E52" s="418"/>
      <c r="F52" s="419"/>
      <c r="G52" s="419"/>
      <c r="H52" s="419"/>
      <c r="I52" s="424"/>
      <c r="J52" s="407" t="str">
        <f>IF(AND('Mapa final'!$K$52="Media",'Mapa final'!$O$52="Leve"),CONCATENATE("R",'Mapa final'!$A$52),"")</f>
        <v/>
      </c>
      <c r="K52" s="408"/>
      <c r="L52" s="408" t="str">
        <f>IF(AND('Mapa final'!$K$55="Media",'Mapa final'!$O$55="Leve"),CONCATENATE("R",'Mapa final'!$A$55),"")</f>
        <v/>
      </c>
      <c r="M52" s="408"/>
      <c r="N52" s="408" t="str">
        <f>IF(AND('Mapa final'!$K$58="Media",'Mapa final'!$O$58="Leve"),CONCATENATE("R",'Mapa final'!$A$58),"")</f>
        <v/>
      </c>
      <c r="O52" s="408"/>
      <c r="P52" s="408" t="str">
        <f>IF(AND('Mapa final'!$K$61="Media",'Mapa final'!$O$61="Leve"),CONCATENATE("R",'Mapa final'!$A$61),"")</f>
        <v/>
      </c>
      <c r="Q52" s="408"/>
      <c r="R52" s="408" t="str">
        <f>IF(AND('Mapa final'!$K$64="Media",'Mapa final'!$O$64="Leve"),CONCATENATE("R",'Mapa final'!$A$64),"")</f>
        <v/>
      </c>
      <c r="S52" s="411"/>
      <c r="T52" s="407" t="str">
        <f>IF(AND('Mapa final'!$K$52="Media",'Mapa final'!$O$52="Menor"),CONCATENATE("R",'Mapa final'!$A$52),"")</f>
        <v/>
      </c>
      <c r="U52" s="408"/>
      <c r="V52" s="408" t="str">
        <f>IF(AND('Mapa final'!$K$55="Media",'Mapa final'!$O$55="Menor"),CONCATENATE("R",'Mapa final'!$A$55),"")</f>
        <v/>
      </c>
      <c r="W52" s="408"/>
      <c r="X52" s="408" t="str">
        <f>IF(AND('Mapa final'!$K$58="Media",'Mapa final'!$O$58="Menor"),CONCATENATE("R",'Mapa final'!$A$58),"")</f>
        <v/>
      </c>
      <c r="Y52" s="408"/>
      <c r="Z52" s="408" t="str">
        <f>IF(AND('Mapa final'!$K$61="Media",'Mapa final'!$O$61="Menor"),CONCATENATE("R",'Mapa final'!$A$61),"")</f>
        <v/>
      </c>
      <c r="AA52" s="408"/>
      <c r="AB52" s="408" t="str">
        <f>IF(AND('Mapa final'!$K$64="Media",'Mapa final'!$O$64="Menor"),CONCATENATE("R",'Mapa final'!$A$64),"")</f>
        <v/>
      </c>
      <c r="AC52" s="411"/>
      <c r="AD52" s="407" t="str">
        <f>IF(AND('Mapa final'!$K$52="Media",'Mapa final'!$O$52="Moderado"),CONCATENATE("R",'Mapa final'!$A$52),"")</f>
        <v/>
      </c>
      <c r="AE52" s="408"/>
      <c r="AF52" s="408" t="str">
        <f>IF(AND('Mapa final'!$K$55="Media",'Mapa final'!$O$55="Moderado"),CONCATENATE("R",'Mapa final'!$A$55),"")</f>
        <v/>
      </c>
      <c r="AG52" s="408"/>
      <c r="AH52" s="408" t="str">
        <f>IF(AND('Mapa final'!$K$58="Media",'Mapa final'!$O$58="Moderado"),CONCATENATE("R",'Mapa final'!$A$58),"")</f>
        <v>R18</v>
      </c>
      <c r="AI52" s="408"/>
      <c r="AJ52" s="408" t="str">
        <f>IF(AND('Mapa final'!$K$61="Media",'Mapa final'!$O$61="Moderado"),CONCATENATE("R",'Mapa final'!$A$61),"")</f>
        <v>R19</v>
      </c>
      <c r="AK52" s="408"/>
      <c r="AL52" s="408" t="str">
        <f>IF(AND('Mapa final'!$K$64="Media",'Mapa final'!$O$64="Moderado"),CONCATENATE("R",'Mapa final'!$A$64),"")</f>
        <v/>
      </c>
      <c r="AM52" s="411"/>
      <c r="AN52" s="441" t="str">
        <f>IF(AND('Mapa final'!$K$52="Media",'Mapa final'!$O$52="Mayor"),CONCATENATE("R",'Mapa final'!$A$52),"")</f>
        <v/>
      </c>
      <c r="AO52" s="400"/>
      <c r="AP52" s="400" t="str">
        <f>IF(AND('Mapa final'!$K$55="Media",'Mapa final'!$O$55="Mayor"),CONCATENATE("R",'Mapa final'!$A$55),"")</f>
        <v/>
      </c>
      <c r="AQ52" s="400"/>
      <c r="AR52" s="400" t="str">
        <f>IF(AND('Mapa final'!$K$58="Media",'Mapa final'!$O$58="Mayor"),CONCATENATE("R",'Mapa final'!$A$58),"")</f>
        <v/>
      </c>
      <c r="AS52" s="400"/>
      <c r="AT52" s="400" t="str">
        <f>IF(AND('Mapa final'!$K$61="Media",'Mapa final'!$O$61="Mayor"),CONCATENATE("R",'Mapa final'!$A$61),"")</f>
        <v/>
      </c>
      <c r="AU52" s="400"/>
      <c r="AV52" s="400" t="str">
        <f>IF(AND('Mapa final'!$K$64="Media",'Mapa final'!$O$64="Mayor"),CONCATENATE("R",'Mapa final'!$A$64),"")</f>
        <v>R20</v>
      </c>
      <c r="AW52" s="440"/>
      <c r="AX52" s="432" t="str">
        <f>IF(AND('Mapa final'!$K$52="Media",'Mapa final'!$O$52="Catastrófico"),CONCATENATE("R",'Mapa final'!$A$52),"")</f>
        <v/>
      </c>
      <c r="AY52" s="430"/>
      <c r="AZ52" s="430" t="str">
        <f>IF(AND('Mapa final'!$K$55="Media",'Mapa final'!$O$55="Catastrófico"),CONCATENATE("R",'Mapa final'!$A$55),"")</f>
        <v/>
      </c>
      <c r="BA52" s="430"/>
      <c r="BB52" s="430" t="str">
        <f>IF(AND('Mapa final'!$K$58="Media",'Mapa final'!$O$58="Catastrófico"),CONCATENATE("R",'Mapa final'!$A$58),"")</f>
        <v/>
      </c>
      <c r="BC52" s="430"/>
      <c r="BD52" s="430" t="str">
        <f>IF(AND('Mapa final'!$K$61="Media",'Mapa final'!$O$61="Catastrófico"),CONCATENATE("R",'Mapa final'!$A$61),"")</f>
        <v/>
      </c>
      <c r="BE52" s="430"/>
      <c r="BF52" s="430" t="str">
        <f>IF(AND('Mapa final'!$K$64="Media",'Mapa final'!$O$64="Catastrófico"),CONCATENATE("R",'Mapa final'!$A$64),"")</f>
        <v/>
      </c>
      <c r="BG52" s="431"/>
      <c r="BH52" s="58"/>
      <c r="BI52" s="463"/>
      <c r="BJ52" s="464"/>
      <c r="BK52" s="464"/>
      <c r="BL52" s="464"/>
      <c r="BM52" s="464"/>
      <c r="BN52" s="465"/>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282"/>
      <c r="C53" s="282"/>
      <c r="D53" s="283"/>
      <c r="E53" s="418"/>
      <c r="F53" s="419"/>
      <c r="G53" s="419"/>
      <c r="H53" s="419"/>
      <c r="I53" s="424"/>
      <c r="J53" s="407"/>
      <c r="K53" s="408"/>
      <c r="L53" s="408"/>
      <c r="M53" s="408"/>
      <c r="N53" s="408"/>
      <c r="O53" s="408"/>
      <c r="P53" s="408"/>
      <c r="Q53" s="408"/>
      <c r="R53" s="408"/>
      <c r="S53" s="411"/>
      <c r="T53" s="407"/>
      <c r="U53" s="408"/>
      <c r="V53" s="408"/>
      <c r="W53" s="408"/>
      <c r="X53" s="408"/>
      <c r="Y53" s="408"/>
      <c r="Z53" s="408"/>
      <c r="AA53" s="408"/>
      <c r="AB53" s="408"/>
      <c r="AC53" s="411"/>
      <c r="AD53" s="407"/>
      <c r="AE53" s="408"/>
      <c r="AF53" s="408"/>
      <c r="AG53" s="408"/>
      <c r="AH53" s="408"/>
      <c r="AI53" s="408"/>
      <c r="AJ53" s="408"/>
      <c r="AK53" s="408"/>
      <c r="AL53" s="408"/>
      <c r="AM53" s="411"/>
      <c r="AN53" s="441"/>
      <c r="AO53" s="400"/>
      <c r="AP53" s="400"/>
      <c r="AQ53" s="400"/>
      <c r="AR53" s="400"/>
      <c r="AS53" s="400"/>
      <c r="AT53" s="400"/>
      <c r="AU53" s="400"/>
      <c r="AV53" s="400"/>
      <c r="AW53" s="440"/>
      <c r="AX53" s="432"/>
      <c r="AY53" s="430"/>
      <c r="AZ53" s="430"/>
      <c r="BA53" s="430"/>
      <c r="BB53" s="430"/>
      <c r="BC53" s="430"/>
      <c r="BD53" s="430"/>
      <c r="BE53" s="430"/>
      <c r="BF53" s="430"/>
      <c r="BG53" s="431"/>
      <c r="BH53" s="58"/>
      <c r="BI53" s="466"/>
      <c r="BJ53" s="467"/>
      <c r="BK53" s="467"/>
      <c r="BL53" s="467"/>
      <c r="BM53" s="467"/>
      <c r="BN53" s="46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282"/>
      <c r="C54" s="282"/>
      <c r="D54" s="283"/>
      <c r="E54" s="418"/>
      <c r="F54" s="419"/>
      <c r="G54" s="419"/>
      <c r="H54" s="419"/>
      <c r="I54" s="424"/>
      <c r="J54" s="407" t="str">
        <f>IF(AND('Mapa final'!$K$67="Media",'Mapa final'!$O$67="Leve"),CONCATENATE("R",'Mapa final'!$A$67),"")</f>
        <v/>
      </c>
      <c r="K54" s="408"/>
      <c r="L54" s="408" t="str">
        <f>IF(AND('Mapa final'!$K$70="Media",'Mapa final'!$O$70="Leve"),CONCATENATE("R",'Mapa final'!$A$70),"")</f>
        <v/>
      </c>
      <c r="M54" s="408"/>
      <c r="N54" s="408" t="str">
        <f>IF(AND('Mapa final'!$K$73="Media",'Mapa final'!$O$73="Leve"),CONCATENATE("R",'Mapa final'!$A$73),"")</f>
        <v/>
      </c>
      <c r="O54" s="408"/>
      <c r="P54" s="408" t="str">
        <f>IF(AND('Mapa final'!$K$76="Media",'Mapa final'!$O$76="Leve"),CONCATENATE("R",'Mapa final'!$A$76),"")</f>
        <v/>
      </c>
      <c r="Q54" s="408"/>
      <c r="R54" s="408" t="str">
        <f>IF(AND('Mapa final'!$K$79="Media",'Mapa final'!$O$79="Leve"),CONCATENATE("R",'Mapa final'!$A$79),"")</f>
        <v/>
      </c>
      <c r="S54" s="411"/>
      <c r="T54" s="407" t="str">
        <f>IF(AND('Mapa final'!$K$67="Media",'Mapa final'!$O$67="Menor"),CONCATENATE("R",'Mapa final'!$A$67),"")</f>
        <v/>
      </c>
      <c r="U54" s="408"/>
      <c r="V54" s="408" t="str">
        <f>IF(AND('Mapa final'!$K$70="Media",'Mapa final'!$O$70="Menor"),CONCATENATE("R",'Mapa final'!$A$70),"")</f>
        <v/>
      </c>
      <c r="W54" s="408"/>
      <c r="X54" s="408" t="str">
        <f>IF(AND('Mapa final'!$K$73="Media",'Mapa final'!$O$73="Menor"),CONCATENATE("R",'Mapa final'!$A$73),"")</f>
        <v/>
      </c>
      <c r="Y54" s="408"/>
      <c r="Z54" s="408" t="str">
        <f>IF(AND('Mapa final'!$K$76="Media",'Mapa final'!$O$76="Menor"),CONCATENATE("R",'Mapa final'!$A$76),"")</f>
        <v/>
      </c>
      <c r="AA54" s="408"/>
      <c r="AB54" s="408" t="str">
        <f>IF(AND('Mapa final'!$K$79="Media",'Mapa final'!$O$79="Menor"),CONCATENATE("R",'Mapa final'!$A$79),"")</f>
        <v/>
      </c>
      <c r="AC54" s="411"/>
      <c r="AD54" s="407" t="str">
        <f>IF(AND('Mapa final'!$K$67="Media",'Mapa final'!$O$67="Moderado"),CONCATENATE("R",'Mapa final'!$A$67),"")</f>
        <v/>
      </c>
      <c r="AE54" s="408"/>
      <c r="AF54" s="408" t="str">
        <f>IF(AND('Mapa final'!$K$70="Media",'Mapa final'!$O$70="Moderado"),CONCATENATE("R",'Mapa final'!$A$70),"")</f>
        <v/>
      </c>
      <c r="AG54" s="408"/>
      <c r="AH54" s="408" t="str">
        <f>IF(AND('Mapa final'!$K$73="Media",'Mapa final'!$O$73="Moderado"),CONCATENATE("R",'Mapa final'!$A$73),"")</f>
        <v/>
      </c>
      <c r="AI54" s="408"/>
      <c r="AJ54" s="408" t="str">
        <f>IF(AND('Mapa final'!$K$76="Media",'Mapa final'!$O$76="Moderado"),CONCATENATE("R",'Mapa final'!$A$76),"")</f>
        <v/>
      </c>
      <c r="AK54" s="408"/>
      <c r="AL54" s="408" t="str">
        <f>IF(AND('Mapa final'!$K$79="Media",'Mapa final'!$O$79="Moderado"),CONCATENATE("R",'Mapa final'!$A$79),"")</f>
        <v/>
      </c>
      <c r="AM54" s="411"/>
      <c r="AN54" s="441" t="str">
        <f>IF(AND('Mapa final'!$K$67="Media",'Mapa final'!$O$67="Mayor"),CONCATENATE("R",'Mapa final'!$A$67),"")</f>
        <v/>
      </c>
      <c r="AO54" s="400"/>
      <c r="AP54" s="400" t="str">
        <f>IF(AND('Mapa final'!$K$70="Media",'Mapa final'!$O$70="Mayor"),CONCATENATE("R",'Mapa final'!$A$70),"")</f>
        <v/>
      </c>
      <c r="AQ54" s="400"/>
      <c r="AR54" s="400" t="str">
        <f>IF(AND('Mapa final'!$K$73="Media",'Mapa final'!$O$73="Mayor"),CONCATENATE("R",'Mapa final'!$A$73),"")</f>
        <v>R23</v>
      </c>
      <c r="AS54" s="400"/>
      <c r="AT54" s="400" t="str">
        <f>IF(AND('Mapa final'!$K$76="Media",'Mapa final'!$O$76="Mayor"),CONCATENATE("R",'Mapa final'!$A$76),"")</f>
        <v/>
      </c>
      <c r="AU54" s="400"/>
      <c r="AV54" s="400" t="str">
        <f>IF(AND('Mapa final'!$K$79="Media",'Mapa final'!$O$79="Mayor"),CONCATENATE("R",'Mapa final'!$A$79),"")</f>
        <v/>
      </c>
      <c r="AW54" s="440"/>
      <c r="AX54" s="432" t="str">
        <f>IF(AND('Mapa final'!$K$67="Media",'Mapa final'!$O$67="Catastrófico"),CONCATENATE("R",'Mapa final'!$A$67),"")</f>
        <v/>
      </c>
      <c r="AY54" s="430"/>
      <c r="AZ54" s="430" t="str">
        <f>IF(AND('Mapa final'!$K$70="Media",'Mapa final'!$O$70="Catastrófico"),CONCATENATE("R",'Mapa final'!$A$70),"")</f>
        <v/>
      </c>
      <c r="BA54" s="430"/>
      <c r="BB54" s="430" t="str">
        <f>IF(AND('Mapa final'!$K$73="Media",'Mapa final'!$O$73="Catastrófico"),CONCATENATE("R",'Mapa final'!$A$73),"")</f>
        <v/>
      </c>
      <c r="BC54" s="430"/>
      <c r="BD54" s="430" t="str">
        <f>IF(AND('Mapa final'!$K$76="Media",'Mapa final'!$O$76="Catastrófico"),CONCATENATE("R",'Mapa final'!$A$76),"")</f>
        <v/>
      </c>
      <c r="BE54" s="430"/>
      <c r="BF54" s="430" t="str">
        <f>IF(AND('Mapa final'!$K$79="Media",'Mapa final'!$O$79="Catastrófico"),CONCATENATE("R",'Mapa final'!$A$79),"")</f>
        <v/>
      </c>
      <c r="BG54" s="431"/>
      <c r="BH54" s="58"/>
      <c r="BI54" s="469" t="s">
        <v>75</v>
      </c>
      <c r="BJ54" s="470"/>
      <c r="BK54" s="470"/>
      <c r="BL54" s="470"/>
      <c r="BM54" s="470"/>
      <c r="BN54" s="471"/>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282"/>
      <c r="C55" s="282"/>
      <c r="D55" s="283"/>
      <c r="E55" s="418"/>
      <c r="F55" s="419"/>
      <c r="G55" s="419"/>
      <c r="H55" s="419"/>
      <c r="I55" s="424"/>
      <c r="J55" s="407"/>
      <c r="K55" s="408"/>
      <c r="L55" s="408"/>
      <c r="M55" s="408"/>
      <c r="N55" s="408"/>
      <c r="O55" s="408"/>
      <c r="P55" s="408"/>
      <c r="Q55" s="408"/>
      <c r="R55" s="408"/>
      <c r="S55" s="411"/>
      <c r="T55" s="407"/>
      <c r="U55" s="408"/>
      <c r="V55" s="408"/>
      <c r="W55" s="408"/>
      <c r="X55" s="408"/>
      <c r="Y55" s="408"/>
      <c r="Z55" s="408"/>
      <c r="AA55" s="408"/>
      <c r="AB55" s="408"/>
      <c r="AC55" s="411"/>
      <c r="AD55" s="407"/>
      <c r="AE55" s="408"/>
      <c r="AF55" s="408"/>
      <c r="AG55" s="408"/>
      <c r="AH55" s="408"/>
      <c r="AI55" s="408"/>
      <c r="AJ55" s="408"/>
      <c r="AK55" s="408"/>
      <c r="AL55" s="408"/>
      <c r="AM55" s="411"/>
      <c r="AN55" s="441"/>
      <c r="AO55" s="400"/>
      <c r="AP55" s="400"/>
      <c r="AQ55" s="400"/>
      <c r="AR55" s="400"/>
      <c r="AS55" s="400"/>
      <c r="AT55" s="400"/>
      <c r="AU55" s="400"/>
      <c r="AV55" s="400"/>
      <c r="AW55" s="440"/>
      <c r="AX55" s="432"/>
      <c r="AY55" s="430"/>
      <c r="AZ55" s="430"/>
      <c r="BA55" s="430"/>
      <c r="BB55" s="430"/>
      <c r="BC55" s="430"/>
      <c r="BD55" s="430"/>
      <c r="BE55" s="430"/>
      <c r="BF55" s="430"/>
      <c r="BG55" s="431"/>
      <c r="BH55" s="58"/>
      <c r="BI55" s="472"/>
      <c r="BJ55" s="473"/>
      <c r="BK55" s="473"/>
      <c r="BL55" s="473"/>
      <c r="BM55" s="473"/>
      <c r="BN55" s="474"/>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282"/>
      <c r="C56" s="282"/>
      <c r="D56" s="283"/>
      <c r="E56" s="418"/>
      <c r="F56" s="419"/>
      <c r="G56" s="419"/>
      <c r="H56" s="419"/>
      <c r="I56" s="424"/>
      <c r="J56" s="407" t="str">
        <f>IF(AND('Mapa final'!$K$82="Media",'Mapa final'!$O$82="Leve"),CONCATENATE("R",'Mapa final'!$A$82),"")</f>
        <v/>
      </c>
      <c r="K56" s="408"/>
      <c r="L56" s="408" t="str">
        <f>IF(AND('Mapa final'!$K$85="Media",'Mapa final'!$O$85="Leve"),CONCATENATE("R",'Mapa final'!$A$85),"")</f>
        <v/>
      </c>
      <c r="M56" s="408"/>
      <c r="N56" s="408" t="str">
        <f>IF(AND('Mapa final'!$K$88="Media",'Mapa final'!$O$88="Leve"),CONCATENATE("R",'Mapa final'!$A$88),"")</f>
        <v/>
      </c>
      <c r="O56" s="408"/>
      <c r="P56" s="408" t="str">
        <f>IF(AND('Mapa final'!$K$91="Media",'Mapa final'!$O$91="Leve"),CONCATENATE("R",'Mapa final'!$A$91),"")</f>
        <v/>
      </c>
      <c r="Q56" s="408"/>
      <c r="R56" s="408" t="str">
        <f>IF(AND('Mapa final'!$K$94="Media",'Mapa final'!$O$94="Leve"),CONCATENATE("R",'Mapa final'!$A$94),"")</f>
        <v/>
      </c>
      <c r="S56" s="411"/>
      <c r="T56" s="407" t="str">
        <f>IF(AND('Mapa final'!$K$82="Media",'Mapa final'!$O$82="Menor"),CONCATENATE("R",'Mapa final'!$A$82),"")</f>
        <v/>
      </c>
      <c r="U56" s="408"/>
      <c r="V56" s="408" t="str">
        <f>IF(AND('Mapa final'!$K$85="Media",'Mapa final'!$O$85="Menor"),CONCATENATE("R",'Mapa final'!$A$85),"")</f>
        <v/>
      </c>
      <c r="W56" s="408"/>
      <c r="X56" s="408" t="str">
        <f>IF(AND('Mapa final'!$K$88="Media",'Mapa final'!$O$88="Menor"),CONCATENATE("R",'Mapa final'!$A$88),"")</f>
        <v/>
      </c>
      <c r="Y56" s="408"/>
      <c r="Z56" s="408" t="str">
        <f>IF(AND('Mapa final'!$K$91="Media",'Mapa final'!$O$91="Menor"),CONCATENATE("R",'Mapa final'!$A$91),"")</f>
        <v/>
      </c>
      <c r="AA56" s="408"/>
      <c r="AB56" s="408" t="str">
        <f>IF(AND('Mapa final'!$K$94="Media",'Mapa final'!$O$94="Menor"),CONCATENATE("R",'Mapa final'!$A$94),"")</f>
        <v/>
      </c>
      <c r="AC56" s="411"/>
      <c r="AD56" s="407" t="str">
        <f>IF(AND('Mapa final'!$K$82="Media",'Mapa final'!$O$82="Moderado"),CONCATENATE("R",'Mapa final'!$A$82),"")</f>
        <v/>
      </c>
      <c r="AE56" s="408"/>
      <c r="AF56" s="408" t="str">
        <f>IF(AND('Mapa final'!$K$85="Media",'Mapa final'!$O$85="Moderado"),CONCATENATE("R",'Mapa final'!$A$85),"")</f>
        <v/>
      </c>
      <c r="AG56" s="408"/>
      <c r="AH56" s="408" t="str">
        <f>IF(AND('Mapa final'!$K$88="Media",'Mapa final'!$O$88="Moderado"),CONCATENATE("R",'Mapa final'!$A$88),"")</f>
        <v/>
      </c>
      <c r="AI56" s="408"/>
      <c r="AJ56" s="408" t="str">
        <f>IF(AND('Mapa final'!$K$91="Media",'Mapa final'!$O$91="Moderado"),CONCATENATE("R",'Mapa final'!$A$91),"")</f>
        <v/>
      </c>
      <c r="AK56" s="408"/>
      <c r="AL56" s="408" t="str">
        <f>IF(AND('Mapa final'!$K$94="Media",'Mapa final'!$O$94="Moderado"),CONCATENATE("R",'Mapa final'!$A$94),"")</f>
        <v/>
      </c>
      <c r="AM56" s="411"/>
      <c r="AN56" s="441" t="str">
        <f>IF(AND('Mapa final'!$K$82="Media",'Mapa final'!$O$82="Mayor"),CONCATENATE("R",'Mapa final'!$A$82),"")</f>
        <v/>
      </c>
      <c r="AO56" s="400"/>
      <c r="AP56" s="400" t="str">
        <f>IF(AND('Mapa final'!$K$85="Media",'Mapa final'!$O$85="Mayor"),CONCATENATE("R",'Mapa final'!$A$85),"")</f>
        <v/>
      </c>
      <c r="AQ56" s="400"/>
      <c r="AR56" s="400" t="str">
        <f>IF(AND('Mapa final'!$K$88="Media",'Mapa final'!$O$88="Mayor"),CONCATENATE("R",'Mapa final'!$A$88),"")</f>
        <v>R28</v>
      </c>
      <c r="AS56" s="400"/>
      <c r="AT56" s="400" t="str">
        <f>IF(AND('Mapa final'!$K$91="Media",'Mapa final'!$O$91="Mayor"),CONCATENATE("R",'Mapa final'!$A$91),"")</f>
        <v>R29</v>
      </c>
      <c r="AU56" s="400"/>
      <c r="AV56" s="400" t="str">
        <f>IF(AND('Mapa final'!$K$94="Media",'Mapa final'!$O$94="Mayor"),CONCATENATE("R",'Mapa final'!$A$94),"")</f>
        <v/>
      </c>
      <c r="AW56" s="440"/>
      <c r="AX56" s="432" t="str">
        <f>IF(AND('Mapa final'!$K$82="Media",'Mapa final'!$O$82="Catastrófico"),CONCATENATE("R",'Mapa final'!$A$82),"")</f>
        <v/>
      </c>
      <c r="AY56" s="430"/>
      <c r="AZ56" s="430" t="str">
        <f>IF(AND('Mapa final'!$K$85="Media",'Mapa final'!$O$85="Catastrófico"),CONCATENATE("R",'Mapa final'!$A$85),"")</f>
        <v/>
      </c>
      <c r="BA56" s="430"/>
      <c r="BB56" s="430" t="str">
        <f>IF(AND('Mapa final'!$K$88="Media",'Mapa final'!$O$88="Catastrófico"),CONCATENATE("R",'Mapa final'!$A$88),"")</f>
        <v/>
      </c>
      <c r="BC56" s="430"/>
      <c r="BD56" s="430" t="str">
        <f>IF(AND('Mapa final'!$K$91="Media",'Mapa final'!$O$91="Catastrófico"),CONCATENATE("R",'Mapa final'!$A$91),"")</f>
        <v/>
      </c>
      <c r="BE56" s="430"/>
      <c r="BF56" s="430" t="str">
        <f>IF(AND('Mapa final'!$K$94="Media",'Mapa final'!$O$94="Catastrófico"),CONCATENATE("R",'Mapa final'!$A$94),"")</f>
        <v/>
      </c>
      <c r="BG56" s="431"/>
      <c r="BH56" s="58"/>
      <c r="BI56" s="472"/>
      <c r="BJ56" s="473"/>
      <c r="BK56" s="473"/>
      <c r="BL56" s="473"/>
      <c r="BM56" s="473"/>
      <c r="BN56" s="474"/>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282"/>
      <c r="C57" s="282"/>
      <c r="D57" s="283"/>
      <c r="E57" s="418"/>
      <c r="F57" s="419"/>
      <c r="G57" s="419"/>
      <c r="H57" s="419"/>
      <c r="I57" s="424"/>
      <c r="J57" s="407"/>
      <c r="K57" s="408"/>
      <c r="L57" s="408"/>
      <c r="M57" s="408"/>
      <c r="N57" s="408"/>
      <c r="O57" s="408"/>
      <c r="P57" s="408"/>
      <c r="Q57" s="408"/>
      <c r="R57" s="408"/>
      <c r="S57" s="411"/>
      <c r="T57" s="407"/>
      <c r="U57" s="408"/>
      <c r="V57" s="408"/>
      <c r="W57" s="408"/>
      <c r="X57" s="408"/>
      <c r="Y57" s="408"/>
      <c r="Z57" s="408"/>
      <c r="AA57" s="408"/>
      <c r="AB57" s="408"/>
      <c r="AC57" s="411"/>
      <c r="AD57" s="407"/>
      <c r="AE57" s="408"/>
      <c r="AF57" s="408"/>
      <c r="AG57" s="408"/>
      <c r="AH57" s="408"/>
      <c r="AI57" s="408"/>
      <c r="AJ57" s="408"/>
      <c r="AK57" s="408"/>
      <c r="AL57" s="408"/>
      <c r="AM57" s="411"/>
      <c r="AN57" s="441"/>
      <c r="AO57" s="400"/>
      <c r="AP57" s="400"/>
      <c r="AQ57" s="400"/>
      <c r="AR57" s="400"/>
      <c r="AS57" s="400"/>
      <c r="AT57" s="400"/>
      <c r="AU57" s="400"/>
      <c r="AV57" s="400"/>
      <c r="AW57" s="440"/>
      <c r="AX57" s="432"/>
      <c r="AY57" s="430"/>
      <c r="AZ57" s="430"/>
      <c r="BA57" s="430"/>
      <c r="BB57" s="430"/>
      <c r="BC57" s="430"/>
      <c r="BD57" s="430"/>
      <c r="BE57" s="430"/>
      <c r="BF57" s="430"/>
      <c r="BG57" s="431"/>
      <c r="BH57" s="58"/>
      <c r="BI57" s="472"/>
      <c r="BJ57" s="473"/>
      <c r="BK57" s="473"/>
      <c r="BL57" s="473"/>
      <c r="BM57" s="473"/>
      <c r="BN57" s="474"/>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282"/>
      <c r="C58" s="282"/>
      <c r="D58" s="283"/>
      <c r="E58" s="418"/>
      <c r="F58" s="419"/>
      <c r="G58" s="419"/>
      <c r="H58" s="419"/>
      <c r="I58" s="424"/>
      <c r="J58" s="407" t="str">
        <f>IF(AND('Mapa final'!$K$97="Media",'Mapa final'!$O$97="Leve"),CONCATENATE("R",'Mapa final'!$A$97),"")</f>
        <v/>
      </c>
      <c r="K58" s="408"/>
      <c r="L58" s="408" t="str">
        <f>IF(AND('Mapa final'!$K$100="Media",'Mapa final'!$O$100="Leve"),CONCATENATE("R",'Mapa final'!$A$100),"")</f>
        <v/>
      </c>
      <c r="M58" s="408"/>
      <c r="N58" s="408" t="str">
        <f>IF(AND('Mapa final'!$K$103="Media",'Mapa final'!$O$103="Leve"),CONCATENATE("R",'Mapa final'!$A$103),"")</f>
        <v/>
      </c>
      <c r="O58" s="408"/>
      <c r="P58" s="408" t="str">
        <f>IF(AND('Mapa final'!$K$106="Media",'Mapa final'!$O$106="Leve"),CONCATENATE("R",'Mapa final'!$A$106),"")</f>
        <v/>
      </c>
      <c r="Q58" s="408"/>
      <c r="R58" s="408" t="str">
        <f>IF(AND('Mapa final'!$K$109="Media",'Mapa final'!$O$109="Leve"),CONCATENATE("R",'Mapa final'!$A$109),"")</f>
        <v/>
      </c>
      <c r="S58" s="411"/>
      <c r="T58" s="407" t="str">
        <f>IF(AND('Mapa final'!$K$97="Media",'Mapa final'!$O$97="Menor"),CONCATENATE("R",'Mapa final'!$A$97),"")</f>
        <v/>
      </c>
      <c r="U58" s="408"/>
      <c r="V58" s="408" t="str">
        <f>IF(AND('Mapa final'!$K$100="Media",'Mapa final'!$O$100="Menor"),CONCATENATE("R",'Mapa final'!$A$100),"")</f>
        <v/>
      </c>
      <c r="W58" s="408"/>
      <c r="X58" s="408" t="str">
        <f>IF(AND('Mapa final'!$K$103="Media",'Mapa final'!$O$103="Menor"),CONCATENATE("R",'Mapa final'!$A$103),"")</f>
        <v/>
      </c>
      <c r="Y58" s="408"/>
      <c r="Z58" s="408" t="str">
        <f>IF(AND('Mapa final'!$K$106="Media",'Mapa final'!$O$106="Menor"),CONCATENATE("R",'Mapa final'!$A$106),"")</f>
        <v/>
      </c>
      <c r="AA58" s="408"/>
      <c r="AB58" s="408" t="str">
        <f>IF(AND('Mapa final'!$K$109="Media",'Mapa final'!$O$109="Menor"),CONCATENATE("R",'Mapa final'!$A$109),"")</f>
        <v/>
      </c>
      <c r="AC58" s="411"/>
      <c r="AD58" s="407" t="str">
        <f>IF(AND('Mapa final'!$K$97="Media",'Mapa final'!$O$97="Moderado"),CONCATENATE("R",'Mapa final'!$A$97),"")</f>
        <v/>
      </c>
      <c r="AE58" s="408"/>
      <c r="AF58" s="408" t="str">
        <f>IF(AND('Mapa final'!$K$100="Media",'Mapa final'!$O$100="Moderado"),CONCATENATE("R",'Mapa final'!$A$100),"")</f>
        <v/>
      </c>
      <c r="AG58" s="408"/>
      <c r="AH58" s="408" t="str">
        <f>IF(AND('Mapa final'!$K$103="Media",'Mapa final'!$O$103="Moderado"),CONCATENATE("R",'Mapa final'!$A$103),"")</f>
        <v/>
      </c>
      <c r="AI58" s="408"/>
      <c r="AJ58" s="408" t="str">
        <f>IF(AND('Mapa final'!$K$106="Media",'Mapa final'!$O$106="Moderado"),CONCATENATE("R",'Mapa final'!$A$106),"")</f>
        <v>R34</v>
      </c>
      <c r="AK58" s="408"/>
      <c r="AL58" s="408" t="str">
        <f>IF(AND('Mapa final'!$K$109="Media",'Mapa final'!$O$109="Moderado"),CONCATENATE("R",'Mapa final'!$A$109),"")</f>
        <v>R35</v>
      </c>
      <c r="AM58" s="411"/>
      <c r="AN58" s="441" t="str">
        <f>IF(AND('Mapa final'!$K$97="Media",'Mapa final'!$O$97="Mayor"),CONCATENATE("R",'Mapa final'!$A$97),"")</f>
        <v/>
      </c>
      <c r="AO58" s="400"/>
      <c r="AP58" s="400" t="str">
        <f>IF(AND('Mapa final'!$K$100="Media",'Mapa final'!$O$100="Mayor"),CONCATENATE("R",'Mapa final'!$A$100),"")</f>
        <v/>
      </c>
      <c r="AQ58" s="400"/>
      <c r="AR58" s="400" t="str">
        <f>IF(AND('Mapa final'!$K$103="Media",'Mapa final'!$O$103="Mayor"),CONCATENATE("R",'Mapa final'!$A$103),"")</f>
        <v/>
      </c>
      <c r="AS58" s="400"/>
      <c r="AT58" s="400" t="str">
        <f>IF(AND('Mapa final'!$K$106="Media",'Mapa final'!$O$106="Mayor"),CONCATENATE("R",'Mapa final'!$A$106),"")</f>
        <v/>
      </c>
      <c r="AU58" s="400"/>
      <c r="AV58" s="400" t="str">
        <f>IF(AND('Mapa final'!$K$109="Media",'Mapa final'!$O$109="Mayor"),CONCATENATE("R",'Mapa final'!$A$109),"")</f>
        <v/>
      </c>
      <c r="AW58" s="440"/>
      <c r="AX58" s="432" t="str">
        <f>IF(AND('Mapa final'!$K$97="Media",'Mapa final'!$O$97="Catastrófico"),CONCATENATE("R",'Mapa final'!$A$97),"")</f>
        <v/>
      </c>
      <c r="AY58" s="430"/>
      <c r="AZ58" s="430" t="str">
        <f>IF(AND('Mapa final'!$K$100="Media",'Mapa final'!$O$100="Catastrófico"),CONCATENATE("R",'Mapa final'!$A$100),"")</f>
        <v/>
      </c>
      <c r="BA58" s="430"/>
      <c r="BB58" s="430" t="str">
        <f>IF(AND('Mapa final'!$K$103="Media",'Mapa final'!$O$103="Catastrófico"),CONCATENATE("R",'Mapa final'!$A$103),"")</f>
        <v/>
      </c>
      <c r="BC58" s="430"/>
      <c r="BD58" s="430" t="str">
        <f>IF(AND('Mapa final'!$K$106="Media",'Mapa final'!$O$106="Catastrófico"),CONCATENATE("R",'Mapa final'!$A$106),"")</f>
        <v/>
      </c>
      <c r="BE58" s="430"/>
      <c r="BF58" s="430" t="str">
        <f>IF(AND('Mapa final'!$K$109="Media",'Mapa final'!$O$109="Catastrófico"),CONCATENATE("R",'Mapa final'!$A$109),"")</f>
        <v/>
      </c>
      <c r="BG58" s="431"/>
      <c r="BH58" s="58"/>
      <c r="BI58" s="472"/>
      <c r="BJ58" s="473"/>
      <c r="BK58" s="473"/>
      <c r="BL58" s="473"/>
      <c r="BM58" s="473"/>
      <c r="BN58" s="474"/>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282"/>
      <c r="C59" s="282"/>
      <c r="D59" s="283"/>
      <c r="E59" s="418"/>
      <c r="F59" s="419"/>
      <c r="G59" s="419"/>
      <c r="H59" s="419"/>
      <c r="I59" s="424"/>
      <c r="J59" s="407"/>
      <c r="K59" s="408"/>
      <c r="L59" s="408"/>
      <c r="M59" s="408"/>
      <c r="N59" s="408"/>
      <c r="O59" s="408"/>
      <c r="P59" s="408"/>
      <c r="Q59" s="408"/>
      <c r="R59" s="408"/>
      <c r="S59" s="411"/>
      <c r="T59" s="407"/>
      <c r="U59" s="408"/>
      <c r="V59" s="408"/>
      <c r="W59" s="408"/>
      <c r="X59" s="408"/>
      <c r="Y59" s="408"/>
      <c r="Z59" s="408"/>
      <c r="AA59" s="408"/>
      <c r="AB59" s="408"/>
      <c r="AC59" s="411"/>
      <c r="AD59" s="407"/>
      <c r="AE59" s="408"/>
      <c r="AF59" s="408"/>
      <c r="AG59" s="408"/>
      <c r="AH59" s="408"/>
      <c r="AI59" s="408"/>
      <c r="AJ59" s="408"/>
      <c r="AK59" s="408"/>
      <c r="AL59" s="408"/>
      <c r="AM59" s="411"/>
      <c r="AN59" s="441"/>
      <c r="AO59" s="400"/>
      <c r="AP59" s="400"/>
      <c r="AQ59" s="400"/>
      <c r="AR59" s="400"/>
      <c r="AS59" s="400"/>
      <c r="AT59" s="400"/>
      <c r="AU59" s="400"/>
      <c r="AV59" s="400"/>
      <c r="AW59" s="440"/>
      <c r="AX59" s="432"/>
      <c r="AY59" s="430"/>
      <c r="AZ59" s="430"/>
      <c r="BA59" s="430"/>
      <c r="BB59" s="430"/>
      <c r="BC59" s="430"/>
      <c r="BD59" s="430"/>
      <c r="BE59" s="430"/>
      <c r="BF59" s="430"/>
      <c r="BG59" s="431"/>
      <c r="BH59" s="58"/>
      <c r="BI59" s="472"/>
      <c r="BJ59" s="473"/>
      <c r="BK59" s="473"/>
      <c r="BL59" s="473"/>
      <c r="BM59" s="473"/>
      <c r="BN59" s="474"/>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282"/>
      <c r="C60" s="282"/>
      <c r="D60" s="283"/>
      <c r="E60" s="418"/>
      <c r="F60" s="419"/>
      <c r="G60" s="419"/>
      <c r="H60" s="419"/>
      <c r="I60" s="424"/>
      <c r="J60" s="407" t="str">
        <f>IF(AND('Mapa final'!$K$112="Media",'Mapa final'!$O$112="Leve"),CONCATENATE("R",'Mapa final'!$A$112),"")</f>
        <v/>
      </c>
      <c r="K60" s="408"/>
      <c r="L60" s="408" t="str">
        <f>IF(AND('Mapa final'!$K$115="Media",'Mapa final'!$O$115="Leve"),CONCATENATE("R",'Mapa final'!$A$115),"")</f>
        <v/>
      </c>
      <c r="M60" s="408"/>
      <c r="N60" s="408" t="str">
        <f>IF(AND('Mapa final'!$K$118="Media",'Mapa final'!$O$118="Leve"),CONCATENATE("R",'Mapa final'!$A$118),"")</f>
        <v/>
      </c>
      <c r="O60" s="408"/>
      <c r="P60" s="408" t="str">
        <f>IF(AND('Mapa final'!$K$121="Media",'Mapa final'!$O$121="Leve"),CONCATENATE("R",'Mapa final'!$A$121),"")</f>
        <v/>
      </c>
      <c r="Q60" s="408"/>
      <c r="R60" s="408" t="str">
        <f>IF(AND('Mapa final'!$K$124="Media",'Mapa final'!$O$124="Leve"),CONCATENATE("R",'Mapa final'!$A$124),"")</f>
        <v/>
      </c>
      <c r="S60" s="411"/>
      <c r="T60" s="407" t="str">
        <f>IF(AND('Mapa final'!$K$112="Media",'Mapa final'!$O$112="Menor"),CONCATENATE("R",'Mapa final'!$A$112),"")</f>
        <v/>
      </c>
      <c r="U60" s="408"/>
      <c r="V60" s="408" t="str">
        <f>IF(AND('Mapa final'!$K$115="Media",'Mapa final'!$O$115="Menor"),CONCATENATE("R",'Mapa final'!$A$115),"")</f>
        <v>R37</v>
      </c>
      <c r="W60" s="408"/>
      <c r="X60" s="408" t="str">
        <f>IF(AND('Mapa final'!$K$118="Media",'Mapa final'!$O$118="Menor"),CONCATENATE("R",'Mapa final'!$A$118),"")</f>
        <v/>
      </c>
      <c r="Y60" s="408"/>
      <c r="Z60" s="408" t="str">
        <f>IF(AND('Mapa final'!$K$121="Media",'Mapa final'!$O$121="Menor"),CONCATENATE("R",'Mapa final'!$A$121),"")</f>
        <v/>
      </c>
      <c r="AA60" s="408"/>
      <c r="AB60" s="408" t="str">
        <f>IF(AND('Mapa final'!$K$124="Media",'Mapa final'!$O$124="Menor"),CONCATENATE("R",'Mapa final'!$A$124),"")</f>
        <v/>
      </c>
      <c r="AC60" s="411"/>
      <c r="AD60" s="407" t="str">
        <f>IF(AND('Mapa final'!$K$112="Media",'Mapa final'!$O$112="Moderado"),CONCATENATE("R",'Mapa final'!$A$112),"")</f>
        <v/>
      </c>
      <c r="AE60" s="408"/>
      <c r="AF60" s="408" t="str">
        <f>IF(AND('Mapa final'!$K$115="Media",'Mapa final'!$O$115="Moderado"),CONCATENATE("R",'Mapa final'!$A$115),"")</f>
        <v/>
      </c>
      <c r="AG60" s="408"/>
      <c r="AH60" s="408" t="str">
        <f>IF(AND('Mapa final'!$K$118="Media",'Mapa final'!$O$118="Moderado"),CONCATENATE("R",'Mapa final'!$A$118),"")</f>
        <v/>
      </c>
      <c r="AI60" s="408"/>
      <c r="AJ60" s="408" t="str">
        <f>IF(AND('Mapa final'!$K$121="Media",'Mapa final'!$O$121="Moderado"),CONCATENATE("R",'Mapa final'!$A$121),"")</f>
        <v/>
      </c>
      <c r="AK60" s="408"/>
      <c r="AL60" s="408" t="str">
        <f>IF(AND('Mapa final'!$K$124="Media",'Mapa final'!$O$124="Moderado"),CONCATENATE("R",'Mapa final'!$A$124),"")</f>
        <v>R40</v>
      </c>
      <c r="AM60" s="411"/>
      <c r="AN60" s="441" t="str">
        <f>IF(AND('Mapa final'!$K$112="Media",'Mapa final'!$O$112="Mayor"),CONCATENATE("R",'Mapa final'!$A$112),"")</f>
        <v>R36</v>
      </c>
      <c r="AO60" s="400"/>
      <c r="AP60" s="400" t="str">
        <f>IF(AND('Mapa final'!$K$115="Media",'Mapa final'!$O$115="Mayor"),CONCATENATE("R",'Mapa final'!$A$115),"")</f>
        <v/>
      </c>
      <c r="AQ60" s="400"/>
      <c r="AR60" s="400" t="str">
        <f>IF(AND('Mapa final'!$K$118="Media",'Mapa final'!$O$118="Mayor"),CONCATENATE("R",'Mapa final'!$A$118),"")</f>
        <v/>
      </c>
      <c r="AS60" s="400"/>
      <c r="AT60" s="400" t="str">
        <f>IF(AND('Mapa final'!$K$121="Media",'Mapa final'!$O$121="Mayor"),CONCATENATE("R",'Mapa final'!$A$121),"")</f>
        <v/>
      </c>
      <c r="AU60" s="400"/>
      <c r="AV60" s="400" t="str">
        <f>IF(AND('Mapa final'!$K$124="Media",'Mapa final'!$O$124="Mayor"),CONCATENATE("R",'Mapa final'!$A$124),"")</f>
        <v/>
      </c>
      <c r="AW60" s="440"/>
      <c r="AX60" s="432" t="str">
        <f>IF(AND('Mapa final'!$K$112="Media",'Mapa final'!$O$112="Catastrófico"),CONCATENATE("R",'Mapa final'!$A$112),"")</f>
        <v/>
      </c>
      <c r="AY60" s="430"/>
      <c r="AZ60" s="430" t="str">
        <f>IF(AND('Mapa final'!$K$115="Media",'Mapa final'!$O$115="Catastrófico"),CONCATENATE("R",'Mapa final'!$A$115),"")</f>
        <v/>
      </c>
      <c r="BA60" s="430"/>
      <c r="BB60" s="430" t="str">
        <f>IF(AND('Mapa final'!$K$118="Media",'Mapa final'!$O$118="Catastrófico"),CONCATENATE("R",'Mapa final'!$A$118),"")</f>
        <v/>
      </c>
      <c r="BC60" s="430"/>
      <c r="BD60" s="430" t="str">
        <f>IF(AND('Mapa final'!$K$121="Media",'Mapa final'!$O$121="Catastrófico"),CONCATENATE("R",'Mapa final'!$A$121),"")</f>
        <v/>
      </c>
      <c r="BE60" s="430"/>
      <c r="BF60" s="430" t="str">
        <f>IF(AND('Mapa final'!$K$124="Media",'Mapa final'!$O$124="Catastrófico"),CONCATENATE("R",'Mapa final'!$A$124),"")</f>
        <v/>
      </c>
      <c r="BG60" s="431"/>
      <c r="BH60" s="58"/>
      <c r="BI60" s="472"/>
      <c r="BJ60" s="473"/>
      <c r="BK60" s="473"/>
      <c r="BL60" s="473"/>
      <c r="BM60" s="473"/>
      <c r="BN60" s="474"/>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282"/>
      <c r="C61" s="282"/>
      <c r="D61" s="283"/>
      <c r="E61" s="418"/>
      <c r="F61" s="419"/>
      <c r="G61" s="419"/>
      <c r="H61" s="419"/>
      <c r="I61" s="424"/>
      <c r="J61" s="407"/>
      <c r="K61" s="408"/>
      <c r="L61" s="408"/>
      <c r="M61" s="408"/>
      <c r="N61" s="408"/>
      <c r="O61" s="408"/>
      <c r="P61" s="408"/>
      <c r="Q61" s="408"/>
      <c r="R61" s="408"/>
      <c r="S61" s="411"/>
      <c r="T61" s="407"/>
      <c r="U61" s="408"/>
      <c r="V61" s="408"/>
      <c r="W61" s="408"/>
      <c r="X61" s="408"/>
      <c r="Y61" s="408"/>
      <c r="Z61" s="408"/>
      <c r="AA61" s="408"/>
      <c r="AB61" s="408"/>
      <c r="AC61" s="411"/>
      <c r="AD61" s="407"/>
      <c r="AE61" s="408"/>
      <c r="AF61" s="408"/>
      <c r="AG61" s="408"/>
      <c r="AH61" s="408"/>
      <c r="AI61" s="408"/>
      <c r="AJ61" s="408"/>
      <c r="AK61" s="408"/>
      <c r="AL61" s="408"/>
      <c r="AM61" s="411"/>
      <c r="AN61" s="441"/>
      <c r="AO61" s="400"/>
      <c r="AP61" s="400"/>
      <c r="AQ61" s="400"/>
      <c r="AR61" s="400"/>
      <c r="AS61" s="400"/>
      <c r="AT61" s="400"/>
      <c r="AU61" s="400"/>
      <c r="AV61" s="400"/>
      <c r="AW61" s="440"/>
      <c r="AX61" s="432"/>
      <c r="AY61" s="430"/>
      <c r="AZ61" s="430"/>
      <c r="BA61" s="430"/>
      <c r="BB61" s="430"/>
      <c r="BC61" s="430"/>
      <c r="BD61" s="430"/>
      <c r="BE61" s="430"/>
      <c r="BF61" s="430"/>
      <c r="BG61" s="431"/>
      <c r="BH61" s="58"/>
      <c r="BI61" s="472"/>
      <c r="BJ61" s="473"/>
      <c r="BK61" s="473"/>
      <c r="BL61" s="473"/>
      <c r="BM61" s="473"/>
      <c r="BN61" s="474"/>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282"/>
      <c r="C62" s="282"/>
      <c r="D62" s="283"/>
      <c r="E62" s="418"/>
      <c r="F62" s="419"/>
      <c r="G62" s="419"/>
      <c r="H62" s="419"/>
      <c r="I62" s="424"/>
      <c r="J62" s="407" t="str">
        <f>IF(AND('Mapa final'!$K$127="Media",'Mapa final'!$O$127="Leve"),CONCATENATE("R",'Mapa final'!$A$127),"")</f>
        <v/>
      </c>
      <c r="K62" s="408"/>
      <c r="L62" s="408" t="str">
        <f>IF(AND('Mapa final'!$K$130="Media",'Mapa final'!$O$130="Leve"),CONCATENATE("R",'Mapa final'!$A$130),"")</f>
        <v/>
      </c>
      <c r="M62" s="408"/>
      <c r="N62" s="408" t="str">
        <f>IF(AND('Mapa final'!$K$133="Media",'Mapa final'!$O$133="Leve"),CONCATENATE("R",'Mapa final'!$A$133),"")</f>
        <v/>
      </c>
      <c r="O62" s="408"/>
      <c r="P62" s="408" t="str">
        <f>IF(AND('Mapa final'!$K$136="Media",'Mapa final'!$O$136="Leve"),CONCATENATE("R",'Mapa final'!$A$136),"")</f>
        <v/>
      </c>
      <c r="Q62" s="408"/>
      <c r="R62" s="408" t="str">
        <f>IF(AND('Mapa final'!$K$139="Media",'Mapa final'!$O$139="Leve"),CONCATENATE("R",'Mapa final'!$A$139),"")</f>
        <v>R45</v>
      </c>
      <c r="S62" s="411"/>
      <c r="T62" s="407" t="str">
        <f>IF(AND('Mapa final'!$K$127="Media",'Mapa final'!$O$127="Menor"),CONCATENATE("R",'Mapa final'!$A$127),"")</f>
        <v/>
      </c>
      <c r="U62" s="408"/>
      <c r="V62" s="408" t="str">
        <f>IF(AND('Mapa final'!$K$130="Media",'Mapa final'!$O$130="Menor"),CONCATENATE("R",'Mapa final'!$A$130),"")</f>
        <v/>
      </c>
      <c r="W62" s="408"/>
      <c r="X62" s="408" t="str">
        <f>IF(AND('Mapa final'!$K$133="Media",'Mapa final'!$O$133="Menor"),CONCATENATE("R",'Mapa final'!$A$133),"")</f>
        <v/>
      </c>
      <c r="Y62" s="408"/>
      <c r="Z62" s="408" t="str">
        <f>IF(AND('Mapa final'!$K$136="Media",'Mapa final'!$O$136="Menor"),CONCATENATE("R",'Mapa final'!$A$136),"")</f>
        <v/>
      </c>
      <c r="AA62" s="408"/>
      <c r="AB62" s="408" t="str">
        <f>IF(AND('Mapa final'!$K$139="Media",'Mapa final'!$O$139="Menor"),CONCATENATE("R",'Mapa final'!$A$139),"")</f>
        <v/>
      </c>
      <c r="AC62" s="411"/>
      <c r="AD62" s="407" t="str">
        <f>IF(AND('Mapa final'!$K$127="Media",'Mapa final'!$O$127="Moderado"),CONCATENATE("R",'Mapa final'!$A$127),"")</f>
        <v>R41</v>
      </c>
      <c r="AE62" s="408"/>
      <c r="AF62" s="408" t="str">
        <f>IF(AND('Mapa final'!$K$130="Media",'Mapa final'!$O$130="Moderado"),CONCATENATE("R",'Mapa final'!$A$130),"")</f>
        <v/>
      </c>
      <c r="AG62" s="408"/>
      <c r="AH62" s="408" t="str">
        <f>IF(AND('Mapa final'!$K$133="Media",'Mapa final'!$O$133="Moderado"),CONCATENATE("R",'Mapa final'!$A$133),"")</f>
        <v/>
      </c>
      <c r="AI62" s="408"/>
      <c r="AJ62" s="408" t="str">
        <f>IF(AND('Mapa final'!$K$136="Media",'Mapa final'!$O$136="Moderado"),CONCATENATE("R",'Mapa final'!$A$136),"")</f>
        <v>R44</v>
      </c>
      <c r="AK62" s="408"/>
      <c r="AL62" s="408" t="str">
        <f>IF(AND('Mapa final'!$K$139="Media",'Mapa final'!$O$139="Moderado"),CONCATENATE("R",'Mapa final'!$A$139),"")</f>
        <v/>
      </c>
      <c r="AM62" s="411"/>
      <c r="AN62" s="441" t="str">
        <f>IF(AND('Mapa final'!$K$127="Media",'Mapa final'!$O$127="Mayor"),CONCATENATE("R",'Mapa final'!$A$127),"")</f>
        <v/>
      </c>
      <c r="AO62" s="400"/>
      <c r="AP62" s="400" t="str">
        <f>IF(AND('Mapa final'!$K$130="Media",'Mapa final'!$O$130="Mayor"),CONCATENATE("R",'Mapa final'!$A$130),"")</f>
        <v/>
      </c>
      <c r="AQ62" s="400"/>
      <c r="AR62" s="400" t="str">
        <f>IF(AND('Mapa final'!$K$133="Media",'Mapa final'!$O$133="Mayor"),CONCATENATE("R",'Mapa final'!$A$133),"")</f>
        <v>R43</v>
      </c>
      <c r="AS62" s="400"/>
      <c r="AT62" s="400" t="str">
        <f>IF(AND('Mapa final'!$K$136="Media",'Mapa final'!$O$136="Mayor"),CONCATENATE("R",'Mapa final'!$A$136),"")</f>
        <v/>
      </c>
      <c r="AU62" s="400"/>
      <c r="AV62" s="400" t="str">
        <f>IF(AND('Mapa final'!$K$139="Media",'Mapa final'!$O$139="Mayor"),CONCATENATE("R",'Mapa final'!$A$139),"")</f>
        <v/>
      </c>
      <c r="AW62" s="440"/>
      <c r="AX62" s="432" t="str">
        <f>IF(AND('Mapa final'!$K$127="Media",'Mapa final'!$O$127="Catastrófico"),CONCATENATE("R",'Mapa final'!$A$127),"")</f>
        <v/>
      </c>
      <c r="AY62" s="430"/>
      <c r="AZ62" s="430" t="str">
        <f>IF(AND('Mapa final'!$K$130="Media",'Mapa final'!$O$130="Catastrófico"),CONCATENATE("R",'Mapa final'!$A$130),"")</f>
        <v/>
      </c>
      <c r="BA62" s="430"/>
      <c r="BB62" s="430" t="str">
        <f>IF(AND('Mapa final'!$K$133="Media",'Mapa final'!$O$133="Catastrófico"),CONCATENATE("R",'Mapa final'!$A$133),"")</f>
        <v/>
      </c>
      <c r="BC62" s="430"/>
      <c r="BD62" s="430" t="str">
        <f>IF(AND('Mapa final'!$K$136="Media",'Mapa final'!$O$136="Catastrófico"),CONCATENATE("R",'Mapa final'!$A$136),"")</f>
        <v/>
      </c>
      <c r="BE62" s="430"/>
      <c r="BF62" s="430" t="str">
        <f>IF(AND('Mapa final'!$K$139="Media",'Mapa final'!$O$139="Catastrófico"),CONCATENATE("R",'Mapa final'!$A$139),"")</f>
        <v/>
      </c>
      <c r="BG62" s="431"/>
      <c r="BH62" s="58"/>
      <c r="BI62" s="472"/>
      <c r="BJ62" s="473"/>
      <c r="BK62" s="473"/>
      <c r="BL62" s="473"/>
      <c r="BM62" s="473"/>
      <c r="BN62" s="474"/>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282"/>
      <c r="C63" s="282"/>
      <c r="D63" s="283"/>
      <c r="E63" s="418"/>
      <c r="F63" s="419"/>
      <c r="G63" s="419"/>
      <c r="H63" s="419"/>
      <c r="I63" s="424"/>
      <c r="J63" s="407"/>
      <c r="K63" s="408"/>
      <c r="L63" s="408"/>
      <c r="M63" s="408"/>
      <c r="N63" s="408"/>
      <c r="O63" s="408"/>
      <c r="P63" s="408"/>
      <c r="Q63" s="408"/>
      <c r="R63" s="408"/>
      <c r="S63" s="411"/>
      <c r="T63" s="407"/>
      <c r="U63" s="408"/>
      <c r="V63" s="408"/>
      <c r="W63" s="408"/>
      <c r="X63" s="408"/>
      <c r="Y63" s="408"/>
      <c r="Z63" s="408"/>
      <c r="AA63" s="408"/>
      <c r="AB63" s="408"/>
      <c r="AC63" s="411"/>
      <c r="AD63" s="407"/>
      <c r="AE63" s="408"/>
      <c r="AF63" s="408"/>
      <c r="AG63" s="408"/>
      <c r="AH63" s="408"/>
      <c r="AI63" s="408"/>
      <c r="AJ63" s="408"/>
      <c r="AK63" s="408"/>
      <c r="AL63" s="408"/>
      <c r="AM63" s="411"/>
      <c r="AN63" s="441"/>
      <c r="AO63" s="400"/>
      <c r="AP63" s="400"/>
      <c r="AQ63" s="400"/>
      <c r="AR63" s="400"/>
      <c r="AS63" s="400"/>
      <c r="AT63" s="400"/>
      <c r="AU63" s="400"/>
      <c r="AV63" s="400"/>
      <c r="AW63" s="440"/>
      <c r="AX63" s="432"/>
      <c r="AY63" s="430"/>
      <c r="AZ63" s="430"/>
      <c r="BA63" s="430"/>
      <c r="BB63" s="430"/>
      <c r="BC63" s="430"/>
      <c r="BD63" s="430"/>
      <c r="BE63" s="430"/>
      <c r="BF63" s="430"/>
      <c r="BG63" s="431"/>
      <c r="BH63" s="58"/>
      <c r="BI63" s="472"/>
      <c r="BJ63" s="473"/>
      <c r="BK63" s="473"/>
      <c r="BL63" s="473"/>
      <c r="BM63" s="473"/>
      <c r="BN63" s="474"/>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282"/>
      <c r="C64" s="282"/>
      <c r="D64" s="283"/>
      <c r="E64" s="418"/>
      <c r="F64" s="419"/>
      <c r="G64" s="419"/>
      <c r="H64" s="419"/>
      <c r="I64" s="424"/>
      <c r="J64" s="407" t="str">
        <f>IF(AND('Mapa final'!$K$142="Media",'Mapa final'!$O$142="Leve"),CONCATENATE("R",'Mapa final'!$A$142),"")</f>
        <v/>
      </c>
      <c r="K64" s="408"/>
      <c r="L64" s="408" t="str">
        <f>IF(AND('Mapa final'!$K$145="Media",'Mapa final'!$O$145="Leve"),CONCATENATE("R",'Mapa final'!$A$145),"")</f>
        <v/>
      </c>
      <c r="M64" s="408"/>
      <c r="N64" s="408" t="str">
        <f>IF(AND('Mapa final'!$K$148="Media",'Mapa final'!$O$148="Leve"),CONCATENATE("R",'Mapa final'!$A$148),"")</f>
        <v/>
      </c>
      <c r="O64" s="408"/>
      <c r="P64" s="408" t="str">
        <f>IF(AND('Mapa final'!$K$151="Media",'Mapa final'!$O$151="Leve"),CONCATENATE("R",'Mapa final'!$A$151),"")</f>
        <v/>
      </c>
      <c r="Q64" s="408"/>
      <c r="R64" s="408" t="str">
        <f>IF(AND('Mapa final'!$K$154="Media",'Mapa final'!$O$154="Leve"),CONCATENATE("R",'Mapa final'!$A$154),"")</f>
        <v/>
      </c>
      <c r="S64" s="411"/>
      <c r="T64" s="407" t="str">
        <f>IF(AND('Mapa final'!$K$142="Media",'Mapa final'!$O$142="Menor"),CONCATENATE("R",'Mapa final'!$A$142),"")</f>
        <v/>
      </c>
      <c r="U64" s="408"/>
      <c r="V64" s="408" t="str">
        <f>IF(AND('Mapa final'!$K$145="Media",'Mapa final'!$O$145="Menor"),CONCATENATE("R",'Mapa final'!$A$145),"")</f>
        <v/>
      </c>
      <c r="W64" s="408"/>
      <c r="X64" s="408" t="str">
        <f>IF(AND('Mapa final'!$K$148="Media",'Mapa final'!$O$148="Menor"),CONCATENATE("R",'Mapa final'!$A$148),"")</f>
        <v/>
      </c>
      <c r="Y64" s="408"/>
      <c r="Z64" s="408" t="str">
        <f>IF(AND('Mapa final'!$K$151="Media",'Mapa final'!$O$151="Menor"),CONCATENATE("R",'Mapa final'!$A$151),"")</f>
        <v/>
      </c>
      <c r="AA64" s="408"/>
      <c r="AB64" s="408" t="str">
        <f>IF(AND('Mapa final'!$K$154="Media",'Mapa final'!$O$154="Menor"),CONCATENATE("R",'Mapa final'!$A$154),"")</f>
        <v/>
      </c>
      <c r="AC64" s="411"/>
      <c r="AD64" s="407" t="str">
        <f>IF(AND('Mapa final'!$K$142="Media",'Mapa final'!$O$142="Moderado"),CONCATENATE("R",'Mapa final'!$A$142),"")</f>
        <v/>
      </c>
      <c r="AE64" s="408"/>
      <c r="AF64" s="408" t="str">
        <f>IF(AND('Mapa final'!$K$145="Media",'Mapa final'!$O$145="Moderado"),CONCATENATE("R",'Mapa final'!$A$145),"")</f>
        <v/>
      </c>
      <c r="AG64" s="408"/>
      <c r="AH64" s="408" t="str">
        <f>IF(AND('Mapa final'!$K$148="Media",'Mapa final'!$O$148="Moderado"),CONCATENATE("R",'Mapa final'!$A$148),"")</f>
        <v/>
      </c>
      <c r="AI64" s="408"/>
      <c r="AJ64" s="408" t="str">
        <f>IF(AND('Mapa final'!$K$151="Media",'Mapa final'!$O$151="Moderado"),CONCATENATE("R",'Mapa final'!$A$151),"")</f>
        <v/>
      </c>
      <c r="AK64" s="408"/>
      <c r="AL64" s="408" t="str">
        <f>IF(AND('Mapa final'!$K$154="Media",'Mapa final'!$O$154="Moderado"),CONCATENATE("R",'Mapa final'!$A$154),"")</f>
        <v/>
      </c>
      <c r="AM64" s="411"/>
      <c r="AN64" s="441" t="str">
        <f>IF(AND('Mapa final'!$K$142="Media",'Mapa final'!$O$142="Mayor"),CONCATENATE("R",'Mapa final'!$A$142),"")</f>
        <v/>
      </c>
      <c r="AO64" s="400"/>
      <c r="AP64" s="400" t="str">
        <f>IF(AND('Mapa final'!$K$145="Media",'Mapa final'!$O$145="Mayor"),CONCATENATE("R",'Mapa final'!$A$145),"")</f>
        <v/>
      </c>
      <c r="AQ64" s="400"/>
      <c r="AR64" s="400" t="str">
        <f>IF(AND('Mapa final'!$K$148="Media",'Mapa final'!$O$148="Mayor"),CONCATENATE("R",'Mapa final'!$A$148),"")</f>
        <v/>
      </c>
      <c r="AS64" s="400"/>
      <c r="AT64" s="400" t="str">
        <f>IF(AND('Mapa final'!$K$151="Media",'Mapa final'!$O$151="Mayor"),CONCATENATE("R",'Mapa final'!$A$151),"")</f>
        <v/>
      </c>
      <c r="AU64" s="400"/>
      <c r="AV64" s="400" t="str">
        <f>IF(AND('Mapa final'!$K$154="Media",'Mapa final'!$O$154="Mayor"),CONCATENATE("R",'Mapa final'!$A$154),"")</f>
        <v/>
      </c>
      <c r="AW64" s="440"/>
      <c r="AX64" s="432" t="str">
        <f>IF(AND('Mapa final'!$K$142="Media",'Mapa final'!$O$142="Catastrófico"),CONCATENATE("R",'Mapa final'!$A$142),"")</f>
        <v/>
      </c>
      <c r="AY64" s="430"/>
      <c r="AZ64" s="430" t="str">
        <f>IF(AND('Mapa final'!$K$145="Media",'Mapa final'!$O$145="Catastrófico"),CONCATENATE("R",'Mapa final'!$A$145),"")</f>
        <v/>
      </c>
      <c r="BA64" s="430"/>
      <c r="BB64" s="430" t="str">
        <f>IF(AND('Mapa final'!$K$148="Media",'Mapa final'!$O$148="Catastrófico"),CONCATENATE("R",'Mapa final'!$A$148),"")</f>
        <v/>
      </c>
      <c r="BC64" s="430"/>
      <c r="BD64" s="430" t="str">
        <f>IF(AND('Mapa final'!$K$151="Media",'Mapa final'!$O$151="Catastrófico"),CONCATENATE("R",'Mapa final'!$A$151),"")</f>
        <v/>
      </c>
      <c r="BE64" s="430"/>
      <c r="BF64" s="430" t="str">
        <f>IF(AND('Mapa final'!$K$154="Media",'Mapa final'!$O$154="Catastrófico"),CONCATENATE("R",'Mapa final'!$A$154),"")</f>
        <v/>
      </c>
      <c r="BG64" s="431"/>
      <c r="BH64" s="58"/>
      <c r="BI64" s="472"/>
      <c r="BJ64" s="473"/>
      <c r="BK64" s="473"/>
      <c r="BL64" s="473"/>
      <c r="BM64" s="473"/>
      <c r="BN64" s="474"/>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282"/>
      <c r="C65" s="282"/>
      <c r="D65" s="283"/>
      <c r="E65" s="421"/>
      <c r="F65" s="422"/>
      <c r="G65" s="422"/>
      <c r="H65" s="422"/>
      <c r="I65" s="422"/>
      <c r="J65" s="409"/>
      <c r="K65" s="410"/>
      <c r="L65" s="410"/>
      <c r="M65" s="410"/>
      <c r="N65" s="410"/>
      <c r="O65" s="410"/>
      <c r="P65" s="410"/>
      <c r="Q65" s="410"/>
      <c r="R65" s="410"/>
      <c r="S65" s="412"/>
      <c r="T65" s="409"/>
      <c r="U65" s="410"/>
      <c r="V65" s="410"/>
      <c r="W65" s="410"/>
      <c r="X65" s="410"/>
      <c r="Y65" s="410"/>
      <c r="Z65" s="410"/>
      <c r="AA65" s="410"/>
      <c r="AB65" s="410"/>
      <c r="AC65" s="412"/>
      <c r="AD65" s="409"/>
      <c r="AE65" s="410"/>
      <c r="AF65" s="410"/>
      <c r="AG65" s="410"/>
      <c r="AH65" s="410"/>
      <c r="AI65" s="410"/>
      <c r="AJ65" s="410"/>
      <c r="AK65" s="410"/>
      <c r="AL65" s="410"/>
      <c r="AM65" s="412"/>
      <c r="AN65" s="442"/>
      <c r="AO65" s="439"/>
      <c r="AP65" s="439"/>
      <c r="AQ65" s="439"/>
      <c r="AR65" s="439"/>
      <c r="AS65" s="439"/>
      <c r="AT65" s="439"/>
      <c r="AU65" s="439"/>
      <c r="AV65" s="439"/>
      <c r="AW65" s="443"/>
      <c r="AX65" s="433"/>
      <c r="AY65" s="434"/>
      <c r="AZ65" s="434"/>
      <c r="BA65" s="434"/>
      <c r="BB65" s="434"/>
      <c r="BC65" s="434"/>
      <c r="BD65" s="434"/>
      <c r="BE65" s="434"/>
      <c r="BF65" s="434"/>
      <c r="BG65" s="435"/>
      <c r="BH65" s="58"/>
      <c r="BI65" s="472"/>
      <c r="BJ65" s="473"/>
      <c r="BK65" s="473"/>
      <c r="BL65" s="473"/>
      <c r="BM65" s="473"/>
      <c r="BN65" s="474"/>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282"/>
      <c r="C66" s="282"/>
      <c r="D66" s="283"/>
      <c r="E66" s="415" t="s">
        <v>105</v>
      </c>
      <c r="F66" s="416"/>
      <c r="G66" s="416"/>
      <c r="H66" s="416"/>
      <c r="I66" s="416"/>
      <c r="J66" s="405" t="str">
        <f>IF(AND('Mapa final'!$K$7="Baja",'Mapa final'!$O$7="Leve"),CONCATENATE("R",'Mapa final'!$A$7),"")</f>
        <v/>
      </c>
      <c r="K66" s="406"/>
      <c r="L66" s="406" t="str">
        <f>IF(AND('Mapa final'!$K$10="Baja",'Mapa final'!$O$10="Leve"),CONCATENATE("R",'Mapa final'!$A$10),"")</f>
        <v/>
      </c>
      <c r="M66" s="406"/>
      <c r="N66" s="406" t="str">
        <f>IF(AND('Mapa final'!$K$13="Baja",'Mapa final'!$O$13="Leve"),CONCATENATE("R",'Mapa final'!$A$13),"")</f>
        <v/>
      </c>
      <c r="O66" s="406"/>
      <c r="P66" s="406" t="str">
        <f>IF(AND('Mapa final'!$K$16="Baja",'Mapa final'!$O$16="Leve"),CONCATENATE("R",'Mapa final'!$A$16),"")</f>
        <v/>
      </c>
      <c r="Q66" s="406"/>
      <c r="R66" s="406" t="str">
        <f>IF(AND('Mapa final'!$K$19="Baja",'Mapa final'!$O$19="Leve"),CONCATENATE("R",'Mapa final'!$A$19),"")</f>
        <v/>
      </c>
      <c r="S66" s="449"/>
      <c r="T66" s="428" t="str">
        <f>IF(AND('Mapa final'!$K$7="Baja",'Mapa final'!$O$7="Menor"),CONCATENATE("R",'Mapa final'!$A$7),"")</f>
        <v/>
      </c>
      <c r="U66" s="413"/>
      <c r="V66" s="413" t="str">
        <f>IF(AND('Mapa final'!$K$10="Baja",'Mapa final'!$O$10="Menor"),CONCATENATE("R",'Mapa final'!$A$10),"")</f>
        <v/>
      </c>
      <c r="W66" s="413"/>
      <c r="X66" s="413" t="str">
        <f>IF(AND('Mapa final'!$K$13="Baja",'Mapa final'!$O$13="Menor"),CONCATENATE("R",'Mapa final'!$A$13),"")</f>
        <v/>
      </c>
      <c r="Y66" s="413"/>
      <c r="Z66" s="413" t="str">
        <f>IF(AND('Mapa final'!$K$16="Baja",'Mapa final'!$O$16="Menor"),CONCATENATE("R",'Mapa final'!$A$16),"")</f>
        <v/>
      </c>
      <c r="AA66" s="413"/>
      <c r="AB66" s="413" t="str">
        <f>IF(AND('Mapa final'!$K$19="Baja",'Mapa final'!$O$19="Menor"),CONCATENATE("R",'Mapa final'!$A$19),"")</f>
        <v/>
      </c>
      <c r="AC66" s="429"/>
      <c r="AD66" s="428" t="str">
        <f>IF(AND('Mapa final'!$K$7="Baja",'Mapa final'!$O$7="Moderado"),CONCATENATE("R",'Mapa final'!$A$7),"")</f>
        <v>R1</v>
      </c>
      <c r="AE66" s="413"/>
      <c r="AF66" s="413" t="str">
        <f>IF(AND('Mapa final'!$K$10="Baja",'Mapa final'!$O$10="Moderado"),CONCATENATE("R",'Mapa final'!$A$10),"")</f>
        <v/>
      </c>
      <c r="AG66" s="413"/>
      <c r="AH66" s="413" t="str">
        <f>IF(AND('Mapa final'!$K$13="Baja",'Mapa final'!$O$13="Moderado"),CONCATENATE("R",'Mapa final'!$A$13),"")</f>
        <v/>
      </c>
      <c r="AI66" s="413"/>
      <c r="AJ66" s="413" t="str">
        <f>IF(AND('Mapa final'!$K$16="Baja",'Mapa final'!$O$16="Moderado"),CONCATENATE("R",'Mapa final'!$A$16),"")</f>
        <v/>
      </c>
      <c r="AK66" s="413"/>
      <c r="AL66" s="413" t="str">
        <f>IF(AND('Mapa final'!$K$19="Baja",'Mapa final'!$O$19="Moderado"),CONCATENATE("R",'Mapa final'!$A$19),"")</f>
        <v/>
      </c>
      <c r="AM66" s="429"/>
      <c r="AN66" s="444" t="str">
        <f>IF(AND('Mapa final'!$K$7="Baja",'Mapa final'!$O$7="Mayor"),CONCATENATE("R",'Mapa final'!$A$7),"")</f>
        <v/>
      </c>
      <c r="AO66" s="445"/>
      <c r="AP66" s="445" t="str">
        <f>IF(AND('Mapa final'!$K$10="Baja",'Mapa final'!$O$10="Mayor"),CONCATENATE("R",'Mapa final'!$A$10),"")</f>
        <v/>
      </c>
      <c r="AQ66" s="445"/>
      <c r="AR66" s="445" t="str">
        <f>IF(AND('Mapa final'!$K$13="Baja",'Mapa final'!$O$13="Mayor"),CONCATENATE("R",'Mapa final'!$A$13),"")</f>
        <v/>
      </c>
      <c r="AS66" s="445"/>
      <c r="AT66" s="445" t="str">
        <f>IF(AND('Mapa final'!$K$16="Baja",'Mapa final'!$O$16="Mayor"),CONCATENATE("R",'Mapa final'!$A$16),"")</f>
        <v/>
      </c>
      <c r="AU66" s="445"/>
      <c r="AV66" s="445" t="str">
        <f>IF(AND('Mapa final'!$K$19="Baja",'Mapa final'!$O$19="Mayor"),CONCATENATE("R",'Mapa final'!$A$19),"")</f>
        <v/>
      </c>
      <c r="AW66" s="446"/>
      <c r="AX66" s="436" t="str">
        <f>IF(AND('Mapa final'!$K$7="Baja",'Mapa final'!$O$7="Catastrófico"),CONCATENATE("R",'Mapa final'!$A$7),"")</f>
        <v/>
      </c>
      <c r="AY66" s="437"/>
      <c r="AZ66" s="437" t="str">
        <f>IF(AND('Mapa final'!$K$10="Baja",'Mapa final'!$O$10="Catastrófico"),CONCATENATE("R",'Mapa final'!$A$10),"")</f>
        <v/>
      </c>
      <c r="BA66" s="437"/>
      <c r="BB66" s="437" t="str">
        <f>IF(AND('Mapa final'!$K$13="Baja",'Mapa final'!$O$13="Catastrófico"),CONCATENATE("R",'Mapa final'!$A$13),"")</f>
        <v/>
      </c>
      <c r="BC66" s="437"/>
      <c r="BD66" s="437" t="str">
        <f>IF(AND('Mapa final'!$K$16="Baja",'Mapa final'!$O$16="Catastrófico"),CONCATENATE("R",'Mapa final'!$A$16),"")</f>
        <v/>
      </c>
      <c r="BE66" s="437"/>
      <c r="BF66" s="437" t="str">
        <f>IF(AND('Mapa final'!$K$19="Baja",'Mapa final'!$O$19="Catastrófico"),CONCATENATE("R",'Mapa final'!$A$19),"")</f>
        <v/>
      </c>
      <c r="BG66" s="438"/>
      <c r="BH66" s="58"/>
      <c r="BI66" s="472"/>
      <c r="BJ66" s="473"/>
      <c r="BK66" s="473"/>
      <c r="BL66" s="473"/>
      <c r="BM66" s="473"/>
      <c r="BN66" s="474"/>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282"/>
      <c r="C67" s="282"/>
      <c r="D67" s="283"/>
      <c r="E67" s="418"/>
      <c r="F67" s="419"/>
      <c r="G67" s="419"/>
      <c r="H67" s="419"/>
      <c r="I67" s="424"/>
      <c r="J67" s="401"/>
      <c r="K67" s="402"/>
      <c r="L67" s="402"/>
      <c r="M67" s="402"/>
      <c r="N67" s="402"/>
      <c r="O67" s="402"/>
      <c r="P67" s="402"/>
      <c r="Q67" s="402"/>
      <c r="R67" s="402"/>
      <c r="S67" s="450"/>
      <c r="T67" s="407"/>
      <c r="U67" s="408"/>
      <c r="V67" s="408"/>
      <c r="W67" s="408"/>
      <c r="X67" s="408"/>
      <c r="Y67" s="408"/>
      <c r="Z67" s="408"/>
      <c r="AA67" s="408"/>
      <c r="AB67" s="408"/>
      <c r="AC67" s="411"/>
      <c r="AD67" s="407"/>
      <c r="AE67" s="408"/>
      <c r="AF67" s="408"/>
      <c r="AG67" s="408"/>
      <c r="AH67" s="408"/>
      <c r="AI67" s="408"/>
      <c r="AJ67" s="408"/>
      <c r="AK67" s="408"/>
      <c r="AL67" s="408"/>
      <c r="AM67" s="411"/>
      <c r="AN67" s="441"/>
      <c r="AO67" s="400"/>
      <c r="AP67" s="400"/>
      <c r="AQ67" s="400"/>
      <c r="AR67" s="400"/>
      <c r="AS67" s="400"/>
      <c r="AT67" s="400"/>
      <c r="AU67" s="400"/>
      <c r="AV67" s="400"/>
      <c r="AW67" s="440"/>
      <c r="AX67" s="432"/>
      <c r="AY67" s="430"/>
      <c r="AZ67" s="430"/>
      <c r="BA67" s="430"/>
      <c r="BB67" s="430"/>
      <c r="BC67" s="430"/>
      <c r="BD67" s="430"/>
      <c r="BE67" s="430"/>
      <c r="BF67" s="430"/>
      <c r="BG67" s="431"/>
      <c r="BH67" s="58"/>
      <c r="BI67" s="472"/>
      <c r="BJ67" s="473"/>
      <c r="BK67" s="473"/>
      <c r="BL67" s="473"/>
      <c r="BM67" s="473"/>
      <c r="BN67" s="474"/>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282"/>
      <c r="C68" s="282"/>
      <c r="D68" s="283"/>
      <c r="E68" s="418"/>
      <c r="F68" s="419"/>
      <c r="G68" s="419"/>
      <c r="H68" s="419"/>
      <c r="I68" s="424"/>
      <c r="J68" s="401" t="str">
        <f>IF(AND('Mapa final'!$K$22="Baja",'Mapa final'!$O$22="Leve"),CONCATENATE("R",'Mapa final'!$A$22),"")</f>
        <v/>
      </c>
      <c r="K68" s="402"/>
      <c r="L68" s="402" t="str">
        <f>IF(AND('Mapa final'!$K$25="Baja",'Mapa final'!$O$25="Leve"),CONCATENATE("R",'Mapa final'!$A$25),"")</f>
        <v/>
      </c>
      <c r="M68" s="402"/>
      <c r="N68" s="402" t="str">
        <f>IF(AND('Mapa final'!$K$28="Baja",'Mapa final'!$O$28="Leve"),CONCATENATE("R",'Mapa final'!$A$28),"")</f>
        <v/>
      </c>
      <c r="O68" s="402"/>
      <c r="P68" s="402" t="str">
        <f>IF(AND('Mapa final'!$K$31="Baja",'Mapa final'!$O$31="Leve"),CONCATENATE("R",'Mapa final'!$A$31),"")</f>
        <v/>
      </c>
      <c r="Q68" s="402"/>
      <c r="R68" s="402" t="str">
        <f>IF(AND('Mapa final'!$K$34="Baja",'Mapa final'!$O$34="Leve"),CONCATENATE("R",'Mapa final'!$A$34),"")</f>
        <v/>
      </c>
      <c r="S68" s="450"/>
      <c r="T68" s="407" t="str">
        <f>IF(AND('Mapa final'!$K$22="Baja",'Mapa final'!$O$22="Menor"),CONCATENATE("R",'Mapa final'!$A$22),"")</f>
        <v/>
      </c>
      <c r="U68" s="408"/>
      <c r="V68" s="408" t="str">
        <f>IF(AND('Mapa final'!$K$25="Baja",'Mapa final'!$O$25="Menor"),CONCATENATE("R",'Mapa final'!$A$25),"")</f>
        <v/>
      </c>
      <c r="W68" s="408"/>
      <c r="X68" s="408" t="str">
        <f>IF(AND('Mapa final'!$K$28="Baja",'Mapa final'!$O$28="Menor"),CONCATENATE("R",'Mapa final'!$A$28),"")</f>
        <v/>
      </c>
      <c r="Y68" s="408"/>
      <c r="Z68" s="408" t="str">
        <f>IF(AND('Mapa final'!$K$31="Baja",'Mapa final'!$O$31="Menor"),CONCATENATE("R",'Mapa final'!$A$31),"")</f>
        <v/>
      </c>
      <c r="AA68" s="408"/>
      <c r="AB68" s="408" t="str">
        <f>IF(AND('Mapa final'!$K$34="Baja",'Mapa final'!$O$34="Menor"),CONCATENATE("R",'Mapa final'!$A$34),"")</f>
        <v/>
      </c>
      <c r="AC68" s="411"/>
      <c r="AD68" s="407" t="str">
        <f>IF(AND('Mapa final'!$K$22="Baja",'Mapa final'!$O$22="Moderado"),CONCATENATE("R",'Mapa final'!$A$22),"")</f>
        <v/>
      </c>
      <c r="AE68" s="408"/>
      <c r="AF68" s="408" t="str">
        <f>IF(AND('Mapa final'!$K$25="Baja",'Mapa final'!$O$25="Moderado"),CONCATENATE("R",'Mapa final'!$A$25),"")</f>
        <v/>
      </c>
      <c r="AG68" s="408"/>
      <c r="AH68" s="408" t="str">
        <f>IF(AND('Mapa final'!$K$28="Baja",'Mapa final'!$O$28="Moderado"),CONCATENATE("R",'Mapa final'!$A$28),"")</f>
        <v/>
      </c>
      <c r="AI68" s="408"/>
      <c r="AJ68" s="408" t="str">
        <f>IF(AND('Mapa final'!$K$31="Baja",'Mapa final'!$O$31="Moderado"),CONCATENATE("R",'Mapa final'!$A$31),"")</f>
        <v/>
      </c>
      <c r="AK68" s="408"/>
      <c r="AL68" s="408" t="str">
        <f>IF(AND('Mapa final'!$K$34="Baja",'Mapa final'!$O$34="Moderado"),CONCATENATE("R",'Mapa final'!$A$34),"")</f>
        <v/>
      </c>
      <c r="AM68" s="411"/>
      <c r="AN68" s="441" t="str">
        <f>IF(AND('Mapa final'!$K$22="Baja",'Mapa final'!$O$22="Mayor"),CONCATENATE("R",'Mapa final'!$A$22),"")</f>
        <v/>
      </c>
      <c r="AO68" s="400"/>
      <c r="AP68" s="400" t="str">
        <f>IF(AND('Mapa final'!$K$25="Baja",'Mapa final'!$O$25="Mayor"),CONCATENATE("R",'Mapa final'!$A$25),"")</f>
        <v/>
      </c>
      <c r="AQ68" s="400"/>
      <c r="AR68" s="400" t="str">
        <f>IF(AND('Mapa final'!$K$28="Baja",'Mapa final'!$O$28="Mayor"),CONCATENATE("R",'Mapa final'!$A$28),"")</f>
        <v/>
      </c>
      <c r="AS68" s="400"/>
      <c r="AT68" s="400" t="str">
        <f>IF(AND('Mapa final'!$K$31="Baja",'Mapa final'!$O$31="Mayor"),CONCATENATE("R",'Mapa final'!$A$31),"")</f>
        <v/>
      </c>
      <c r="AU68" s="400"/>
      <c r="AV68" s="400" t="str">
        <f>IF(AND('Mapa final'!$K$34="Baja",'Mapa final'!$O$34="Mayor"),CONCATENATE("R",'Mapa final'!$A$34),"")</f>
        <v/>
      </c>
      <c r="AW68" s="440"/>
      <c r="AX68" s="432" t="str">
        <f>IF(AND('Mapa final'!$K$22="Baja",'Mapa final'!$O$22="Catastrófico"),CONCATENATE("R",'Mapa final'!$A$22),"")</f>
        <v/>
      </c>
      <c r="AY68" s="430"/>
      <c r="AZ68" s="430" t="str">
        <f>IF(AND('Mapa final'!$K$25="Baja",'Mapa final'!$O$25="Catastrófico"),CONCATENATE("R",'Mapa final'!$A$25),"")</f>
        <v/>
      </c>
      <c r="BA68" s="430"/>
      <c r="BB68" s="430" t="str">
        <f>IF(AND('Mapa final'!$K$28="Baja",'Mapa final'!$O$28="Catastrófico"),CONCATENATE("R",'Mapa final'!$A$28),"")</f>
        <v/>
      </c>
      <c r="BC68" s="430"/>
      <c r="BD68" s="430" t="str">
        <f>IF(AND('Mapa final'!$K$31="Baja",'Mapa final'!$O$31="Catastrófico"),CONCATENATE("R",'Mapa final'!$A$31),"")</f>
        <v/>
      </c>
      <c r="BE68" s="430"/>
      <c r="BF68" s="430" t="str">
        <f>IF(AND('Mapa final'!$K$34="Baja",'Mapa final'!$O$34="Catastrófico"),CONCATENATE("R",'Mapa final'!$A$34),"")</f>
        <v/>
      </c>
      <c r="BG68" s="431"/>
      <c r="BH68" s="58"/>
      <c r="BI68" s="472"/>
      <c r="BJ68" s="473"/>
      <c r="BK68" s="473"/>
      <c r="BL68" s="473"/>
      <c r="BM68" s="473"/>
      <c r="BN68" s="474"/>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282"/>
      <c r="C69" s="282"/>
      <c r="D69" s="283"/>
      <c r="E69" s="418"/>
      <c r="F69" s="419"/>
      <c r="G69" s="419"/>
      <c r="H69" s="419"/>
      <c r="I69" s="424"/>
      <c r="J69" s="401"/>
      <c r="K69" s="402"/>
      <c r="L69" s="402"/>
      <c r="M69" s="402"/>
      <c r="N69" s="402"/>
      <c r="O69" s="402"/>
      <c r="P69" s="402"/>
      <c r="Q69" s="402"/>
      <c r="R69" s="402"/>
      <c r="S69" s="450"/>
      <c r="T69" s="407"/>
      <c r="U69" s="408"/>
      <c r="V69" s="408"/>
      <c r="W69" s="408"/>
      <c r="X69" s="408"/>
      <c r="Y69" s="408"/>
      <c r="Z69" s="408"/>
      <c r="AA69" s="408"/>
      <c r="AB69" s="408"/>
      <c r="AC69" s="411"/>
      <c r="AD69" s="407"/>
      <c r="AE69" s="408"/>
      <c r="AF69" s="408"/>
      <c r="AG69" s="408"/>
      <c r="AH69" s="408"/>
      <c r="AI69" s="408"/>
      <c r="AJ69" s="408"/>
      <c r="AK69" s="408"/>
      <c r="AL69" s="408"/>
      <c r="AM69" s="411"/>
      <c r="AN69" s="441"/>
      <c r="AO69" s="400"/>
      <c r="AP69" s="400"/>
      <c r="AQ69" s="400"/>
      <c r="AR69" s="400"/>
      <c r="AS69" s="400"/>
      <c r="AT69" s="400"/>
      <c r="AU69" s="400"/>
      <c r="AV69" s="400"/>
      <c r="AW69" s="440"/>
      <c r="AX69" s="432"/>
      <c r="AY69" s="430"/>
      <c r="AZ69" s="430"/>
      <c r="BA69" s="430"/>
      <c r="BB69" s="430"/>
      <c r="BC69" s="430"/>
      <c r="BD69" s="430"/>
      <c r="BE69" s="430"/>
      <c r="BF69" s="430"/>
      <c r="BG69" s="431"/>
      <c r="BH69" s="58"/>
      <c r="BI69" s="472"/>
      <c r="BJ69" s="473"/>
      <c r="BK69" s="473"/>
      <c r="BL69" s="473"/>
      <c r="BM69" s="473"/>
      <c r="BN69" s="474"/>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282"/>
      <c r="C70" s="282"/>
      <c r="D70" s="283"/>
      <c r="E70" s="418"/>
      <c r="F70" s="419"/>
      <c r="G70" s="419"/>
      <c r="H70" s="419"/>
      <c r="I70" s="424"/>
      <c r="J70" s="401" t="str">
        <f>IF(AND('Mapa final'!$K$37="Baja",'Mapa final'!$O$37="Leve"),CONCATENATE("R",'Mapa final'!$A$37),"")</f>
        <v/>
      </c>
      <c r="K70" s="402"/>
      <c r="L70" s="402" t="str">
        <f>IF(AND('Mapa final'!$K$40="Baja",'Mapa final'!$O$40="Leve"),CONCATENATE("R",'Mapa final'!$A$40),"")</f>
        <v/>
      </c>
      <c r="M70" s="402"/>
      <c r="N70" s="402" t="str">
        <f>IF(AND('Mapa final'!$K$43="Baja",'Mapa final'!$O$43="Leve"),CONCATENATE("R",'Mapa final'!$A$43),"")</f>
        <v/>
      </c>
      <c r="O70" s="402"/>
      <c r="P70" s="402" t="str">
        <f>IF(AND('Mapa final'!$K$46="Baja",'Mapa final'!$O$46="Leve"),CONCATENATE("R",'Mapa final'!$A$46),"")</f>
        <v/>
      </c>
      <c r="Q70" s="402"/>
      <c r="R70" s="402" t="str">
        <f>IF(AND('Mapa final'!$K$49="Baja",'Mapa final'!$O$49="Leve"),CONCATENATE("R",'Mapa final'!$A$49),"")</f>
        <v/>
      </c>
      <c r="S70" s="450"/>
      <c r="T70" s="407" t="str">
        <f>IF(AND('Mapa final'!$K$37="Baja",'Mapa final'!$O$37="Menor"),CONCATENATE("R",'Mapa final'!$A$37),"")</f>
        <v/>
      </c>
      <c r="U70" s="408"/>
      <c r="V70" s="408" t="str">
        <f>IF(AND('Mapa final'!$K$40="Baja",'Mapa final'!$O$40="Menor"),CONCATENATE("R",'Mapa final'!$A$40),"")</f>
        <v/>
      </c>
      <c r="W70" s="408"/>
      <c r="X70" s="408" t="str">
        <f>IF(AND('Mapa final'!$K$43="Baja",'Mapa final'!$O$43="Menor"),CONCATENATE("R",'Mapa final'!$A$43),"")</f>
        <v/>
      </c>
      <c r="Y70" s="408"/>
      <c r="Z70" s="408" t="str">
        <f>IF(AND('Mapa final'!$K$46="Baja",'Mapa final'!$O$46="Menor"),CONCATENATE("R",'Mapa final'!$A$46),"")</f>
        <v/>
      </c>
      <c r="AA70" s="408"/>
      <c r="AB70" s="408" t="str">
        <f>IF(AND('Mapa final'!$K$49="Baja",'Mapa final'!$O$49="Menor"),CONCATENATE("R",'Mapa final'!$A$49),"")</f>
        <v/>
      </c>
      <c r="AC70" s="411"/>
      <c r="AD70" s="407" t="str">
        <f>IF(AND('Mapa final'!$K$37="Baja",'Mapa final'!$O$37="Moderado"),CONCATENATE("R",'Mapa final'!$A$37),"")</f>
        <v/>
      </c>
      <c r="AE70" s="408"/>
      <c r="AF70" s="408" t="str">
        <f>IF(AND('Mapa final'!$K$40="Baja",'Mapa final'!$O$40="Moderado"),CONCATENATE("R",'Mapa final'!$A$40),"")</f>
        <v>R12</v>
      </c>
      <c r="AG70" s="408"/>
      <c r="AH70" s="408" t="str">
        <f>IF(AND('Mapa final'!$K$43="Baja",'Mapa final'!$O$43="Moderado"),CONCATENATE("R",'Mapa final'!$A$43),"")</f>
        <v/>
      </c>
      <c r="AI70" s="408"/>
      <c r="AJ70" s="408" t="str">
        <f>IF(AND('Mapa final'!$K$46="Baja",'Mapa final'!$O$46="Moderado"),CONCATENATE("R",'Mapa final'!$A$46),"")</f>
        <v>R14</v>
      </c>
      <c r="AK70" s="408"/>
      <c r="AL70" s="408" t="str">
        <f>IF(AND('Mapa final'!$K$49="Baja",'Mapa final'!$O$49="Moderado"),CONCATENATE("R",'Mapa final'!$A$49),"")</f>
        <v/>
      </c>
      <c r="AM70" s="411"/>
      <c r="AN70" s="441" t="str">
        <f>IF(AND('Mapa final'!$K$37="Baja",'Mapa final'!$O$37="Mayor"),CONCATENATE("R",'Mapa final'!$A$37),"")</f>
        <v>R11</v>
      </c>
      <c r="AO70" s="400"/>
      <c r="AP70" s="400" t="str">
        <f>IF(AND('Mapa final'!$K$40="Baja",'Mapa final'!$O$40="Mayor"),CONCATENATE("R",'Mapa final'!$A$40),"")</f>
        <v/>
      </c>
      <c r="AQ70" s="400"/>
      <c r="AR70" s="400" t="str">
        <f>IF(AND('Mapa final'!$K$43="Baja",'Mapa final'!$O$43="Mayor"),CONCATENATE("R",'Mapa final'!$A$43),"")</f>
        <v/>
      </c>
      <c r="AS70" s="400"/>
      <c r="AT70" s="400" t="str">
        <f>IF(AND('Mapa final'!$K$46="Baja",'Mapa final'!$O$46="Mayor"),CONCATENATE("R",'Mapa final'!$A$46),"")</f>
        <v/>
      </c>
      <c r="AU70" s="400"/>
      <c r="AV70" s="400" t="str">
        <f>IF(AND('Mapa final'!$K$49="Baja",'Mapa final'!$O$49="Mayor"),CONCATENATE("R",'Mapa final'!$A$49),"")</f>
        <v/>
      </c>
      <c r="AW70" s="440"/>
      <c r="AX70" s="432" t="str">
        <f>IF(AND('Mapa final'!$K$37="Baja",'Mapa final'!$O$37="Catastrófico"),CONCATENATE("R",'Mapa final'!$A$37),"")</f>
        <v/>
      </c>
      <c r="AY70" s="430"/>
      <c r="AZ70" s="430" t="str">
        <f>IF(AND('Mapa final'!$K$40="Baja",'Mapa final'!$O$40="Catastrófico"),CONCATENATE("R",'Mapa final'!$A$40),"")</f>
        <v/>
      </c>
      <c r="BA70" s="430"/>
      <c r="BB70" s="430" t="str">
        <f>IF(AND('Mapa final'!$K$43="Baja",'Mapa final'!$O$43="Catastrófico"),CONCATENATE("R",'Mapa final'!$A$43),"")</f>
        <v/>
      </c>
      <c r="BC70" s="430"/>
      <c r="BD70" s="430" t="str">
        <f>IF(AND('Mapa final'!$K$46="Baja",'Mapa final'!$O$46="Catastrófico"),CONCATENATE("R",'Mapa final'!$A$46),"")</f>
        <v/>
      </c>
      <c r="BE70" s="430"/>
      <c r="BF70" s="430" t="str">
        <f>IF(AND('Mapa final'!$K$49="Baja",'Mapa final'!$O$49="Catastrófico"),CONCATENATE("R",'Mapa final'!$A$49),"")</f>
        <v/>
      </c>
      <c r="BG70" s="431"/>
      <c r="BH70" s="58"/>
      <c r="BI70" s="472"/>
      <c r="BJ70" s="473"/>
      <c r="BK70" s="473"/>
      <c r="BL70" s="473"/>
      <c r="BM70" s="473"/>
      <c r="BN70" s="474"/>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282"/>
      <c r="C71" s="282"/>
      <c r="D71" s="283"/>
      <c r="E71" s="418"/>
      <c r="F71" s="419"/>
      <c r="G71" s="419"/>
      <c r="H71" s="419"/>
      <c r="I71" s="424"/>
      <c r="J71" s="401"/>
      <c r="K71" s="402"/>
      <c r="L71" s="402"/>
      <c r="M71" s="402"/>
      <c r="N71" s="402"/>
      <c r="O71" s="402"/>
      <c r="P71" s="402"/>
      <c r="Q71" s="402"/>
      <c r="R71" s="402"/>
      <c r="S71" s="450"/>
      <c r="T71" s="407"/>
      <c r="U71" s="408"/>
      <c r="V71" s="408"/>
      <c r="W71" s="408"/>
      <c r="X71" s="408"/>
      <c r="Y71" s="408"/>
      <c r="Z71" s="408"/>
      <c r="AA71" s="408"/>
      <c r="AB71" s="408"/>
      <c r="AC71" s="411"/>
      <c r="AD71" s="407"/>
      <c r="AE71" s="408"/>
      <c r="AF71" s="408"/>
      <c r="AG71" s="408"/>
      <c r="AH71" s="408"/>
      <c r="AI71" s="408"/>
      <c r="AJ71" s="408"/>
      <c r="AK71" s="408"/>
      <c r="AL71" s="408"/>
      <c r="AM71" s="411"/>
      <c r="AN71" s="441"/>
      <c r="AO71" s="400"/>
      <c r="AP71" s="400"/>
      <c r="AQ71" s="400"/>
      <c r="AR71" s="400"/>
      <c r="AS71" s="400"/>
      <c r="AT71" s="400"/>
      <c r="AU71" s="400"/>
      <c r="AV71" s="400"/>
      <c r="AW71" s="440"/>
      <c r="AX71" s="432"/>
      <c r="AY71" s="430"/>
      <c r="AZ71" s="430"/>
      <c r="BA71" s="430"/>
      <c r="BB71" s="430"/>
      <c r="BC71" s="430"/>
      <c r="BD71" s="430"/>
      <c r="BE71" s="430"/>
      <c r="BF71" s="430"/>
      <c r="BG71" s="431"/>
      <c r="BH71" s="58"/>
      <c r="BI71" s="472"/>
      <c r="BJ71" s="473"/>
      <c r="BK71" s="473"/>
      <c r="BL71" s="473"/>
      <c r="BM71" s="473"/>
      <c r="BN71" s="474"/>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282"/>
      <c r="C72" s="282"/>
      <c r="D72" s="283"/>
      <c r="E72" s="418"/>
      <c r="F72" s="419"/>
      <c r="G72" s="419"/>
      <c r="H72" s="419"/>
      <c r="I72" s="424"/>
      <c r="J72" s="401" t="str">
        <f>IF(AND('Mapa final'!$K$52="Baja",'Mapa final'!$O$52="Leve"),CONCATENATE("R",'Mapa final'!$A$52),"")</f>
        <v/>
      </c>
      <c r="K72" s="402"/>
      <c r="L72" s="402" t="str">
        <f>IF(AND('Mapa final'!$K$55="Baja",'Mapa final'!$O$55="Leve"),CONCATENATE("R",'Mapa final'!$A$55),"")</f>
        <v/>
      </c>
      <c r="M72" s="402"/>
      <c r="N72" s="402" t="str">
        <f>IF(AND('Mapa final'!$K$58="Baja",'Mapa final'!$O$58="Leve"),CONCATENATE("R",'Mapa final'!$A$58),"")</f>
        <v/>
      </c>
      <c r="O72" s="402"/>
      <c r="P72" s="402" t="str">
        <f>IF(AND('Mapa final'!$K$61="Baja",'Mapa final'!$O$61="Leve"),CONCATENATE("R",'Mapa final'!$A$61),"")</f>
        <v/>
      </c>
      <c r="Q72" s="402"/>
      <c r="R72" s="402" t="str">
        <f>IF(AND('Mapa final'!$K$64="Baja",'Mapa final'!$O$64="Leve"),CONCATENATE("R",'Mapa final'!$A$64),"")</f>
        <v/>
      </c>
      <c r="S72" s="450"/>
      <c r="T72" s="407" t="str">
        <f>IF(AND('Mapa final'!$K$52="Baja",'Mapa final'!$O$52="Menor"),CONCATENATE("R",'Mapa final'!$A$52),"")</f>
        <v/>
      </c>
      <c r="U72" s="408"/>
      <c r="V72" s="408" t="str">
        <f>IF(AND('Mapa final'!$K$55="Baja",'Mapa final'!$O$55="Menor"),CONCATENATE("R",'Mapa final'!$A$55),"")</f>
        <v/>
      </c>
      <c r="W72" s="408"/>
      <c r="X72" s="408" t="str">
        <f>IF(AND('Mapa final'!$K$58="Baja",'Mapa final'!$O$58="Menor"),CONCATENATE("R",'Mapa final'!$A$58),"")</f>
        <v/>
      </c>
      <c r="Y72" s="408"/>
      <c r="Z72" s="408" t="str">
        <f>IF(AND('Mapa final'!$K$61="Baja",'Mapa final'!$O$61="Menor"),CONCATENATE("R",'Mapa final'!$A$61),"")</f>
        <v/>
      </c>
      <c r="AA72" s="408"/>
      <c r="AB72" s="408" t="str">
        <f>IF(AND('Mapa final'!$K$64="Baja",'Mapa final'!$O$64="Menor"),CONCATENATE("R",'Mapa final'!$A$64),"")</f>
        <v/>
      </c>
      <c r="AC72" s="411"/>
      <c r="AD72" s="407" t="str">
        <f>IF(AND('Mapa final'!$K$52="Baja",'Mapa final'!$O$52="Moderado"),CONCATENATE("R",'Mapa final'!$A$52),"")</f>
        <v/>
      </c>
      <c r="AE72" s="408"/>
      <c r="AF72" s="408" t="str">
        <f>IF(AND('Mapa final'!$K$55="Baja",'Mapa final'!$O$55="Moderado"),CONCATENATE("R",'Mapa final'!$A$55),"")</f>
        <v/>
      </c>
      <c r="AG72" s="408"/>
      <c r="AH72" s="408" t="str">
        <f>IF(AND('Mapa final'!$K$58="Baja",'Mapa final'!$O$58="Moderado"),CONCATENATE("R",'Mapa final'!$A$58),"")</f>
        <v/>
      </c>
      <c r="AI72" s="408"/>
      <c r="AJ72" s="408" t="str">
        <f>IF(AND('Mapa final'!$K$61="Baja",'Mapa final'!$O$61="Moderado"),CONCATENATE("R",'Mapa final'!$A$61),"")</f>
        <v/>
      </c>
      <c r="AK72" s="408"/>
      <c r="AL72" s="408" t="str">
        <f>IF(AND('Mapa final'!$K$64="Baja",'Mapa final'!$O$64="Moderado"),CONCATENATE("R",'Mapa final'!$A$64),"")</f>
        <v/>
      </c>
      <c r="AM72" s="411"/>
      <c r="AN72" s="441" t="str">
        <f>IF(AND('Mapa final'!$K$52="Baja",'Mapa final'!$O$52="Mayor"),CONCATENATE("R",'Mapa final'!$A$52),"")</f>
        <v/>
      </c>
      <c r="AO72" s="400"/>
      <c r="AP72" s="400" t="str">
        <f>IF(AND('Mapa final'!$K$55="Baja",'Mapa final'!$O$55="Mayor"),CONCATENATE("R",'Mapa final'!$A$55),"")</f>
        <v/>
      </c>
      <c r="AQ72" s="400"/>
      <c r="AR72" s="400" t="str">
        <f>IF(AND('Mapa final'!$K$58="Baja",'Mapa final'!$O$58="Mayor"),CONCATENATE("R",'Mapa final'!$A$58),"")</f>
        <v/>
      </c>
      <c r="AS72" s="400"/>
      <c r="AT72" s="400" t="str">
        <f>IF(AND('Mapa final'!$K$61="Baja",'Mapa final'!$O$61="Mayor"),CONCATENATE("R",'Mapa final'!$A$61),"")</f>
        <v/>
      </c>
      <c r="AU72" s="400"/>
      <c r="AV72" s="400" t="str">
        <f>IF(AND('Mapa final'!$K$64="Baja",'Mapa final'!$O$64="Mayor"),CONCATENATE("R",'Mapa final'!$A$64),"")</f>
        <v/>
      </c>
      <c r="AW72" s="440"/>
      <c r="AX72" s="432" t="str">
        <f>IF(AND('Mapa final'!$K$52="Baja",'Mapa final'!$O$52="Catastrófico"),CONCATENATE("R",'Mapa final'!$A$52),"")</f>
        <v/>
      </c>
      <c r="AY72" s="430"/>
      <c r="AZ72" s="430" t="str">
        <f>IF(AND('Mapa final'!$K$55="Baja",'Mapa final'!$O$55="Catastrófico"),CONCATENATE("R",'Mapa final'!$A$55),"")</f>
        <v/>
      </c>
      <c r="BA72" s="430"/>
      <c r="BB72" s="430" t="str">
        <f>IF(AND('Mapa final'!$K$58="Baja",'Mapa final'!$O$58="Catastrófico"),CONCATENATE("R",'Mapa final'!$A$58),"")</f>
        <v/>
      </c>
      <c r="BC72" s="430"/>
      <c r="BD72" s="430" t="str">
        <f>IF(AND('Mapa final'!$K$61="Baja",'Mapa final'!$O$61="Catastrófico"),CONCATENATE("R",'Mapa final'!$A$61),"")</f>
        <v/>
      </c>
      <c r="BE72" s="430"/>
      <c r="BF72" s="430" t="str">
        <f>IF(AND('Mapa final'!$K$64="Baja",'Mapa final'!$O$64="Catastrófico"),CONCATENATE("R",'Mapa final'!$A$64),"")</f>
        <v/>
      </c>
      <c r="BG72" s="431"/>
      <c r="BH72" s="58"/>
      <c r="BI72" s="472"/>
      <c r="BJ72" s="473"/>
      <c r="BK72" s="473"/>
      <c r="BL72" s="473"/>
      <c r="BM72" s="473"/>
      <c r="BN72" s="474"/>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282"/>
      <c r="C73" s="282"/>
      <c r="D73" s="283"/>
      <c r="E73" s="418"/>
      <c r="F73" s="419"/>
      <c r="G73" s="419"/>
      <c r="H73" s="419"/>
      <c r="I73" s="424"/>
      <c r="J73" s="401"/>
      <c r="K73" s="402"/>
      <c r="L73" s="402"/>
      <c r="M73" s="402"/>
      <c r="N73" s="402"/>
      <c r="O73" s="402"/>
      <c r="P73" s="402"/>
      <c r="Q73" s="402"/>
      <c r="R73" s="402"/>
      <c r="S73" s="450"/>
      <c r="T73" s="407"/>
      <c r="U73" s="408"/>
      <c r="V73" s="408"/>
      <c r="W73" s="408"/>
      <c r="X73" s="408"/>
      <c r="Y73" s="408"/>
      <c r="Z73" s="408"/>
      <c r="AA73" s="408"/>
      <c r="AB73" s="408"/>
      <c r="AC73" s="411"/>
      <c r="AD73" s="407"/>
      <c r="AE73" s="408"/>
      <c r="AF73" s="408"/>
      <c r="AG73" s="408"/>
      <c r="AH73" s="408"/>
      <c r="AI73" s="408"/>
      <c r="AJ73" s="408"/>
      <c r="AK73" s="408"/>
      <c r="AL73" s="408"/>
      <c r="AM73" s="411"/>
      <c r="AN73" s="441"/>
      <c r="AO73" s="400"/>
      <c r="AP73" s="400"/>
      <c r="AQ73" s="400"/>
      <c r="AR73" s="400"/>
      <c r="AS73" s="400"/>
      <c r="AT73" s="400"/>
      <c r="AU73" s="400"/>
      <c r="AV73" s="400"/>
      <c r="AW73" s="440"/>
      <c r="AX73" s="432"/>
      <c r="AY73" s="430"/>
      <c r="AZ73" s="430"/>
      <c r="BA73" s="430"/>
      <c r="BB73" s="430"/>
      <c r="BC73" s="430"/>
      <c r="BD73" s="430"/>
      <c r="BE73" s="430"/>
      <c r="BF73" s="430"/>
      <c r="BG73" s="431"/>
      <c r="BH73" s="58"/>
      <c r="BI73" s="475"/>
      <c r="BJ73" s="476"/>
      <c r="BK73" s="476"/>
      <c r="BL73" s="476"/>
      <c r="BM73" s="476"/>
      <c r="BN73" s="477"/>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282"/>
      <c r="C74" s="282"/>
      <c r="D74" s="283"/>
      <c r="E74" s="418"/>
      <c r="F74" s="419"/>
      <c r="G74" s="419"/>
      <c r="H74" s="419"/>
      <c r="I74" s="424"/>
      <c r="J74" s="401" t="str">
        <f>IF(AND('Mapa final'!$K$67="Baja",'Mapa final'!$O$67="Leve"),CONCATENATE("R",'Mapa final'!$A$67),"")</f>
        <v>R21</v>
      </c>
      <c r="K74" s="402"/>
      <c r="L74" s="402" t="str">
        <f>IF(AND('Mapa final'!$K$70="Baja",'Mapa final'!$O$70="Leve"),CONCATENATE("R",'Mapa final'!$A$70),"")</f>
        <v/>
      </c>
      <c r="M74" s="402"/>
      <c r="N74" s="402" t="str">
        <f>IF(AND('Mapa final'!$K$73="Baja",'Mapa final'!$O$73="Leve"),CONCATENATE("R",'Mapa final'!$A$73),"")</f>
        <v/>
      </c>
      <c r="O74" s="402"/>
      <c r="P74" s="402" t="str">
        <f>IF(AND('Mapa final'!$K$76="Baja",'Mapa final'!$O$76="Leve"),CONCATENATE("R",'Mapa final'!$A$76),"")</f>
        <v/>
      </c>
      <c r="Q74" s="402"/>
      <c r="R74" s="402" t="str">
        <f>IF(AND('Mapa final'!$K$79="Baja",'Mapa final'!$O$79="Leve"),CONCATENATE("R",'Mapa final'!$A$79),"")</f>
        <v/>
      </c>
      <c r="S74" s="450"/>
      <c r="T74" s="407" t="str">
        <f>IF(AND('Mapa final'!$K$67="Baja",'Mapa final'!$O$67="Menor"),CONCATENATE("R",'Mapa final'!$A$67),"")</f>
        <v/>
      </c>
      <c r="U74" s="408"/>
      <c r="V74" s="408" t="str">
        <f>IF(AND('Mapa final'!$K$70="Baja",'Mapa final'!$O$70="Menor"),CONCATENATE("R",'Mapa final'!$A$70),"")</f>
        <v>R22</v>
      </c>
      <c r="W74" s="408"/>
      <c r="X74" s="408" t="str">
        <f>IF(AND('Mapa final'!$K$73="Baja",'Mapa final'!$O$73="Menor"),CONCATENATE("R",'Mapa final'!$A$73),"")</f>
        <v/>
      </c>
      <c r="Y74" s="408"/>
      <c r="Z74" s="408" t="str">
        <f>IF(AND('Mapa final'!$K$76="Baja",'Mapa final'!$O$76="Menor"),CONCATENATE("R",'Mapa final'!$A$76),"")</f>
        <v/>
      </c>
      <c r="AA74" s="408"/>
      <c r="AB74" s="408" t="str">
        <f>IF(AND('Mapa final'!$K$79="Baja",'Mapa final'!$O$79="Menor"),CONCATENATE("R",'Mapa final'!$A$79),"")</f>
        <v/>
      </c>
      <c r="AC74" s="411"/>
      <c r="AD74" s="407" t="str">
        <f>IF(AND('Mapa final'!$K$67="Baja",'Mapa final'!$O$67="Moderado"),CONCATENATE("R",'Mapa final'!$A$67),"")</f>
        <v/>
      </c>
      <c r="AE74" s="408"/>
      <c r="AF74" s="408" t="str">
        <f>IF(AND('Mapa final'!$K$70="Baja",'Mapa final'!$O$70="Moderado"),CONCATENATE("R",'Mapa final'!$A$70),"")</f>
        <v/>
      </c>
      <c r="AG74" s="408"/>
      <c r="AH74" s="408" t="str">
        <f>IF(AND('Mapa final'!$K$73="Baja",'Mapa final'!$O$73="Moderado"),CONCATENATE("R",'Mapa final'!$A$73),"")</f>
        <v/>
      </c>
      <c r="AI74" s="408"/>
      <c r="AJ74" s="408" t="str">
        <f>IF(AND('Mapa final'!$K$76="Baja",'Mapa final'!$O$76="Moderado"),CONCATENATE("R",'Mapa final'!$A$76),"")</f>
        <v>R24</v>
      </c>
      <c r="AK74" s="408"/>
      <c r="AL74" s="408" t="str">
        <f>IF(AND('Mapa final'!$K$79="Baja",'Mapa final'!$O$79="Moderado"),CONCATENATE("R",'Mapa final'!$A$79),"")</f>
        <v>R25</v>
      </c>
      <c r="AM74" s="411"/>
      <c r="AN74" s="441" t="str">
        <f>IF(AND('Mapa final'!$K$67="Baja",'Mapa final'!$O$67="Mayor"),CONCATENATE("R",'Mapa final'!$A$67),"")</f>
        <v/>
      </c>
      <c r="AO74" s="400"/>
      <c r="AP74" s="400" t="str">
        <f>IF(AND('Mapa final'!$K$70="Baja",'Mapa final'!$O$70="Mayor"),CONCATENATE("R",'Mapa final'!$A$70),"")</f>
        <v/>
      </c>
      <c r="AQ74" s="400"/>
      <c r="AR74" s="400" t="str">
        <f>IF(AND('Mapa final'!$K$73="Baja",'Mapa final'!$O$73="Mayor"),CONCATENATE("R",'Mapa final'!$A$73),"")</f>
        <v/>
      </c>
      <c r="AS74" s="400"/>
      <c r="AT74" s="400" t="str">
        <f>IF(AND('Mapa final'!$K$76="Baja",'Mapa final'!$O$76="Mayor"),CONCATENATE("R",'Mapa final'!$A$76),"")</f>
        <v/>
      </c>
      <c r="AU74" s="400"/>
      <c r="AV74" s="400" t="str">
        <f>IF(AND('Mapa final'!$K$79="Baja",'Mapa final'!$O$79="Mayor"),CONCATENATE("R",'Mapa final'!$A$79),"")</f>
        <v/>
      </c>
      <c r="AW74" s="440"/>
      <c r="AX74" s="432" t="str">
        <f>IF(AND('Mapa final'!$K$67="Baja",'Mapa final'!$O$67="Catastrófico"),CONCATENATE("R",'Mapa final'!$A$67),"")</f>
        <v/>
      </c>
      <c r="AY74" s="430"/>
      <c r="AZ74" s="430" t="str">
        <f>IF(AND('Mapa final'!$K$70="Baja",'Mapa final'!$O$70="Catastrófico"),CONCATENATE("R",'Mapa final'!$A$70),"")</f>
        <v/>
      </c>
      <c r="BA74" s="430"/>
      <c r="BB74" s="430" t="str">
        <f>IF(AND('Mapa final'!$K$73="Baja",'Mapa final'!$O$73="Catastrófico"),CONCATENATE("R",'Mapa final'!$A$73),"")</f>
        <v/>
      </c>
      <c r="BC74" s="430"/>
      <c r="BD74" s="430" t="str">
        <f>IF(AND('Mapa final'!$K$76="Baja",'Mapa final'!$O$76="Catastrófico"),CONCATENATE("R",'Mapa final'!$A$76),"")</f>
        <v/>
      </c>
      <c r="BE74" s="430"/>
      <c r="BF74" s="430" t="str">
        <f>IF(AND('Mapa final'!$K$79="Baja",'Mapa final'!$O$79="Catastrófico"),CONCATENATE("R",'Mapa final'!$A$79),"")</f>
        <v/>
      </c>
      <c r="BG74" s="431"/>
      <c r="BH74" s="58"/>
      <c r="BI74" s="478" t="s">
        <v>76</v>
      </c>
      <c r="BJ74" s="479"/>
      <c r="BK74" s="479"/>
      <c r="BL74" s="479"/>
      <c r="BM74" s="479"/>
      <c r="BN74" s="480"/>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282"/>
      <c r="C75" s="282"/>
      <c r="D75" s="283"/>
      <c r="E75" s="418"/>
      <c r="F75" s="419"/>
      <c r="G75" s="419"/>
      <c r="H75" s="419"/>
      <c r="I75" s="424"/>
      <c r="J75" s="401"/>
      <c r="K75" s="402"/>
      <c r="L75" s="402"/>
      <c r="M75" s="402"/>
      <c r="N75" s="402"/>
      <c r="O75" s="402"/>
      <c r="P75" s="402"/>
      <c r="Q75" s="402"/>
      <c r="R75" s="402"/>
      <c r="S75" s="450"/>
      <c r="T75" s="407"/>
      <c r="U75" s="408"/>
      <c r="V75" s="408"/>
      <c r="W75" s="408"/>
      <c r="X75" s="408"/>
      <c r="Y75" s="408"/>
      <c r="Z75" s="408"/>
      <c r="AA75" s="408"/>
      <c r="AB75" s="408"/>
      <c r="AC75" s="411"/>
      <c r="AD75" s="407"/>
      <c r="AE75" s="408"/>
      <c r="AF75" s="408"/>
      <c r="AG75" s="408"/>
      <c r="AH75" s="408"/>
      <c r="AI75" s="408"/>
      <c r="AJ75" s="408"/>
      <c r="AK75" s="408"/>
      <c r="AL75" s="408"/>
      <c r="AM75" s="411"/>
      <c r="AN75" s="441"/>
      <c r="AO75" s="400"/>
      <c r="AP75" s="400"/>
      <c r="AQ75" s="400"/>
      <c r="AR75" s="400"/>
      <c r="AS75" s="400"/>
      <c r="AT75" s="400"/>
      <c r="AU75" s="400"/>
      <c r="AV75" s="400"/>
      <c r="AW75" s="440"/>
      <c r="AX75" s="432"/>
      <c r="AY75" s="430"/>
      <c r="AZ75" s="430"/>
      <c r="BA75" s="430"/>
      <c r="BB75" s="430"/>
      <c r="BC75" s="430"/>
      <c r="BD75" s="430"/>
      <c r="BE75" s="430"/>
      <c r="BF75" s="430"/>
      <c r="BG75" s="431"/>
      <c r="BH75" s="58"/>
      <c r="BI75" s="481"/>
      <c r="BJ75" s="482"/>
      <c r="BK75" s="482"/>
      <c r="BL75" s="482"/>
      <c r="BM75" s="482"/>
      <c r="BN75" s="483"/>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282"/>
      <c r="C76" s="282"/>
      <c r="D76" s="283"/>
      <c r="E76" s="418"/>
      <c r="F76" s="419"/>
      <c r="G76" s="419"/>
      <c r="H76" s="419"/>
      <c r="I76" s="424"/>
      <c r="J76" s="401" t="str">
        <f>IF(AND('Mapa final'!$K$82="Baja",'Mapa final'!$O$82="Leve"),CONCATENATE("R",'Mapa final'!$A$82),"")</f>
        <v/>
      </c>
      <c r="K76" s="402"/>
      <c r="L76" s="402" t="str">
        <f>IF(AND('Mapa final'!$K$85="Baja",'Mapa final'!$O$85="Leve"),CONCATENATE("R",'Mapa final'!$A$85),"")</f>
        <v/>
      </c>
      <c r="M76" s="402"/>
      <c r="N76" s="402" t="str">
        <f>IF(AND('Mapa final'!$K$88="Baja",'Mapa final'!$O$88="Leve"),CONCATENATE("R",'Mapa final'!$A$88),"")</f>
        <v/>
      </c>
      <c r="O76" s="402"/>
      <c r="P76" s="402" t="str">
        <f>IF(AND('Mapa final'!$K$91="Baja",'Mapa final'!$O$91="Leve"),CONCATENATE("R",'Mapa final'!$A$91),"")</f>
        <v/>
      </c>
      <c r="Q76" s="402"/>
      <c r="R76" s="402" t="str">
        <f>IF(AND('Mapa final'!$K$94="Baja",'Mapa final'!$O$94="Leve"),CONCATENATE("R",'Mapa final'!$A$94),"")</f>
        <v/>
      </c>
      <c r="S76" s="450"/>
      <c r="T76" s="407" t="str">
        <f>IF(AND('Mapa final'!$K$82="Baja",'Mapa final'!$O$82="Menor"),CONCATENATE("R",'Mapa final'!$A$82),"")</f>
        <v/>
      </c>
      <c r="U76" s="408"/>
      <c r="V76" s="408" t="str">
        <f>IF(AND('Mapa final'!$K$85="Baja",'Mapa final'!$O$85="Menor"),CONCATENATE("R",'Mapa final'!$A$85),"")</f>
        <v/>
      </c>
      <c r="W76" s="408"/>
      <c r="X76" s="408" t="str">
        <f>IF(AND('Mapa final'!$K$88="Baja",'Mapa final'!$O$88="Menor"),CONCATENATE("R",'Mapa final'!$A$88),"")</f>
        <v/>
      </c>
      <c r="Y76" s="408"/>
      <c r="Z76" s="408" t="str">
        <f>IF(AND('Mapa final'!$K$91="Baja",'Mapa final'!$O$91="Menor"),CONCATENATE("R",'Mapa final'!$A$91),"")</f>
        <v/>
      </c>
      <c r="AA76" s="408"/>
      <c r="AB76" s="408" t="str">
        <f>IF(AND('Mapa final'!$K$94="Baja",'Mapa final'!$O$94="Menor"),CONCATENATE("R",'Mapa final'!$A$94),"")</f>
        <v/>
      </c>
      <c r="AC76" s="411"/>
      <c r="AD76" s="407" t="str">
        <f>IF(AND('Mapa final'!$K$82="Baja",'Mapa final'!$O$82="Moderado"),CONCATENATE("R",'Mapa final'!$A$82),"")</f>
        <v/>
      </c>
      <c r="AE76" s="408"/>
      <c r="AF76" s="408" t="str">
        <f>IF(AND('Mapa final'!$K$85="Baja",'Mapa final'!$O$85="Moderado"),CONCATENATE("R",'Mapa final'!$A$85),"")</f>
        <v>R27</v>
      </c>
      <c r="AG76" s="408"/>
      <c r="AH76" s="408" t="str">
        <f>IF(AND('Mapa final'!$K$88="Baja",'Mapa final'!$O$88="Moderado"),CONCATENATE("R",'Mapa final'!$A$88),"")</f>
        <v/>
      </c>
      <c r="AI76" s="408"/>
      <c r="AJ76" s="408" t="str">
        <f>IF(AND('Mapa final'!$K$91="Baja",'Mapa final'!$O$91="Moderado"),CONCATENATE("R",'Mapa final'!$A$91),"")</f>
        <v/>
      </c>
      <c r="AK76" s="408"/>
      <c r="AL76" s="408" t="str">
        <f>IF(AND('Mapa final'!$K$94="Baja",'Mapa final'!$O$94="Moderado"),CONCATENATE("R",'Mapa final'!$A$94),"")</f>
        <v/>
      </c>
      <c r="AM76" s="411"/>
      <c r="AN76" s="441" t="str">
        <f>IF(AND('Mapa final'!$K$82="Baja",'Mapa final'!$O$82="Mayor"),CONCATENATE("R",'Mapa final'!$A$82),"")</f>
        <v/>
      </c>
      <c r="AO76" s="400"/>
      <c r="AP76" s="400" t="str">
        <f>IF(AND('Mapa final'!$K$85="Baja",'Mapa final'!$O$85="Mayor"),CONCATENATE("R",'Mapa final'!$A$85),"")</f>
        <v/>
      </c>
      <c r="AQ76" s="400"/>
      <c r="AR76" s="400" t="str">
        <f>IF(AND('Mapa final'!$K$88="Baja",'Mapa final'!$O$88="Mayor"),CONCATENATE("R",'Mapa final'!$A$88),"")</f>
        <v/>
      </c>
      <c r="AS76" s="400"/>
      <c r="AT76" s="400" t="str">
        <f>IF(AND('Mapa final'!$K$91="Baja",'Mapa final'!$O$91="Mayor"),CONCATENATE("R",'Mapa final'!$A$91),"")</f>
        <v/>
      </c>
      <c r="AU76" s="400"/>
      <c r="AV76" s="400" t="str">
        <f>IF(AND('Mapa final'!$K$94="Baja",'Mapa final'!$O$94="Mayor"),CONCATENATE("R",'Mapa final'!$A$94),"")</f>
        <v/>
      </c>
      <c r="AW76" s="440"/>
      <c r="AX76" s="432" t="str">
        <f>IF(AND('Mapa final'!$K$82="Baja",'Mapa final'!$O$82="Catastrófico"),CONCATENATE("R",'Mapa final'!$A$82),"")</f>
        <v/>
      </c>
      <c r="AY76" s="430"/>
      <c r="AZ76" s="430" t="str">
        <f>IF(AND('Mapa final'!$K$85="Baja",'Mapa final'!$O$85="Catastrófico"),CONCATENATE("R",'Mapa final'!$A$85),"")</f>
        <v/>
      </c>
      <c r="BA76" s="430"/>
      <c r="BB76" s="430" t="str">
        <f>IF(AND('Mapa final'!$K$88="Baja",'Mapa final'!$O$88="Catastrófico"),CONCATENATE("R",'Mapa final'!$A$88),"")</f>
        <v/>
      </c>
      <c r="BC76" s="430"/>
      <c r="BD76" s="430" t="str">
        <f>IF(AND('Mapa final'!$K$91="Baja",'Mapa final'!$O$91="Catastrófico"),CONCATENATE("R",'Mapa final'!$A$91),"")</f>
        <v/>
      </c>
      <c r="BE76" s="430"/>
      <c r="BF76" s="430" t="str">
        <f>IF(AND('Mapa final'!$K$94="Baja",'Mapa final'!$O$94="Catastrófico"),CONCATENATE("R",'Mapa final'!$A$94),"")</f>
        <v/>
      </c>
      <c r="BG76" s="431"/>
      <c r="BH76" s="58"/>
      <c r="BI76" s="481"/>
      <c r="BJ76" s="482"/>
      <c r="BK76" s="482"/>
      <c r="BL76" s="482"/>
      <c r="BM76" s="482"/>
      <c r="BN76" s="483"/>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282"/>
      <c r="C77" s="282"/>
      <c r="D77" s="283"/>
      <c r="E77" s="418"/>
      <c r="F77" s="419"/>
      <c r="G77" s="419"/>
      <c r="H77" s="419"/>
      <c r="I77" s="424"/>
      <c r="J77" s="401"/>
      <c r="K77" s="402"/>
      <c r="L77" s="402"/>
      <c r="M77" s="402"/>
      <c r="N77" s="402"/>
      <c r="O77" s="402"/>
      <c r="P77" s="402"/>
      <c r="Q77" s="402"/>
      <c r="R77" s="402"/>
      <c r="S77" s="450"/>
      <c r="T77" s="407"/>
      <c r="U77" s="408"/>
      <c r="V77" s="408"/>
      <c r="W77" s="408"/>
      <c r="X77" s="408"/>
      <c r="Y77" s="408"/>
      <c r="Z77" s="408"/>
      <c r="AA77" s="408"/>
      <c r="AB77" s="408"/>
      <c r="AC77" s="411"/>
      <c r="AD77" s="407"/>
      <c r="AE77" s="408"/>
      <c r="AF77" s="408"/>
      <c r="AG77" s="408"/>
      <c r="AH77" s="408"/>
      <c r="AI77" s="408"/>
      <c r="AJ77" s="408"/>
      <c r="AK77" s="408"/>
      <c r="AL77" s="408"/>
      <c r="AM77" s="411"/>
      <c r="AN77" s="441"/>
      <c r="AO77" s="400"/>
      <c r="AP77" s="400"/>
      <c r="AQ77" s="400"/>
      <c r="AR77" s="400"/>
      <c r="AS77" s="400"/>
      <c r="AT77" s="400"/>
      <c r="AU77" s="400"/>
      <c r="AV77" s="400"/>
      <c r="AW77" s="440"/>
      <c r="AX77" s="432"/>
      <c r="AY77" s="430"/>
      <c r="AZ77" s="430"/>
      <c r="BA77" s="430"/>
      <c r="BB77" s="430"/>
      <c r="BC77" s="430"/>
      <c r="BD77" s="430"/>
      <c r="BE77" s="430"/>
      <c r="BF77" s="430"/>
      <c r="BG77" s="431"/>
      <c r="BH77" s="58"/>
      <c r="BI77" s="481"/>
      <c r="BJ77" s="482"/>
      <c r="BK77" s="482"/>
      <c r="BL77" s="482"/>
      <c r="BM77" s="482"/>
      <c r="BN77" s="483"/>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282"/>
      <c r="C78" s="282"/>
      <c r="D78" s="283"/>
      <c r="E78" s="418"/>
      <c r="F78" s="419"/>
      <c r="G78" s="419"/>
      <c r="H78" s="419"/>
      <c r="I78" s="424"/>
      <c r="J78" s="401" t="str">
        <f>IF(AND('Mapa final'!$K$97="Baja",'Mapa final'!$O$97="Leve"),CONCATENATE("R",'Mapa final'!$A$97),"")</f>
        <v/>
      </c>
      <c r="K78" s="402"/>
      <c r="L78" s="402" t="str">
        <f>IF(AND('Mapa final'!$K$100="Baja",'Mapa final'!$O$100="Leve"),CONCATENATE("R",'Mapa final'!$A$100),"")</f>
        <v/>
      </c>
      <c r="M78" s="402"/>
      <c r="N78" s="402" t="str">
        <f>IF(AND('Mapa final'!$K$103="Baja",'Mapa final'!$O$103="Leve"),CONCATENATE("R",'Mapa final'!$A$103),"")</f>
        <v/>
      </c>
      <c r="O78" s="402"/>
      <c r="P78" s="402" t="str">
        <f>IF(AND('Mapa final'!$K$106="Baja",'Mapa final'!$O$106="Leve"),CONCATENATE("R",'Mapa final'!$A$106),"")</f>
        <v/>
      </c>
      <c r="Q78" s="402"/>
      <c r="R78" s="402" t="str">
        <f>IF(AND('Mapa final'!$K$109="Baja",'Mapa final'!$O$109="Leve"),CONCATENATE("R",'Mapa final'!$A$109),"")</f>
        <v/>
      </c>
      <c r="S78" s="450"/>
      <c r="T78" s="407" t="str">
        <f>IF(AND('Mapa final'!$K$97="Baja",'Mapa final'!$O$97="Menor"),CONCATENATE("R",'Mapa final'!$A$97),"")</f>
        <v/>
      </c>
      <c r="U78" s="408"/>
      <c r="V78" s="408" t="str">
        <f>IF(AND('Mapa final'!$K$100="Baja",'Mapa final'!$O$100="Menor"),CONCATENATE("R",'Mapa final'!$A$100),"")</f>
        <v/>
      </c>
      <c r="W78" s="408"/>
      <c r="X78" s="408" t="str">
        <f>IF(AND('Mapa final'!$K$103="Baja",'Mapa final'!$O$103="Menor"),CONCATENATE("R",'Mapa final'!$A$103),"")</f>
        <v/>
      </c>
      <c r="Y78" s="408"/>
      <c r="Z78" s="408" t="str">
        <f>IF(AND('Mapa final'!$K$106="Baja",'Mapa final'!$O$106="Menor"),CONCATENATE("R",'Mapa final'!$A$106),"")</f>
        <v/>
      </c>
      <c r="AA78" s="408"/>
      <c r="AB78" s="408" t="str">
        <f>IF(AND('Mapa final'!$K$109="Baja",'Mapa final'!$O$109="Menor"),CONCATENATE("R",'Mapa final'!$A$109),"")</f>
        <v/>
      </c>
      <c r="AC78" s="411"/>
      <c r="AD78" s="407" t="str">
        <f>IF(AND('Mapa final'!$K$97="Baja",'Mapa final'!$O$97="Moderado"),CONCATENATE("R",'Mapa final'!$A$97),"")</f>
        <v>R31</v>
      </c>
      <c r="AE78" s="408"/>
      <c r="AF78" s="408" t="str">
        <f>IF(AND('Mapa final'!$K$100="Baja",'Mapa final'!$O$100="Moderado"),CONCATENATE("R",'Mapa final'!$A$100),"")</f>
        <v/>
      </c>
      <c r="AG78" s="408"/>
      <c r="AH78" s="408" t="str">
        <f>IF(AND('Mapa final'!$K$103="Baja",'Mapa final'!$O$103="Moderado"),CONCATENATE("R",'Mapa final'!$A$103),"")</f>
        <v/>
      </c>
      <c r="AI78" s="408"/>
      <c r="AJ78" s="408" t="str">
        <f>IF(AND('Mapa final'!$K$106="Baja",'Mapa final'!$O$106="Moderado"),CONCATENATE("R",'Mapa final'!$A$106),"")</f>
        <v/>
      </c>
      <c r="AK78" s="408"/>
      <c r="AL78" s="408" t="str">
        <f>IF(AND('Mapa final'!$K$109="Baja",'Mapa final'!$O$109="Moderado"),CONCATENATE("R",'Mapa final'!$A$109),"")</f>
        <v/>
      </c>
      <c r="AM78" s="411"/>
      <c r="AN78" s="441" t="str">
        <f>IF(AND('Mapa final'!$K$97="Baja",'Mapa final'!$O$97="Mayor"),CONCATENATE("R",'Mapa final'!$A$97),"")</f>
        <v/>
      </c>
      <c r="AO78" s="400"/>
      <c r="AP78" s="400" t="str">
        <f>IF(AND('Mapa final'!$K$100="Baja",'Mapa final'!$O$100="Mayor"),CONCATENATE("R",'Mapa final'!$A$100),"")</f>
        <v/>
      </c>
      <c r="AQ78" s="400"/>
      <c r="AR78" s="400" t="str">
        <f>IF(AND('Mapa final'!$K$103="Baja",'Mapa final'!$O$103="Mayor"),CONCATENATE("R",'Mapa final'!$A$103),"")</f>
        <v/>
      </c>
      <c r="AS78" s="400"/>
      <c r="AT78" s="400" t="str">
        <f>IF(AND('Mapa final'!$K$106="Baja",'Mapa final'!$O$106="Mayor"),CONCATENATE("R",'Mapa final'!$A$106),"")</f>
        <v/>
      </c>
      <c r="AU78" s="400"/>
      <c r="AV78" s="400" t="str">
        <f>IF(AND('Mapa final'!$K$109="Baja",'Mapa final'!$O$109="Mayor"),CONCATENATE("R",'Mapa final'!$A$109),"")</f>
        <v/>
      </c>
      <c r="AW78" s="440"/>
      <c r="AX78" s="432" t="str">
        <f>IF(AND('Mapa final'!$K$97="Baja",'Mapa final'!$O$97="Catastrófico"),CONCATENATE("R",'Mapa final'!$A$97),"")</f>
        <v/>
      </c>
      <c r="AY78" s="430"/>
      <c r="AZ78" s="430" t="str">
        <f>IF(AND('Mapa final'!$K$100="Baja",'Mapa final'!$O$100="Catastrófico"),CONCATENATE("R",'Mapa final'!$A$100),"")</f>
        <v/>
      </c>
      <c r="BA78" s="430"/>
      <c r="BB78" s="430" t="str">
        <f>IF(AND('Mapa final'!$K$103="Baja",'Mapa final'!$O$103="Catastrófico"),CONCATENATE("R",'Mapa final'!$A$103),"")</f>
        <v/>
      </c>
      <c r="BC78" s="430"/>
      <c r="BD78" s="430" t="str">
        <f>IF(AND('Mapa final'!$K$106="Baja",'Mapa final'!$O$106="Catastrófico"),CONCATENATE("R",'Mapa final'!$A$106),"")</f>
        <v/>
      </c>
      <c r="BE78" s="430"/>
      <c r="BF78" s="430" t="str">
        <f>IF(AND('Mapa final'!$K$109="Baja",'Mapa final'!$O$109="Catastrófico"),CONCATENATE("R",'Mapa final'!$A$109),"")</f>
        <v/>
      </c>
      <c r="BG78" s="431"/>
      <c r="BH78" s="58"/>
      <c r="BI78" s="481"/>
      <c r="BJ78" s="482"/>
      <c r="BK78" s="482"/>
      <c r="BL78" s="482"/>
      <c r="BM78" s="482"/>
      <c r="BN78" s="483"/>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282"/>
      <c r="C79" s="282"/>
      <c r="D79" s="283"/>
      <c r="E79" s="418"/>
      <c r="F79" s="419"/>
      <c r="G79" s="419"/>
      <c r="H79" s="419"/>
      <c r="I79" s="424"/>
      <c r="J79" s="401"/>
      <c r="K79" s="402"/>
      <c r="L79" s="402"/>
      <c r="M79" s="402"/>
      <c r="N79" s="402"/>
      <c r="O79" s="402"/>
      <c r="P79" s="402"/>
      <c r="Q79" s="402"/>
      <c r="R79" s="402"/>
      <c r="S79" s="450"/>
      <c r="T79" s="407"/>
      <c r="U79" s="408"/>
      <c r="V79" s="408"/>
      <c r="W79" s="408"/>
      <c r="X79" s="408"/>
      <c r="Y79" s="408"/>
      <c r="Z79" s="408"/>
      <c r="AA79" s="408"/>
      <c r="AB79" s="408"/>
      <c r="AC79" s="411"/>
      <c r="AD79" s="407"/>
      <c r="AE79" s="408"/>
      <c r="AF79" s="408"/>
      <c r="AG79" s="408"/>
      <c r="AH79" s="408"/>
      <c r="AI79" s="408"/>
      <c r="AJ79" s="408"/>
      <c r="AK79" s="408"/>
      <c r="AL79" s="408"/>
      <c r="AM79" s="411"/>
      <c r="AN79" s="441"/>
      <c r="AO79" s="400"/>
      <c r="AP79" s="400"/>
      <c r="AQ79" s="400"/>
      <c r="AR79" s="400"/>
      <c r="AS79" s="400"/>
      <c r="AT79" s="400"/>
      <c r="AU79" s="400"/>
      <c r="AV79" s="400"/>
      <c r="AW79" s="440"/>
      <c r="AX79" s="432"/>
      <c r="AY79" s="430"/>
      <c r="AZ79" s="430"/>
      <c r="BA79" s="430"/>
      <c r="BB79" s="430"/>
      <c r="BC79" s="430"/>
      <c r="BD79" s="430"/>
      <c r="BE79" s="430"/>
      <c r="BF79" s="430"/>
      <c r="BG79" s="431"/>
      <c r="BH79" s="58"/>
      <c r="BI79" s="481"/>
      <c r="BJ79" s="482"/>
      <c r="BK79" s="482"/>
      <c r="BL79" s="482"/>
      <c r="BM79" s="482"/>
      <c r="BN79" s="483"/>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282"/>
      <c r="C80" s="282"/>
      <c r="D80" s="283"/>
      <c r="E80" s="418"/>
      <c r="F80" s="419"/>
      <c r="G80" s="419"/>
      <c r="H80" s="419"/>
      <c r="I80" s="424"/>
      <c r="J80" s="401" t="str">
        <f>IF(AND('Mapa final'!$K$112="Baja",'Mapa final'!$O$112="Leve"),CONCATENATE("R",'Mapa final'!$A$112),"")</f>
        <v/>
      </c>
      <c r="K80" s="402"/>
      <c r="L80" s="402" t="str">
        <f>IF(AND('Mapa final'!$K$115="Baja",'Mapa final'!$O$115="Leve"),CONCATENATE("R",'Mapa final'!$A$115),"")</f>
        <v/>
      </c>
      <c r="M80" s="402"/>
      <c r="N80" s="402" t="str">
        <f>IF(AND('Mapa final'!$K$118="Baja",'Mapa final'!$O$118="Leve"),CONCATENATE("R",'Mapa final'!$A$118),"")</f>
        <v/>
      </c>
      <c r="O80" s="402"/>
      <c r="P80" s="402" t="str">
        <f>IF(AND('Mapa final'!$K$121="Baja",'Mapa final'!$O$121="Leve"),CONCATENATE("R",'Mapa final'!$A$121),"")</f>
        <v/>
      </c>
      <c r="Q80" s="402"/>
      <c r="R80" s="402" t="str">
        <f>IF(AND('Mapa final'!$K$124="Baja",'Mapa final'!$O$124="Leve"),CONCATENATE("R",'Mapa final'!$A$124),"")</f>
        <v/>
      </c>
      <c r="S80" s="450"/>
      <c r="T80" s="407" t="str">
        <f>IF(AND('Mapa final'!$K$112="Baja",'Mapa final'!$O$112="Menor"),CONCATENATE("R",'Mapa final'!$A$112),"")</f>
        <v/>
      </c>
      <c r="U80" s="408"/>
      <c r="V80" s="408" t="str">
        <f>IF(AND('Mapa final'!$K$115="Baja",'Mapa final'!$O$115="Menor"),CONCATENATE("R",'Mapa final'!$A$115),"")</f>
        <v/>
      </c>
      <c r="W80" s="408"/>
      <c r="X80" s="408" t="str">
        <f>IF(AND('Mapa final'!$K$118="Baja",'Mapa final'!$O$118="Menor"),CONCATENATE("R",'Mapa final'!$A$118),"")</f>
        <v>R38</v>
      </c>
      <c r="Y80" s="408"/>
      <c r="Z80" s="408" t="str">
        <f>IF(AND('Mapa final'!$K$121="Baja",'Mapa final'!$O$121="Menor"),CONCATENATE("R",'Mapa final'!$A$121),"")</f>
        <v/>
      </c>
      <c r="AA80" s="408"/>
      <c r="AB80" s="408" t="str">
        <f>IF(AND('Mapa final'!$K$124="Baja",'Mapa final'!$O$124="Menor"),CONCATENATE("R",'Mapa final'!$A$124),"")</f>
        <v/>
      </c>
      <c r="AC80" s="411"/>
      <c r="AD80" s="407" t="str">
        <f>IF(AND('Mapa final'!$K$112="Baja",'Mapa final'!$O$112="Moderado"),CONCATENATE("R",'Mapa final'!$A$112),"")</f>
        <v/>
      </c>
      <c r="AE80" s="408"/>
      <c r="AF80" s="408" t="str">
        <f>IF(AND('Mapa final'!$K$115="Baja",'Mapa final'!$O$115="Moderado"),CONCATENATE("R",'Mapa final'!$A$115),"")</f>
        <v/>
      </c>
      <c r="AG80" s="408"/>
      <c r="AH80" s="408" t="str">
        <f>IF(AND('Mapa final'!$K$118="Baja",'Mapa final'!$O$118="Moderado"),CONCATENATE("R",'Mapa final'!$A$118),"")</f>
        <v/>
      </c>
      <c r="AI80" s="408"/>
      <c r="AJ80" s="408" t="str">
        <f>IF(AND('Mapa final'!$K$121="Baja",'Mapa final'!$O$121="Moderado"),CONCATENATE("R",'Mapa final'!$A$121),"")</f>
        <v/>
      </c>
      <c r="AK80" s="408"/>
      <c r="AL80" s="408" t="str">
        <f>IF(AND('Mapa final'!$K$124="Baja",'Mapa final'!$O$124="Moderado"),CONCATENATE("R",'Mapa final'!$A$124),"")</f>
        <v/>
      </c>
      <c r="AM80" s="411"/>
      <c r="AN80" s="441" t="str">
        <f>IF(AND('Mapa final'!$K$112="Baja",'Mapa final'!$O$112="Mayor"),CONCATENATE("R",'Mapa final'!$A$112),"")</f>
        <v/>
      </c>
      <c r="AO80" s="400"/>
      <c r="AP80" s="400" t="str">
        <f>IF(AND('Mapa final'!$K$115="Baja",'Mapa final'!$O$115="Mayor"),CONCATENATE("R",'Mapa final'!$A$115),"")</f>
        <v/>
      </c>
      <c r="AQ80" s="400"/>
      <c r="AR80" s="400" t="str">
        <f>IF(AND('Mapa final'!$K$118="Baja",'Mapa final'!$O$118="Mayor"),CONCATENATE("R",'Mapa final'!$A$118),"")</f>
        <v/>
      </c>
      <c r="AS80" s="400"/>
      <c r="AT80" s="400" t="str">
        <f>IF(AND('Mapa final'!$K$121="Baja",'Mapa final'!$O$121="Mayor"),CONCATENATE("R",'Mapa final'!$A$121),"")</f>
        <v/>
      </c>
      <c r="AU80" s="400"/>
      <c r="AV80" s="400" t="str">
        <f>IF(AND('Mapa final'!$K$124="Baja",'Mapa final'!$O$124="Mayor"),CONCATENATE("R",'Mapa final'!$A$124),"")</f>
        <v/>
      </c>
      <c r="AW80" s="440"/>
      <c r="AX80" s="432" t="str">
        <f>IF(AND('Mapa final'!$K$112="Baja",'Mapa final'!$O$112="Catastrófico"),CONCATENATE("R",'Mapa final'!$A$112),"")</f>
        <v/>
      </c>
      <c r="AY80" s="430"/>
      <c r="AZ80" s="430" t="str">
        <f>IF(AND('Mapa final'!$K$115="Baja",'Mapa final'!$O$115="Catastrófico"),CONCATENATE("R",'Mapa final'!$A$115),"")</f>
        <v/>
      </c>
      <c r="BA80" s="430"/>
      <c r="BB80" s="430" t="str">
        <f>IF(AND('Mapa final'!$K$118="Baja",'Mapa final'!$O$118="Catastrófico"),CONCATENATE("R",'Mapa final'!$A$118),"")</f>
        <v/>
      </c>
      <c r="BC80" s="430"/>
      <c r="BD80" s="430" t="str">
        <f>IF(AND('Mapa final'!$K$121="Baja",'Mapa final'!$O$121="Catastrófico"),CONCATENATE("R",'Mapa final'!$A$121),"")</f>
        <v/>
      </c>
      <c r="BE80" s="430"/>
      <c r="BF80" s="430" t="str">
        <f>IF(AND('Mapa final'!$K$124="Baja",'Mapa final'!$O$124="Catastrófico"),CONCATENATE("R",'Mapa final'!$A$124),"")</f>
        <v/>
      </c>
      <c r="BG80" s="431"/>
      <c r="BH80" s="58"/>
      <c r="BI80" s="481"/>
      <c r="BJ80" s="482"/>
      <c r="BK80" s="482"/>
      <c r="BL80" s="482"/>
      <c r="BM80" s="482"/>
      <c r="BN80" s="483"/>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282"/>
      <c r="C81" s="282"/>
      <c r="D81" s="283"/>
      <c r="E81" s="418"/>
      <c r="F81" s="419"/>
      <c r="G81" s="419"/>
      <c r="H81" s="419"/>
      <c r="I81" s="424"/>
      <c r="J81" s="401"/>
      <c r="K81" s="402"/>
      <c r="L81" s="402"/>
      <c r="M81" s="402"/>
      <c r="N81" s="402"/>
      <c r="O81" s="402"/>
      <c r="P81" s="402"/>
      <c r="Q81" s="402"/>
      <c r="R81" s="402"/>
      <c r="S81" s="450"/>
      <c r="T81" s="407"/>
      <c r="U81" s="408"/>
      <c r="V81" s="408"/>
      <c r="W81" s="408"/>
      <c r="X81" s="408"/>
      <c r="Y81" s="408"/>
      <c r="Z81" s="408"/>
      <c r="AA81" s="408"/>
      <c r="AB81" s="408"/>
      <c r="AC81" s="411"/>
      <c r="AD81" s="407"/>
      <c r="AE81" s="408"/>
      <c r="AF81" s="408"/>
      <c r="AG81" s="408"/>
      <c r="AH81" s="408"/>
      <c r="AI81" s="408"/>
      <c r="AJ81" s="408"/>
      <c r="AK81" s="408"/>
      <c r="AL81" s="408"/>
      <c r="AM81" s="411"/>
      <c r="AN81" s="441"/>
      <c r="AO81" s="400"/>
      <c r="AP81" s="400"/>
      <c r="AQ81" s="400"/>
      <c r="AR81" s="400"/>
      <c r="AS81" s="400"/>
      <c r="AT81" s="400"/>
      <c r="AU81" s="400"/>
      <c r="AV81" s="400"/>
      <c r="AW81" s="440"/>
      <c r="AX81" s="432"/>
      <c r="AY81" s="430"/>
      <c r="AZ81" s="430"/>
      <c r="BA81" s="430"/>
      <c r="BB81" s="430"/>
      <c r="BC81" s="430"/>
      <c r="BD81" s="430"/>
      <c r="BE81" s="430"/>
      <c r="BF81" s="430"/>
      <c r="BG81" s="431"/>
      <c r="BH81" s="58"/>
      <c r="BI81" s="481"/>
      <c r="BJ81" s="482"/>
      <c r="BK81" s="482"/>
      <c r="BL81" s="482"/>
      <c r="BM81" s="482"/>
      <c r="BN81" s="483"/>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282"/>
      <c r="C82" s="282"/>
      <c r="D82" s="283"/>
      <c r="E82" s="418"/>
      <c r="F82" s="419"/>
      <c r="G82" s="419"/>
      <c r="H82" s="419"/>
      <c r="I82" s="424"/>
      <c r="J82" s="401" t="str">
        <f>IF(AND('Mapa final'!$K$127="Baja",'Mapa final'!$O$127="Leve"),CONCATENATE("R",'Mapa final'!$A$127),"")</f>
        <v/>
      </c>
      <c r="K82" s="402"/>
      <c r="L82" s="402" t="str">
        <f>IF(AND('Mapa final'!$K$130="Baja",'Mapa final'!$O$130="Leve"),CONCATENATE("R",'Mapa final'!$A$130),"")</f>
        <v/>
      </c>
      <c r="M82" s="402"/>
      <c r="N82" s="402" t="str">
        <f>IF(AND('Mapa final'!$K$133="Baja",'Mapa final'!$O$133="Leve"),CONCATENATE("R",'Mapa final'!$A$133),"")</f>
        <v/>
      </c>
      <c r="O82" s="402"/>
      <c r="P82" s="402" t="str">
        <f>IF(AND('Mapa final'!$K$136="Baja",'Mapa final'!$O$136="Leve"),CONCATENATE("R",'Mapa final'!$A$136),"")</f>
        <v/>
      </c>
      <c r="Q82" s="402"/>
      <c r="R82" s="402" t="str">
        <f>IF(AND('Mapa final'!$K$139="Baja",'Mapa final'!$O$139="Leve"),CONCATENATE("R",'Mapa final'!$A$139),"")</f>
        <v/>
      </c>
      <c r="S82" s="450"/>
      <c r="T82" s="407" t="str">
        <f>IF(AND('Mapa final'!$K$127="Baja",'Mapa final'!$O$127="Menor"),CONCATENATE("R",'Mapa final'!$A$127),"")</f>
        <v/>
      </c>
      <c r="U82" s="408"/>
      <c r="V82" s="408" t="str">
        <f>IF(AND('Mapa final'!$K$130="Baja",'Mapa final'!$O$130="Menor"),CONCATENATE("R",'Mapa final'!$A$130),"")</f>
        <v/>
      </c>
      <c r="W82" s="408"/>
      <c r="X82" s="408" t="str">
        <f>IF(AND('Mapa final'!$K$133="Baja",'Mapa final'!$O$133="Menor"),CONCATENATE("R",'Mapa final'!$A$133),"")</f>
        <v/>
      </c>
      <c r="Y82" s="408"/>
      <c r="Z82" s="408" t="str">
        <f>IF(AND('Mapa final'!$K$136="Baja",'Mapa final'!$O$136="Menor"),CONCATENATE("R",'Mapa final'!$A$136),"")</f>
        <v/>
      </c>
      <c r="AA82" s="408"/>
      <c r="AB82" s="408" t="str">
        <f>IF(AND('Mapa final'!$K$139="Baja",'Mapa final'!$O$139="Menor"),CONCATENATE("R",'Mapa final'!$A$139),"")</f>
        <v/>
      </c>
      <c r="AC82" s="411"/>
      <c r="AD82" s="407" t="str">
        <f>IF(AND('Mapa final'!$K$127="Baja",'Mapa final'!$O$127="Moderado"),CONCATENATE("R",'Mapa final'!$A$127),"")</f>
        <v/>
      </c>
      <c r="AE82" s="408"/>
      <c r="AF82" s="408" t="str">
        <f>IF(AND('Mapa final'!$K$130="Baja",'Mapa final'!$O$130="Moderado"),CONCATENATE("R",'Mapa final'!$A$130),"")</f>
        <v>R42</v>
      </c>
      <c r="AG82" s="408"/>
      <c r="AH82" s="408" t="str">
        <f>IF(AND('Mapa final'!$K$133="Baja",'Mapa final'!$O$133="Moderado"),CONCATENATE("R",'Mapa final'!$A$133),"")</f>
        <v/>
      </c>
      <c r="AI82" s="408"/>
      <c r="AJ82" s="408" t="str">
        <f>IF(AND('Mapa final'!$K$136="Baja",'Mapa final'!$O$136="Moderado"),CONCATENATE("R",'Mapa final'!$A$136),"")</f>
        <v/>
      </c>
      <c r="AK82" s="408"/>
      <c r="AL82" s="408" t="str">
        <f>IF(AND('Mapa final'!$K$139="Baja",'Mapa final'!$O$139="Moderado"),CONCATENATE("R",'Mapa final'!$A$139),"")</f>
        <v/>
      </c>
      <c r="AM82" s="411"/>
      <c r="AN82" s="441" t="str">
        <f>IF(AND('Mapa final'!$K$127="Baja",'Mapa final'!$O$127="Mayor"),CONCATENATE("R",'Mapa final'!$A$127),"")</f>
        <v/>
      </c>
      <c r="AO82" s="400"/>
      <c r="AP82" s="400" t="str">
        <f>IF(AND('Mapa final'!$K$130="Baja",'Mapa final'!$O$130="Mayor"),CONCATENATE("R",'Mapa final'!$A$130),"")</f>
        <v/>
      </c>
      <c r="AQ82" s="400"/>
      <c r="AR82" s="400" t="str">
        <f>IF(AND('Mapa final'!$K$133="Baja",'Mapa final'!$O$133="Mayor"),CONCATENATE("R",'Mapa final'!$A$133),"")</f>
        <v/>
      </c>
      <c r="AS82" s="400"/>
      <c r="AT82" s="400" t="str">
        <f>IF(AND('Mapa final'!$K$136="Baja",'Mapa final'!$O$136="Mayor"),CONCATENATE("R",'Mapa final'!$A$136),"")</f>
        <v/>
      </c>
      <c r="AU82" s="400"/>
      <c r="AV82" s="400" t="str">
        <f>IF(AND('Mapa final'!$K$139="Baja",'Mapa final'!$O$139="Mayor"),CONCATENATE("R",'Mapa final'!$A$139),"")</f>
        <v/>
      </c>
      <c r="AW82" s="440"/>
      <c r="AX82" s="432" t="str">
        <f>IF(AND('Mapa final'!$K$127="Baja",'Mapa final'!$O$127="Catastrófico"),CONCATENATE("R",'Mapa final'!$A$127),"")</f>
        <v/>
      </c>
      <c r="AY82" s="430"/>
      <c r="AZ82" s="430" t="str">
        <f>IF(AND('Mapa final'!$K$130="Baja",'Mapa final'!$O$130="Catastrófico"),CONCATENATE("R",'Mapa final'!$A$130),"")</f>
        <v/>
      </c>
      <c r="BA82" s="430"/>
      <c r="BB82" s="430" t="str">
        <f>IF(AND('Mapa final'!$K$133="Baja",'Mapa final'!$O$133="Catastrófico"),CONCATENATE("R",'Mapa final'!$A$133),"")</f>
        <v/>
      </c>
      <c r="BC82" s="430"/>
      <c r="BD82" s="430" t="str">
        <f>IF(AND('Mapa final'!$K$136="Baja",'Mapa final'!$O$136="Catastrófico"),CONCATENATE("R",'Mapa final'!$A$136),"")</f>
        <v/>
      </c>
      <c r="BE82" s="430"/>
      <c r="BF82" s="430" t="str">
        <f>IF(AND('Mapa final'!$K$139="Baja",'Mapa final'!$O$139="Catastrófico"),CONCATENATE("R",'Mapa final'!$A$139),"")</f>
        <v/>
      </c>
      <c r="BG82" s="431"/>
      <c r="BH82" s="58"/>
      <c r="BI82" s="481"/>
      <c r="BJ82" s="482"/>
      <c r="BK82" s="482"/>
      <c r="BL82" s="482"/>
      <c r="BM82" s="482"/>
      <c r="BN82" s="483"/>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282"/>
      <c r="C83" s="282"/>
      <c r="D83" s="283"/>
      <c r="E83" s="418"/>
      <c r="F83" s="419"/>
      <c r="G83" s="419"/>
      <c r="H83" s="419"/>
      <c r="I83" s="424"/>
      <c r="J83" s="401"/>
      <c r="K83" s="402"/>
      <c r="L83" s="402"/>
      <c r="M83" s="402"/>
      <c r="N83" s="402"/>
      <c r="O83" s="402"/>
      <c r="P83" s="402"/>
      <c r="Q83" s="402"/>
      <c r="R83" s="402"/>
      <c r="S83" s="450"/>
      <c r="T83" s="407"/>
      <c r="U83" s="408"/>
      <c r="V83" s="408"/>
      <c r="W83" s="408"/>
      <c r="X83" s="408"/>
      <c r="Y83" s="408"/>
      <c r="Z83" s="408"/>
      <c r="AA83" s="408"/>
      <c r="AB83" s="408"/>
      <c r="AC83" s="411"/>
      <c r="AD83" s="407"/>
      <c r="AE83" s="408"/>
      <c r="AF83" s="408"/>
      <c r="AG83" s="408"/>
      <c r="AH83" s="408"/>
      <c r="AI83" s="408"/>
      <c r="AJ83" s="408"/>
      <c r="AK83" s="408"/>
      <c r="AL83" s="408"/>
      <c r="AM83" s="411"/>
      <c r="AN83" s="441"/>
      <c r="AO83" s="400"/>
      <c r="AP83" s="400"/>
      <c r="AQ83" s="400"/>
      <c r="AR83" s="400"/>
      <c r="AS83" s="400"/>
      <c r="AT83" s="400"/>
      <c r="AU83" s="400"/>
      <c r="AV83" s="400"/>
      <c r="AW83" s="440"/>
      <c r="AX83" s="432"/>
      <c r="AY83" s="430"/>
      <c r="AZ83" s="430"/>
      <c r="BA83" s="430"/>
      <c r="BB83" s="430"/>
      <c r="BC83" s="430"/>
      <c r="BD83" s="430"/>
      <c r="BE83" s="430"/>
      <c r="BF83" s="430"/>
      <c r="BG83" s="431"/>
      <c r="BH83" s="58"/>
      <c r="BI83" s="481"/>
      <c r="BJ83" s="482"/>
      <c r="BK83" s="482"/>
      <c r="BL83" s="482"/>
      <c r="BM83" s="482"/>
      <c r="BN83" s="483"/>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282"/>
      <c r="C84" s="282"/>
      <c r="D84" s="283"/>
      <c r="E84" s="418"/>
      <c r="F84" s="419"/>
      <c r="G84" s="419"/>
      <c r="H84" s="419"/>
      <c r="I84" s="424"/>
      <c r="J84" s="401" t="str">
        <f>IF(AND('Mapa final'!$K$142="Baja",'Mapa final'!$O$142="Leve"),CONCATENATE("R",'Mapa final'!$A$142),"")</f>
        <v/>
      </c>
      <c r="K84" s="402"/>
      <c r="L84" s="402" t="str">
        <f>IF(AND('Mapa final'!$K$145="Baja",'Mapa final'!$O$145="Leve"),CONCATENATE("R",'Mapa final'!$A$145),"")</f>
        <v/>
      </c>
      <c r="M84" s="402"/>
      <c r="N84" s="402" t="str">
        <f>IF(AND('Mapa final'!$K$148="Baja",'Mapa final'!$O$148="Leve"),CONCATENATE("R",'Mapa final'!$A$148),"")</f>
        <v/>
      </c>
      <c r="O84" s="402"/>
      <c r="P84" s="402" t="str">
        <f>IF(AND('Mapa final'!$K$151="Baja",'Mapa final'!$O$151="Leve"),CONCATENATE("R",'Mapa final'!$A$151),"")</f>
        <v/>
      </c>
      <c r="Q84" s="402"/>
      <c r="R84" s="402" t="str">
        <f>IF(AND('Mapa final'!$K$154="Baja",'Mapa final'!$O$154="Leve"),CONCATENATE("R",'Mapa final'!$A$154),"")</f>
        <v/>
      </c>
      <c r="S84" s="450"/>
      <c r="T84" s="407" t="str">
        <f>IF(AND('Mapa final'!$K$142="Baja",'Mapa final'!$O$142="Menor"),CONCATENATE("R",'Mapa final'!$A$142),"")</f>
        <v/>
      </c>
      <c r="U84" s="408"/>
      <c r="V84" s="408" t="str">
        <f>IF(AND('Mapa final'!$K$145="Baja",'Mapa final'!$O$145="Menor"),CONCATENATE("R",'Mapa final'!$A$145),"")</f>
        <v/>
      </c>
      <c r="W84" s="408"/>
      <c r="X84" s="408" t="str">
        <f>IF(AND('Mapa final'!$K$148="Baja",'Mapa final'!$O$148="Menor"),CONCATENATE("R",'Mapa final'!$A$148),"")</f>
        <v/>
      </c>
      <c r="Y84" s="408"/>
      <c r="Z84" s="408" t="str">
        <f>IF(AND('Mapa final'!$K$151="Baja",'Mapa final'!$O$151="Menor"),CONCATENATE("R",'Mapa final'!$A$151),"")</f>
        <v/>
      </c>
      <c r="AA84" s="408"/>
      <c r="AB84" s="408" t="str">
        <f>IF(AND('Mapa final'!$K$154="Baja",'Mapa final'!$O$154="Menor"),CONCATENATE("R",'Mapa final'!$A$154),"")</f>
        <v/>
      </c>
      <c r="AC84" s="411"/>
      <c r="AD84" s="407" t="str">
        <f>IF(AND('Mapa final'!$K$142="Baja",'Mapa final'!$O$142="Moderado"),CONCATENATE("R",'Mapa final'!$A$142),"")</f>
        <v/>
      </c>
      <c r="AE84" s="408"/>
      <c r="AF84" s="408" t="str">
        <f>IF(AND('Mapa final'!$K$145="Baja",'Mapa final'!$O$145="Moderado"),CONCATENATE("R",'Mapa final'!$A$145),"")</f>
        <v/>
      </c>
      <c r="AG84" s="408"/>
      <c r="AH84" s="408" t="str">
        <f>IF(AND('Mapa final'!$K$148="Baja",'Mapa final'!$O$148="Moderado"),CONCATENATE("R",'Mapa final'!$A$148),"")</f>
        <v/>
      </c>
      <c r="AI84" s="408"/>
      <c r="AJ84" s="408" t="str">
        <f>IF(AND('Mapa final'!$K$151="Baja",'Mapa final'!$O$151="Moderado"),CONCATENATE("R",'Mapa final'!$A$151),"")</f>
        <v/>
      </c>
      <c r="AK84" s="408"/>
      <c r="AL84" s="408" t="str">
        <f>IF(AND('Mapa final'!$K$154="Baja",'Mapa final'!$O$154="Moderado"),CONCATENATE("R",'Mapa final'!$A$154),"")</f>
        <v/>
      </c>
      <c r="AM84" s="411"/>
      <c r="AN84" s="441" t="str">
        <f>IF(AND('Mapa final'!$K$142="Baja",'Mapa final'!$O$142="Mayor"),CONCATENATE("R",'Mapa final'!$A$142),"")</f>
        <v/>
      </c>
      <c r="AO84" s="400"/>
      <c r="AP84" s="400" t="str">
        <f>IF(AND('Mapa final'!$K$145="Baja",'Mapa final'!$O$145="Mayor"),CONCATENATE("R",'Mapa final'!$A$145),"")</f>
        <v/>
      </c>
      <c r="AQ84" s="400"/>
      <c r="AR84" s="400" t="str">
        <f>IF(AND('Mapa final'!$K$148="Baja",'Mapa final'!$O$148="Mayor"),CONCATENATE("R",'Mapa final'!$A$148),"")</f>
        <v/>
      </c>
      <c r="AS84" s="400"/>
      <c r="AT84" s="400" t="str">
        <f>IF(AND('Mapa final'!$K$151="Baja",'Mapa final'!$O$151="Mayor"),CONCATENATE("R",'Mapa final'!$A$151),"")</f>
        <v/>
      </c>
      <c r="AU84" s="400"/>
      <c r="AV84" s="400" t="str">
        <f>IF(AND('Mapa final'!$K$154="Baja",'Mapa final'!$O$154="Mayor"),CONCATENATE("R",'Mapa final'!$A$154),"")</f>
        <v/>
      </c>
      <c r="AW84" s="440"/>
      <c r="AX84" s="432" t="str">
        <f>IF(AND('Mapa final'!$K$142="Baja",'Mapa final'!$O$142="Catastrófico"),CONCATENATE("R",'Mapa final'!$A$142),"")</f>
        <v/>
      </c>
      <c r="AY84" s="430"/>
      <c r="AZ84" s="430" t="str">
        <f>IF(AND('Mapa final'!$K$145="Baja",'Mapa final'!$O$145="Catastrófico"),CONCATENATE("R",'Mapa final'!$A$145),"")</f>
        <v/>
      </c>
      <c r="BA84" s="430"/>
      <c r="BB84" s="430" t="str">
        <f>IF(AND('Mapa final'!$K$148="Baja",'Mapa final'!$O$148="Catastrófico"),CONCATENATE("R",'Mapa final'!$A$148),"")</f>
        <v/>
      </c>
      <c r="BC84" s="430"/>
      <c r="BD84" s="430" t="str">
        <f>IF(AND('Mapa final'!$K$151="Baja",'Mapa final'!$O$151="Catastrófico"),CONCATENATE("R",'Mapa final'!$A$151),"")</f>
        <v/>
      </c>
      <c r="BE84" s="430"/>
      <c r="BF84" s="430" t="str">
        <f>IF(AND('Mapa final'!$K$154="Baja",'Mapa final'!$O$154="Catastrófico"),CONCATENATE("R",'Mapa final'!$A$154),"")</f>
        <v/>
      </c>
      <c r="BG84" s="431"/>
      <c r="BH84" s="58"/>
      <c r="BI84" s="481"/>
      <c r="BJ84" s="482"/>
      <c r="BK84" s="482"/>
      <c r="BL84" s="482"/>
      <c r="BM84" s="482"/>
      <c r="BN84" s="483"/>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282"/>
      <c r="C85" s="282"/>
      <c r="D85" s="283"/>
      <c r="E85" s="421"/>
      <c r="F85" s="422"/>
      <c r="G85" s="422"/>
      <c r="H85" s="422"/>
      <c r="I85" s="422"/>
      <c r="J85" s="403"/>
      <c r="K85" s="404"/>
      <c r="L85" s="404"/>
      <c r="M85" s="404"/>
      <c r="N85" s="404"/>
      <c r="O85" s="404"/>
      <c r="P85" s="404"/>
      <c r="Q85" s="404"/>
      <c r="R85" s="404"/>
      <c r="S85" s="487"/>
      <c r="T85" s="409"/>
      <c r="U85" s="410"/>
      <c r="V85" s="410"/>
      <c r="W85" s="410"/>
      <c r="X85" s="410"/>
      <c r="Y85" s="410"/>
      <c r="Z85" s="410"/>
      <c r="AA85" s="410"/>
      <c r="AB85" s="410"/>
      <c r="AC85" s="412"/>
      <c r="AD85" s="409"/>
      <c r="AE85" s="410"/>
      <c r="AF85" s="410"/>
      <c r="AG85" s="410"/>
      <c r="AH85" s="410"/>
      <c r="AI85" s="410"/>
      <c r="AJ85" s="410"/>
      <c r="AK85" s="410"/>
      <c r="AL85" s="410"/>
      <c r="AM85" s="412"/>
      <c r="AN85" s="442"/>
      <c r="AO85" s="439"/>
      <c r="AP85" s="439"/>
      <c r="AQ85" s="439"/>
      <c r="AR85" s="439"/>
      <c r="AS85" s="439"/>
      <c r="AT85" s="439"/>
      <c r="AU85" s="439"/>
      <c r="AV85" s="439"/>
      <c r="AW85" s="443"/>
      <c r="AX85" s="433"/>
      <c r="AY85" s="434"/>
      <c r="AZ85" s="434"/>
      <c r="BA85" s="434"/>
      <c r="BB85" s="434"/>
      <c r="BC85" s="434"/>
      <c r="BD85" s="434"/>
      <c r="BE85" s="434"/>
      <c r="BF85" s="434"/>
      <c r="BG85" s="435"/>
      <c r="BH85" s="58"/>
      <c r="BI85" s="481"/>
      <c r="BJ85" s="482"/>
      <c r="BK85" s="482"/>
      <c r="BL85" s="482"/>
      <c r="BM85" s="482"/>
      <c r="BN85" s="483"/>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282"/>
      <c r="C86" s="282"/>
      <c r="D86" s="283"/>
      <c r="E86" s="415" t="s">
        <v>104</v>
      </c>
      <c r="F86" s="416"/>
      <c r="G86" s="416"/>
      <c r="H86" s="416"/>
      <c r="I86" s="417"/>
      <c r="J86" s="405" t="str">
        <f>IF(AND('Mapa final'!$K$7="Muy Baja",'Mapa final'!$O$7="Leve"),CONCATENATE("R",'Mapa final'!$A$7),"")</f>
        <v/>
      </c>
      <c r="K86" s="406"/>
      <c r="L86" s="406" t="str">
        <f>IF(AND('Mapa final'!$K$10="Muy Baja",'Mapa final'!$O$10="Leve"),CONCATENATE("R",'Mapa final'!$A$10),"")</f>
        <v/>
      </c>
      <c r="M86" s="406"/>
      <c r="N86" s="406" t="str">
        <f>IF(AND('Mapa final'!$K$13="Muy Baja",'Mapa final'!$O$13="Leve"),CONCATENATE("R",'Mapa final'!$A$13),"")</f>
        <v/>
      </c>
      <c r="O86" s="406"/>
      <c r="P86" s="406" t="str">
        <f>IF(AND('Mapa final'!$K$16="Muy Baja",'Mapa final'!$O$16="Leve"),CONCATENATE("R",'Mapa final'!$A$16),"")</f>
        <v/>
      </c>
      <c r="Q86" s="406"/>
      <c r="R86" s="406" t="str">
        <f>IF(AND('Mapa final'!$K$19="Muy Baja",'Mapa final'!$O$19="Leve"),CONCATENATE("R",'Mapa final'!$A$19),"")</f>
        <v/>
      </c>
      <c r="S86" s="449"/>
      <c r="T86" s="405" t="str">
        <f>IF(AND('Mapa final'!$K$7="Muy Baja",'Mapa final'!$O$7="Menor"),CONCATENATE("R",'Mapa final'!$A$7),"")</f>
        <v/>
      </c>
      <c r="U86" s="406"/>
      <c r="V86" s="406" t="str">
        <f>IF(AND('Mapa final'!$K$10="Muy Baja",'Mapa final'!$O$10="Menor"),CONCATENATE("R",'Mapa final'!$A$10),"")</f>
        <v/>
      </c>
      <c r="W86" s="406"/>
      <c r="X86" s="406" t="str">
        <f>IF(AND('Mapa final'!$K$13="Muy Baja",'Mapa final'!$O$13="Menor"),CONCATENATE("R",'Mapa final'!$A$13),"")</f>
        <v/>
      </c>
      <c r="Y86" s="406"/>
      <c r="Z86" s="406" t="str">
        <f>IF(AND('Mapa final'!$K$16="Muy Baja",'Mapa final'!$O$16="Menor"),CONCATENATE("R",'Mapa final'!$A$16),"")</f>
        <v/>
      </c>
      <c r="AA86" s="406"/>
      <c r="AB86" s="406" t="str">
        <f>IF(AND('Mapa final'!$K$19="Muy Baja",'Mapa final'!$O$19="Menor"),CONCATENATE("R",'Mapa final'!$A$19),"")</f>
        <v/>
      </c>
      <c r="AC86" s="449"/>
      <c r="AD86" s="428" t="str">
        <f>IF(AND('Mapa final'!$K$7="Muy Baja",'Mapa final'!$O$7="Moderado"),CONCATENATE("R",'Mapa final'!$A$7),"")</f>
        <v/>
      </c>
      <c r="AE86" s="413"/>
      <c r="AF86" s="413" t="str">
        <f>IF(AND('Mapa final'!$K$10="Muy Baja",'Mapa final'!$O$10="Moderado"),CONCATENATE("R",'Mapa final'!$A$10),"")</f>
        <v/>
      </c>
      <c r="AG86" s="413"/>
      <c r="AH86" s="413" t="str">
        <f>IF(AND('Mapa final'!$K$13="Muy Baja",'Mapa final'!$O$13="Moderado"),CONCATENATE("R",'Mapa final'!$A$13),"")</f>
        <v/>
      </c>
      <c r="AI86" s="413"/>
      <c r="AJ86" s="413" t="str">
        <f>IF(AND('Mapa final'!$K$16="Muy Baja",'Mapa final'!$O$16="Moderado"),CONCATENATE("R",'Mapa final'!$A$16),"")</f>
        <v/>
      </c>
      <c r="AK86" s="413"/>
      <c r="AL86" s="413" t="str">
        <f>IF(AND('Mapa final'!$K$19="Muy Baja",'Mapa final'!$O$19="Moderado"),CONCATENATE("R",'Mapa final'!$A$19),"")</f>
        <v/>
      </c>
      <c r="AM86" s="429"/>
      <c r="AN86" s="444" t="str">
        <f>IF(AND('Mapa final'!$K$7="Muy Baja",'Mapa final'!$O$7="Mayor"),CONCATENATE("R",'Mapa final'!$A$7),"")</f>
        <v/>
      </c>
      <c r="AO86" s="445"/>
      <c r="AP86" s="445" t="str">
        <f>IF(AND('Mapa final'!$K$10="Muy Baja",'Mapa final'!$O$10="Mayor"),CONCATENATE("R",'Mapa final'!$A$10),"")</f>
        <v/>
      </c>
      <c r="AQ86" s="445"/>
      <c r="AR86" s="445" t="str">
        <f>IF(AND('Mapa final'!$K$13="Muy Baja",'Mapa final'!$O$13="Mayor"),CONCATENATE("R",'Mapa final'!$A$13),"")</f>
        <v/>
      </c>
      <c r="AS86" s="445"/>
      <c r="AT86" s="445" t="str">
        <f>IF(AND('Mapa final'!$K$16="Muy Baja",'Mapa final'!$O$16="Mayor"),CONCATENATE("R",'Mapa final'!$A$16),"")</f>
        <v/>
      </c>
      <c r="AU86" s="445"/>
      <c r="AV86" s="445" t="str">
        <f>IF(AND('Mapa final'!$K$19="Muy Baja",'Mapa final'!$O$19="Mayor"),CONCATENATE("R",'Mapa final'!$A$19),"")</f>
        <v/>
      </c>
      <c r="AW86" s="446"/>
      <c r="AX86" s="436" t="str">
        <f>IF(AND('Mapa final'!$K$7="Muy Baja",'Mapa final'!$O$7="Catastrófico"),CONCATENATE("R",'Mapa final'!$A$7),"")</f>
        <v/>
      </c>
      <c r="AY86" s="437"/>
      <c r="AZ86" s="437" t="str">
        <f>IF(AND('Mapa final'!$K$10="Muy Baja",'Mapa final'!$O$10="Catastrófico"),CONCATENATE("R",'Mapa final'!$A$10),"")</f>
        <v/>
      </c>
      <c r="BA86" s="437"/>
      <c r="BB86" s="437" t="str">
        <f>IF(AND('Mapa final'!$K$13="Muy Baja",'Mapa final'!$O$13="Catastrófico"),CONCATENATE("R",'Mapa final'!$A$13),"")</f>
        <v/>
      </c>
      <c r="BC86" s="437"/>
      <c r="BD86" s="437" t="str">
        <f>IF(AND('Mapa final'!$K$16="Muy Baja",'Mapa final'!$O$16="Catastrófico"),CONCATENATE("R",'Mapa final'!$A$16),"")</f>
        <v/>
      </c>
      <c r="BE86" s="437"/>
      <c r="BF86" s="437" t="str">
        <f>IF(AND('Mapa final'!$K$19="Muy Baja",'Mapa final'!$O$19="Catastrófico"),CONCATENATE("R",'Mapa final'!$A$19),"")</f>
        <v/>
      </c>
      <c r="BG86" s="438"/>
      <c r="BH86" s="58"/>
      <c r="BI86" s="481"/>
      <c r="BJ86" s="482"/>
      <c r="BK86" s="482"/>
      <c r="BL86" s="482"/>
      <c r="BM86" s="482"/>
      <c r="BN86" s="483"/>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282"/>
      <c r="C87" s="282"/>
      <c r="D87" s="283"/>
      <c r="E87" s="418"/>
      <c r="F87" s="419"/>
      <c r="G87" s="419"/>
      <c r="H87" s="419"/>
      <c r="I87" s="420"/>
      <c r="J87" s="401"/>
      <c r="K87" s="402"/>
      <c r="L87" s="402"/>
      <c r="M87" s="402"/>
      <c r="N87" s="402"/>
      <c r="O87" s="402"/>
      <c r="P87" s="402"/>
      <c r="Q87" s="402"/>
      <c r="R87" s="402"/>
      <c r="S87" s="450"/>
      <c r="T87" s="401"/>
      <c r="U87" s="402"/>
      <c r="V87" s="402"/>
      <c r="W87" s="402"/>
      <c r="X87" s="402"/>
      <c r="Y87" s="402"/>
      <c r="Z87" s="402"/>
      <c r="AA87" s="402"/>
      <c r="AB87" s="402"/>
      <c r="AC87" s="450"/>
      <c r="AD87" s="407"/>
      <c r="AE87" s="408"/>
      <c r="AF87" s="408"/>
      <c r="AG87" s="408"/>
      <c r="AH87" s="408"/>
      <c r="AI87" s="408"/>
      <c r="AJ87" s="408"/>
      <c r="AK87" s="408"/>
      <c r="AL87" s="408"/>
      <c r="AM87" s="411"/>
      <c r="AN87" s="441"/>
      <c r="AO87" s="400"/>
      <c r="AP87" s="400"/>
      <c r="AQ87" s="400"/>
      <c r="AR87" s="400"/>
      <c r="AS87" s="400"/>
      <c r="AT87" s="400"/>
      <c r="AU87" s="400"/>
      <c r="AV87" s="400"/>
      <c r="AW87" s="440"/>
      <c r="AX87" s="432"/>
      <c r="AY87" s="430"/>
      <c r="AZ87" s="430"/>
      <c r="BA87" s="430"/>
      <c r="BB87" s="430"/>
      <c r="BC87" s="430"/>
      <c r="BD87" s="430"/>
      <c r="BE87" s="430"/>
      <c r="BF87" s="430"/>
      <c r="BG87" s="431"/>
      <c r="BH87" s="58"/>
      <c r="BI87" s="481"/>
      <c r="BJ87" s="482"/>
      <c r="BK87" s="482"/>
      <c r="BL87" s="482"/>
      <c r="BM87" s="482"/>
      <c r="BN87" s="483"/>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282"/>
      <c r="C88" s="282"/>
      <c r="D88" s="283"/>
      <c r="E88" s="418"/>
      <c r="F88" s="419"/>
      <c r="G88" s="419"/>
      <c r="H88" s="419"/>
      <c r="I88" s="420"/>
      <c r="J88" s="401" t="str">
        <f>IF(AND('Mapa final'!$K$22="Muy Baja",'Mapa final'!$O$22="Leve"),CONCATENATE("R",'Mapa final'!$A$22),"")</f>
        <v/>
      </c>
      <c r="K88" s="402"/>
      <c r="L88" s="402" t="str">
        <f>IF(AND('Mapa final'!$K$25="Muy Baja",'Mapa final'!$O$25="Leve"),CONCATENATE("R",'Mapa final'!$A$25),"")</f>
        <v/>
      </c>
      <c r="M88" s="402"/>
      <c r="N88" s="402" t="str">
        <f>IF(AND('Mapa final'!$K$28="Muy Baja",'Mapa final'!$O$28="Leve"),CONCATENATE("R",'Mapa final'!$A$28),"")</f>
        <v/>
      </c>
      <c r="O88" s="402"/>
      <c r="P88" s="402" t="str">
        <f>IF(AND('Mapa final'!$K$31="Muy Baja",'Mapa final'!$O$31="Leve"),CONCATENATE("R",'Mapa final'!$A$31),"")</f>
        <v/>
      </c>
      <c r="Q88" s="402"/>
      <c r="R88" s="402" t="str">
        <f>IF(AND('Mapa final'!$K$34="Muy Baja",'Mapa final'!$O$34="Leve"),CONCATENATE("R",'Mapa final'!$A$34),"")</f>
        <v/>
      </c>
      <c r="S88" s="450"/>
      <c r="T88" s="401" t="str">
        <f>IF(AND('Mapa final'!$K$22="Muy Baja",'Mapa final'!$O$22="Menor"),CONCATENATE("R",'Mapa final'!$A$22),"")</f>
        <v/>
      </c>
      <c r="U88" s="402"/>
      <c r="V88" s="402" t="str">
        <f>IF(AND('Mapa final'!$K$25="Muy Baja",'Mapa final'!$O$25="Menor"),CONCATENATE("R",'Mapa final'!$A$25),"")</f>
        <v/>
      </c>
      <c r="W88" s="402"/>
      <c r="X88" s="402" t="str">
        <f>IF(AND('Mapa final'!$K$28="Muy Baja",'Mapa final'!$O$28="Menor"),CONCATENATE("R",'Mapa final'!$A$28),"")</f>
        <v/>
      </c>
      <c r="Y88" s="402"/>
      <c r="Z88" s="402" t="str">
        <f>IF(AND('Mapa final'!$K$31="Muy Baja",'Mapa final'!$O$31="Menor"),CONCATENATE("R",'Mapa final'!$A$31),"")</f>
        <v/>
      </c>
      <c r="AA88" s="402"/>
      <c r="AB88" s="402" t="str">
        <f>IF(AND('Mapa final'!$K$34="Muy Baja",'Mapa final'!$O$34="Menor"),CONCATENATE("R",'Mapa final'!$A$34),"")</f>
        <v/>
      </c>
      <c r="AC88" s="450"/>
      <c r="AD88" s="407" t="str">
        <f>IF(AND('Mapa final'!$K$22="Muy Baja",'Mapa final'!$O$22="Moderado"),CONCATENATE("R",'Mapa final'!$A$22),"")</f>
        <v>R6</v>
      </c>
      <c r="AE88" s="408"/>
      <c r="AF88" s="408" t="str">
        <f>IF(AND('Mapa final'!$K$25="Muy Baja",'Mapa final'!$O$25="Moderado"),CONCATENATE("R",'Mapa final'!$A$25),"")</f>
        <v>R7</v>
      </c>
      <c r="AG88" s="408"/>
      <c r="AH88" s="408" t="str">
        <f>IF(AND('Mapa final'!$K$28="Muy Baja",'Mapa final'!$O$28="Moderado"),CONCATENATE("R",'Mapa final'!$A$28),"")</f>
        <v/>
      </c>
      <c r="AI88" s="408"/>
      <c r="AJ88" s="408" t="str">
        <f>IF(AND('Mapa final'!$K$31="Muy Baja",'Mapa final'!$O$31="Moderado"),CONCATENATE("R",'Mapa final'!$A$31),"")</f>
        <v/>
      </c>
      <c r="AK88" s="408"/>
      <c r="AL88" s="408" t="str">
        <f>IF(AND('Mapa final'!$K$34="Muy Baja",'Mapa final'!$O$34="Moderado"),CONCATENATE("R",'Mapa final'!$A$34),"")</f>
        <v/>
      </c>
      <c r="AM88" s="411"/>
      <c r="AN88" s="441" t="str">
        <f>IF(AND('Mapa final'!$K$22="Muy Baja",'Mapa final'!$O$22="Mayor"),CONCATENATE("R",'Mapa final'!$A$22),"")</f>
        <v/>
      </c>
      <c r="AO88" s="400"/>
      <c r="AP88" s="400" t="str">
        <f>IF(AND('Mapa final'!$K$25="Muy Baja",'Mapa final'!$O$25="Mayor"),CONCATENATE("R",'Mapa final'!$A$25),"")</f>
        <v/>
      </c>
      <c r="AQ88" s="400"/>
      <c r="AR88" s="400" t="str">
        <f>IF(AND('Mapa final'!$K$28="Muy Baja",'Mapa final'!$O$28="Mayor"),CONCATENATE("R",'Mapa final'!$A$28),"")</f>
        <v/>
      </c>
      <c r="AS88" s="400"/>
      <c r="AT88" s="400" t="str">
        <f>IF(AND('Mapa final'!$K$31="Muy Baja",'Mapa final'!$O$31="Mayor"),CONCATENATE("R",'Mapa final'!$A$31),"")</f>
        <v/>
      </c>
      <c r="AU88" s="400"/>
      <c r="AV88" s="400" t="str">
        <f>IF(AND('Mapa final'!$K$34="Muy Baja",'Mapa final'!$O$34="Mayor"),CONCATENATE("R",'Mapa final'!$A$34),"")</f>
        <v/>
      </c>
      <c r="AW88" s="440"/>
      <c r="AX88" s="432" t="str">
        <f>IF(AND('Mapa final'!$K$22="Muy Baja",'Mapa final'!$O$22="Catastrófico"),CONCATENATE("R",'Mapa final'!$A$22),"")</f>
        <v/>
      </c>
      <c r="AY88" s="430"/>
      <c r="AZ88" s="430" t="str">
        <f>IF(AND('Mapa final'!$K$25="Muy Baja",'Mapa final'!$O$25="Catastrófico"),CONCATENATE("R",'Mapa final'!$A$25),"")</f>
        <v/>
      </c>
      <c r="BA88" s="430"/>
      <c r="BB88" s="430" t="str">
        <f>IF(AND('Mapa final'!$K$28="Muy Baja",'Mapa final'!$O$28="Catastrófico"),CONCATENATE("R",'Mapa final'!$A$28),"")</f>
        <v/>
      </c>
      <c r="BC88" s="430"/>
      <c r="BD88" s="430" t="str">
        <f>IF(AND('Mapa final'!$K$31="Muy Baja",'Mapa final'!$O$31="Catastrófico"),CONCATENATE("R",'Mapa final'!$A$31),"")</f>
        <v/>
      </c>
      <c r="BE88" s="430"/>
      <c r="BF88" s="430" t="str">
        <f>IF(AND('Mapa final'!$K$34="Muy Baja",'Mapa final'!$O$34="Catastrófico"),CONCATENATE("R",'Mapa final'!$A$34),"")</f>
        <v/>
      </c>
      <c r="BG88" s="431"/>
      <c r="BH88" s="58"/>
      <c r="BI88" s="481"/>
      <c r="BJ88" s="482"/>
      <c r="BK88" s="482"/>
      <c r="BL88" s="482"/>
      <c r="BM88" s="482"/>
      <c r="BN88" s="483"/>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282"/>
      <c r="C89" s="282"/>
      <c r="D89" s="283"/>
      <c r="E89" s="418"/>
      <c r="F89" s="419"/>
      <c r="G89" s="419"/>
      <c r="H89" s="419"/>
      <c r="I89" s="420"/>
      <c r="J89" s="401"/>
      <c r="K89" s="402"/>
      <c r="L89" s="402"/>
      <c r="M89" s="402"/>
      <c r="N89" s="402"/>
      <c r="O89" s="402"/>
      <c r="P89" s="402"/>
      <c r="Q89" s="402"/>
      <c r="R89" s="402"/>
      <c r="S89" s="450"/>
      <c r="T89" s="401"/>
      <c r="U89" s="402"/>
      <c r="V89" s="402"/>
      <c r="W89" s="402"/>
      <c r="X89" s="402"/>
      <c r="Y89" s="402"/>
      <c r="Z89" s="402"/>
      <c r="AA89" s="402"/>
      <c r="AB89" s="402"/>
      <c r="AC89" s="450"/>
      <c r="AD89" s="407"/>
      <c r="AE89" s="408"/>
      <c r="AF89" s="408"/>
      <c r="AG89" s="408"/>
      <c r="AH89" s="408"/>
      <c r="AI89" s="408"/>
      <c r="AJ89" s="408"/>
      <c r="AK89" s="408"/>
      <c r="AL89" s="408"/>
      <c r="AM89" s="411"/>
      <c r="AN89" s="441"/>
      <c r="AO89" s="400"/>
      <c r="AP89" s="400"/>
      <c r="AQ89" s="400"/>
      <c r="AR89" s="400"/>
      <c r="AS89" s="400"/>
      <c r="AT89" s="400"/>
      <c r="AU89" s="400"/>
      <c r="AV89" s="400"/>
      <c r="AW89" s="440"/>
      <c r="AX89" s="432"/>
      <c r="AY89" s="430"/>
      <c r="AZ89" s="430"/>
      <c r="BA89" s="430"/>
      <c r="BB89" s="430"/>
      <c r="BC89" s="430"/>
      <c r="BD89" s="430"/>
      <c r="BE89" s="430"/>
      <c r="BF89" s="430"/>
      <c r="BG89" s="431"/>
      <c r="BH89" s="58"/>
      <c r="BI89" s="481"/>
      <c r="BJ89" s="482"/>
      <c r="BK89" s="482"/>
      <c r="BL89" s="482"/>
      <c r="BM89" s="482"/>
      <c r="BN89" s="483"/>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282"/>
      <c r="C90" s="282"/>
      <c r="D90" s="283"/>
      <c r="E90" s="418"/>
      <c r="F90" s="419"/>
      <c r="G90" s="419"/>
      <c r="H90" s="419"/>
      <c r="I90" s="420"/>
      <c r="J90" s="401" t="str">
        <f>IF(AND('Mapa final'!$K$37="Muy Baja",'Mapa final'!$O$37="Leve"),CONCATENATE("R",'Mapa final'!$A$37),"")</f>
        <v/>
      </c>
      <c r="K90" s="402"/>
      <c r="L90" s="402" t="str">
        <f>IF(AND('Mapa final'!$K$40="Muy Baja",'Mapa final'!$O$40="Leve"),CONCATENATE("R",'Mapa final'!$A$40),"")</f>
        <v/>
      </c>
      <c r="M90" s="402"/>
      <c r="N90" s="402" t="str">
        <f>IF(AND('Mapa final'!$K$43="Muy Baja",'Mapa final'!$O$43="Leve"),CONCATENATE("R",'Mapa final'!$A$43),"")</f>
        <v/>
      </c>
      <c r="O90" s="402"/>
      <c r="P90" s="402" t="str">
        <f>IF(AND('Mapa final'!$K$46="Muy Baja",'Mapa final'!$O$46="Leve"),CONCATENATE("R",'Mapa final'!$A$46),"")</f>
        <v/>
      </c>
      <c r="Q90" s="402"/>
      <c r="R90" s="402" t="str">
        <f>IF(AND('Mapa final'!$K$49="Muy Baja",'Mapa final'!$O$49="Leve"),CONCATENATE("R",'Mapa final'!$A$49),"")</f>
        <v/>
      </c>
      <c r="S90" s="450"/>
      <c r="T90" s="401" t="str">
        <f>IF(AND('Mapa final'!$K$37="Muy Baja",'Mapa final'!$O$37="Menor"),CONCATENATE("R",'Mapa final'!$A$37),"")</f>
        <v/>
      </c>
      <c r="U90" s="402"/>
      <c r="V90" s="402" t="str">
        <f>IF(AND('Mapa final'!$K$40="Muy Baja",'Mapa final'!$O$40="Menor"),CONCATENATE("R",'Mapa final'!$A$40),"")</f>
        <v/>
      </c>
      <c r="W90" s="402"/>
      <c r="X90" s="402" t="str">
        <f>IF(AND('Mapa final'!$K$43="Muy Baja",'Mapa final'!$O$43="Menor"),CONCATENATE("R",'Mapa final'!$A$43),"")</f>
        <v/>
      </c>
      <c r="Y90" s="402"/>
      <c r="Z90" s="402" t="str">
        <f>IF(AND('Mapa final'!$K$46="Muy Baja",'Mapa final'!$O$46="Menor"),CONCATENATE("R",'Mapa final'!$A$46),"")</f>
        <v/>
      </c>
      <c r="AA90" s="402"/>
      <c r="AB90" s="402" t="str">
        <f>IF(AND('Mapa final'!$K$49="Muy Baja",'Mapa final'!$O$49="Menor"),CONCATENATE("R",'Mapa final'!$A$49),"")</f>
        <v/>
      </c>
      <c r="AC90" s="450"/>
      <c r="AD90" s="407" t="str">
        <f>IF(AND('Mapa final'!$K$37="Muy Baja",'Mapa final'!$O$37="Moderado"),CONCATENATE("R",'Mapa final'!$A$37),"")</f>
        <v/>
      </c>
      <c r="AE90" s="408"/>
      <c r="AF90" s="408" t="str">
        <f>IF(AND('Mapa final'!$K$40="Muy Baja",'Mapa final'!$O$40="Moderado"),CONCATENATE("R",'Mapa final'!$A$40),"")</f>
        <v/>
      </c>
      <c r="AG90" s="408"/>
      <c r="AH90" s="408" t="str">
        <f>IF(AND('Mapa final'!$K$43="Muy Baja",'Mapa final'!$O$43="Moderado"),CONCATENATE("R",'Mapa final'!$A$43),"")</f>
        <v>R13</v>
      </c>
      <c r="AI90" s="408"/>
      <c r="AJ90" s="408" t="str">
        <f>IF(AND('Mapa final'!$K$46="Muy Baja",'Mapa final'!$O$46="Moderado"),CONCATENATE("R",'Mapa final'!$A$46),"")</f>
        <v/>
      </c>
      <c r="AK90" s="408"/>
      <c r="AL90" s="408" t="str">
        <f>IF(AND('Mapa final'!$K$49="Muy Baja",'Mapa final'!$O$49="Moderado"),CONCATENATE("R",'Mapa final'!$A$49),"")</f>
        <v/>
      </c>
      <c r="AM90" s="411"/>
      <c r="AN90" s="441" t="str">
        <f>IF(AND('Mapa final'!$K$37="Muy Baja",'Mapa final'!$O$37="Mayor"),CONCATENATE("R",'Mapa final'!$A$37),"")</f>
        <v/>
      </c>
      <c r="AO90" s="400"/>
      <c r="AP90" s="400" t="str">
        <f>IF(AND('Mapa final'!$K$40="Muy Baja",'Mapa final'!$O$40="Mayor"),CONCATENATE("R",'Mapa final'!$A$40),"")</f>
        <v/>
      </c>
      <c r="AQ90" s="400"/>
      <c r="AR90" s="400" t="str">
        <f>IF(AND('Mapa final'!$K$43="Muy Baja",'Mapa final'!$O$43="Mayor"),CONCATENATE("R",'Mapa final'!$A$43),"")</f>
        <v/>
      </c>
      <c r="AS90" s="400"/>
      <c r="AT90" s="400" t="str">
        <f>IF(AND('Mapa final'!$K$46="Muy Baja",'Mapa final'!$O$46="Mayor"),CONCATENATE("R",'Mapa final'!$A$46),"")</f>
        <v/>
      </c>
      <c r="AU90" s="400"/>
      <c r="AV90" s="400" t="str">
        <f>IF(AND('Mapa final'!$K$49="Muy Baja",'Mapa final'!$O$49="Mayor"),CONCATENATE("R",'Mapa final'!$A$49),"")</f>
        <v/>
      </c>
      <c r="AW90" s="440"/>
      <c r="AX90" s="432" t="str">
        <f>IF(AND('Mapa final'!$K$37="Muy Baja",'Mapa final'!$O$37="Catastrófico"),CONCATENATE("R",'Mapa final'!$A$37),"")</f>
        <v/>
      </c>
      <c r="AY90" s="430"/>
      <c r="AZ90" s="430" t="str">
        <f>IF(AND('Mapa final'!$K$40="Muy Baja",'Mapa final'!$O$40="Catastrófico"),CONCATENATE("R",'Mapa final'!$A$40),"")</f>
        <v/>
      </c>
      <c r="BA90" s="430"/>
      <c r="BB90" s="430" t="str">
        <f>IF(AND('Mapa final'!$K$43="Muy Baja",'Mapa final'!$O$43="Catastrófico"),CONCATENATE("R",'Mapa final'!$A$43),"")</f>
        <v/>
      </c>
      <c r="BC90" s="430"/>
      <c r="BD90" s="430" t="str">
        <f>IF(AND('Mapa final'!$K$46="Muy Baja",'Mapa final'!$O$46="Catastrófico"),CONCATENATE("R",'Mapa final'!$A$46),"")</f>
        <v/>
      </c>
      <c r="BE90" s="430"/>
      <c r="BF90" s="430" t="str">
        <f>IF(AND('Mapa final'!$K$49="Muy Baja",'Mapa final'!$O$49="Catastrófico"),CONCATENATE("R",'Mapa final'!$A$49),"")</f>
        <v/>
      </c>
      <c r="BG90" s="431"/>
      <c r="BH90" s="58"/>
      <c r="BI90" s="481"/>
      <c r="BJ90" s="482"/>
      <c r="BK90" s="482"/>
      <c r="BL90" s="482"/>
      <c r="BM90" s="482"/>
      <c r="BN90" s="483"/>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282"/>
      <c r="C91" s="282"/>
      <c r="D91" s="283"/>
      <c r="E91" s="418"/>
      <c r="F91" s="419"/>
      <c r="G91" s="419"/>
      <c r="H91" s="419"/>
      <c r="I91" s="420"/>
      <c r="J91" s="401"/>
      <c r="K91" s="402"/>
      <c r="L91" s="402"/>
      <c r="M91" s="402"/>
      <c r="N91" s="402"/>
      <c r="O91" s="402"/>
      <c r="P91" s="402"/>
      <c r="Q91" s="402"/>
      <c r="R91" s="402"/>
      <c r="S91" s="450"/>
      <c r="T91" s="401"/>
      <c r="U91" s="402"/>
      <c r="V91" s="402"/>
      <c r="W91" s="402"/>
      <c r="X91" s="402"/>
      <c r="Y91" s="402"/>
      <c r="Z91" s="402"/>
      <c r="AA91" s="402"/>
      <c r="AB91" s="402"/>
      <c r="AC91" s="450"/>
      <c r="AD91" s="407"/>
      <c r="AE91" s="408"/>
      <c r="AF91" s="408"/>
      <c r="AG91" s="408"/>
      <c r="AH91" s="408"/>
      <c r="AI91" s="408"/>
      <c r="AJ91" s="408"/>
      <c r="AK91" s="408"/>
      <c r="AL91" s="408"/>
      <c r="AM91" s="411"/>
      <c r="AN91" s="441"/>
      <c r="AO91" s="400"/>
      <c r="AP91" s="400"/>
      <c r="AQ91" s="400"/>
      <c r="AR91" s="400"/>
      <c r="AS91" s="400"/>
      <c r="AT91" s="400"/>
      <c r="AU91" s="400"/>
      <c r="AV91" s="400"/>
      <c r="AW91" s="440"/>
      <c r="AX91" s="432"/>
      <c r="AY91" s="430"/>
      <c r="AZ91" s="430"/>
      <c r="BA91" s="430"/>
      <c r="BB91" s="430"/>
      <c r="BC91" s="430"/>
      <c r="BD91" s="430"/>
      <c r="BE91" s="430"/>
      <c r="BF91" s="430"/>
      <c r="BG91" s="431"/>
      <c r="BH91" s="58"/>
      <c r="BI91" s="481"/>
      <c r="BJ91" s="482"/>
      <c r="BK91" s="482"/>
      <c r="BL91" s="482"/>
      <c r="BM91" s="482"/>
      <c r="BN91" s="483"/>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282"/>
      <c r="C92" s="282"/>
      <c r="D92" s="283"/>
      <c r="E92" s="418"/>
      <c r="F92" s="419"/>
      <c r="G92" s="419"/>
      <c r="H92" s="419"/>
      <c r="I92" s="420"/>
      <c r="J92" s="401" t="str">
        <f>IF(AND('Mapa final'!$K$52="Muy Baja",'Mapa final'!$O$52="Leve"),CONCATENATE("R",'Mapa final'!$A$52),"")</f>
        <v/>
      </c>
      <c r="K92" s="402"/>
      <c r="L92" s="402" t="str">
        <f>IF(AND('Mapa final'!$K$55="Muy Baja",'Mapa final'!$O$55="Leve"),CONCATENATE("R",'Mapa final'!$A$55),"")</f>
        <v/>
      </c>
      <c r="M92" s="402"/>
      <c r="N92" s="402" t="str">
        <f>IF(AND('Mapa final'!$K$58="Muy Baja",'Mapa final'!$O$58="Leve"),CONCATENATE("R",'Mapa final'!$A$58),"")</f>
        <v/>
      </c>
      <c r="O92" s="402"/>
      <c r="P92" s="402" t="str">
        <f>IF(AND('Mapa final'!$K$61="Muy Baja",'Mapa final'!$O$61="Leve"),CONCATENATE("R",'Mapa final'!$A$61),"")</f>
        <v/>
      </c>
      <c r="Q92" s="402"/>
      <c r="R92" s="402" t="str">
        <f>IF(AND('Mapa final'!$K$64="Muy Baja",'Mapa final'!$O$64="Leve"),CONCATENATE("R",'Mapa final'!$A$64),"")</f>
        <v/>
      </c>
      <c r="S92" s="450"/>
      <c r="T92" s="401" t="str">
        <f>IF(AND('Mapa final'!$K$52="Muy Baja",'Mapa final'!$O$52="Menor"),CONCATENATE("R",'Mapa final'!$A$52),"")</f>
        <v/>
      </c>
      <c r="U92" s="402"/>
      <c r="V92" s="402" t="str">
        <f>IF(AND('Mapa final'!$K$55="Muy Baja",'Mapa final'!$O$55="Menor"),CONCATENATE("R",'Mapa final'!$A$55),"")</f>
        <v/>
      </c>
      <c r="W92" s="402"/>
      <c r="X92" s="402" t="str">
        <f>IF(AND('Mapa final'!$K$58="Muy Baja",'Mapa final'!$O$58="Menor"),CONCATENATE("R",'Mapa final'!$A$58),"")</f>
        <v/>
      </c>
      <c r="Y92" s="402"/>
      <c r="Z92" s="402" t="str">
        <f>IF(AND('Mapa final'!$K$61="Muy Baja",'Mapa final'!$O$61="Menor"),CONCATENATE("R",'Mapa final'!$A$61),"")</f>
        <v/>
      </c>
      <c r="AA92" s="402"/>
      <c r="AB92" s="402" t="str">
        <f>IF(AND('Mapa final'!$K$64="Muy Baja",'Mapa final'!$O$64="Menor"),CONCATENATE("R",'Mapa final'!$A$64),"")</f>
        <v/>
      </c>
      <c r="AC92" s="450"/>
      <c r="AD92" s="407" t="str">
        <f>IF(AND('Mapa final'!$K$52="Muy Baja",'Mapa final'!$O$52="Moderado"),CONCATENATE("R",'Mapa final'!$A$52),"")</f>
        <v/>
      </c>
      <c r="AE92" s="408"/>
      <c r="AF92" s="408" t="str">
        <f>IF(AND('Mapa final'!$K$55="Muy Baja",'Mapa final'!$O$55="Moderado"),CONCATENATE("R",'Mapa final'!$A$55),"")</f>
        <v/>
      </c>
      <c r="AG92" s="408"/>
      <c r="AH92" s="408" t="str">
        <f>IF(AND('Mapa final'!$K$58="Muy Baja",'Mapa final'!$O$58="Moderado"),CONCATENATE("R",'Mapa final'!$A$58),"")</f>
        <v/>
      </c>
      <c r="AI92" s="408"/>
      <c r="AJ92" s="408" t="str">
        <f>IF(AND('Mapa final'!$K$61="Muy Baja",'Mapa final'!$O$61="Moderado"),CONCATENATE("R",'Mapa final'!$A$61),"")</f>
        <v/>
      </c>
      <c r="AK92" s="408"/>
      <c r="AL92" s="408" t="str">
        <f>IF(AND('Mapa final'!$K$64="Muy Baja",'Mapa final'!$O$64="Moderado"),CONCATENATE("R",'Mapa final'!$A$64),"")</f>
        <v/>
      </c>
      <c r="AM92" s="411"/>
      <c r="AN92" s="441" t="str">
        <f>IF(AND('Mapa final'!$K$52="Muy Baja",'Mapa final'!$O$52="Mayor"),CONCATENATE("R",'Mapa final'!$A$52),"")</f>
        <v/>
      </c>
      <c r="AO92" s="400"/>
      <c r="AP92" s="400" t="str">
        <f>IF(AND('Mapa final'!$K$55="Muy Baja",'Mapa final'!$O$55="Mayor"),CONCATENATE("R",'Mapa final'!$A$55),"")</f>
        <v/>
      </c>
      <c r="AQ92" s="400"/>
      <c r="AR92" s="400" t="str">
        <f>IF(AND('Mapa final'!$K$58="Muy Baja",'Mapa final'!$O$58="Mayor"),CONCATENATE("R",'Mapa final'!$A$58),"")</f>
        <v/>
      </c>
      <c r="AS92" s="400"/>
      <c r="AT92" s="400" t="str">
        <f>IF(AND('Mapa final'!$K$61="Muy Baja",'Mapa final'!$O$61="Mayor"),CONCATENATE("R",'Mapa final'!$A$61),"")</f>
        <v/>
      </c>
      <c r="AU92" s="400"/>
      <c r="AV92" s="400" t="str">
        <f>IF(AND('Mapa final'!$K$64="Muy Baja",'Mapa final'!$O$64="Mayor"),CONCATENATE("R",'Mapa final'!$A$64),"")</f>
        <v/>
      </c>
      <c r="AW92" s="440"/>
      <c r="AX92" s="432" t="str">
        <f>IF(AND('Mapa final'!$K$52="Muy Baja",'Mapa final'!$O$52="Catastrófico"),CONCATENATE("R",'Mapa final'!$A$52),"")</f>
        <v/>
      </c>
      <c r="AY92" s="430"/>
      <c r="AZ92" s="430" t="str">
        <f>IF(AND('Mapa final'!$K$55="Muy Baja",'Mapa final'!$O$55="Catastrófico"),CONCATENATE("R",'Mapa final'!$A$55),"")</f>
        <v/>
      </c>
      <c r="BA92" s="430"/>
      <c r="BB92" s="430" t="str">
        <f>IF(AND('Mapa final'!$K$58="Muy Baja",'Mapa final'!$O$58="Catastrófico"),CONCATENATE("R",'Mapa final'!$A$58),"")</f>
        <v/>
      </c>
      <c r="BC92" s="430"/>
      <c r="BD92" s="430" t="str">
        <f>IF(AND('Mapa final'!$K$61="Muy Baja",'Mapa final'!$O$61="Catastrófico"),CONCATENATE("R",'Mapa final'!$A$61),"")</f>
        <v/>
      </c>
      <c r="BE92" s="430"/>
      <c r="BF92" s="430" t="str">
        <f>IF(AND('Mapa final'!$K$64="Muy Baja",'Mapa final'!$O$64="Catastrófico"),CONCATENATE("R",'Mapa final'!$A$64),"")</f>
        <v/>
      </c>
      <c r="BG92" s="431"/>
      <c r="BH92" s="58"/>
      <c r="BI92" s="481"/>
      <c r="BJ92" s="482"/>
      <c r="BK92" s="482"/>
      <c r="BL92" s="482"/>
      <c r="BM92" s="482"/>
      <c r="BN92" s="483"/>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282"/>
      <c r="C93" s="282"/>
      <c r="D93" s="283"/>
      <c r="E93" s="418"/>
      <c r="F93" s="419"/>
      <c r="G93" s="419"/>
      <c r="H93" s="419"/>
      <c r="I93" s="420"/>
      <c r="J93" s="401"/>
      <c r="K93" s="402"/>
      <c r="L93" s="402"/>
      <c r="M93" s="402"/>
      <c r="N93" s="402"/>
      <c r="O93" s="402"/>
      <c r="P93" s="402"/>
      <c r="Q93" s="402"/>
      <c r="R93" s="402"/>
      <c r="S93" s="450"/>
      <c r="T93" s="401"/>
      <c r="U93" s="402"/>
      <c r="V93" s="402"/>
      <c r="W93" s="402"/>
      <c r="X93" s="402"/>
      <c r="Y93" s="402"/>
      <c r="Z93" s="402"/>
      <c r="AA93" s="402"/>
      <c r="AB93" s="402"/>
      <c r="AC93" s="450"/>
      <c r="AD93" s="407"/>
      <c r="AE93" s="408"/>
      <c r="AF93" s="408"/>
      <c r="AG93" s="408"/>
      <c r="AH93" s="408"/>
      <c r="AI93" s="408"/>
      <c r="AJ93" s="408"/>
      <c r="AK93" s="408"/>
      <c r="AL93" s="408"/>
      <c r="AM93" s="411"/>
      <c r="AN93" s="441"/>
      <c r="AO93" s="400"/>
      <c r="AP93" s="400"/>
      <c r="AQ93" s="400"/>
      <c r="AR93" s="400"/>
      <c r="AS93" s="400"/>
      <c r="AT93" s="400"/>
      <c r="AU93" s="400"/>
      <c r="AV93" s="400"/>
      <c r="AW93" s="440"/>
      <c r="AX93" s="432"/>
      <c r="AY93" s="430"/>
      <c r="AZ93" s="430"/>
      <c r="BA93" s="430"/>
      <c r="BB93" s="430"/>
      <c r="BC93" s="430"/>
      <c r="BD93" s="430"/>
      <c r="BE93" s="430"/>
      <c r="BF93" s="430"/>
      <c r="BG93" s="431"/>
      <c r="BH93" s="58"/>
      <c r="BI93" s="481"/>
      <c r="BJ93" s="482"/>
      <c r="BK93" s="482"/>
      <c r="BL93" s="482"/>
      <c r="BM93" s="482"/>
      <c r="BN93" s="483"/>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282"/>
      <c r="C94" s="282"/>
      <c r="D94" s="283"/>
      <c r="E94" s="418"/>
      <c r="F94" s="419"/>
      <c r="G94" s="419"/>
      <c r="H94" s="419"/>
      <c r="I94" s="420"/>
      <c r="J94" s="401" t="str">
        <f>IF(AND('Mapa final'!$K$67="Muy Baja",'Mapa final'!$O$67="Leve"),CONCATENATE("R",'Mapa final'!$A$67),"")</f>
        <v/>
      </c>
      <c r="K94" s="402"/>
      <c r="L94" s="402" t="str">
        <f>IF(AND('Mapa final'!$K$70="Muy Baja",'Mapa final'!$O$70="Leve"),CONCATENATE("R",'Mapa final'!$A$70),"")</f>
        <v/>
      </c>
      <c r="M94" s="402"/>
      <c r="N94" s="402" t="str">
        <f>IF(AND('Mapa final'!$K$73="Muy Baja",'Mapa final'!$O$73="Leve"),CONCATENATE("R",'Mapa final'!$A$73),"")</f>
        <v/>
      </c>
      <c r="O94" s="402"/>
      <c r="P94" s="402" t="str">
        <f>IF(AND('Mapa final'!$K$76="Muy Baja",'Mapa final'!$O$76="Leve"),CONCATENATE("R",'Mapa final'!$A$76),"")</f>
        <v/>
      </c>
      <c r="Q94" s="402"/>
      <c r="R94" s="402" t="str">
        <f>IF(AND('Mapa final'!$K$79="Muy Baja",'Mapa final'!$O$79="Leve"),CONCATENATE("R",'Mapa final'!$A$79),"")</f>
        <v/>
      </c>
      <c r="S94" s="450"/>
      <c r="T94" s="401" t="str">
        <f>IF(AND('Mapa final'!$K$67="Muy Baja",'Mapa final'!$O$67="Menor"),CONCATENATE("R",'Mapa final'!$A$67),"")</f>
        <v/>
      </c>
      <c r="U94" s="402"/>
      <c r="V94" s="402" t="str">
        <f>IF(AND('Mapa final'!$K$70="Muy Baja",'Mapa final'!$O$70="Menor"),CONCATENATE("R",'Mapa final'!$A$70),"")</f>
        <v/>
      </c>
      <c r="W94" s="402"/>
      <c r="X94" s="402" t="str">
        <f>IF(AND('Mapa final'!$K$73="Muy Baja",'Mapa final'!$O$73="Menor"),CONCATENATE("R",'Mapa final'!$A$73),"")</f>
        <v/>
      </c>
      <c r="Y94" s="402"/>
      <c r="Z94" s="402" t="str">
        <f>IF(AND('Mapa final'!$K$76="Muy Baja",'Mapa final'!$O$76="Menor"),CONCATENATE("R",'Mapa final'!$A$76),"")</f>
        <v/>
      </c>
      <c r="AA94" s="402"/>
      <c r="AB94" s="402" t="str">
        <f>IF(AND('Mapa final'!$K$79="Muy Baja",'Mapa final'!$O$79="Menor"),CONCATENATE("R",'Mapa final'!$A$79),"")</f>
        <v/>
      </c>
      <c r="AC94" s="450"/>
      <c r="AD94" s="407" t="str">
        <f>IF(AND('Mapa final'!$K$67="Muy Baja",'Mapa final'!$O$67="Moderado"),CONCATENATE("R",'Mapa final'!$A$67),"")</f>
        <v/>
      </c>
      <c r="AE94" s="408"/>
      <c r="AF94" s="408" t="str">
        <f>IF(AND('Mapa final'!$K$70="Muy Baja",'Mapa final'!$O$70="Moderado"),CONCATENATE("R",'Mapa final'!$A$70),"")</f>
        <v/>
      </c>
      <c r="AG94" s="408"/>
      <c r="AH94" s="408" t="str">
        <f>IF(AND('Mapa final'!$K$73="Muy Baja",'Mapa final'!$O$73="Moderado"),CONCATENATE("R",'Mapa final'!$A$73),"")</f>
        <v/>
      </c>
      <c r="AI94" s="408"/>
      <c r="AJ94" s="408" t="str">
        <f>IF(AND('Mapa final'!$K$76="Muy Baja",'Mapa final'!$O$76="Moderado"),CONCATENATE("R",'Mapa final'!$A$76),"")</f>
        <v/>
      </c>
      <c r="AK94" s="408"/>
      <c r="AL94" s="408" t="str">
        <f>IF(AND('Mapa final'!$K$79="Muy Baja",'Mapa final'!$O$79="Moderado"),CONCATENATE("R",'Mapa final'!$A$79),"")</f>
        <v/>
      </c>
      <c r="AM94" s="411"/>
      <c r="AN94" s="441" t="str">
        <f>IF(AND('Mapa final'!$K$67="Muy Baja",'Mapa final'!$O$67="Mayor"),CONCATENATE("R",'Mapa final'!$A$67),"")</f>
        <v/>
      </c>
      <c r="AO94" s="400"/>
      <c r="AP94" s="400" t="str">
        <f>IF(AND('Mapa final'!$K$70="Muy Baja",'Mapa final'!$O$70="Mayor"),CONCATENATE("R",'Mapa final'!$A$70),"")</f>
        <v/>
      </c>
      <c r="AQ94" s="400"/>
      <c r="AR94" s="400" t="str">
        <f>IF(AND('Mapa final'!$K$73="Muy Baja",'Mapa final'!$O$73="Mayor"),CONCATENATE("R",'Mapa final'!$A$73),"")</f>
        <v/>
      </c>
      <c r="AS94" s="400"/>
      <c r="AT94" s="400" t="str">
        <f>IF(AND('Mapa final'!$K$76="Muy Baja",'Mapa final'!$O$76="Mayor"),CONCATENATE("R",'Mapa final'!$A$76),"")</f>
        <v/>
      </c>
      <c r="AU94" s="400"/>
      <c r="AV94" s="400" t="str">
        <f>IF(AND('Mapa final'!$K$79="Muy Baja",'Mapa final'!$O$79="Mayor"),CONCATENATE("R",'Mapa final'!$A$79),"")</f>
        <v/>
      </c>
      <c r="AW94" s="440"/>
      <c r="AX94" s="432" t="str">
        <f>IF(AND('Mapa final'!$K$67="Muy Baja",'Mapa final'!$O$67="Catastrófico"),CONCATENATE("R",'Mapa final'!$A$67),"")</f>
        <v/>
      </c>
      <c r="AY94" s="430"/>
      <c r="AZ94" s="430" t="str">
        <f>IF(AND('Mapa final'!$K$70="Muy Baja",'Mapa final'!$O$70="Catastrófico"),CONCATENATE("R",'Mapa final'!$A$70),"")</f>
        <v/>
      </c>
      <c r="BA94" s="430"/>
      <c r="BB94" s="430" t="str">
        <f>IF(AND('Mapa final'!$K$73="Muy Baja",'Mapa final'!$O$73="Catastrófico"),CONCATENATE("R",'Mapa final'!$A$73),"")</f>
        <v/>
      </c>
      <c r="BC94" s="430"/>
      <c r="BD94" s="430" t="str">
        <f>IF(AND('Mapa final'!$K$76="Muy Baja",'Mapa final'!$O$76="Catastrófico"),CONCATENATE("R",'Mapa final'!$A$76),"")</f>
        <v/>
      </c>
      <c r="BE94" s="430"/>
      <c r="BF94" s="430" t="str">
        <f>IF(AND('Mapa final'!$K$79="Muy Baja",'Mapa final'!$O$79="Catastrófico"),CONCATENATE("R",'Mapa final'!$A$79),"")</f>
        <v/>
      </c>
      <c r="BG94" s="431"/>
      <c r="BH94" s="58"/>
      <c r="BI94" s="481"/>
      <c r="BJ94" s="482"/>
      <c r="BK94" s="482"/>
      <c r="BL94" s="482"/>
      <c r="BM94" s="482"/>
      <c r="BN94" s="483"/>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282"/>
      <c r="C95" s="282"/>
      <c r="D95" s="283"/>
      <c r="E95" s="418"/>
      <c r="F95" s="419"/>
      <c r="G95" s="419"/>
      <c r="H95" s="419"/>
      <c r="I95" s="420"/>
      <c r="J95" s="401"/>
      <c r="K95" s="402"/>
      <c r="L95" s="402"/>
      <c r="M95" s="402"/>
      <c r="N95" s="402"/>
      <c r="O95" s="402"/>
      <c r="P95" s="402"/>
      <c r="Q95" s="402"/>
      <c r="R95" s="402"/>
      <c r="S95" s="450"/>
      <c r="T95" s="401"/>
      <c r="U95" s="402"/>
      <c r="V95" s="402"/>
      <c r="W95" s="402"/>
      <c r="X95" s="402"/>
      <c r="Y95" s="402"/>
      <c r="Z95" s="402"/>
      <c r="AA95" s="402"/>
      <c r="AB95" s="402"/>
      <c r="AC95" s="450"/>
      <c r="AD95" s="407"/>
      <c r="AE95" s="408"/>
      <c r="AF95" s="408"/>
      <c r="AG95" s="408"/>
      <c r="AH95" s="408"/>
      <c r="AI95" s="408"/>
      <c r="AJ95" s="408"/>
      <c r="AK95" s="408"/>
      <c r="AL95" s="408"/>
      <c r="AM95" s="411"/>
      <c r="AN95" s="441"/>
      <c r="AO95" s="400"/>
      <c r="AP95" s="400"/>
      <c r="AQ95" s="400"/>
      <c r="AR95" s="400"/>
      <c r="AS95" s="400"/>
      <c r="AT95" s="400"/>
      <c r="AU95" s="400"/>
      <c r="AV95" s="400"/>
      <c r="AW95" s="440"/>
      <c r="AX95" s="432"/>
      <c r="AY95" s="430"/>
      <c r="AZ95" s="430"/>
      <c r="BA95" s="430"/>
      <c r="BB95" s="430"/>
      <c r="BC95" s="430"/>
      <c r="BD95" s="430"/>
      <c r="BE95" s="430"/>
      <c r="BF95" s="430"/>
      <c r="BG95" s="431"/>
      <c r="BH95" s="58"/>
      <c r="BI95" s="481"/>
      <c r="BJ95" s="482"/>
      <c r="BK95" s="482"/>
      <c r="BL95" s="482"/>
      <c r="BM95" s="482"/>
      <c r="BN95" s="483"/>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282"/>
      <c r="C96" s="282"/>
      <c r="D96" s="283"/>
      <c r="E96" s="418"/>
      <c r="F96" s="419"/>
      <c r="G96" s="419"/>
      <c r="H96" s="419"/>
      <c r="I96" s="420"/>
      <c r="J96" s="401" t="str">
        <f>IF(AND('Mapa final'!$K$82="Muy Baja",'Mapa final'!$O$82="Leve"),CONCATENATE("R",'Mapa final'!$A$82),"")</f>
        <v/>
      </c>
      <c r="K96" s="402"/>
      <c r="L96" s="402" t="str">
        <f>IF(AND('Mapa final'!$K$85="Muy Baja",'Mapa final'!$O$85="Leve"),CONCATENATE("R",'Mapa final'!$A$85),"")</f>
        <v/>
      </c>
      <c r="M96" s="402"/>
      <c r="N96" s="402" t="str">
        <f>IF(AND('Mapa final'!$K$88="Muy Baja",'Mapa final'!$O$88="Leve"),CONCATENATE("R",'Mapa final'!$A$88),"")</f>
        <v/>
      </c>
      <c r="O96" s="402"/>
      <c r="P96" s="402" t="str">
        <f>IF(AND('Mapa final'!$K$91="Muy Baja",'Mapa final'!$O$91="Leve"),CONCATENATE("R",'Mapa final'!$A$91),"")</f>
        <v/>
      </c>
      <c r="Q96" s="402"/>
      <c r="R96" s="402" t="str">
        <f>IF(AND('Mapa final'!$K$94="Muy Baja",'Mapa final'!$O$94="Leve"),CONCATENATE("R",'Mapa final'!$A$94),"")</f>
        <v/>
      </c>
      <c r="S96" s="450"/>
      <c r="T96" s="401" t="str">
        <f>IF(AND('Mapa final'!$K$82="Muy Baja",'Mapa final'!$O$82="Menor"),CONCATENATE("R",'Mapa final'!$A$82),"")</f>
        <v/>
      </c>
      <c r="U96" s="402"/>
      <c r="V96" s="402" t="str">
        <f>IF(AND('Mapa final'!$K$85="Muy Baja",'Mapa final'!$O$85="Menor"),CONCATENATE("R",'Mapa final'!$A$85),"")</f>
        <v/>
      </c>
      <c r="W96" s="402"/>
      <c r="X96" s="402" t="str">
        <f>IF(AND('Mapa final'!$K$88="Muy Baja",'Mapa final'!$O$88="Menor"),CONCATENATE("R",'Mapa final'!$A$88),"")</f>
        <v/>
      </c>
      <c r="Y96" s="402"/>
      <c r="Z96" s="402" t="str">
        <f>IF(AND('Mapa final'!$K$91="Muy Baja",'Mapa final'!$O$91="Menor"),CONCATENATE("R",'Mapa final'!$A$91),"")</f>
        <v/>
      </c>
      <c r="AA96" s="402"/>
      <c r="AB96" s="402" t="str">
        <f>IF(AND('Mapa final'!$K$94="Muy Baja",'Mapa final'!$O$94="Menor"),CONCATENATE("R",'Mapa final'!$A$94),"")</f>
        <v/>
      </c>
      <c r="AC96" s="450"/>
      <c r="AD96" s="407" t="str">
        <f>IF(AND('Mapa final'!$K$82="Muy Baja",'Mapa final'!$O$82="Moderado"),CONCATENATE("R",'Mapa final'!$A$82),"")</f>
        <v>R26</v>
      </c>
      <c r="AE96" s="408"/>
      <c r="AF96" s="408" t="str">
        <f>IF(AND('Mapa final'!$K$85="Muy Baja",'Mapa final'!$O$85="Moderado"),CONCATENATE("R",'Mapa final'!$A$85),"")</f>
        <v/>
      </c>
      <c r="AG96" s="408"/>
      <c r="AH96" s="408" t="str">
        <f>IF(AND('Mapa final'!$K$88="Muy Baja",'Mapa final'!$O$88="Moderado"),CONCATENATE("R",'Mapa final'!$A$88),"")</f>
        <v/>
      </c>
      <c r="AI96" s="408"/>
      <c r="AJ96" s="408" t="str">
        <f>IF(AND('Mapa final'!$K$91="Muy Baja",'Mapa final'!$O$91="Moderado"),CONCATENATE("R",'Mapa final'!$A$91),"")</f>
        <v/>
      </c>
      <c r="AK96" s="408"/>
      <c r="AL96" s="408" t="str">
        <f>IF(AND('Mapa final'!$K$94="Muy Baja",'Mapa final'!$O$94="Moderado"),CONCATENATE("R",'Mapa final'!$A$94),"")</f>
        <v/>
      </c>
      <c r="AM96" s="411"/>
      <c r="AN96" s="441" t="str">
        <f>IF(AND('Mapa final'!$K$82="Muy Baja",'Mapa final'!$O$82="Mayor"),CONCATENATE("R",'Mapa final'!$A$82),"")</f>
        <v/>
      </c>
      <c r="AO96" s="400"/>
      <c r="AP96" s="400" t="str">
        <f>IF(AND('Mapa final'!$K$85="Muy Baja",'Mapa final'!$O$85="Mayor"),CONCATENATE("R",'Mapa final'!$A$85),"")</f>
        <v/>
      </c>
      <c r="AQ96" s="400"/>
      <c r="AR96" s="400" t="str">
        <f>IF(AND('Mapa final'!$K$88="Muy Baja",'Mapa final'!$O$88="Mayor"),CONCATENATE("R",'Mapa final'!$A$88),"")</f>
        <v/>
      </c>
      <c r="AS96" s="400"/>
      <c r="AT96" s="400" t="str">
        <f>IF(AND('Mapa final'!$K$91="Muy Baja",'Mapa final'!$O$91="Mayor"),CONCATENATE("R",'Mapa final'!$A$91),"")</f>
        <v/>
      </c>
      <c r="AU96" s="400"/>
      <c r="AV96" s="400" t="str">
        <f>IF(AND('Mapa final'!$K$94="Muy Baja",'Mapa final'!$O$94="Mayor"),CONCATENATE("R",'Mapa final'!$A$94),"")</f>
        <v/>
      </c>
      <c r="AW96" s="440"/>
      <c r="AX96" s="432" t="str">
        <f>IF(AND('Mapa final'!$K$82="Muy Baja",'Mapa final'!$O$82="Catastrófico"),CONCATENATE("R",'Mapa final'!$A$82),"")</f>
        <v/>
      </c>
      <c r="AY96" s="430"/>
      <c r="AZ96" s="430" t="str">
        <f>IF(AND('Mapa final'!$K$85="Muy Baja",'Mapa final'!$O$85="Catastrófico"),CONCATENATE("R",'Mapa final'!$A$85),"")</f>
        <v/>
      </c>
      <c r="BA96" s="430"/>
      <c r="BB96" s="430" t="str">
        <f>IF(AND('Mapa final'!$K$88="Muy Baja",'Mapa final'!$O$88="Catastrófico"),CONCATENATE("R",'Mapa final'!$A$88),"")</f>
        <v/>
      </c>
      <c r="BC96" s="430"/>
      <c r="BD96" s="430" t="str">
        <f>IF(AND('Mapa final'!$K$91="Muy Baja",'Mapa final'!$O$91="Catastrófico"),CONCATENATE("R",'Mapa final'!$A$91),"")</f>
        <v/>
      </c>
      <c r="BE96" s="430"/>
      <c r="BF96" s="430" t="str">
        <f>IF(AND('Mapa final'!$K$94="Muy Baja",'Mapa final'!$O$94="Catastrófico"),CONCATENATE("R",'Mapa final'!$A$94),"")</f>
        <v/>
      </c>
      <c r="BG96" s="431"/>
      <c r="BH96" s="58"/>
      <c r="BI96" s="481"/>
      <c r="BJ96" s="482"/>
      <c r="BK96" s="482"/>
      <c r="BL96" s="482"/>
      <c r="BM96" s="482"/>
      <c r="BN96" s="483"/>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282"/>
      <c r="C97" s="282"/>
      <c r="D97" s="283"/>
      <c r="E97" s="418"/>
      <c r="F97" s="419"/>
      <c r="G97" s="419"/>
      <c r="H97" s="419"/>
      <c r="I97" s="420"/>
      <c r="J97" s="401"/>
      <c r="K97" s="402"/>
      <c r="L97" s="402"/>
      <c r="M97" s="402"/>
      <c r="N97" s="402"/>
      <c r="O97" s="402"/>
      <c r="P97" s="402"/>
      <c r="Q97" s="402"/>
      <c r="R97" s="402"/>
      <c r="S97" s="450"/>
      <c r="T97" s="401"/>
      <c r="U97" s="402"/>
      <c r="V97" s="402"/>
      <c r="W97" s="402"/>
      <c r="X97" s="402"/>
      <c r="Y97" s="402"/>
      <c r="Z97" s="402"/>
      <c r="AA97" s="402"/>
      <c r="AB97" s="402"/>
      <c r="AC97" s="450"/>
      <c r="AD97" s="407"/>
      <c r="AE97" s="408"/>
      <c r="AF97" s="408"/>
      <c r="AG97" s="408"/>
      <c r="AH97" s="408"/>
      <c r="AI97" s="408"/>
      <c r="AJ97" s="408"/>
      <c r="AK97" s="408"/>
      <c r="AL97" s="408"/>
      <c r="AM97" s="411"/>
      <c r="AN97" s="441"/>
      <c r="AO97" s="400"/>
      <c r="AP97" s="400"/>
      <c r="AQ97" s="400"/>
      <c r="AR97" s="400"/>
      <c r="AS97" s="400"/>
      <c r="AT97" s="400"/>
      <c r="AU97" s="400"/>
      <c r="AV97" s="400"/>
      <c r="AW97" s="440"/>
      <c r="AX97" s="432"/>
      <c r="AY97" s="430"/>
      <c r="AZ97" s="430"/>
      <c r="BA97" s="430"/>
      <c r="BB97" s="430"/>
      <c r="BC97" s="430"/>
      <c r="BD97" s="430"/>
      <c r="BE97" s="430"/>
      <c r="BF97" s="430"/>
      <c r="BG97" s="431"/>
      <c r="BH97" s="58"/>
      <c r="BI97" s="484"/>
      <c r="BJ97" s="485"/>
      <c r="BK97" s="485"/>
      <c r="BL97" s="485"/>
      <c r="BM97" s="485"/>
      <c r="BN97" s="486"/>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282"/>
      <c r="C98" s="282"/>
      <c r="D98" s="283"/>
      <c r="E98" s="418"/>
      <c r="F98" s="419"/>
      <c r="G98" s="419"/>
      <c r="H98" s="419"/>
      <c r="I98" s="420"/>
      <c r="J98" s="401" t="str">
        <f>IF(AND('Mapa final'!$K$97="Muy Baja",'Mapa final'!$O$97="Leve"),CONCATENATE("R",'Mapa final'!$A$97),"")</f>
        <v/>
      </c>
      <c r="K98" s="402"/>
      <c r="L98" s="402" t="str">
        <f>IF(AND('Mapa final'!$K$100="Muy Baja",'Mapa final'!$O$100="Leve"),CONCATENATE("R",'Mapa final'!$A$100),"")</f>
        <v/>
      </c>
      <c r="M98" s="402"/>
      <c r="N98" s="402" t="str">
        <f>IF(AND('Mapa final'!$K$103="Muy Baja",'Mapa final'!$O$103="Leve"),CONCATENATE("R",'Mapa final'!$A$103),"")</f>
        <v/>
      </c>
      <c r="O98" s="402"/>
      <c r="P98" s="402" t="str">
        <f>IF(AND('Mapa final'!$K$106="Muy Baja",'Mapa final'!$O$106="Leve"),CONCATENATE("R",'Mapa final'!$A$106),"")</f>
        <v/>
      </c>
      <c r="Q98" s="402"/>
      <c r="R98" s="402" t="str">
        <f>IF(AND('Mapa final'!$K$109="Muy Baja",'Mapa final'!$O$109="Leve"),CONCATENATE("R",'Mapa final'!$A$109),"")</f>
        <v/>
      </c>
      <c r="S98" s="450"/>
      <c r="T98" s="401" t="str">
        <f>IF(AND('Mapa final'!$K$97="Muy Baja",'Mapa final'!$O$97="Menor"),CONCATENATE("R",'Mapa final'!$A$97),"")</f>
        <v/>
      </c>
      <c r="U98" s="402"/>
      <c r="V98" s="402" t="str">
        <f>IF(AND('Mapa final'!$K$100="Muy Baja",'Mapa final'!$O$100="Menor"),CONCATENATE("R",'Mapa final'!$A$100),"")</f>
        <v/>
      </c>
      <c r="W98" s="402"/>
      <c r="X98" s="402" t="str">
        <f>IF(AND('Mapa final'!$K$103="Muy Baja",'Mapa final'!$O$103="Menor"),CONCATENATE("R",'Mapa final'!$A$103),"")</f>
        <v/>
      </c>
      <c r="Y98" s="402"/>
      <c r="Z98" s="402" t="str">
        <f>IF(AND('Mapa final'!$K$106="Muy Baja",'Mapa final'!$O$106="Menor"),CONCATENATE("R",'Mapa final'!$A$106),"")</f>
        <v/>
      </c>
      <c r="AA98" s="402"/>
      <c r="AB98" s="402" t="str">
        <f>IF(AND('Mapa final'!$K$109="Muy Baja",'Mapa final'!$O$109="Menor"),CONCATENATE("R",'Mapa final'!$A$109),"")</f>
        <v/>
      </c>
      <c r="AC98" s="450"/>
      <c r="AD98" s="407" t="str">
        <f>IF(AND('Mapa final'!$K$97="Muy Baja",'Mapa final'!$O$97="Moderado"),CONCATENATE("R",'Mapa final'!$A$97),"")</f>
        <v/>
      </c>
      <c r="AE98" s="408"/>
      <c r="AF98" s="408" t="str">
        <f>IF(AND('Mapa final'!$K$100="Muy Baja",'Mapa final'!$O$100="Moderado"),CONCATENATE("R",'Mapa final'!$A$100),"")</f>
        <v/>
      </c>
      <c r="AG98" s="408"/>
      <c r="AH98" s="408" t="str">
        <f>IF(AND('Mapa final'!$K$103="Muy Baja",'Mapa final'!$O$103="Moderado"),CONCATENATE("R",'Mapa final'!$A$103),"")</f>
        <v/>
      </c>
      <c r="AI98" s="408"/>
      <c r="AJ98" s="408" t="str">
        <f>IF(AND('Mapa final'!$K$106="Muy Baja",'Mapa final'!$O$106="Moderado"),CONCATENATE("R",'Mapa final'!$A$106),"")</f>
        <v/>
      </c>
      <c r="AK98" s="408"/>
      <c r="AL98" s="408" t="str">
        <f>IF(AND('Mapa final'!$K$109="Muy Baja",'Mapa final'!$O$109="Moderado"),CONCATENATE("R",'Mapa final'!$A$109),"")</f>
        <v/>
      </c>
      <c r="AM98" s="411"/>
      <c r="AN98" s="441" t="str">
        <f>IF(AND('Mapa final'!$K$97="Muy Baja",'Mapa final'!$O$97="Mayor"),CONCATENATE("R",'Mapa final'!$A$97),"")</f>
        <v/>
      </c>
      <c r="AO98" s="400"/>
      <c r="AP98" s="400" t="str">
        <f>IF(AND('Mapa final'!$K$100="Muy Baja",'Mapa final'!$O$100="Mayor"),CONCATENATE("R",'Mapa final'!$A$100),"")</f>
        <v/>
      </c>
      <c r="AQ98" s="400"/>
      <c r="AR98" s="400" t="str">
        <f>IF(AND('Mapa final'!$K$103="Muy Baja",'Mapa final'!$O$103="Mayor"),CONCATENATE("R",'Mapa final'!$A$103),"")</f>
        <v/>
      </c>
      <c r="AS98" s="400"/>
      <c r="AT98" s="400" t="str">
        <f>IF(AND('Mapa final'!$K$106="Muy Baja",'Mapa final'!$O$106="Mayor"),CONCATENATE("R",'Mapa final'!$A$106),"")</f>
        <v/>
      </c>
      <c r="AU98" s="400"/>
      <c r="AV98" s="400" t="str">
        <f>IF(AND('Mapa final'!$K$109="Muy Baja",'Mapa final'!$O$109="Mayor"),CONCATENATE("R",'Mapa final'!$A$109),"")</f>
        <v/>
      </c>
      <c r="AW98" s="440"/>
      <c r="AX98" s="432" t="str">
        <f>IF(AND('Mapa final'!$K$97="Muy Baja",'Mapa final'!$O$97="Catastrófico"),CONCATENATE("R",'Mapa final'!$A$97),"")</f>
        <v/>
      </c>
      <c r="AY98" s="430"/>
      <c r="AZ98" s="430" t="str">
        <f>IF(AND('Mapa final'!$K$100="Muy Baja",'Mapa final'!$O$100="Catastrófico"),CONCATENATE("R",'Mapa final'!$A$100),"")</f>
        <v/>
      </c>
      <c r="BA98" s="430"/>
      <c r="BB98" s="430" t="str">
        <f>IF(AND('Mapa final'!$K$103="Muy Baja",'Mapa final'!$O$103="Catastrófico"),CONCATENATE("R",'Mapa final'!$A$103),"")</f>
        <v/>
      </c>
      <c r="BC98" s="430"/>
      <c r="BD98" s="430" t="str">
        <f>IF(AND('Mapa final'!$K$106="Muy Baja",'Mapa final'!$O$106="Catastrófico"),CONCATENATE("R",'Mapa final'!$A$106),"")</f>
        <v/>
      </c>
      <c r="BE98" s="430"/>
      <c r="BF98" s="430" t="str">
        <f>IF(AND('Mapa final'!$K$109="Muy Baja",'Mapa final'!$O$109="Catastrófico"),CONCATENATE("R",'Mapa final'!$A$109),"")</f>
        <v/>
      </c>
      <c r="BG98" s="431"/>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282"/>
      <c r="C99" s="282"/>
      <c r="D99" s="283"/>
      <c r="E99" s="418"/>
      <c r="F99" s="419"/>
      <c r="G99" s="419"/>
      <c r="H99" s="419"/>
      <c r="I99" s="420"/>
      <c r="J99" s="401"/>
      <c r="K99" s="402"/>
      <c r="L99" s="402"/>
      <c r="M99" s="402"/>
      <c r="N99" s="402"/>
      <c r="O99" s="402"/>
      <c r="P99" s="402"/>
      <c r="Q99" s="402"/>
      <c r="R99" s="402"/>
      <c r="S99" s="450"/>
      <c r="T99" s="401"/>
      <c r="U99" s="402"/>
      <c r="V99" s="402"/>
      <c r="W99" s="402"/>
      <c r="X99" s="402"/>
      <c r="Y99" s="402"/>
      <c r="Z99" s="402"/>
      <c r="AA99" s="402"/>
      <c r="AB99" s="402"/>
      <c r="AC99" s="450"/>
      <c r="AD99" s="407"/>
      <c r="AE99" s="408"/>
      <c r="AF99" s="408"/>
      <c r="AG99" s="408"/>
      <c r="AH99" s="408"/>
      <c r="AI99" s="408"/>
      <c r="AJ99" s="408"/>
      <c r="AK99" s="408"/>
      <c r="AL99" s="408"/>
      <c r="AM99" s="411"/>
      <c r="AN99" s="441"/>
      <c r="AO99" s="400"/>
      <c r="AP99" s="400"/>
      <c r="AQ99" s="400"/>
      <c r="AR99" s="400"/>
      <c r="AS99" s="400"/>
      <c r="AT99" s="400"/>
      <c r="AU99" s="400"/>
      <c r="AV99" s="400"/>
      <c r="AW99" s="440"/>
      <c r="AX99" s="432"/>
      <c r="AY99" s="430"/>
      <c r="AZ99" s="430"/>
      <c r="BA99" s="430"/>
      <c r="BB99" s="430"/>
      <c r="BC99" s="430"/>
      <c r="BD99" s="430"/>
      <c r="BE99" s="430"/>
      <c r="BF99" s="430"/>
      <c r="BG99" s="431"/>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282"/>
      <c r="C100" s="282"/>
      <c r="D100" s="283"/>
      <c r="E100" s="418"/>
      <c r="F100" s="419"/>
      <c r="G100" s="419"/>
      <c r="H100" s="419"/>
      <c r="I100" s="420"/>
      <c r="J100" s="401" t="str">
        <f>IF(AND('Mapa final'!$K$112="Muy Baja",'Mapa final'!$O$112="Leve"),CONCATENATE("R",'Mapa final'!$A$112),"")</f>
        <v/>
      </c>
      <c r="K100" s="402"/>
      <c r="L100" s="402" t="str">
        <f>IF(AND('Mapa final'!$K$115="Muy Baja",'Mapa final'!$O$115="Leve"),CONCATENATE("R",'Mapa final'!$A$115),"")</f>
        <v/>
      </c>
      <c r="M100" s="402"/>
      <c r="N100" s="402" t="str">
        <f>IF(AND('Mapa final'!$K$118="Muy Baja",'Mapa final'!$O$118="Leve"),CONCATENATE("R",'Mapa final'!$A$118),"")</f>
        <v/>
      </c>
      <c r="O100" s="402"/>
      <c r="P100" s="402" t="str">
        <f>IF(AND('Mapa final'!$K$121="Muy Baja",'Mapa final'!$O$121="Leve"),CONCATENATE("R",'Mapa final'!$A$121),"")</f>
        <v/>
      </c>
      <c r="Q100" s="402"/>
      <c r="R100" s="402" t="str">
        <f>IF(AND('Mapa final'!$K$124="Muy Baja",'Mapa final'!$O$124="Leve"),CONCATENATE("R",'Mapa final'!$A$124),"")</f>
        <v/>
      </c>
      <c r="S100" s="450"/>
      <c r="T100" s="401" t="str">
        <f>IF(AND('Mapa final'!$K$112="Muy Baja",'Mapa final'!$O$112="Menor"),CONCATENATE("R",'Mapa final'!$A$112),"")</f>
        <v/>
      </c>
      <c r="U100" s="402"/>
      <c r="V100" s="402" t="str">
        <f>IF(AND('Mapa final'!$K$115="Muy Baja",'Mapa final'!$O$115="Menor"),CONCATENATE("R",'Mapa final'!$A$115),"")</f>
        <v/>
      </c>
      <c r="W100" s="402"/>
      <c r="X100" s="402" t="str">
        <f>IF(AND('Mapa final'!$K$118="Muy Baja",'Mapa final'!$O$118="Menor"),CONCATENATE("R",'Mapa final'!$A$118),"")</f>
        <v/>
      </c>
      <c r="Y100" s="402"/>
      <c r="Z100" s="402" t="str">
        <f>IF(AND('Mapa final'!$K$121="Muy Baja",'Mapa final'!$O$121="Menor"),CONCATENATE("R",'Mapa final'!$A$121),"")</f>
        <v/>
      </c>
      <c r="AA100" s="402"/>
      <c r="AB100" s="402" t="str">
        <f>IF(AND('Mapa final'!$K$124="Muy Baja",'Mapa final'!$O$124="Menor"),CONCATENATE("R",'Mapa final'!$A$124),"")</f>
        <v/>
      </c>
      <c r="AC100" s="450"/>
      <c r="AD100" s="407" t="str">
        <f>IF(AND('Mapa final'!$K$112="Muy Baja",'Mapa final'!$O$112="Moderado"),CONCATENATE("R",'Mapa final'!$A$112),"")</f>
        <v/>
      </c>
      <c r="AE100" s="408"/>
      <c r="AF100" s="408" t="str">
        <f>IF(AND('Mapa final'!$K$115="Muy Baja",'Mapa final'!$O$115="Moderado"),CONCATENATE("R",'Mapa final'!$A$115),"")</f>
        <v/>
      </c>
      <c r="AG100" s="408"/>
      <c r="AH100" s="408" t="str">
        <f>IF(AND('Mapa final'!$K$118="Muy Baja",'Mapa final'!$O$118="Moderado"),CONCATENATE("R",'Mapa final'!$A$118),"")</f>
        <v/>
      </c>
      <c r="AI100" s="408"/>
      <c r="AJ100" s="408" t="str">
        <f>IF(AND('Mapa final'!$K$121="Muy Baja",'Mapa final'!$O$121="Moderado"),CONCATENATE("R",'Mapa final'!$A$121),"")</f>
        <v/>
      </c>
      <c r="AK100" s="408"/>
      <c r="AL100" s="408" t="str">
        <f>IF(AND('Mapa final'!$K$124="Muy Baja",'Mapa final'!$O$124="Moderado"),CONCATENATE("R",'Mapa final'!$A$124),"")</f>
        <v/>
      </c>
      <c r="AM100" s="411"/>
      <c r="AN100" s="441" t="str">
        <f>IF(AND('Mapa final'!$K$112="Muy Baja",'Mapa final'!$O$112="Mayor"),CONCATENATE("R",'Mapa final'!$A$112),"")</f>
        <v/>
      </c>
      <c r="AO100" s="400"/>
      <c r="AP100" s="400" t="str">
        <f>IF(AND('Mapa final'!$K$115="Muy Baja",'Mapa final'!$O$115="Mayor"),CONCATENATE("R",'Mapa final'!$A$115),"")</f>
        <v/>
      </c>
      <c r="AQ100" s="400"/>
      <c r="AR100" s="400" t="str">
        <f>IF(AND('Mapa final'!$K$118="Muy Baja",'Mapa final'!$O$118="Mayor"),CONCATENATE("R",'Mapa final'!$A$118),"")</f>
        <v/>
      </c>
      <c r="AS100" s="400"/>
      <c r="AT100" s="400" t="str">
        <f>IF(AND('Mapa final'!$K$121="Muy Baja",'Mapa final'!$O$121="Mayor"),CONCATENATE("R",'Mapa final'!$A$121),"")</f>
        <v/>
      </c>
      <c r="AU100" s="400"/>
      <c r="AV100" s="400" t="str">
        <f>IF(AND('Mapa final'!$K$124="Muy Baja",'Mapa final'!$O$124="Mayor"),CONCATENATE("R",'Mapa final'!$A$124),"")</f>
        <v/>
      </c>
      <c r="AW100" s="440"/>
      <c r="AX100" s="432" t="str">
        <f>IF(AND('Mapa final'!$K$112="Muy Baja",'Mapa final'!$O$112="Catastrófico"),CONCATENATE("R",'Mapa final'!$A$112),"")</f>
        <v/>
      </c>
      <c r="AY100" s="430"/>
      <c r="AZ100" s="430" t="str">
        <f>IF(AND('Mapa final'!$K$115="Muy Baja",'Mapa final'!$O$115="Catastrófico"),CONCATENATE("R",'Mapa final'!$A$115),"")</f>
        <v/>
      </c>
      <c r="BA100" s="430"/>
      <c r="BB100" s="430" t="str">
        <f>IF(AND('Mapa final'!$K$118="Muy Baja",'Mapa final'!$O$118="Catastrófico"),CONCATENATE("R",'Mapa final'!$A$118),"")</f>
        <v/>
      </c>
      <c r="BC100" s="430"/>
      <c r="BD100" s="430" t="str">
        <f>IF(AND('Mapa final'!$K$121="Muy Baja",'Mapa final'!$O$121="Catastrófico"),CONCATENATE("R",'Mapa final'!$A$121),"")</f>
        <v/>
      </c>
      <c r="BE100" s="430"/>
      <c r="BF100" s="430" t="str">
        <f>IF(AND('Mapa final'!$K$124="Muy Baja",'Mapa final'!$O$124="Catastrófico"),CONCATENATE("R",'Mapa final'!$A$124),"")</f>
        <v/>
      </c>
      <c r="BG100" s="431"/>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282"/>
      <c r="C101" s="282"/>
      <c r="D101" s="283"/>
      <c r="E101" s="418"/>
      <c r="F101" s="419"/>
      <c r="G101" s="419"/>
      <c r="H101" s="419"/>
      <c r="I101" s="420"/>
      <c r="J101" s="401"/>
      <c r="K101" s="402"/>
      <c r="L101" s="402"/>
      <c r="M101" s="402"/>
      <c r="N101" s="402"/>
      <c r="O101" s="402"/>
      <c r="P101" s="402"/>
      <c r="Q101" s="402"/>
      <c r="R101" s="402"/>
      <c r="S101" s="450"/>
      <c r="T101" s="401"/>
      <c r="U101" s="402"/>
      <c r="V101" s="402"/>
      <c r="W101" s="402"/>
      <c r="X101" s="402"/>
      <c r="Y101" s="402"/>
      <c r="Z101" s="402"/>
      <c r="AA101" s="402"/>
      <c r="AB101" s="402"/>
      <c r="AC101" s="450"/>
      <c r="AD101" s="407"/>
      <c r="AE101" s="408"/>
      <c r="AF101" s="408"/>
      <c r="AG101" s="408"/>
      <c r="AH101" s="408"/>
      <c r="AI101" s="408"/>
      <c r="AJ101" s="408"/>
      <c r="AK101" s="408"/>
      <c r="AL101" s="408"/>
      <c r="AM101" s="411"/>
      <c r="AN101" s="441"/>
      <c r="AO101" s="400"/>
      <c r="AP101" s="400"/>
      <c r="AQ101" s="400"/>
      <c r="AR101" s="400"/>
      <c r="AS101" s="400"/>
      <c r="AT101" s="400"/>
      <c r="AU101" s="400"/>
      <c r="AV101" s="400"/>
      <c r="AW101" s="440"/>
      <c r="AX101" s="432"/>
      <c r="AY101" s="430"/>
      <c r="AZ101" s="430"/>
      <c r="BA101" s="430"/>
      <c r="BB101" s="430"/>
      <c r="BC101" s="430"/>
      <c r="BD101" s="430"/>
      <c r="BE101" s="430"/>
      <c r="BF101" s="430"/>
      <c r="BG101" s="431"/>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282"/>
      <c r="C102" s="282"/>
      <c r="D102" s="283"/>
      <c r="E102" s="418"/>
      <c r="F102" s="419"/>
      <c r="G102" s="419"/>
      <c r="H102" s="419"/>
      <c r="I102" s="420"/>
      <c r="J102" s="401" t="str">
        <f>IF(AND('Mapa final'!$K$127="Muy Baja",'Mapa final'!$O$127="Leve"),CONCATENATE("R",'Mapa final'!$A$127),"")</f>
        <v/>
      </c>
      <c r="K102" s="402"/>
      <c r="L102" s="402" t="str">
        <f>IF(AND('Mapa final'!$K$130="Muy Baja",'Mapa final'!$O$130="Leve"),CONCATENATE("R",'Mapa final'!$A$130),"")</f>
        <v/>
      </c>
      <c r="M102" s="402"/>
      <c r="N102" s="402" t="str">
        <f>IF(AND('Mapa final'!$K$133="Muy Baja",'Mapa final'!$O$133="Leve"),CONCATENATE("R",'Mapa final'!$A$133),"")</f>
        <v/>
      </c>
      <c r="O102" s="402"/>
      <c r="P102" s="402" t="str">
        <f>IF(AND('Mapa final'!$K$136="Muy Baja",'Mapa final'!$O$136="Leve"),CONCATENATE("R",'Mapa final'!$A$136),"")</f>
        <v/>
      </c>
      <c r="Q102" s="402"/>
      <c r="R102" s="402" t="str">
        <f>IF(AND('Mapa final'!$K$139="Muy Baja",'Mapa final'!$O$139="Leve"),CONCATENATE("R",'Mapa final'!$A$139),"")</f>
        <v/>
      </c>
      <c r="S102" s="450"/>
      <c r="T102" s="401" t="str">
        <f>IF(AND('Mapa final'!$K$127="Muy Baja",'Mapa final'!$O$127="Menor"),CONCATENATE("R",'Mapa final'!$A$127),"")</f>
        <v/>
      </c>
      <c r="U102" s="402"/>
      <c r="V102" s="402" t="str">
        <f>IF(AND('Mapa final'!$K$130="Muy Baja",'Mapa final'!$O$130="Menor"),CONCATENATE("R",'Mapa final'!$A$130),"")</f>
        <v/>
      </c>
      <c r="W102" s="402"/>
      <c r="X102" s="402" t="str">
        <f>IF(AND('Mapa final'!$K$133="Muy Baja",'Mapa final'!$O$133="Menor"),CONCATENATE("R",'Mapa final'!$A$133),"")</f>
        <v/>
      </c>
      <c r="Y102" s="402"/>
      <c r="Z102" s="402" t="str">
        <f>IF(AND('Mapa final'!$K$136="Muy Baja",'Mapa final'!$O$136="Menor"),CONCATENATE("R",'Mapa final'!$A$136),"")</f>
        <v/>
      </c>
      <c r="AA102" s="402"/>
      <c r="AB102" s="402" t="str">
        <f>IF(AND('Mapa final'!$K$139="Muy Baja",'Mapa final'!$O$139="Menor"),CONCATENATE("R",'Mapa final'!$A$139),"")</f>
        <v/>
      </c>
      <c r="AC102" s="450"/>
      <c r="AD102" s="407" t="str">
        <f>IF(AND('Mapa final'!$K$127="Muy Baja",'Mapa final'!$O$127="Moderado"),CONCATENATE("R",'Mapa final'!$A$127),"")</f>
        <v/>
      </c>
      <c r="AE102" s="408"/>
      <c r="AF102" s="408" t="str">
        <f>IF(AND('Mapa final'!$K$130="Muy Baja",'Mapa final'!$O$130="Moderado"),CONCATENATE("R",'Mapa final'!$A$130),"")</f>
        <v/>
      </c>
      <c r="AG102" s="408"/>
      <c r="AH102" s="408" t="str">
        <f>IF(AND('Mapa final'!$K$133="Muy Baja",'Mapa final'!$O$133="Moderado"),CONCATENATE("R",'Mapa final'!$A$133),"")</f>
        <v/>
      </c>
      <c r="AI102" s="408"/>
      <c r="AJ102" s="408" t="str">
        <f>IF(AND('Mapa final'!$K$136="Muy Baja",'Mapa final'!$O$136="Moderado"),CONCATENATE("R",'Mapa final'!$A$136),"")</f>
        <v/>
      </c>
      <c r="AK102" s="408"/>
      <c r="AL102" s="408" t="str">
        <f>IF(AND('Mapa final'!$K$139="Muy Baja",'Mapa final'!$O$139="Moderado"),CONCATENATE("R",'Mapa final'!$A$139),"")</f>
        <v/>
      </c>
      <c r="AM102" s="411"/>
      <c r="AN102" s="441" t="str">
        <f>IF(AND('Mapa final'!$K$127="Muy Baja",'Mapa final'!$O$127="Mayor"),CONCATENATE("R",'Mapa final'!$A$127),"")</f>
        <v/>
      </c>
      <c r="AO102" s="400"/>
      <c r="AP102" s="400" t="str">
        <f>IF(AND('Mapa final'!$K$130="Muy Baja",'Mapa final'!$O$130="Mayor"),CONCATENATE("R",'Mapa final'!$A$130),"")</f>
        <v/>
      </c>
      <c r="AQ102" s="400"/>
      <c r="AR102" s="400" t="str">
        <f>IF(AND('Mapa final'!$K$133="Muy Baja",'Mapa final'!$O$133="Mayor"),CONCATENATE("R",'Mapa final'!$A$133),"")</f>
        <v/>
      </c>
      <c r="AS102" s="400"/>
      <c r="AT102" s="400" t="str">
        <f>IF(AND('Mapa final'!$K$136="Muy Baja",'Mapa final'!$O$136="Mayor"),CONCATENATE("R",'Mapa final'!$A$136),"")</f>
        <v/>
      </c>
      <c r="AU102" s="400"/>
      <c r="AV102" s="400" t="str">
        <f>IF(AND('Mapa final'!$K$139="Muy Baja",'Mapa final'!$O$139="Mayor"),CONCATENATE("R",'Mapa final'!$A$139),"")</f>
        <v/>
      </c>
      <c r="AW102" s="440"/>
      <c r="AX102" s="432" t="str">
        <f>IF(AND('Mapa final'!$K$127="Muy Baja",'Mapa final'!$O$127="Catastrófico"),CONCATENATE("R",'Mapa final'!$A$127),"")</f>
        <v/>
      </c>
      <c r="AY102" s="430"/>
      <c r="AZ102" s="430" t="str">
        <f>IF(AND('Mapa final'!$K$130="Muy Baja",'Mapa final'!$O$130="Catastrófico"),CONCATENATE("R",'Mapa final'!$A$130),"")</f>
        <v/>
      </c>
      <c r="BA102" s="430"/>
      <c r="BB102" s="430" t="str">
        <f>IF(AND('Mapa final'!$K$133="Muy Baja",'Mapa final'!$O$133="Catastrófico"),CONCATENATE("R",'Mapa final'!$A$133),"")</f>
        <v/>
      </c>
      <c r="BC102" s="430"/>
      <c r="BD102" s="430" t="str">
        <f>IF(AND('Mapa final'!$K$136="Muy Baja",'Mapa final'!$O$136="Catastrófico"),CONCATENATE("R",'Mapa final'!$A$136),"")</f>
        <v/>
      </c>
      <c r="BE102" s="430"/>
      <c r="BF102" s="430" t="str">
        <f>IF(AND('Mapa final'!$K$139="Muy Baja",'Mapa final'!$O$139="Catastrófico"),CONCATENATE("R",'Mapa final'!$A$139),"")</f>
        <v/>
      </c>
      <c r="BG102" s="431"/>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282"/>
      <c r="C103" s="282"/>
      <c r="D103" s="283"/>
      <c r="E103" s="418"/>
      <c r="F103" s="419"/>
      <c r="G103" s="419"/>
      <c r="H103" s="419"/>
      <c r="I103" s="420"/>
      <c r="J103" s="401"/>
      <c r="K103" s="402"/>
      <c r="L103" s="402"/>
      <c r="M103" s="402"/>
      <c r="N103" s="402"/>
      <c r="O103" s="402"/>
      <c r="P103" s="402"/>
      <c r="Q103" s="402"/>
      <c r="R103" s="402"/>
      <c r="S103" s="450"/>
      <c r="T103" s="401"/>
      <c r="U103" s="402"/>
      <c r="V103" s="402"/>
      <c r="W103" s="402"/>
      <c r="X103" s="402"/>
      <c r="Y103" s="402"/>
      <c r="Z103" s="402"/>
      <c r="AA103" s="402"/>
      <c r="AB103" s="402"/>
      <c r="AC103" s="450"/>
      <c r="AD103" s="407"/>
      <c r="AE103" s="408"/>
      <c r="AF103" s="408"/>
      <c r="AG103" s="408"/>
      <c r="AH103" s="408"/>
      <c r="AI103" s="408"/>
      <c r="AJ103" s="408"/>
      <c r="AK103" s="408"/>
      <c r="AL103" s="408"/>
      <c r="AM103" s="411"/>
      <c r="AN103" s="441"/>
      <c r="AO103" s="400"/>
      <c r="AP103" s="400"/>
      <c r="AQ103" s="400"/>
      <c r="AR103" s="400"/>
      <c r="AS103" s="400"/>
      <c r="AT103" s="400"/>
      <c r="AU103" s="400"/>
      <c r="AV103" s="400"/>
      <c r="AW103" s="440"/>
      <c r="AX103" s="432"/>
      <c r="AY103" s="430"/>
      <c r="AZ103" s="430"/>
      <c r="BA103" s="430"/>
      <c r="BB103" s="430"/>
      <c r="BC103" s="430"/>
      <c r="BD103" s="430"/>
      <c r="BE103" s="430"/>
      <c r="BF103" s="430"/>
      <c r="BG103" s="431"/>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282"/>
      <c r="C104" s="282"/>
      <c r="D104" s="283"/>
      <c r="E104" s="418"/>
      <c r="F104" s="419"/>
      <c r="G104" s="419"/>
      <c r="H104" s="419"/>
      <c r="I104" s="420"/>
      <c r="J104" s="401" t="str">
        <f>IF(AND('Mapa final'!$K$142="Muy Baja",'Mapa final'!$O$142="Leve"),CONCATENATE("R",'Mapa final'!$A$142),"")</f>
        <v/>
      </c>
      <c r="K104" s="402"/>
      <c r="L104" s="402" t="str">
        <f>IF(AND('Mapa final'!$K$145="Muy Baja",'Mapa final'!$O$145="Leve"),CONCATENATE("R",'Mapa final'!$A$145),"")</f>
        <v/>
      </c>
      <c r="M104" s="402"/>
      <c r="N104" s="402" t="str">
        <f>IF(AND('Mapa final'!$K$148="Muy Baja",'Mapa final'!$O$148="Leve"),CONCATENATE("R",'Mapa final'!$A$148),"")</f>
        <v/>
      </c>
      <c r="O104" s="402"/>
      <c r="P104" s="402" t="str">
        <f>IF(AND('Mapa final'!$K$151="Muy Baja",'Mapa final'!$O$151="Leve"),CONCATENATE("R",'Mapa final'!$A$151),"")</f>
        <v/>
      </c>
      <c r="Q104" s="402"/>
      <c r="R104" s="402" t="str">
        <f>IF(AND('Mapa final'!$K$154="Muy Baja",'Mapa final'!$O$154="Leve"),CONCATENATE("R",'Mapa final'!$A$154),"")</f>
        <v/>
      </c>
      <c r="S104" s="450"/>
      <c r="T104" s="401" t="str">
        <f>IF(AND('Mapa final'!$K$142="Muy Baja",'Mapa final'!$O$142="Menor"),CONCATENATE("R",'Mapa final'!$A$142),"")</f>
        <v/>
      </c>
      <c r="U104" s="402"/>
      <c r="V104" s="402" t="str">
        <f>IF(AND('Mapa final'!$K$145="Muy Baja",'Mapa final'!$O$145="Menor"),CONCATENATE("R",'Mapa final'!$A$145),"")</f>
        <v/>
      </c>
      <c r="W104" s="402"/>
      <c r="X104" s="402" t="str">
        <f>IF(AND('Mapa final'!$K$148="Muy Baja",'Mapa final'!$O$148="Menor"),CONCATENATE("R",'Mapa final'!$A$148),"")</f>
        <v/>
      </c>
      <c r="Y104" s="402"/>
      <c r="Z104" s="402" t="str">
        <f>IF(AND('Mapa final'!$K$151="Muy Baja",'Mapa final'!$O$151="Menor"),CONCATENATE("R",'Mapa final'!$A$151),"")</f>
        <v/>
      </c>
      <c r="AA104" s="402"/>
      <c r="AB104" s="402" t="str">
        <f>IF(AND('Mapa final'!$K$154="Muy Baja",'Mapa final'!$O$154="Menor"),CONCATENATE("R",'Mapa final'!$A$154),"")</f>
        <v/>
      </c>
      <c r="AC104" s="450"/>
      <c r="AD104" s="407" t="str">
        <f>IF(AND('Mapa final'!$K$142="Muy Baja",'Mapa final'!$O$142="Moderado"),CONCATENATE("R",'Mapa final'!$A$142),"")</f>
        <v/>
      </c>
      <c r="AE104" s="408"/>
      <c r="AF104" s="408" t="str">
        <f>IF(AND('Mapa final'!$K$145="Muy Baja",'Mapa final'!$O$145="Moderado"),CONCATENATE("R",'Mapa final'!$A$145),"")</f>
        <v/>
      </c>
      <c r="AG104" s="408"/>
      <c r="AH104" s="408" t="str">
        <f>IF(AND('Mapa final'!$K$148="Muy Baja",'Mapa final'!$O$148="Moderado"),CONCATENATE("R",'Mapa final'!$A$148),"")</f>
        <v/>
      </c>
      <c r="AI104" s="408"/>
      <c r="AJ104" s="408" t="str">
        <f>IF(AND('Mapa final'!$K$151="Muy Baja",'Mapa final'!$O$151="Moderado"),CONCATENATE("R",'Mapa final'!$A$151),"")</f>
        <v/>
      </c>
      <c r="AK104" s="408"/>
      <c r="AL104" s="408" t="str">
        <f>IF(AND('Mapa final'!$K$154="Muy Baja",'Mapa final'!$O$154="Moderado"),CONCATENATE("R",'Mapa final'!$A$154),"")</f>
        <v/>
      </c>
      <c r="AM104" s="411"/>
      <c r="AN104" s="441" t="str">
        <f>IF(AND('Mapa final'!$K$142="Muy Baja",'Mapa final'!$O$142="Mayor"),CONCATENATE("R",'Mapa final'!$A$142),"")</f>
        <v/>
      </c>
      <c r="AO104" s="400"/>
      <c r="AP104" s="400" t="str">
        <f>IF(AND('Mapa final'!$K$145="Muy Baja",'Mapa final'!$O$145="Mayor"),CONCATENATE("R",'Mapa final'!$A$145),"")</f>
        <v/>
      </c>
      <c r="AQ104" s="400"/>
      <c r="AR104" s="400" t="str">
        <f>IF(AND('Mapa final'!$K$148="Muy Baja",'Mapa final'!$O$148="Mayor"),CONCATENATE("R",'Mapa final'!$A$148),"")</f>
        <v/>
      </c>
      <c r="AS104" s="400"/>
      <c r="AT104" s="400" t="str">
        <f>IF(AND('Mapa final'!$K$151="Muy Baja",'Mapa final'!$O$151="Mayor"),CONCATENATE("R",'Mapa final'!$A$151),"")</f>
        <v/>
      </c>
      <c r="AU104" s="400"/>
      <c r="AV104" s="400" t="str">
        <f>IF(AND('Mapa final'!$K$154="Muy Baja",'Mapa final'!$O$154="Mayor"),CONCATENATE("R",'Mapa final'!$A$154),"")</f>
        <v/>
      </c>
      <c r="AW104" s="440"/>
      <c r="AX104" s="432" t="str">
        <f>IF(AND('Mapa final'!$K$142="Muy Baja",'Mapa final'!$O$142="Catastrófico"),CONCATENATE("R",'Mapa final'!$A$142),"")</f>
        <v/>
      </c>
      <c r="AY104" s="430"/>
      <c r="AZ104" s="430" t="str">
        <f>IF(AND('Mapa final'!$K$145="Muy Baja",'Mapa final'!$O$145="Catastrófico"),CONCATENATE("R",'Mapa final'!$A$145),"")</f>
        <v/>
      </c>
      <c r="BA104" s="430"/>
      <c r="BB104" s="430" t="str">
        <f>IF(AND('Mapa final'!$K$148="Muy Baja",'Mapa final'!$O$148="Catastrófico"),CONCATENATE("R",'Mapa final'!$A$148),"")</f>
        <v/>
      </c>
      <c r="BC104" s="430"/>
      <c r="BD104" s="430" t="str">
        <f>IF(AND('Mapa final'!$K$151="Muy Baja",'Mapa final'!$O$151="Catastrófico"),CONCATENATE("R",'Mapa final'!$A$151),"")</f>
        <v/>
      </c>
      <c r="BE104" s="430"/>
      <c r="BF104" s="430" t="str">
        <f>IF(AND('Mapa final'!$K$154="Muy Baja",'Mapa final'!$O$154="Catastrófico"),CONCATENATE("R",'Mapa final'!$A$154),"")</f>
        <v/>
      </c>
      <c r="BG104" s="431"/>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282"/>
      <c r="C105" s="282"/>
      <c r="D105" s="283"/>
      <c r="E105" s="421"/>
      <c r="F105" s="422"/>
      <c r="G105" s="422"/>
      <c r="H105" s="422"/>
      <c r="I105" s="423"/>
      <c r="J105" s="403"/>
      <c r="K105" s="404"/>
      <c r="L105" s="404"/>
      <c r="M105" s="404"/>
      <c r="N105" s="404"/>
      <c r="O105" s="404"/>
      <c r="P105" s="404"/>
      <c r="Q105" s="404"/>
      <c r="R105" s="404"/>
      <c r="S105" s="487"/>
      <c r="T105" s="403"/>
      <c r="U105" s="404"/>
      <c r="V105" s="404"/>
      <c r="W105" s="404"/>
      <c r="X105" s="404"/>
      <c r="Y105" s="404"/>
      <c r="Z105" s="404"/>
      <c r="AA105" s="404"/>
      <c r="AB105" s="404"/>
      <c r="AC105" s="487"/>
      <c r="AD105" s="409"/>
      <c r="AE105" s="410"/>
      <c r="AF105" s="410"/>
      <c r="AG105" s="410"/>
      <c r="AH105" s="410"/>
      <c r="AI105" s="410"/>
      <c r="AJ105" s="410"/>
      <c r="AK105" s="410"/>
      <c r="AL105" s="410"/>
      <c r="AM105" s="412"/>
      <c r="AN105" s="442"/>
      <c r="AO105" s="439"/>
      <c r="AP105" s="439"/>
      <c r="AQ105" s="439"/>
      <c r="AR105" s="439"/>
      <c r="AS105" s="439"/>
      <c r="AT105" s="439"/>
      <c r="AU105" s="439"/>
      <c r="AV105" s="439"/>
      <c r="AW105" s="443"/>
      <c r="AX105" s="433"/>
      <c r="AY105" s="434"/>
      <c r="AZ105" s="434"/>
      <c r="BA105" s="434"/>
      <c r="BB105" s="434"/>
      <c r="BC105" s="434"/>
      <c r="BD105" s="434"/>
      <c r="BE105" s="434"/>
      <c r="BF105" s="434"/>
      <c r="BG105" s="435"/>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447" t="s">
        <v>103</v>
      </c>
      <c r="K106" s="424"/>
      <c r="L106" s="424"/>
      <c r="M106" s="424"/>
      <c r="N106" s="424"/>
      <c r="O106" s="424"/>
      <c r="P106" s="424"/>
      <c r="Q106" s="424"/>
      <c r="R106" s="424"/>
      <c r="S106" s="420"/>
      <c r="T106" s="447" t="s">
        <v>102</v>
      </c>
      <c r="U106" s="424"/>
      <c r="V106" s="424"/>
      <c r="W106" s="424"/>
      <c r="X106" s="424"/>
      <c r="Y106" s="424"/>
      <c r="Z106" s="424"/>
      <c r="AA106" s="424"/>
      <c r="AB106" s="424"/>
      <c r="AC106" s="420"/>
      <c r="AD106" s="447" t="s">
        <v>101</v>
      </c>
      <c r="AE106" s="424"/>
      <c r="AF106" s="424"/>
      <c r="AG106" s="424"/>
      <c r="AH106" s="424"/>
      <c r="AI106" s="424"/>
      <c r="AJ106" s="424"/>
      <c r="AK106" s="424"/>
      <c r="AL106" s="424"/>
      <c r="AM106" s="420"/>
      <c r="AN106" s="447" t="s">
        <v>100</v>
      </c>
      <c r="AO106" s="448"/>
      <c r="AP106" s="448"/>
      <c r="AQ106" s="448"/>
      <c r="AR106" s="448"/>
      <c r="AS106" s="448"/>
      <c r="AT106" s="424"/>
      <c r="AU106" s="424"/>
      <c r="AV106" s="424"/>
      <c r="AW106" s="420"/>
      <c r="AX106" s="447" t="s">
        <v>99</v>
      </c>
      <c r="AY106" s="424"/>
      <c r="AZ106" s="424"/>
      <c r="BA106" s="424"/>
      <c r="BB106" s="424"/>
      <c r="BC106" s="424"/>
      <c r="BD106" s="424"/>
      <c r="BE106" s="424"/>
      <c r="BF106" s="424"/>
      <c r="BG106" s="420"/>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418"/>
      <c r="K107" s="419"/>
      <c r="L107" s="419"/>
      <c r="M107" s="419"/>
      <c r="N107" s="419"/>
      <c r="O107" s="419"/>
      <c r="P107" s="419"/>
      <c r="Q107" s="419"/>
      <c r="R107" s="419"/>
      <c r="S107" s="420"/>
      <c r="T107" s="418"/>
      <c r="U107" s="419"/>
      <c r="V107" s="419"/>
      <c r="W107" s="419"/>
      <c r="X107" s="419"/>
      <c r="Y107" s="419"/>
      <c r="Z107" s="419"/>
      <c r="AA107" s="419"/>
      <c r="AB107" s="419"/>
      <c r="AC107" s="420"/>
      <c r="AD107" s="418"/>
      <c r="AE107" s="419"/>
      <c r="AF107" s="419"/>
      <c r="AG107" s="419"/>
      <c r="AH107" s="419"/>
      <c r="AI107" s="419"/>
      <c r="AJ107" s="419"/>
      <c r="AK107" s="419"/>
      <c r="AL107" s="419"/>
      <c r="AM107" s="420"/>
      <c r="AN107" s="418"/>
      <c r="AO107" s="419"/>
      <c r="AP107" s="419"/>
      <c r="AQ107" s="419"/>
      <c r="AR107" s="419"/>
      <c r="AS107" s="419"/>
      <c r="AT107" s="419"/>
      <c r="AU107" s="419"/>
      <c r="AV107" s="419"/>
      <c r="AW107" s="420"/>
      <c r="AX107" s="418"/>
      <c r="AY107" s="419"/>
      <c r="AZ107" s="419"/>
      <c r="BA107" s="419"/>
      <c r="BB107" s="419"/>
      <c r="BC107" s="419"/>
      <c r="BD107" s="419"/>
      <c r="BE107" s="419"/>
      <c r="BF107" s="419"/>
      <c r="BG107" s="420"/>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418"/>
      <c r="K108" s="419"/>
      <c r="L108" s="419"/>
      <c r="M108" s="419"/>
      <c r="N108" s="419"/>
      <c r="O108" s="419"/>
      <c r="P108" s="419"/>
      <c r="Q108" s="419"/>
      <c r="R108" s="419"/>
      <c r="S108" s="420"/>
      <c r="T108" s="418"/>
      <c r="U108" s="419"/>
      <c r="V108" s="419"/>
      <c r="W108" s="419"/>
      <c r="X108" s="419"/>
      <c r="Y108" s="419"/>
      <c r="Z108" s="419"/>
      <c r="AA108" s="419"/>
      <c r="AB108" s="419"/>
      <c r="AC108" s="420"/>
      <c r="AD108" s="418"/>
      <c r="AE108" s="419"/>
      <c r="AF108" s="419"/>
      <c r="AG108" s="419"/>
      <c r="AH108" s="419"/>
      <c r="AI108" s="419"/>
      <c r="AJ108" s="419"/>
      <c r="AK108" s="419"/>
      <c r="AL108" s="419"/>
      <c r="AM108" s="420"/>
      <c r="AN108" s="418"/>
      <c r="AO108" s="419"/>
      <c r="AP108" s="419"/>
      <c r="AQ108" s="419"/>
      <c r="AR108" s="419"/>
      <c r="AS108" s="419"/>
      <c r="AT108" s="419"/>
      <c r="AU108" s="419"/>
      <c r="AV108" s="419"/>
      <c r="AW108" s="420"/>
      <c r="AX108" s="418"/>
      <c r="AY108" s="419"/>
      <c r="AZ108" s="419"/>
      <c r="BA108" s="419"/>
      <c r="BB108" s="419"/>
      <c r="BC108" s="419"/>
      <c r="BD108" s="419"/>
      <c r="BE108" s="419"/>
      <c r="BF108" s="419"/>
      <c r="BG108" s="420"/>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418"/>
      <c r="K109" s="419"/>
      <c r="L109" s="419"/>
      <c r="M109" s="419"/>
      <c r="N109" s="419"/>
      <c r="O109" s="419"/>
      <c r="P109" s="419"/>
      <c r="Q109" s="419"/>
      <c r="R109" s="419"/>
      <c r="S109" s="420"/>
      <c r="T109" s="418"/>
      <c r="U109" s="419"/>
      <c r="V109" s="419"/>
      <c r="W109" s="419"/>
      <c r="X109" s="419"/>
      <c r="Y109" s="419"/>
      <c r="Z109" s="419"/>
      <c r="AA109" s="419"/>
      <c r="AB109" s="419"/>
      <c r="AC109" s="420"/>
      <c r="AD109" s="418"/>
      <c r="AE109" s="419"/>
      <c r="AF109" s="419"/>
      <c r="AG109" s="419"/>
      <c r="AH109" s="419"/>
      <c r="AI109" s="419"/>
      <c r="AJ109" s="419"/>
      <c r="AK109" s="419"/>
      <c r="AL109" s="419"/>
      <c r="AM109" s="420"/>
      <c r="AN109" s="418"/>
      <c r="AO109" s="419"/>
      <c r="AP109" s="419"/>
      <c r="AQ109" s="419"/>
      <c r="AR109" s="419"/>
      <c r="AS109" s="419"/>
      <c r="AT109" s="419"/>
      <c r="AU109" s="419"/>
      <c r="AV109" s="419"/>
      <c r="AW109" s="420"/>
      <c r="AX109" s="418"/>
      <c r="AY109" s="419"/>
      <c r="AZ109" s="419"/>
      <c r="BA109" s="419"/>
      <c r="BB109" s="419"/>
      <c r="BC109" s="419"/>
      <c r="BD109" s="419"/>
      <c r="BE109" s="419"/>
      <c r="BF109" s="419"/>
      <c r="BG109" s="420"/>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418"/>
      <c r="K110" s="419"/>
      <c r="L110" s="419"/>
      <c r="M110" s="419"/>
      <c r="N110" s="419"/>
      <c r="O110" s="419"/>
      <c r="P110" s="419"/>
      <c r="Q110" s="419"/>
      <c r="R110" s="419"/>
      <c r="S110" s="420"/>
      <c r="T110" s="418"/>
      <c r="U110" s="419"/>
      <c r="V110" s="419"/>
      <c r="W110" s="419"/>
      <c r="X110" s="419"/>
      <c r="Y110" s="419"/>
      <c r="Z110" s="419"/>
      <c r="AA110" s="419"/>
      <c r="AB110" s="419"/>
      <c r="AC110" s="420"/>
      <c r="AD110" s="418"/>
      <c r="AE110" s="419"/>
      <c r="AF110" s="419"/>
      <c r="AG110" s="419"/>
      <c r="AH110" s="419"/>
      <c r="AI110" s="419"/>
      <c r="AJ110" s="419"/>
      <c r="AK110" s="419"/>
      <c r="AL110" s="419"/>
      <c r="AM110" s="420"/>
      <c r="AN110" s="418"/>
      <c r="AO110" s="419"/>
      <c r="AP110" s="419"/>
      <c r="AQ110" s="419"/>
      <c r="AR110" s="419"/>
      <c r="AS110" s="419"/>
      <c r="AT110" s="419"/>
      <c r="AU110" s="419"/>
      <c r="AV110" s="419"/>
      <c r="AW110" s="420"/>
      <c r="AX110" s="418"/>
      <c r="AY110" s="419"/>
      <c r="AZ110" s="419"/>
      <c r="BA110" s="419"/>
      <c r="BB110" s="419"/>
      <c r="BC110" s="419"/>
      <c r="BD110" s="419"/>
      <c r="BE110" s="419"/>
      <c r="BF110" s="419"/>
      <c r="BG110" s="420"/>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421"/>
      <c r="K111" s="422"/>
      <c r="L111" s="422"/>
      <c r="M111" s="422"/>
      <c r="N111" s="422"/>
      <c r="O111" s="422"/>
      <c r="P111" s="422"/>
      <c r="Q111" s="422"/>
      <c r="R111" s="422"/>
      <c r="S111" s="423"/>
      <c r="T111" s="421"/>
      <c r="U111" s="422"/>
      <c r="V111" s="422"/>
      <c r="W111" s="422"/>
      <c r="X111" s="422"/>
      <c r="Y111" s="422"/>
      <c r="Z111" s="422"/>
      <c r="AA111" s="422"/>
      <c r="AB111" s="422"/>
      <c r="AC111" s="423"/>
      <c r="AD111" s="421"/>
      <c r="AE111" s="422"/>
      <c r="AF111" s="422"/>
      <c r="AG111" s="422"/>
      <c r="AH111" s="422"/>
      <c r="AI111" s="422"/>
      <c r="AJ111" s="422"/>
      <c r="AK111" s="422"/>
      <c r="AL111" s="422"/>
      <c r="AM111" s="423"/>
      <c r="AN111" s="421"/>
      <c r="AO111" s="422"/>
      <c r="AP111" s="422"/>
      <c r="AQ111" s="422"/>
      <c r="AR111" s="422"/>
      <c r="AS111" s="422"/>
      <c r="AT111" s="422"/>
      <c r="AU111" s="422"/>
      <c r="AV111" s="422"/>
      <c r="AW111" s="423"/>
      <c r="AX111" s="421"/>
      <c r="AY111" s="422"/>
      <c r="AZ111" s="422"/>
      <c r="BA111" s="422"/>
      <c r="BB111" s="422"/>
      <c r="BC111" s="422"/>
      <c r="BD111" s="422"/>
      <c r="BE111" s="422"/>
      <c r="BF111" s="422"/>
      <c r="BG111" s="423"/>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88" t="s">
        <v>49</v>
      </c>
      <c r="C1" s="488"/>
      <c r="D1" s="48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93</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94</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98</v>
      </c>
      <c r="C6" s="14" t="s">
        <v>95</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96</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97</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98" zoomScale="60" zoomScaleNormal="60" workbookViewId="0">
      <selection activeCell="C209" sqref="C209"/>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89" t="s">
        <v>57</v>
      </c>
      <c r="C1" s="489"/>
      <c r="D1" s="489"/>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92</v>
      </c>
      <c r="C4" s="40" t="s">
        <v>132</v>
      </c>
      <c r="D4" s="33" t="s">
        <v>90</v>
      </c>
      <c r="E4" s="58"/>
      <c r="F4" s="58"/>
      <c r="G4" s="58"/>
      <c r="H4" s="58"/>
      <c r="I4" s="58"/>
      <c r="J4" s="58"/>
      <c r="K4" s="58"/>
      <c r="L4" s="58"/>
      <c r="M4" s="58"/>
      <c r="N4" s="58"/>
      <c r="O4" s="58"/>
      <c r="P4" s="58"/>
      <c r="Q4" s="58"/>
      <c r="R4" s="58"/>
      <c r="S4" s="58"/>
      <c r="T4" s="58"/>
      <c r="U4" s="58"/>
    </row>
    <row r="5" spans="1:21" ht="101.25" x14ac:dyDescent="0.25">
      <c r="A5" s="78" t="s">
        <v>78</v>
      </c>
      <c r="B5" s="36" t="s">
        <v>53</v>
      </c>
      <c r="C5" s="41" t="s">
        <v>86</v>
      </c>
      <c r="D5" s="34" t="s">
        <v>564</v>
      </c>
      <c r="E5" s="58"/>
      <c r="F5" s="58"/>
      <c r="G5" s="58"/>
      <c r="H5" s="58"/>
      <c r="I5" s="58"/>
      <c r="J5" s="58"/>
      <c r="K5" s="58"/>
      <c r="L5" s="58"/>
      <c r="M5" s="58"/>
      <c r="N5" s="58"/>
      <c r="O5" s="58"/>
      <c r="P5" s="58"/>
      <c r="Q5" s="58"/>
      <c r="R5" s="58"/>
      <c r="S5" s="58"/>
      <c r="T5" s="58"/>
      <c r="U5" s="58"/>
    </row>
    <row r="6" spans="1:21" ht="67.5" x14ac:dyDescent="0.25">
      <c r="A6" s="78" t="s">
        <v>75</v>
      </c>
      <c r="B6" s="37" t="s">
        <v>54</v>
      </c>
      <c r="C6" s="41" t="s">
        <v>87</v>
      </c>
      <c r="D6" s="34" t="s">
        <v>91</v>
      </c>
      <c r="E6" s="58"/>
      <c r="F6" s="58"/>
      <c r="G6" s="58"/>
      <c r="H6" s="58"/>
      <c r="I6" s="58"/>
      <c r="J6" s="58"/>
      <c r="K6" s="58"/>
      <c r="L6" s="58"/>
      <c r="M6" s="58"/>
      <c r="N6" s="58"/>
      <c r="O6" s="58"/>
      <c r="P6" s="58"/>
      <c r="Q6" s="58"/>
      <c r="R6" s="58"/>
      <c r="S6" s="58"/>
      <c r="T6" s="58"/>
      <c r="U6" s="58"/>
    </row>
    <row r="7" spans="1:21" ht="101.25" x14ac:dyDescent="0.25">
      <c r="A7" s="78" t="s">
        <v>7</v>
      </c>
      <c r="B7" s="38" t="s">
        <v>55</v>
      </c>
      <c r="C7" s="41" t="s">
        <v>88</v>
      </c>
      <c r="D7" s="34" t="s">
        <v>566</v>
      </c>
      <c r="E7" s="58"/>
      <c r="F7" s="58"/>
      <c r="G7" s="58"/>
      <c r="H7" s="58"/>
      <c r="I7" s="58"/>
      <c r="J7" s="58"/>
      <c r="K7" s="58"/>
      <c r="L7" s="58"/>
      <c r="M7" s="58"/>
      <c r="N7" s="58"/>
      <c r="O7" s="58"/>
      <c r="P7" s="58"/>
      <c r="Q7" s="58"/>
      <c r="R7" s="58"/>
      <c r="S7" s="58"/>
      <c r="T7" s="58"/>
      <c r="U7" s="58"/>
    </row>
    <row r="8" spans="1:21" ht="67.5" x14ac:dyDescent="0.25">
      <c r="A8" s="78" t="s">
        <v>79</v>
      </c>
      <c r="B8" s="39" t="s">
        <v>56</v>
      </c>
      <c r="C8" s="41" t="s">
        <v>89</v>
      </c>
      <c r="D8" s="34" t="s">
        <v>109</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84</v>
      </c>
      <c r="C11" s="78" t="s">
        <v>556</v>
      </c>
      <c r="D11" s="78" t="s">
        <v>557</v>
      </c>
      <c r="E11" s="58"/>
      <c r="F11" s="58"/>
      <c r="G11" s="58"/>
      <c r="H11" s="58"/>
      <c r="I11" s="58"/>
      <c r="J11" s="58"/>
      <c r="K11" s="58"/>
      <c r="L11" s="58"/>
      <c r="M11" s="58"/>
      <c r="N11" s="58"/>
      <c r="O11" s="58"/>
      <c r="P11" s="58"/>
      <c r="Q11" s="58"/>
      <c r="R11" s="58"/>
      <c r="S11" s="58"/>
      <c r="T11" s="58"/>
      <c r="U11" s="58"/>
    </row>
    <row r="12" spans="1:21" x14ac:dyDescent="0.25">
      <c r="A12" s="78"/>
      <c r="B12" s="78" t="s">
        <v>82</v>
      </c>
      <c r="C12" s="78" t="s">
        <v>558</v>
      </c>
      <c r="D12" s="78" t="s">
        <v>565</v>
      </c>
      <c r="E12" s="58"/>
      <c r="F12" s="58"/>
      <c r="G12" s="58"/>
      <c r="H12" s="58"/>
      <c r="I12" s="58"/>
      <c r="J12" s="58"/>
      <c r="K12" s="58"/>
      <c r="L12" s="58"/>
      <c r="M12" s="58"/>
      <c r="N12" s="58"/>
      <c r="O12" s="58"/>
      <c r="P12" s="58"/>
      <c r="Q12" s="58"/>
      <c r="R12" s="58"/>
      <c r="S12" s="58"/>
      <c r="T12" s="58"/>
      <c r="U12" s="58"/>
    </row>
    <row r="13" spans="1:21" x14ac:dyDescent="0.25">
      <c r="A13" s="78"/>
      <c r="B13" s="78"/>
      <c r="C13" s="78" t="s">
        <v>559</v>
      </c>
      <c r="D13" s="78" t="s">
        <v>560</v>
      </c>
      <c r="E13" s="58"/>
      <c r="F13" s="58"/>
      <c r="G13" s="58"/>
      <c r="H13" s="58"/>
      <c r="I13" s="58"/>
      <c r="J13" s="58"/>
      <c r="K13" s="58"/>
      <c r="L13" s="58"/>
      <c r="M13" s="58"/>
      <c r="N13" s="58"/>
      <c r="O13" s="58"/>
      <c r="P13" s="58"/>
      <c r="Q13" s="58"/>
      <c r="R13" s="58"/>
      <c r="S13" s="58"/>
      <c r="T13" s="58"/>
      <c r="U13" s="58"/>
    </row>
    <row r="14" spans="1:21" x14ac:dyDescent="0.25">
      <c r="A14" s="78"/>
      <c r="B14" s="78"/>
      <c r="C14" s="78" t="s">
        <v>561</v>
      </c>
      <c r="D14" s="78" t="s">
        <v>567</v>
      </c>
      <c r="E14" s="58"/>
      <c r="F14" s="58"/>
      <c r="G14" s="58"/>
      <c r="H14" s="58"/>
      <c r="I14" s="58"/>
      <c r="J14" s="58"/>
      <c r="K14" s="58"/>
      <c r="L14" s="58"/>
      <c r="M14" s="58"/>
      <c r="N14" s="58"/>
      <c r="O14" s="58"/>
      <c r="P14" s="58"/>
      <c r="Q14" s="58"/>
      <c r="R14" s="58"/>
      <c r="S14" s="58"/>
      <c r="T14" s="58"/>
      <c r="U14" s="58"/>
    </row>
    <row r="15" spans="1:21" x14ac:dyDescent="0.25">
      <c r="A15" s="78"/>
      <c r="B15" s="78"/>
      <c r="C15" s="78" t="s">
        <v>562</v>
      </c>
      <c r="D15" s="78" t="s">
        <v>563</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81</v>
      </c>
      <c r="C209" s="26" t="s">
        <v>129</v>
      </c>
      <c r="D209" s="29" t="s">
        <v>81</v>
      </c>
      <c r="E209" s="29" t="s">
        <v>129</v>
      </c>
    </row>
    <row r="210" spans="1:8" ht="21" x14ac:dyDescent="0.35">
      <c r="A210" s="58"/>
      <c r="B210" s="27" t="s">
        <v>83</v>
      </c>
      <c r="C210" s="27"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58"/>
      <c r="B211" s="27" t="s">
        <v>83</v>
      </c>
      <c r="C211" s="27" t="s">
        <v>86</v>
      </c>
      <c r="E211" t="s">
        <v>52</v>
      </c>
      <c r="F211" t="str">
        <f t="shared" si="0"/>
        <v xml:space="preserve"> Afectación menor a 10 SMLMV .</v>
      </c>
    </row>
    <row r="212" spans="1:8" ht="21" x14ac:dyDescent="0.35">
      <c r="A212" s="58"/>
      <c r="B212" s="27" t="s">
        <v>83</v>
      </c>
      <c r="C212" s="27" t="s">
        <v>87</v>
      </c>
      <c r="E212" t="s">
        <v>86</v>
      </c>
      <c r="F212" t="str">
        <f t="shared" si="0"/>
        <v xml:space="preserve"> Entre 10 y 50 SMLMV </v>
      </c>
    </row>
    <row r="213" spans="1:8" ht="21" x14ac:dyDescent="0.35">
      <c r="A213" s="58"/>
      <c r="B213" s="27" t="s">
        <v>83</v>
      </c>
      <c r="C213" s="27" t="s">
        <v>88</v>
      </c>
      <c r="E213" t="s">
        <v>87</v>
      </c>
      <c r="F213" t="str">
        <f t="shared" si="0"/>
        <v xml:space="preserve"> Entre 50 y 100 SMLMV </v>
      </c>
    </row>
    <row r="214" spans="1:8" ht="21" x14ac:dyDescent="0.35">
      <c r="A214" s="58"/>
      <c r="B214" s="27" t="s">
        <v>83</v>
      </c>
      <c r="C214" s="27" t="s">
        <v>89</v>
      </c>
      <c r="E214" t="s">
        <v>88</v>
      </c>
      <c r="F214" t="str">
        <f t="shared" si="0"/>
        <v xml:space="preserve"> Entre 100 y 500 SMLMV </v>
      </c>
    </row>
    <row r="215" spans="1:8" ht="21" x14ac:dyDescent="0.35">
      <c r="A215" s="58"/>
      <c r="B215" s="27" t="s">
        <v>51</v>
      </c>
      <c r="C215" s="27" t="s">
        <v>90</v>
      </c>
      <c r="E215" t="s">
        <v>89</v>
      </c>
      <c r="F215" t="str">
        <f t="shared" si="0"/>
        <v xml:space="preserve"> Mayor a 500 SMLMV </v>
      </c>
    </row>
    <row r="216" spans="1:8" ht="21" x14ac:dyDescent="0.35">
      <c r="A216" s="58"/>
      <c r="B216" s="27" t="s">
        <v>51</v>
      </c>
      <c r="C216" s="27" t="s">
        <v>564</v>
      </c>
      <c r="D216" t="s">
        <v>51</v>
      </c>
      <c r="F216" t="str">
        <f t="shared" si="0"/>
        <v>Pérdida Reputacional</v>
      </c>
    </row>
    <row r="217" spans="1:8" ht="21" x14ac:dyDescent="0.35">
      <c r="A217" s="58"/>
      <c r="B217" s="27" t="s">
        <v>51</v>
      </c>
      <c r="C217" s="27" t="s">
        <v>91</v>
      </c>
      <c r="E217" t="s">
        <v>90</v>
      </c>
      <c r="F217" t="str">
        <f t="shared" si="0"/>
        <v xml:space="preserve"> El riesgo afecta la imagen de alguna área de la organización</v>
      </c>
    </row>
    <row r="218" spans="1:8" ht="21" x14ac:dyDescent="0.35">
      <c r="A218" s="58"/>
      <c r="B218" s="27" t="s">
        <v>51</v>
      </c>
      <c r="C218" s="27" t="s">
        <v>566</v>
      </c>
      <c r="E218" t="s">
        <v>564</v>
      </c>
      <c r="F218" t="str">
        <f t="shared" si="0"/>
        <v xml:space="preserve"> El riesgo afecta la imagen de la entidad internamente, de conocimiento general, nivel interno, de junta directiva y accionistas y/o de proveedores</v>
      </c>
    </row>
    <row r="219" spans="1:8" ht="21" x14ac:dyDescent="0.35">
      <c r="A219" s="58"/>
      <c r="B219" s="27" t="s">
        <v>51</v>
      </c>
      <c r="C219" s="27" t="s">
        <v>109</v>
      </c>
      <c r="E219" t="s">
        <v>91</v>
      </c>
      <c r="F219" t="str">
        <f t="shared" si="0"/>
        <v xml:space="preserve"> El riesgo afecta la imagen de la entidad con algunos usuarios de relevancia frente al logro de los objetivos</v>
      </c>
    </row>
    <row r="220" spans="1:8" x14ac:dyDescent="0.25">
      <c r="A220" s="58"/>
      <c r="B220" s="28"/>
      <c r="C220" s="28"/>
      <c r="E220" t="s">
        <v>566</v>
      </c>
      <c r="F220" t="str">
        <f t="shared" si="0"/>
        <v xml:space="preserve"> El riesgo afecta la imagen de la entidad con efecto publicitario sostenido a nivel de sector administrativo, nivel departamental o municipal</v>
      </c>
    </row>
    <row r="221" spans="1:8" x14ac:dyDescent="0.25">
      <c r="A221" s="58"/>
      <c r="B221" s="28" t="str" cm="1">
        <f t="array" ref="B221:B223">_xlfn.UNIQUE(Tabla1[[#All],[Criterios]])</f>
        <v>Criterios</v>
      </c>
      <c r="C221" s="28"/>
      <c r="E221" t="s">
        <v>109</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130</v>
      </c>
    </row>
    <row r="224" spans="1:8" x14ac:dyDescent="0.25">
      <c r="B224" s="19"/>
      <c r="C224" s="19"/>
      <c r="F224" s="31" t="s">
        <v>131</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90" t="s">
        <v>72</v>
      </c>
      <c r="C1" s="491"/>
      <c r="D1" s="491"/>
      <c r="E1" s="491"/>
      <c r="F1" s="492"/>
    </row>
    <row r="2" spans="2:6" ht="16.5" thickBot="1" x14ac:dyDescent="0.3">
      <c r="B2" s="64"/>
      <c r="C2" s="64"/>
      <c r="D2" s="64"/>
      <c r="E2" s="64"/>
      <c r="F2" s="64"/>
    </row>
    <row r="3" spans="2:6" ht="16.5" thickBot="1" x14ac:dyDescent="0.25">
      <c r="B3" s="494" t="s">
        <v>58</v>
      </c>
      <c r="C3" s="495"/>
      <c r="D3" s="495"/>
      <c r="E3" s="76" t="s">
        <v>59</v>
      </c>
      <c r="F3" s="77" t="s">
        <v>60</v>
      </c>
    </row>
    <row r="4" spans="2:6" ht="31.5" x14ac:dyDescent="0.2">
      <c r="B4" s="496" t="s">
        <v>61</v>
      </c>
      <c r="C4" s="498" t="s">
        <v>13</v>
      </c>
      <c r="D4" s="65" t="s">
        <v>14</v>
      </c>
      <c r="E4" s="66" t="s">
        <v>62</v>
      </c>
      <c r="F4" s="67">
        <v>0.25</v>
      </c>
    </row>
    <row r="5" spans="2:6" ht="47.25" x14ac:dyDescent="0.2">
      <c r="B5" s="497"/>
      <c r="C5" s="499"/>
      <c r="D5" s="68" t="s">
        <v>15</v>
      </c>
      <c r="E5" s="69" t="s">
        <v>63</v>
      </c>
      <c r="F5" s="70">
        <v>0.15</v>
      </c>
    </row>
    <row r="6" spans="2:6" ht="47.25" x14ac:dyDescent="0.2">
      <c r="B6" s="497"/>
      <c r="C6" s="499"/>
      <c r="D6" s="68" t="s">
        <v>16</v>
      </c>
      <c r="E6" s="69" t="s">
        <v>64</v>
      </c>
      <c r="F6" s="70">
        <v>0.1</v>
      </c>
    </row>
    <row r="7" spans="2:6" ht="63" x14ac:dyDescent="0.2">
      <c r="B7" s="497"/>
      <c r="C7" s="499" t="s">
        <v>17</v>
      </c>
      <c r="D7" s="68" t="s">
        <v>10</v>
      </c>
      <c r="E7" s="69" t="s">
        <v>65</v>
      </c>
      <c r="F7" s="70">
        <v>0.25</v>
      </c>
    </row>
    <row r="8" spans="2:6" ht="31.5" x14ac:dyDescent="0.2">
      <c r="B8" s="497"/>
      <c r="C8" s="499"/>
      <c r="D8" s="68" t="s">
        <v>9</v>
      </c>
      <c r="E8" s="69" t="s">
        <v>66</v>
      </c>
      <c r="F8" s="70">
        <v>0.15</v>
      </c>
    </row>
    <row r="9" spans="2:6" ht="47.25" x14ac:dyDescent="0.2">
      <c r="B9" s="497" t="s">
        <v>136</v>
      </c>
      <c r="C9" s="499" t="s">
        <v>18</v>
      </c>
      <c r="D9" s="68" t="s">
        <v>19</v>
      </c>
      <c r="E9" s="69" t="s">
        <v>67</v>
      </c>
      <c r="F9" s="71" t="s">
        <v>68</v>
      </c>
    </row>
    <row r="10" spans="2:6" ht="63" x14ac:dyDescent="0.2">
      <c r="B10" s="497"/>
      <c r="C10" s="499"/>
      <c r="D10" s="68" t="s">
        <v>20</v>
      </c>
      <c r="E10" s="69" t="s">
        <v>69</v>
      </c>
      <c r="F10" s="71" t="s">
        <v>68</v>
      </c>
    </row>
    <row r="11" spans="2:6" ht="47.25" x14ac:dyDescent="0.2">
      <c r="B11" s="497"/>
      <c r="C11" s="499" t="s">
        <v>21</v>
      </c>
      <c r="D11" s="68" t="s">
        <v>22</v>
      </c>
      <c r="E11" s="69" t="s">
        <v>70</v>
      </c>
      <c r="F11" s="71" t="s">
        <v>68</v>
      </c>
    </row>
    <row r="12" spans="2:6" ht="47.25" x14ac:dyDescent="0.2">
      <c r="B12" s="497"/>
      <c r="C12" s="499"/>
      <c r="D12" s="68" t="s">
        <v>23</v>
      </c>
      <c r="E12" s="69" t="s">
        <v>71</v>
      </c>
      <c r="F12" s="71" t="s">
        <v>68</v>
      </c>
    </row>
    <row r="13" spans="2:6" ht="31.5" x14ac:dyDescent="0.2">
      <c r="B13" s="497"/>
      <c r="C13" s="499" t="s">
        <v>24</v>
      </c>
      <c r="D13" s="68" t="s">
        <v>110</v>
      </c>
      <c r="E13" s="69" t="s">
        <v>113</v>
      </c>
      <c r="F13" s="71" t="s">
        <v>68</v>
      </c>
    </row>
    <row r="14" spans="2:6" ht="32.25" thickBot="1" x14ac:dyDescent="0.25">
      <c r="B14" s="500"/>
      <c r="C14" s="501"/>
      <c r="D14" s="72" t="s">
        <v>111</v>
      </c>
      <c r="E14" s="73" t="s">
        <v>112</v>
      </c>
      <c r="F14" s="74" t="s">
        <v>68</v>
      </c>
    </row>
    <row r="15" spans="2:6" ht="49.5" customHeight="1" x14ac:dyDescent="0.2">
      <c r="B15" s="493" t="s">
        <v>133</v>
      </c>
      <c r="C15" s="493"/>
      <c r="D15" s="493"/>
      <c r="E15" s="493"/>
      <c r="F15" s="493"/>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568</v>
      </c>
    </row>
    <row r="9" spans="2:5" x14ac:dyDescent="0.25">
      <c r="B9" t="s">
        <v>36</v>
      </c>
    </row>
    <row r="10" spans="2:5" x14ac:dyDescent="0.25">
      <c r="B10" t="s">
        <v>37</v>
      </c>
    </row>
    <row r="13" spans="2:5" x14ac:dyDescent="0.25">
      <c r="B13" t="s">
        <v>350</v>
      </c>
    </row>
    <row r="14" spans="2:5" x14ac:dyDescent="0.25">
      <c r="B14" t="s">
        <v>348</v>
      </c>
    </row>
    <row r="15" spans="2:5" x14ac:dyDescent="0.25">
      <c r="B15" t="s">
        <v>360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SPAP</cp:lastModifiedBy>
  <cp:lastPrinted>2021-10-13T03:54:14Z</cp:lastPrinted>
  <dcterms:created xsi:type="dcterms:W3CDTF">2020-03-24T23:12:47Z</dcterms:created>
  <dcterms:modified xsi:type="dcterms:W3CDTF">2022-07-12T15:30:01Z</dcterms:modified>
</cp:coreProperties>
</file>