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C:\Users\mgonzalezm\Downloads\"/>
    </mc:Choice>
  </mc:AlternateContent>
  <bookViews>
    <workbookView xWindow="0" yWindow="0" windowWidth="21570" windowHeight="8055" tabRatio="882" activeTab="2"/>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final'!$A$6:$CP$151</definedName>
  </definedNames>
  <calcPr calcId="162913"/>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9" i="1" l="1"/>
  <c r="T89" i="1"/>
  <c r="AA89" i="1" s="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W7" i="1"/>
  <c r="L55" i="19"/>
  <c r="K55" i="19"/>
  <c r="L54" i="19"/>
  <c r="L26" i="19"/>
  <c r="K26" i="19"/>
  <c r="L48" i="19"/>
  <c r="L43" i="19"/>
  <c r="L36" i="19"/>
  <c r="L35" i="19"/>
  <c r="L31" i="19"/>
  <c r="L27" i="19"/>
  <c r="L25" i="19"/>
  <c r="L24" i="19"/>
  <c r="L16" i="19"/>
  <c r="K48" i="19"/>
  <c r="K36" i="19"/>
  <c r="K35" i="19"/>
  <c r="K31" i="19"/>
  <c r="K27" i="19"/>
  <c r="K25" i="19"/>
  <c r="K24" i="19"/>
  <c r="K16" i="19"/>
  <c r="K54" i="19"/>
  <c r="J55" i="19"/>
  <c r="J54" i="19"/>
  <c r="T139" i="1"/>
  <c r="T136" i="1"/>
  <c r="K67" i="1" l="1"/>
  <c r="W67" i="1"/>
  <c r="T67" i="1"/>
  <c r="L67" i="1" l="1"/>
  <c r="AA67" i="1" s="1"/>
  <c r="K136" i="1"/>
  <c r="W136" i="1"/>
  <c r="T137" i="1"/>
  <c r="AA137" i="1" s="1"/>
  <c r="W137" i="1"/>
  <c r="T138" i="1"/>
  <c r="AA138" i="1" s="1"/>
  <c r="W138" i="1"/>
  <c r="K139" i="1"/>
  <c r="W139" i="1"/>
  <c r="T140" i="1"/>
  <c r="AA140" i="1" s="1"/>
  <c r="W140" i="1"/>
  <c r="T141" i="1"/>
  <c r="AA141" i="1" s="1"/>
  <c r="AC141" i="1" s="1"/>
  <c r="W141" i="1"/>
  <c r="K142" i="1"/>
  <c r="T142" i="1"/>
  <c r="W142" i="1"/>
  <c r="T143" i="1"/>
  <c r="AA143" i="1" s="1"/>
  <c r="W143" i="1"/>
  <c r="T144" i="1"/>
  <c r="AA144" i="1" s="1"/>
  <c r="W144" i="1"/>
  <c r="K145" i="1"/>
  <c r="T145" i="1"/>
  <c r="W145" i="1"/>
  <c r="T146" i="1"/>
  <c r="AA146" i="1" s="1"/>
  <c r="W146" i="1"/>
  <c r="T147" i="1"/>
  <c r="AA147" i="1" s="1"/>
  <c r="W147" i="1"/>
  <c r="K148" i="1"/>
  <c r="T148" i="1"/>
  <c r="AA148" i="1" s="1"/>
  <c r="W148" i="1"/>
  <c r="T149" i="1"/>
  <c r="AA149" i="1" s="1"/>
  <c r="W149" i="1"/>
  <c r="T150" i="1"/>
  <c r="AA150" i="1" s="1"/>
  <c r="W150" i="1"/>
  <c r="W97" i="1"/>
  <c r="T97" i="1"/>
  <c r="N97" i="1"/>
  <c r="O97" i="1" s="1"/>
  <c r="P97" i="1" s="1"/>
  <c r="K97" i="1"/>
  <c r="AA142" i="1" l="1"/>
  <c r="J38" i="18"/>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L145" i="1"/>
  <c r="AE146" i="1"/>
  <c r="AD146" i="1" s="1"/>
  <c r="AA145" i="1"/>
  <c r="AC145" i="1" s="1"/>
  <c r="AE141" i="1"/>
  <c r="AD141" i="1" s="1"/>
  <c r="AB141" i="1"/>
  <c r="AE140" i="1"/>
  <c r="AD140" i="1" s="1"/>
  <c r="AC67" i="1"/>
  <c r="AB67" i="1"/>
  <c r="AC146" i="1"/>
  <c r="AB146" i="1"/>
  <c r="AC140" i="1"/>
  <c r="AB140" i="1"/>
  <c r="AC147" i="1"/>
  <c r="AB147" i="1"/>
  <c r="L136" i="1"/>
  <c r="AA136" i="1" s="1"/>
  <c r="AE147" i="1"/>
  <c r="AD147" i="1" s="1"/>
  <c r="L142" i="1"/>
  <c r="L148" i="1"/>
  <c r="L139" i="1"/>
  <c r="AA139" i="1" s="1"/>
  <c r="AB149" i="1"/>
  <c r="AC149" i="1"/>
  <c r="AB138" i="1"/>
  <c r="AC138" i="1"/>
  <c r="AB144" i="1"/>
  <c r="AC144" i="1"/>
  <c r="AB142" i="1"/>
  <c r="AC142" i="1"/>
  <c r="AB150" i="1"/>
  <c r="AC150" i="1"/>
  <c r="AB148" i="1"/>
  <c r="AC148" i="1"/>
  <c r="AB137" i="1"/>
  <c r="AC137" i="1"/>
  <c r="AB143" i="1"/>
  <c r="AC143" i="1"/>
  <c r="AE150" i="1"/>
  <c r="AD150" i="1" s="1"/>
  <c r="AE149" i="1"/>
  <c r="AD149" i="1" s="1"/>
  <c r="AE148" i="1"/>
  <c r="AD148" i="1" s="1"/>
  <c r="AE144" i="1"/>
  <c r="AD144" i="1" s="1"/>
  <c r="AE143" i="1"/>
  <c r="AD143" i="1" s="1"/>
  <c r="AE142" i="1"/>
  <c r="AD142" i="1" s="1"/>
  <c r="AE138" i="1"/>
  <c r="AD138" i="1" s="1"/>
  <c r="AE137" i="1"/>
  <c r="AD137" i="1" s="1"/>
  <c r="Q97" i="1"/>
  <c r="AE97" i="1"/>
  <c r="AD97" i="1" s="1"/>
  <c r="L97" i="1"/>
  <c r="AA97" i="1" s="1"/>
  <c r="O249" i="19" l="1"/>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S251" i="19"/>
  <c r="M251" i="19"/>
  <c r="J251" i="19"/>
  <c r="V251" i="19"/>
  <c r="P251" i="19"/>
  <c r="V201" i="19"/>
  <c r="S201" i="19"/>
  <c r="P151" i="19"/>
  <c r="P201" i="19"/>
  <c r="J151" i="19"/>
  <c r="V151" i="19"/>
  <c r="M201" i="19"/>
  <c r="S151" i="19"/>
  <c r="S101" i="19"/>
  <c r="J201" i="19"/>
  <c r="M151" i="19"/>
  <c r="P101" i="19"/>
  <c r="M101" i="19"/>
  <c r="J101" i="19"/>
  <c r="P51" i="19"/>
  <c r="S51" i="19"/>
  <c r="V101" i="19"/>
  <c r="V51" i="19"/>
  <c r="M51" i="19"/>
  <c r="J51"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B139" i="1"/>
  <c r="AC139" i="1"/>
  <c r="AB136" i="1"/>
  <c r="AC136" i="1"/>
  <c r="AB145" i="1"/>
  <c r="AF141" i="1"/>
  <c r="AF147" i="1"/>
  <c r="AF143" i="1"/>
  <c r="AF137" i="1"/>
  <c r="AF150" i="1"/>
  <c r="AF140" i="1"/>
  <c r="AF146" i="1"/>
  <c r="AF144" i="1"/>
  <c r="AF148" i="1"/>
  <c r="AF142" i="1"/>
  <c r="AF138" i="1"/>
  <c r="AF149" i="1"/>
  <c r="AB97" i="1"/>
  <c r="AC97" i="1"/>
  <c r="AF97" i="1" l="1"/>
  <c r="P236" i="19"/>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W82" i="1" l="1"/>
  <c r="T82" i="1"/>
  <c r="K82" i="1"/>
  <c r="L82" i="1" l="1"/>
  <c r="AA82" i="1" s="1"/>
  <c r="AB82" i="1" l="1"/>
  <c r="AC82" i="1"/>
  <c r="T30" i="1" l="1"/>
  <c r="T18" i="1" l="1"/>
  <c r="AE18" i="1" s="1"/>
  <c r="AD18" i="1" s="1"/>
  <c r="T17" i="1"/>
  <c r="AE17" i="1" s="1"/>
  <c r="AD17" i="1" s="1"/>
  <c r="W133" i="1"/>
  <c r="T133" i="1"/>
  <c r="K133" i="1"/>
  <c r="W132" i="1"/>
  <c r="T132" i="1"/>
  <c r="AD132" i="1" s="1"/>
  <c r="W131" i="1"/>
  <c r="T131" i="1"/>
  <c r="AD131" i="1" s="1"/>
  <c r="W130" i="1"/>
  <c r="T130" i="1"/>
  <c r="K130" i="1"/>
  <c r="W129" i="1"/>
  <c r="T129" i="1"/>
  <c r="AD129" i="1" s="1"/>
  <c r="W128" i="1"/>
  <c r="T128" i="1"/>
  <c r="AD128" i="1" s="1"/>
  <c r="W127" i="1"/>
  <c r="T127" i="1"/>
  <c r="K127" i="1"/>
  <c r="T126" i="1"/>
  <c r="AE126" i="1" s="1"/>
  <c r="AD126" i="1" s="1"/>
  <c r="T125" i="1"/>
  <c r="AE125" i="1" s="1"/>
  <c r="AD125" i="1" s="1"/>
  <c r="W124" i="1"/>
  <c r="T124" i="1"/>
  <c r="K124" i="1"/>
  <c r="L133" i="1" l="1"/>
  <c r="AA133" i="1" s="1"/>
  <c r="L130" i="1"/>
  <c r="AA130" i="1" s="1"/>
  <c r="AA131" i="1" s="1"/>
  <c r="AA132" i="1" s="1"/>
  <c r="L127" i="1"/>
  <c r="AA127" i="1" s="1"/>
  <c r="AA128" i="1" s="1"/>
  <c r="AA129" i="1" s="1"/>
  <c r="L124" i="1"/>
  <c r="AA124" i="1" s="1"/>
  <c r="AA125" i="1" s="1"/>
  <c r="AA126" i="1" s="1"/>
  <c r="T120" i="1"/>
  <c r="W119" i="1"/>
  <c r="T119" i="1"/>
  <c r="W118" i="1"/>
  <c r="T118" i="1"/>
  <c r="K118" i="1"/>
  <c r="W117" i="1"/>
  <c r="T117" i="1"/>
  <c r="W116" i="1"/>
  <c r="T116" i="1"/>
  <c r="W115" i="1"/>
  <c r="T115" i="1"/>
  <c r="K115" i="1"/>
  <c r="T114" i="1"/>
  <c r="W113" i="1"/>
  <c r="T113" i="1"/>
  <c r="W112" i="1"/>
  <c r="T112" i="1"/>
  <c r="K112" i="1"/>
  <c r="T111" i="1"/>
  <c r="W110" i="1"/>
  <c r="T110" i="1"/>
  <c r="W109" i="1"/>
  <c r="T109" i="1"/>
  <c r="K109" i="1"/>
  <c r="T108" i="1"/>
  <c r="W107" i="1"/>
  <c r="T107" i="1"/>
  <c r="W106" i="1"/>
  <c r="T106" i="1"/>
  <c r="K106" i="1"/>
  <c r="K121" i="1"/>
  <c r="K103" i="1"/>
  <c r="K100" i="1"/>
  <c r="K94" i="1"/>
  <c r="K91" i="1"/>
  <c r="K88" i="1"/>
  <c r="K85" i="1"/>
  <c r="K79" i="1"/>
  <c r="K76" i="1"/>
  <c r="K73" i="1"/>
  <c r="K70" i="1"/>
  <c r="K64" i="1"/>
  <c r="K61" i="1"/>
  <c r="K58" i="1"/>
  <c r="K55" i="1"/>
  <c r="K52" i="1"/>
  <c r="K49" i="1"/>
  <c r="K46" i="1"/>
  <c r="K43" i="1"/>
  <c r="K40" i="1"/>
  <c r="K37" i="1"/>
  <c r="K34" i="1"/>
  <c r="K31" i="1"/>
  <c r="K28" i="1"/>
  <c r="K25" i="1"/>
  <c r="K22" i="1"/>
  <c r="K19" i="1"/>
  <c r="K16" i="1"/>
  <c r="K13" i="1"/>
  <c r="K10" i="1"/>
  <c r="T123" i="1"/>
  <c r="AE123" i="1" s="1"/>
  <c r="AD123" i="1" s="1"/>
  <c r="T122" i="1"/>
  <c r="AE122" i="1" s="1"/>
  <c r="AD122" i="1" s="1"/>
  <c r="W121" i="1"/>
  <c r="T121" i="1"/>
  <c r="T105" i="1"/>
  <c r="W104" i="1"/>
  <c r="T104" i="1"/>
  <c r="T102" i="1"/>
  <c r="W101" i="1"/>
  <c r="T101" i="1"/>
  <c r="W100" i="1"/>
  <c r="T100" i="1"/>
  <c r="T93" i="1"/>
  <c r="W92" i="1"/>
  <c r="T92" i="1"/>
  <c r="T90" i="1"/>
  <c r="W91" i="1"/>
  <c r="T91" i="1"/>
  <c r="T87" i="1"/>
  <c r="T86" i="1"/>
  <c r="W81" i="1"/>
  <c r="T81" i="1"/>
  <c r="W80" i="1"/>
  <c r="T80" i="1"/>
  <c r="W78" i="1"/>
  <c r="T78" i="1"/>
  <c r="AD78" i="1" s="1"/>
  <c r="W77" i="1"/>
  <c r="T77" i="1"/>
  <c r="T75" i="1"/>
  <c r="W73" i="1"/>
  <c r="T73" i="1"/>
  <c r="T74" i="1"/>
  <c r="W70" i="1"/>
  <c r="T70" i="1"/>
  <c r="T63" i="1"/>
  <c r="T60" i="1"/>
  <c r="AE60" i="1" s="1"/>
  <c r="AD60" i="1" s="1"/>
  <c r="T59" i="1"/>
  <c r="T57" i="1"/>
  <c r="AE57" i="1" s="1"/>
  <c r="AD57" i="1" s="1"/>
  <c r="T56" i="1"/>
  <c r="T54" i="1"/>
  <c r="AE54" i="1" s="1"/>
  <c r="AD54" i="1" s="1"/>
  <c r="W53" i="1"/>
  <c r="T53" i="1"/>
  <c r="T51" i="1"/>
  <c r="T50" i="1"/>
  <c r="T48" i="1"/>
  <c r="AE48" i="1" s="1"/>
  <c r="AD48" i="1" s="1"/>
  <c r="W49" i="1"/>
  <c r="T49" i="1"/>
  <c r="T47" i="1"/>
  <c r="T45" i="1"/>
  <c r="AE45" i="1" s="1"/>
  <c r="AD45" i="1" s="1"/>
  <c r="T44" i="1"/>
  <c r="T42" i="1"/>
  <c r="AE42" i="1" s="1"/>
  <c r="AD42" i="1" s="1"/>
  <c r="W41" i="1"/>
  <c r="T41" i="1"/>
  <c r="W43" i="1"/>
  <c r="T43" i="1"/>
  <c r="W40" i="1"/>
  <c r="T40" i="1"/>
  <c r="T39" i="1"/>
  <c r="T38" i="1"/>
  <c r="W37" i="1"/>
  <c r="T37" i="1"/>
  <c r="T36" i="1"/>
  <c r="AE36" i="1" s="1"/>
  <c r="AD36" i="1" s="1"/>
  <c r="T35" i="1"/>
  <c r="W34" i="1"/>
  <c r="T34" i="1"/>
  <c r="T33" i="1"/>
  <c r="AE33" i="1" s="1"/>
  <c r="AD33" i="1" s="1"/>
  <c r="T32" i="1"/>
  <c r="W31" i="1"/>
  <c r="T31" i="1"/>
  <c r="W30" i="1"/>
  <c r="AD30" i="1"/>
  <c r="W29" i="1"/>
  <c r="T29" i="1"/>
  <c r="W28" i="1"/>
  <c r="T28" i="1"/>
  <c r="T27" i="1"/>
  <c r="AE27" i="1" s="1"/>
  <c r="AD27" i="1" s="1"/>
  <c r="W26" i="1"/>
  <c r="T26" i="1"/>
  <c r="W25" i="1"/>
  <c r="T25" i="1"/>
  <c r="T24" i="1"/>
  <c r="AE24" i="1" s="1"/>
  <c r="AD24" i="1" s="1"/>
  <c r="T23" i="1"/>
  <c r="W22" i="1"/>
  <c r="T22" i="1"/>
  <c r="W21" i="1"/>
  <c r="T21" i="1"/>
  <c r="AE21" i="1" s="1"/>
  <c r="AD21" i="1" s="1"/>
  <c r="W20" i="1"/>
  <c r="T20" i="1"/>
  <c r="AE23" i="1" l="1"/>
  <c r="AD23" i="1" s="1"/>
  <c r="AD29" i="1"/>
  <c r="AE35" i="1"/>
  <c r="AD35" i="1" s="1"/>
  <c r="AD53" i="1"/>
  <c r="AE59" i="1"/>
  <c r="AD59" i="1" s="1"/>
  <c r="AD77" i="1"/>
  <c r="AE86" i="1"/>
  <c r="AD86" i="1" s="1"/>
  <c r="AE90" i="1"/>
  <c r="AD90" i="1" s="1"/>
  <c r="AA90" i="1"/>
  <c r="AE111" i="1"/>
  <c r="AD111" i="1" s="1"/>
  <c r="AD116" i="1"/>
  <c r="AE20" i="1"/>
  <c r="AD20" i="1" s="1"/>
  <c r="AD26" i="1"/>
  <c r="AE32" i="1"/>
  <c r="AD32" i="1" s="1"/>
  <c r="AE44" i="1"/>
  <c r="AD44" i="1" s="1"/>
  <c r="AE47" i="1"/>
  <c r="AD47" i="1" s="1"/>
  <c r="AE51" i="1"/>
  <c r="AD51" i="1" s="1"/>
  <c r="AE74" i="1"/>
  <c r="AD74" i="1" s="1"/>
  <c r="AE75" i="1"/>
  <c r="AD75" i="1" s="1"/>
  <c r="AE87" i="1"/>
  <c r="AD87" i="1" s="1"/>
  <c r="AD92" i="1"/>
  <c r="AD101" i="1"/>
  <c r="AD104" i="1"/>
  <c r="AE108" i="1"/>
  <c r="AD108" i="1" s="1"/>
  <c r="AD113" i="1"/>
  <c r="AE50" i="1"/>
  <c r="AD50" i="1" s="1"/>
  <c r="AE56" i="1"/>
  <c r="AD56" i="1" s="1"/>
  <c r="AE93" i="1"/>
  <c r="AD93" i="1" s="1"/>
  <c r="AE102" i="1"/>
  <c r="AD102" i="1" s="1"/>
  <c r="AE105" i="1"/>
  <c r="AD105" i="1" s="1"/>
  <c r="AD107" i="1"/>
  <c r="AE114" i="1"/>
  <c r="AD114" i="1" s="1"/>
  <c r="AE119" i="1"/>
  <c r="AD119" i="1" s="1"/>
  <c r="AD110" i="1"/>
  <c r="AD117" i="1"/>
  <c r="AE89" i="1"/>
  <c r="AD89" i="1" s="1"/>
  <c r="AD41" i="1"/>
  <c r="AB133" i="1"/>
  <c r="AC133" i="1"/>
  <c r="AB130" i="1"/>
  <c r="AC130" i="1"/>
  <c r="AB132" i="1"/>
  <c r="AC132" i="1"/>
  <c r="AB131" i="1"/>
  <c r="AC131" i="1"/>
  <c r="AB127" i="1"/>
  <c r="AC127" i="1"/>
  <c r="AB129" i="1"/>
  <c r="AC129" i="1"/>
  <c r="AB128" i="1"/>
  <c r="AC128" i="1"/>
  <c r="AB124" i="1"/>
  <c r="AC124" i="1"/>
  <c r="AB126" i="1"/>
  <c r="AC126" i="1"/>
  <c r="AB125" i="1"/>
  <c r="AC125" i="1"/>
  <c r="L118" i="1"/>
  <c r="AA118" i="1" s="1"/>
  <c r="AA119" i="1" s="1"/>
  <c r="L115" i="1"/>
  <c r="AA115" i="1" s="1"/>
  <c r="AA116" i="1" s="1"/>
  <c r="AA117" i="1" s="1"/>
  <c r="L112" i="1"/>
  <c r="AA112" i="1" s="1"/>
  <c r="AA113" i="1" s="1"/>
  <c r="AA114" i="1" s="1"/>
  <c r="L109" i="1"/>
  <c r="AA109" i="1" s="1"/>
  <c r="AA110" i="1" s="1"/>
  <c r="AA111" i="1" s="1"/>
  <c r="L106" i="1"/>
  <c r="AA106" i="1" s="1"/>
  <c r="AA107" i="1" s="1"/>
  <c r="AA108" i="1" s="1"/>
  <c r="L121" i="1"/>
  <c r="AA121" i="1" s="1"/>
  <c r="AA122" i="1" s="1"/>
  <c r="AA123" i="1" s="1"/>
  <c r="L103" i="1"/>
  <c r="L100" i="1"/>
  <c r="AA100" i="1" s="1"/>
  <c r="AA101" i="1" s="1"/>
  <c r="AA102" i="1" s="1"/>
  <c r="L94" i="1"/>
  <c r="L91" i="1"/>
  <c r="AA91" i="1" s="1"/>
  <c r="AA92" i="1" s="1"/>
  <c r="AA93" i="1" s="1"/>
  <c r="L88" i="1"/>
  <c r="L85" i="1"/>
  <c r="L79" i="1"/>
  <c r="L76" i="1"/>
  <c r="L73" i="1"/>
  <c r="AA73" i="1" s="1"/>
  <c r="AA74" i="1" s="1"/>
  <c r="AA75" i="1" s="1"/>
  <c r="L70" i="1"/>
  <c r="AA70" i="1" s="1"/>
  <c r="L64" i="1"/>
  <c r="L61" i="1"/>
  <c r="L58" i="1"/>
  <c r="L55" i="1"/>
  <c r="L52" i="1"/>
  <c r="L49" i="1"/>
  <c r="AA49" i="1" s="1"/>
  <c r="AA50" i="1" s="1"/>
  <c r="AA51" i="1" s="1"/>
  <c r="L46" i="1"/>
  <c r="L43" i="1"/>
  <c r="AA43" i="1" s="1"/>
  <c r="AA44" i="1" s="1"/>
  <c r="AA45" i="1" s="1"/>
  <c r="L40" i="1"/>
  <c r="AA40" i="1" s="1"/>
  <c r="AA41" i="1" s="1"/>
  <c r="AA42" i="1" s="1"/>
  <c r="L37" i="1"/>
  <c r="AA37" i="1" s="1"/>
  <c r="L34" i="1"/>
  <c r="AA34" i="1" s="1"/>
  <c r="AA35" i="1" s="1"/>
  <c r="AA36" i="1" s="1"/>
  <c r="L31" i="1"/>
  <c r="AA31" i="1" s="1"/>
  <c r="AA32" i="1" s="1"/>
  <c r="AA33" i="1" s="1"/>
  <c r="L28" i="1"/>
  <c r="AA28" i="1" s="1"/>
  <c r="AA29" i="1" s="1"/>
  <c r="AA30" i="1" s="1"/>
  <c r="L25" i="1"/>
  <c r="AA25" i="1" s="1"/>
  <c r="AA26" i="1" s="1"/>
  <c r="AA27" i="1" s="1"/>
  <c r="L22" i="1"/>
  <c r="AA22" i="1" s="1"/>
  <c r="AA23" i="1" s="1"/>
  <c r="AA24" i="1" s="1"/>
  <c r="L19" i="1"/>
  <c r="L16" i="1"/>
  <c r="L13" i="1"/>
  <c r="L10" i="1"/>
  <c r="T16" i="1"/>
  <c r="W16" i="1"/>
  <c r="T19" i="1"/>
  <c r="W19" i="1"/>
  <c r="T46" i="1"/>
  <c r="W46" i="1"/>
  <c r="T52" i="1"/>
  <c r="W52" i="1"/>
  <c r="T55" i="1"/>
  <c r="W55" i="1"/>
  <c r="T58" i="1"/>
  <c r="W58" i="1"/>
  <c r="T61" i="1"/>
  <c r="W61" i="1"/>
  <c r="T64" i="1"/>
  <c r="W64" i="1"/>
  <c r="T76" i="1"/>
  <c r="W76" i="1"/>
  <c r="T79" i="1"/>
  <c r="W79" i="1"/>
  <c r="T85" i="1"/>
  <c r="W85" i="1"/>
  <c r="T88" i="1"/>
  <c r="W88" i="1"/>
  <c r="T94" i="1"/>
  <c r="W94" i="1"/>
  <c r="T103" i="1"/>
  <c r="W103" i="1"/>
  <c r="T14" i="1"/>
  <c r="T15" i="1"/>
  <c r="T11" i="1"/>
  <c r="T12" i="1"/>
  <c r="N246" i="19" l="1"/>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79" i="1"/>
  <c r="AA80" i="1" s="1"/>
  <c r="AA81" i="1" s="1"/>
  <c r="AB81" i="1" s="1"/>
  <c r="AA88" i="1"/>
  <c r="AF131" i="1"/>
  <c r="AF129" i="1"/>
  <c r="AF128" i="1"/>
  <c r="AF125" i="1"/>
  <c r="AF126" i="1"/>
  <c r="AF132" i="1"/>
  <c r="AB118" i="1"/>
  <c r="AC118" i="1"/>
  <c r="AB119" i="1"/>
  <c r="AC119" i="1"/>
  <c r="AB116" i="1"/>
  <c r="AC116" i="1"/>
  <c r="AB115" i="1"/>
  <c r="AC115" i="1"/>
  <c r="AB117" i="1"/>
  <c r="AC117" i="1"/>
  <c r="AB112" i="1"/>
  <c r="AC112" i="1"/>
  <c r="AB113" i="1"/>
  <c r="AC113" i="1"/>
  <c r="AB114" i="1"/>
  <c r="AC114" i="1"/>
  <c r="AB109" i="1"/>
  <c r="AC109" i="1"/>
  <c r="AB110" i="1"/>
  <c r="AC110" i="1"/>
  <c r="AB111" i="1"/>
  <c r="AC111" i="1"/>
  <c r="AB106" i="1"/>
  <c r="AC106" i="1"/>
  <c r="AB107" i="1"/>
  <c r="AC107" i="1"/>
  <c r="AB108" i="1"/>
  <c r="AC108" i="1"/>
  <c r="AB123" i="1"/>
  <c r="AC123" i="1"/>
  <c r="AB122" i="1"/>
  <c r="AC122" i="1"/>
  <c r="AB121" i="1"/>
  <c r="AC121" i="1"/>
  <c r="AB102" i="1"/>
  <c r="AC102" i="1"/>
  <c r="AB101" i="1"/>
  <c r="AC101" i="1"/>
  <c r="AB100" i="1"/>
  <c r="AC100" i="1"/>
  <c r="AB93" i="1"/>
  <c r="AC93" i="1"/>
  <c r="AB92" i="1"/>
  <c r="AC92" i="1"/>
  <c r="AB90" i="1"/>
  <c r="AC90" i="1"/>
  <c r="AB91" i="1"/>
  <c r="AC91" i="1"/>
  <c r="AB89" i="1"/>
  <c r="AC89" i="1"/>
  <c r="AB75" i="1"/>
  <c r="AC75" i="1"/>
  <c r="AB73" i="1"/>
  <c r="AC73" i="1"/>
  <c r="AB74" i="1"/>
  <c r="AC74" i="1"/>
  <c r="AB70" i="1"/>
  <c r="AC70" i="1"/>
  <c r="AB51" i="1"/>
  <c r="AC51" i="1"/>
  <c r="AB50" i="1"/>
  <c r="AC50" i="1"/>
  <c r="AB49" i="1"/>
  <c r="AC49" i="1"/>
  <c r="AB45" i="1"/>
  <c r="AC45" i="1"/>
  <c r="AB44" i="1"/>
  <c r="AC44" i="1"/>
  <c r="AB42" i="1"/>
  <c r="AC42" i="1"/>
  <c r="AB41" i="1"/>
  <c r="AC41" i="1"/>
  <c r="AB43" i="1"/>
  <c r="AC43" i="1"/>
  <c r="AB40" i="1"/>
  <c r="AC40"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AB24" i="1"/>
  <c r="AC24" i="1"/>
  <c r="AB23" i="1"/>
  <c r="AC23" i="1"/>
  <c r="AB22" i="1"/>
  <c r="AC22" i="1"/>
  <c r="T8" i="1"/>
  <c r="W8" i="1"/>
  <c r="T9" i="1"/>
  <c r="T7" i="1"/>
  <c r="T10" i="1"/>
  <c r="T13" i="1"/>
  <c r="K213" i="19" l="1"/>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N234" i="19"/>
  <c r="K234" i="19"/>
  <c r="T234" i="19"/>
  <c r="W184" i="19"/>
  <c r="T134" i="19"/>
  <c r="T184" i="19"/>
  <c r="W234" i="19"/>
  <c r="Q234" i="19"/>
  <c r="Q184" i="19"/>
  <c r="N134" i="19"/>
  <c r="N184" i="19"/>
  <c r="K184" i="19"/>
  <c r="W134" i="19"/>
  <c r="Q84" i="19"/>
  <c r="Q134" i="19"/>
  <c r="K134" i="19"/>
  <c r="W84" i="19"/>
  <c r="T84" i="19"/>
  <c r="N84" i="19"/>
  <c r="T34" i="19"/>
  <c r="K84" i="19"/>
  <c r="Q34" i="19"/>
  <c r="W34" i="19"/>
  <c r="N34" i="19"/>
  <c r="K34"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R211" i="19"/>
  <c r="L211" i="19"/>
  <c r="O161" i="19"/>
  <c r="X211" i="19"/>
  <c r="U211" i="19"/>
  <c r="O211" i="19"/>
  <c r="L111" i="19"/>
  <c r="X161" i="19"/>
  <c r="U161" i="19"/>
  <c r="U61" i="19"/>
  <c r="X61" i="19"/>
  <c r="X11" i="19"/>
  <c r="R61" i="19"/>
  <c r="X111" i="19"/>
  <c r="U111" i="19"/>
  <c r="R161" i="19"/>
  <c r="L161" i="19"/>
  <c r="O61" i="19"/>
  <c r="R11" i="19"/>
  <c r="R111" i="19"/>
  <c r="L61" i="19"/>
  <c r="O11" i="19"/>
  <c r="U11" i="19"/>
  <c r="O111" i="19"/>
  <c r="L11"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N211" i="19"/>
  <c r="N161" i="19"/>
  <c r="W211" i="19"/>
  <c r="K161" i="19"/>
  <c r="T211" i="19"/>
  <c r="Q211" i="19"/>
  <c r="K211" i="19"/>
  <c r="T161" i="19"/>
  <c r="K111" i="19"/>
  <c r="W161" i="19"/>
  <c r="W111" i="19"/>
  <c r="Q161" i="19"/>
  <c r="N111" i="19"/>
  <c r="T61" i="19"/>
  <c r="W11" i="19"/>
  <c r="Q61" i="19"/>
  <c r="T111" i="19"/>
  <c r="N61" i="19"/>
  <c r="Q11" i="19"/>
  <c r="K11" i="19"/>
  <c r="Q111" i="19"/>
  <c r="K61" i="19"/>
  <c r="N11" i="19"/>
  <c r="T11" i="19"/>
  <c r="W61"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C80" i="1"/>
  <c r="AB80" i="1"/>
  <c r="AC81" i="1"/>
  <c r="AF26" i="1"/>
  <c r="AF90" i="1"/>
  <c r="AF110" i="1"/>
  <c r="AF23" i="1"/>
  <c r="AF35" i="1"/>
  <c r="AF44" i="1"/>
  <c r="AF74" i="1"/>
  <c r="AF92" i="1"/>
  <c r="AF101" i="1"/>
  <c r="AF107" i="1"/>
  <c r="AF117" i="1"/>
  <c r="AF30" i="1"/>
  <c r="AF27" i="1"/>
  <c r="AF89" i="1"/>
  <c r="AF93" i="1"/>
  <c r="AF102" i="1"/>
  <c r="AF114" i="1"/>
  <c r="AF108" i="1"/>
  <c r="AF32" i="1"/>
  <c r="AF36" i="1"/>
  <c r="AF45" i="1"/>
  <c r="AF50" i="1"/>
  <c r="AF122" i="1"/>
  <c r="AF119" i="1"/>
  <c r="AF24" i="1"/>
  <c r="AF29" i="1"/>
  <c r="AF33" i="1"/>
  <c r="AF41" i="1"/>
  <c r="AF51" i="1"/>
  <c r="AF75" i="1"/>
  <c r="AF123" i="1"/>
  <c r="AF111" i="1"/>
  <c r="AF113" i="1"/>
  <c r="AF116" i="1"/>
  <c r="AF42" i="1"/>
  <c r="AA46" i="1"/>
  <c r="AA47" i="1" s="1"/>
  <c r="AA55" i="1"/>
  <c r="AA56" i="1" s="1"/>
  <c r="AA58" i="1"/>
  <c r="AA59" i="1" s="1"/>
  <c r="AA61" i="1"/>
  <c r="AA64" i="1"/>
  <c r="AA76" i="1"/>
  <c r="AA77" i="1" s="1"/>
  <c r="AA85" i="1"/>
  <c r="AA86" i="1" s="1"/>
  <c r="AA103" i="1"/>
  <c r="AA104" i="1" s="1"/>
  <c r="AA105" i="1" l="1"/>
  <c r="AC104" i="1"/>
  <c r="AB104" i="1"/>
  <c r="AA60" i="1"/>
  <c r="AB59" i="1"/>
  <c r="AC59" i="1"/>
  <c r="AA48" i="1"/>
  <c r="AC47" i="1"/>
  <c r="AB47" i="1"/>
  <c r="AA87" i="1"/>
  <c r="AB86" i="1"/>
  <c r="AC86" i="1"/>
  <c r="AA78" i="1"/>
  <c r="AB77" i="1"/>
  <c r="AC77" i="1"/>
  <c r="AA57" i="1"/>
  <c r="AB56" i="1"/>
  <c r="AC56" i="1"/>
  <c r="AC85" i="1"/>
  <c r="AB85" i="1"/>
  <c r="AC55" i="1"/>
  <c r="AB55" i="1"/>
  <c r="AC58" i="1"/>
  <c r="AB58" i="1"/>
  <c r="AC79" i="1"/>
  <c r="AB79" i="1"/>
  <c r="AC64" i="1"/>
  <c r="AB64" i="1"/>
  <c r="AC88" i="1"/>
  <c r="AB88" i="1"/>
  <c r="AC46" i="1"/>
  <c r="AB46" i="1"/>
  <c r="AC103" i="1"/>
  <c r="AB103" i="1"/>
  <c r="AC76" i="1"/>
  <c r="AB76" i="1"/>
  <c r="AC61" i="1"/>
  <c r="AB61" i="1"/>
  <c r="AA94" i="1"/>
  <c r="AA52" i="1"/>
  <c r="AA53" i="1" s="1"/>
  <c r="AA16" i="1"/>
  <c r="AA17" i="1" s="1"/>
  <c r="K7" i="1"/>
  <c r="N223" i="19" l="1"/>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86" i="1"/>
  <c r="AF77" i="1"/>
  <c r="AC87" i="1"/>
  <c r="AB87" i="1"/>
  <c r="AF47" i="1"/>
  <c r="AF59" i="1"/>
  <c r="AB105" i="1"/>
  <c r="AC105" i="1"/>
  <c r="AA18" i="1"/>
  <c r="AB17" i="1"/>
  <c r="AC17" i="1"/>
  <c r="AF56" i="1"/>
  <c r="AB78" i="1"/>
  <c r="AC78" i="1"/>
  <c r="AB60" i="1"/>
  <c r="AC60" i="1"/>
  <c r="AA54" i="1"/>
  <c r="AB53" i="1"/>
  <c r="AC53" i="1"/>
  <c r="AC57" i="1"/>
  <c r="AB57" i="1"/>
  <c r="AB48" i="1"/>
  <c r="AC48" i="1"/>
  <c r="AF104" i="1"/>
  <c r="AC16" i="1"/>
  <c r="AB16" i="1"/>
  <c r="AC52" i="1"/>
  <c r="AB52" i="1"/>
  <c r="AC94" i="1"/>
  <c r="AB94" i="1"/>
  <c r="L7" i="1"/>
  <c r="AA19" i="1"/>
  <c r="AA20" i="1" s="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AA8" i="1"/>
  <c r="AA9" i="1" s="1"/>
  <c r="AA7" i="1"/>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57" i="1"/>
  <c r="AB54" i="1"/>
  <c r="AC54" i="1"/>
  <c r="AF78" i="1"/>
  <c r="AF17" i="1"/>
  <c r="AF87" i="1"/>
  <c r="AF48" i="1"/>
  <c r="AB18" i="1"/>
  <c r="AC18" i="1"/>
  <c r="AA21" i="1"/>
  <c r="AC20" i="1"/>
  <c r="AB20" i="1"/>
  <c r="AF60" i="1"/>
  <c r="AF53" i="1"/>
  <c r="AF105" i="1"/>
  <c r="AC19" i="1"/>
  <c r="AB19"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N67" i="1"/>
  <c r="O67" i="1" s="1"/>
  <c r="N136" i="1"/>
  <c r="O136" i="1" s="1"/>
  <c r="N145" i="1"/>
  <c r="O145" i="1" s="1"/>
  <c r="N139" i="1"/>
  <c r="O139" i="1" s="1"/>
  <c r="N148" i="1"/>
  <c r="O148" i="1" s="1"/>
  <c r="N142" i="1"/>
  <c r="O142" i="1" s="1"/>
  <c r="N82" i="1"/>
  <c r="O82" i="1" s="1"/>
  <c r="AB21" i="1"/>
  <c r="AC21" i="1"/>
  <c r="AF18" i="1"/>
  <c r="AF54" i="1"/>
  <c r="AF20" i="1"/>
  <c r="N130" i="1"/>
  <c r="O130" i="1" s="1"/>
  <c r="N127" i="1"/>
  <c r="O127" i="1" s="1"/>
  <c r="N124" i="1"/>
  <c r="O124" i="1" s="1"/>
  <c r="N133" i="1"/>
  <c r="O133" i="1" s="1"/>
  <c r="N91" i="1"/>
  <c r="O91" i="1" s="1"/>
  <c r="N76" i="1"/>
  <c r="O76" i="1" s="1"/>
  <c r="N61" i="1"/>
  <c r="O61" i="1" s="1"/>
  <c r="N49" i="1"/>
  <c r="O49" i="1" s="1"/>
  <c r="N28" i="1"/>
  <c r="O28" i="1" s="1"/>
  <c r="N16" i="1"/>
  <c r="O16" i="1" s="1"/>
  <c r="N10" i="1"/>
  <c r="O10" i="1" s="1"/>
  <c r="N103" i="1"/>
  <c r="O103" i="1" s="1"/>
  <c r="N100" i="1"/>
  <c r="O100" i="1" s="1"/>
  <c r="N88" i="1"/>
  <c r="O88" i="1" s="1"/>
  <c r="N73" i="1"/>
  <c r="O73" i="1" s="1"/>
  <c r="N58" i="1"/>
  <c r="O58" i="1" s="1"/>
  <c r="N46" i="1"/>
  <c r="O46" i="1" s="1"/>
  <c r="N37" i="1"/>
  <c r="O37" i="1" s="1"/>
  <c r="N25" i="1"/>
  <c r="O25" i="1" s="1"/>
  <c r="N118" i="1"/>
  <c r="O118" i="1" s="1"/>
  <c r="N115" i="1"/>
  <c r="O115" i="1" s="1"/>
  <c r="N112" i="1"/>
  <c r="O112" i="1" s="1"/>
  <c r="N109" i="1"/>
  <c r="O109" i="1" s="1"/>
  <c r="N106" i="1"/>
  <c r="O106" i="1" s="1"/>
  <c r="N85" i="1"/>
  <c r="O85" i="1" s="1"/>
  <c r="N70" i="1"/>
  <c r="O70" i="1" s="1"/>
  <c r="N55" i="1"/>
  <c r="O55" i="1" s="1"/>
  <c r="N43" i="1"/>
  <c r="O43" i="1" s="1"/>
  <c r="N34" i="1"/>
  <c r="O34" i="1" s="1"/>
  <c r="N22" i="1"/>
  <c r="O22" i="1" s="1"/>
  <c r="N52" i="1"/>
  <c r="O52" i="1" s="1"/>
  <c r="N94" i="1"/>
  <c r="O94" i="1" s="1"/>
  <c r="N31" i="1"/>
  <c r="O31" i="1" s="1"/>
  <c r="N64" i="1"/>
  <c r="O64" i="1" s="1"/>
  <c r="N121" i="1"/>
  <c r="O121" i="1" s="1"/>
  <c r="N13" i="1"/>
  <c r="O13" i="1" s="1"/>
  <c r="N40" i="1"/>
  <c r="O40" i="1" s="1"/>
  <c r="N79" i="1"/>
  <c r="O79" i="1" s="1"/>
  <c r="N19" i="1"/>
  <c r="O19" i="1" s="1"/>
  <c r="AB9" i="1"/>
  <c r="AC9" i="1"/>
  <c r="AC8" i="1"/>
  <c r="AB8" i="1"/>
  <c r="H210" i="13"/>
  <c r="N94" i="18" l="1"/>
  <c r="N14" i="18"/>
  <c r="AR54" i="18"/>
  <c r="X34" i="18"/>
  <c r="AH14" i="18"/>
  <c r="AH34" i="18"/>
  <c r="AH54" i="18"/>
  <c r="BB74" i="18"/>
  <c r="AR74" i="18"/>
  <c r="N34" i="18"/>
  <c r="X54" i="18"/>
  <c r="AR14" i="18"/>
  <c r="AR34" i="18"/>
  <c r="AH74" i="18"/>
  <c r="BB94" i="18"/>
  <c r="AR94" i="18"/>
  <c r="X14" i="18"/>
  <c r="X94" i="18"/>
  <c r="X74" i="18"/>
  <c r="BB34" i="18"/>
  <c r="N74" i="18"/>
  <c r="BB14" i="18"/>
  <c r="AH94" i="18"/>
  <c r="BB54" i="18"/>
  <c r="N54" i="18"/>
  <c r="AX48" i="18"/>
  <c r="AN28" i="18"/>
  <c r="AN88" i="18"/>
  <c r="AX68" i="18"/>
  <c r="AD88" i="18"/>
  <c r="AN48" i="18"/>
  <c r="T88" i="18"/>
  <c r="AD28" i="18"/>
  <c r="AD8" i="18"/>
  <c r="AN68" i="18"/>
  <c r="AX8" i="18"/>
  <c r="T28" i="18"/>
  <c r="T68" i="18"/>
  <c r="AD68" i="18"/>
  <c r="AD48" i="18"/>
  <c r="J8" i="18"/>
  <c r="AX88" i="18"/>
  <c r="T48" i="18"/>
  <c r="J28" i="18"/>
  <c r="J68" i="18"/>
  <c r="J88" i="18"/>
  <c r="AN8" i="18"/>
  <c r="T8" i="18"/>
  <c r="AX28" i="18"/>
  <c r="J48" i="18"/>
  <c r="AH16" i="18"/>
  <c r="N56" i="18"/>
  <c r="N76" i="18"/>
  <c r="BB16" i="18"/>
  <c r="X96" i="18"/>
  <c r="AH76" i="18"/>
  <c r="BB96" i="18"/>
  <c r="BB56" i="18"/>
  <c r="N96" i="18"/>
  <c r="AR96" i="18"/>
  <c r="AR36" i="18"/>
  <c r="AR16" i="18"/>
  <c r="X76" i="18"/>
  <c r="N16" i="18"/>
  <c r="AR56" i="18"/>
  <c r="AH36" i="18"/>
  <c r="AH56" i="18"/>
  <c r="AR76" i="18"/>
  <c r="X36" i="18"/>
  <c r="X16" i="18"/>
  <c r="BB76" i="18"/>
  <c r="X56" i="18"/>
  <c r="BB36" i="18"/>
  <c r="AH96" i="18"/>
  <c r="N36" i="18"/>
  <c r="N90" i="18"/>
  <c r="AH50" i="18"/>
  <c r="AR90" i="18"/>
  <c r="X30" i="18"/>
  <c r="AH90" i="18"/>
  <c r="X50" i="18"/>
  <c r="BB70" i="18"/>
  <c r="N30" i="18"/>
  <c r="AH70" i="18"/>
  <c r="X10" i="18"/>
  <c r="AR10" i="18"/>
  <c r="BB30" i="18"/>
  <c r="BB50" i="18"/>
  <c r="N50" i="18"/>
  <c r="BB90" i="18"/>
  <c r="AH10" i="18"/>
  <c r="AR30" i="18"/>
  <c r="N10" i="18"/>
  <c r="X70" i="18"/>
  <c r="AH30" i="18"/>
  <c r="N70" i="18"/>
  <c r="X90" i="18"/>
  <c r="BB10" i="18"/>
  <c r="AR70" i="18"/>
  <c r="AR50" i="18"/>
  <c r="AH58" i="18"/>
  <c r="BB38" i="18"/>
  <c r="BB98" i="18"/>
  <c r="X98" i="18"/>
  <c r="AR18" i="18"/>
  <c r="X38" i="18"/>
  <c r="X18" i="18"/>
  <c r="N38" i="18"/>
  <c r="X58" i="18"/>
  <c r="BB18" i="18"/>
  <c r="AR38" i="18"/>
  <c r="N58" i="18"/>
  <c r="X78" i="18"/>
  <c r="N98" i="18"/>
  <c r="AH18" i="18"/>
  <c r="AH78" i="18"/>
  <c r="BB78" i="18"/>
  <c r="AR78" i="18"/>
  <c r="BB58" i="18"/>
  <c r="AR58" i="18"/>
  <c r="N18" i="18"/>
  <c r="AH38" i="18"/>
  <c r="N78" i="18"/>
  <c r="AR98" i="18"/>
  <c r="AH98" i="18"/>
  <c r="X210" i="19"/>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BF96" i="18"/>
  <c r="AV56" i="18"/>
  <c r="R96" i="18"/>
  <c r="R16" i="18"/>
  <c r="AL76" i="18"/>
  <c r="AL36" i="18"/>
  <c r="AV96" i="18"/>
  <c r="AB76" i="18"/>
  <c r="AB16" i="18"/>
  <c r="AV16" i="18"/>
  <c r="AB56" i="18"/>
  <c r="R36" i="18"/>
  <c r="AL96" i="18"/>
  <c r="BF76" i="18"/>
  <c r="AL16" i="18"/>
  <c r="AB96" i="18"/>
  <c r="AB36" i="18"/>
  <c r="AV76" i="18"/>
  <c r="BF36" i="18"/>
  <c r="R76" i="18"/>
  <c r="R56" i="18"/>
  <c r="BF56" i="18"/>
  <c r="AV36" i="18"/>
  <c r="AL56" i="18"/>
  <c r="BF16" i="18"/>
  <c r="AZ12" i="18"/>
  <c r="AP92" i="18"/>
  <c r="AF12" i="18"/>
  <c r="L52" i="18"/>
  <c r="AF92" i="18"/>
  <c r="L12" i="18"/>
  <c r="AF32" i="18"/>
  <c r="AF52" i="18"/>
  <c r="V32" i="18"/>
  <c r="L72" i="18"/>
  <c r="V72" i="18"/>
  <c r="AP52" i="18"/>
  <c r="AP12" i="18"/>
  <c r="V92" i="18"/>
  <c r="V52" i="18"/>
  <c r="AP72" i="18"/>
  <c r="V12" i="18"/>
  <c r="AZ92" i="18"/>
  <c r="AZ32" i="18"/>
  <c r="L32" i="18"/>
  <c r="AZ72" i="18"/>
  <c r="AZ52" i="18"/>
  <c r="L92" i="18"/>
  <c r="AF72" i="18"/>
  <c r="AP32" i="18"/>
  <c r="AZ26" i="18"/>
  <c r="V6" i="18"/>
  <c r="AZ86" i="18"/>
  <c r="AP86" i="18"/>
  <c r="AF46" i="18"/>
  <c r="L86" i="18"/>
  <c r="AP46" i="18"/>
  <c r="AF66" i="18"/>
  <c r="AF26" i="18"/>
  <c r="V66" i="18"/>
  <c r="AZ6" i="18"/>
  <c r="AF86" i="18"/>
  <c r="AF6" i="18"/>
  <c r="V86" i="18"/>
  <c r="V46" i="18"/>
  <c r="L66" i="18"/>
  <c r="L26" i="18"/>
  <c r="AP26" i="18"/>
  <c r="AZ66" i="18"/>
  <c r="AZ46" i="18"/>
  <c r="AP6" i="18"/>
  <c r="L46" i="18"/>
  <c r="V26" i="18"/>
  <c r="AP66" i="18"/>
  <c r="J56" i="18"/>
  <c r="T96" i="18"/>
  <c r="AD36" i="18"/>
  <c r="AX36" i="18"/>
  <c r="AX16" i="18"/>
  <c r="J36" i="18"/>
  <c r="T76" i="18"/>
  <c r="J96" i="18"/>
  <c r="AN56" i="18"/>
  <c r="AN76" i="18"/>
  <c r="AX76" i="18"/>
  <c r="AD16" i="18"/>
  <c r="AN16" i="18"/>
  <c r="AD76" i="18"/>
  <c r="T56" i="18"/>
  <c r="AN96" i="18"/>
  <c r="AD56" i="18"/>
  <c r="T16" i="18"/>
  <c r="J16" i="18"/>
  <c r="AX96" i="18"/>
  <c r="AD96" i="18"/>
  <c r="AX56" i="18"/>
  <c r="AN36" i="18"/>
  <c r="J76" i="18"/>
  <c r="T36" i="18"/>
  <c r="AZ74" i="18"/>
  <c r="AF54" i="18"/>
  <c r="V34" i="18"/>
  <c r="AP14" i="18"/>
  <c r="AZ94" i="18"/>
  <c r="V74" i="18"/>
  <c r="AF34" i="18"/>
  <c r="V54" i="18"/>
  <c r="V14" i="18"/>
  <c r="L34" i="18"/>
  <c r="L94" i="18"/>
  <c r="AZ34" i="18"/>
  <c r="AF74" i="18"/>
  <c r="AF94" i="18"/>
  <c r="AP54" i="18"/>
  <c r="L14" i="18"/>
  <c r="AP94" i="18"/>
  <c r="L74" i="18"/>
  <c r="AZ14" i="18"/>
  <c r="V94" i="18"/>
  <c r="AZ54" i="18"/>
  <c r="AP74" i="18"/>
  <c r="L54" i="18"/>
  <c r="AF14" i="18"/>
  <c r="AP34" i="18"/>
  <c r="BD66" i="18"/>
  <c r="P66" i="18"/>
  <c r="BD46" i="18"/>
  <c r="AJ46" i="18"/>
  <c r="P46" i="18"/>
  <c r="BD26" i="18"/>
  <c r="AT26" i="18"/>
  <c r="AT66" i="18"/>
  <c r="AJ66" i="18"/>
  <c r="Z86" i="18"/>
  <c r="Z6" i="18"/>
  <c r="BD86" i="18"/>
  <c r="AT86" i="18"/>
  <c r="P86" i="18"/>
  <c r="AJ26" i="18"/>
  <c r="Z66" i="18"/>
  <c r="BD6" i="18"/>
  <c r="AT46" i="18"/>
  <c r="AJ6" i="18"/>
  <c r="AJ86" i="18"/>
  <c r="AT6" i="18"/>
  <c r="P6" i="18"/>
  <c r="Z46" i="18"/>
  <c r="Z26" i="18"/>
  <c r="P26" i="18"/>
  <c r="AX104" i="18"/>
  <c r="AX24" i="18"/>
  <c r="AX84" i="18"/>
  <c r="J104" i="18"/>
  <c r="J44" i="18"/>
  <c r="AD84" i="18"/>
  <c r="J84" i="18"/>
  <c r="AX64" i="18"/>
  <c r="AN104" i="18"/>
  <c r="T84" i="18"/>
  <c r="AN64" i="18"/>
  <c r="AN24" i="18"/>
  <c r="T24" i="18"/>
  <c r="AD104" i="18"/>
  <c r="T64" i="18"/>
  <c r="AD24" i="18"/>
  <c r="AN44" i="18"/>
  <c r="AX44" i="18"/>
  <c r="J24" i="18"/>
  <c r="J64" i="18"/>
  <c r="AN84" i="18"/>
  <c r="T44" i="18"/>
  <c r="AD44" i="18"/>
  <c r="AD64" i="18"/>
  <c r="T104" i="18"/>
  <c r="V98" i="18"/>
  <c r="AP78" i="18"/>
  <c r="AP18" i="18"/>
  <c r="AF58" i="18"/>
  <c r="V78" i="18"/>
  <c r="L38" i="18"/>
  <c r="L78" i="18"/>
  <c r="V18" i="18"/>
  <c r="AZ38" i="18"/>
  <c r="L18" i="18"/>
  <c r="AZ18" i="18"/>
  <c r="V58" i="18"/>
  <c r="L58" i="18"/>
  <c r="AP38" i="18"/>
  <c r="AF18" i="18"/>
  <c r="L98" i="18"/>
  <c r="AZ98" i="18"/>
  <c r="V38" i="18"/>
  <c r="AF78" i="18"/>
  <c r="AP98" i="18"/>
  <c r="AZ58" i="18"/>
  <c r="AP58" i="18"/>
  <c r="AZ78" i="18"/>
  <c r="AF98" i="18"/>
  <c r="AF38" i="18"/>
  <c r="V16" i="18"/>
  <c r="AP96" i="18"/>
  <c r="V76" i="18"/>
  <c r="V56" i="18"/>
  <c r="AP56" i="18"/>
  <c r="AZ36" i="18"/>
  <c r="AF96" i="18"/>
  <c r="L36" i="18"/>
  <c r="AZ76" i="18"/>
  <c r="AP76" i="18"/>
  <c r="AP16" i="18"/>
  <c r="AF16" i="18"/>
  <c r="V96" i="18"/>
  <c r="L16" i="18"/>
  <c r="L96" i="18"/>
  <c r="L56" i="18"/>
  <c r="AF56" i="18"/>
  <c r="AF76" i="18"/>
  <c r="AZ16" i="18"/>
  <c r="AZ56" i="18"/>
  <c r="AP36" i="18"/>
  <c r="V36" i="18"/>
  <c r="L76" i="18"/>
  <c r="AF36" i="18"/>
  <c r="AZ96" i="18"/>
  <c r="N48" i="18"/>
  <c r="X88" i="18"/>
  <c r="AH28" i="18"/>
  <c r="AR48" i="18"/>
  <c r="BB8" i="18"/>
  <c r="N88" i="18"/>
  <c r="AH88" i="18"/>
  <c r="AH8" i="18"/>
  <c r="BB68" i="18"/>
  <c r="AR68" i="18"/>
  <c r="N68" i="18"/>
  <c r="N8" i="18"/>
  <c r="AR88" i="18"/>
  <c r="AH48" i="18"/>
  <c r="X68" i="18"/>
  <c r="X28" i="18"/>
  <c r="X48" i="18"/>
  <c r="AH68" i="18"/>
  <c r="AR28" i="18"/>
  <c r="N28" i="18"/>
  <c r="AR8" i="18"/>
  <c r="BB88" i="18"/>
  <c r="BB28" i="18"/>
  <c r="BB48" i="18"/>
  <c r="X8" i="18"/>
  <c r="AR64" i="18"/>
  <c r="AH104" i="18"/>
  <c r="AR24" i="18"/>
  <c r="N64" i="18"/>
  <c r="AH44" i="18"/>
  <c r="AR104" i="18"/>
  <c r="N84" i="18"/>
  <c r="BB64" i="18"/>
  <c r="AH64" i="18"/>
  <c r="BB84" i="18"/>
  <c r="X24" i="18"/>
  <c r="BB44" i="18"/>
  <c r="X44" i="18"/>
  <c r="X64" i="18"/>
  <c r="BB24" i="18"/>
  <c r="X104" i="18"/>
  <c r="N44" i="18"/>
  <c r="N24" i="18"/>
  <c r="X84" i="18"/>
  <c r="AR84" i="18"/>
  <c r="AH24" i="18"/>
  <c r="BB104" i="18"/>
  <c r="N104" i="18"/>
  <c r="AH84" i="18"/>
  <c r="AR44" i="18"/>
  <c r="Z78" i="18"/>
  <c r="P78" i="18"/>
  <c r="Z58" i="18"/>
  <c r="P38" i="18"/>
  <c r="Z18" i="18"/>
  <c r="P98" i="18"/>
  <c r="BD38" i="18"/>
  <c r="AJ78" i="18"/>
  <c r="BD18" i="18"/>
  <c r="BD58" i="18"/>
  <c r="P58" i="18"/>
  <c r="AT98" i="18"/>
  <c r="AJ18" i="18"/>
  <c r="P18" i="18"/>
  <c r="AT38" i="18"/>
  <c r="AJ98" i="18"/>
  <c r="BD98" i="18"/>
  <c r="BD78" i="18"/>
  <c r="AT58" i="18"/>
  <c r="Z98" i="18"/>
  <c r="AJ38" i="18"/>
  <c r="AT78" i="18"/>
  <c r="AT18" i="18"/>
  <c r="Z38" i="18"/>
  <c r="AJ58" i="18"/>
  <c r="R70" i="18"/>
  <c r="AL70" i="18"/>
  <c r="BF90" i="18"/>
  <c r="BF30" i="18"/>
  <c r="R90" i="18"/>
  <c r="BF50" i="18"/>
  <c r="R50" i="18"/>
  <c r="BF10" i="18"/>
  <c r="AV50" i="18"/>
  <c r="AL30" i="18"/>
  <c r="R10" i="18"/>
  <c r="R30" i="18"/>
  <c r="AL10" i="18"/>
  <c r="AV10" i="18"/>
  <c r="AL90" i="18"/>
  <c r="AB10" i="18"/>
  <c r="AL50" i="18"/>
  <c r="AB90" i="18"/>
  <c r="AB50" i="18"/>
  <c r="AB30" i="18"/>
  <c r="AB70" i="18"/>
  <c r="AV30" i="18"/>
  <c r="BF70" i="18"/>
  <c r="AV90" i="18"/>
  <c r="AV70" i="18"/>
  <c r="AL22" i="18"/>
  <c r="AL62" i="18"/>
  <c r="AB82" i="18"/>
  <c r="AV102" i="18"/>
  <c r="BF102" i="18"/>
  <c r="AV62" i="18"/>
  <c r="R82" i="18"/>
  <c r="AB102" i="18"/>
  <c r="BF22" i="18"/>
  <c r="AL102" i="18"/>
  <c r="AV22" i="18"/>
  <c r="AV82" i="18"/>
  <c r="BF42" i="18"/>
  <c r="R62" i="18"/>
  <c r="R42" i="18"/>
  <c r="AB62" i="18"/>
  <c r="BF82" i="18"/>
  <c r="R102" i="18"/>
  <c r="AL82" i="18"/>
  <c r="AL42" i="18"/>
  <c r="BF62" i="18"/>
  <c r="AV42" i="18"/>
  <c r="AB22" i="18"/>
  <c r="AB42" i="18"/>
  <c r="R22" i="18"/>
  <c r="AX72" i="18"/>
  <c r="AN12" i="18"/>
  <c r="J72" i="18"/>
  <c r="T52" i="18"/>
  <c r="T92" i="18"/>
  <c r="AX32" i="18"/>
  <c r="AN92" i="18"/>
  <c r="J32" i="18"/>
  <c r="AX92" i="18"/>
  <c r="AN72" i="18"/>
  <c r="AX52" i="18"/>
  <c r="AN32" i="18"/>
  <c r="AX12" i="18"/>
  <c r="AN52" i="18"/>
  <c r="AD72" i="18"/>
  <c r="J12" i="18"/>
  <c r="T12" i="18"/>
  <c r="AD12" i="18"/>
  <c r="AD52" i="18"/>
  <c r="AD92" i="18"/>
  <c r="J52" i="18"/>
  <c r="T72" i="18"/>
  <c r="T32" i="18"/>
  <c r="AD32" i="18"/>
  <c r="J92" i="18"/>
  <c r="AV86" i="18"/>
  <c r="AV46" i="18"/>
  <c r="AL86" i="18"/>
  <c r="AL26" i="18"/>
  <c r="BF66" i="18"/>
  <c r="BF6" i="18"/>
  <c r="BF86" i="18"/>
  <c r="AL66" i="18"/>
  <c r="AL46" i="18"/>
  <c r="AL6" i="18"/>
  <c r="AB26" i="18"/>
  <c r="R66" i="18"/>
  <c r="R86" i="18"/>
  <c r="R6" i="18"/>
  <c r="AB66" i="18"/>
  <c r="AB46" i="18"/>
  <c r="R26" i="18"/>
  <c r="AV66" i="18"/>
  <c r="AB6" i="18"/>
  <c r="BF26" i="18"/>
  <c r="AV6" i="18"/>
  <c r="BF46" i="18"/>
  <c r="AV26" i="18"/>
  <c r="AB86" i="18"/>
  <c r="R46" i="18"/>
  <c r="AV98" i="18"/>
  <c r="BF78" i="18"/>
  <c r="AB78" i="18"/>
  <c r="AV58" i="18"/>
  <c r="AL98" i="18"/>
  <c r="AL38" i="18"/>
  <c r="BF98" i="18"/>
  <c r="AV78" i="18"/>
  <c r="AL78" i="18"/>
  <c r="AB98" i="18"/>
  <c r="AL58" i="18"/>
  <c r="R98" i="18"/>
  <c r="AV18" i="18"/>
  <c r="AB38" i="18"/>
  <c r="R78" i="18"/>
  <c r="AV38" i="18"/>
  <c r="AB58" i="18"/>
  <c r="R38" i="18"/>
  <c r="AB18" i="18"/>
  <c r="BF58" i="18"/>
  <c r="BF38" i="18"/>
  <c r="BF18" i="18"/>
  <c r="R58" i="18"/>
  <c r="AL18" i="18"/>
  <c r="R18" i="18"/>
  <c r="P52" i="18"/>
  <c r="Z12" i="18"/>
  <c r="AT72" i="18"/>
  <c r="AT32" i="18"/>
  <c r="BD52" i="18"/>
  <c r="BD12" i="18"/>
  <c r="AJ12" i="18"/>
  <c r="BD92" i="18"/>
  <c r="AT92" i="18"/>
  <c r="AJ32" i="18"/>
  <c r="Z72" i="18"/>
  <c r="P12" i="18"/>
  <c r="BD32" i="18"/>
  <c r="P32" i="18"/>
  <c r="AT52" i="18"/>
  <c r="AJ52" i="18"/>
  <c r="Z52" i="18"/>
  <c r="AJ92" i="18"/>
  <c r="Z32" i="18"/>
  <c r="BD72" i="18"/>
  <c r="P72" i="18"/>
  <c r="AJ72" i="18"/>
  <c r="Z92" i="18"/>
  <c r="AT12" i="18"/>
  <c r="P92" i="18"/>
  <c r="V64" i="18"/>
  <c r="AP44" i="18"/>
  <c r="V84" i="18"/>
  <c r="AF104" i="18"/>
  <c r="V44" i="18"/>
  <c r="AP24" i="18"/>
  <c r="L84" i="18"/>
  <c r="AZ64" i="18"/>
  <c r="AF64" i="18"/>
  <c r="AP64" i="18"/>
  <c r="AZ44" i="18"/>
  <c r="L104" i="18"/>
  <c r="V104" i="18"/>
  <c r="V24" i="18"/>
  <c r="AZ24" i="18"/>
  <c r="L44" i="18"/>
  <c r="AZ84" i="18"/>
  <c r="AP84" i="18"/>
  <c r="L24" i="18"/>
  <c r="AF84" i="18"/>
  <c r="L64" i="18"/>
  <c r="AZ104" i="18"/>
  <c r="AF24" i="18"/>
  <c r="AP104" i="18"/>
  <c r="AF44" i="18"/>
  <c r="AB54" i="18"/>
  <c r="AB34" i="18"/>
  <c r="AV34" i="18"/>
  <c r="AB14" i="18"/>
  <c r="R94" i="18"/>
  <c r="AB74" i="18"/>
  <c r="AL74" i="18"/>
  <c r="R34" i="18"/>
  <c r="BF54" i="18"/>
  <c r="R54" i="18"/>
  <c r="AV74" i="18"/>
  <c r="BF14" i="18"/>
  <c r="AL94" i="18"/>
  <c r="AV94" i="18"/>
  <c r="AL14" i="18"/>
  <c r="R74" i="18"/>
  <c r="R14" i="18"/>
  <c r="AL54" i="18"/>
  <c r="AB94" i="18"/>
  <c r="BF34" i="18"/>
  <c r="BF94" i="18"/>
  <c r="AV54" i="18"/>
  <c r="AV14" i="18"/>
  <c r="AL34" i="18"/>
  <c r="BF74" i="18"/>
  <c r="AD20" i="18"/>
  <c r="AD80" i="18"/>
  <c r="J60" i="18"/>
  <c r="AD100" i="18"/>
  <c r="AN40" i="18"/>
  <c r="AX20" i="18"/>
  <c r="AX80" i="18"/>
  <c r="AX60" i="18"/>
  <c r="J20" i="18"/>
  <c r="J100" i="18"/>
  <c r="J80" i="18"/>
  <c r="AN60" i="18"/>
  <c r="T100" i="18"/>
  <c r="AD40" i="18"/>
  <c r="AX100" i="18"/>
  <c r="AN20" i="18"/>
  <c r="AN100" i="18"/>
  <c r="AD60" i="18"/>
  <c r="J40" i="18"/>
  <c r="T80" i="18"/>
  <c r="T40" i="18"/>
  <c r="AN80" i="18"/>
  <c r="T20" i="18"/>
  <c r="T60" i="18"/>
  <c r="AX40" i="18"/>
  <c r="Z34" i="18"/>
  <c r="Z94" i="18"/>
  <c r="AT74" i="18"/>
  <c r="P14" i="18"/>
  <c r="AT54" i="18"/>
  <c r="AJ34" i="18"/>
  <c r="AJ54" i="18"/>
  <c r="P34" i="18"/>
  <c r="AT14" i="18"/>
  <c r="Z54" i="18"/>
  <c r="Z14" i="18"/>
  <c r="AJ94" i="18"/>
  <c r="AT34" i="18"/>
  <c r="Z74" i="18"/>
  <c r="P94" i="18"/>
  <c r="BD34" i="18"/>
  <c r="P74" i="18"/>
  <c r="AJ74" i="18"/>
  <c r="BD94" i="18"/>
  <c r="BD74" i="18"/>
  <c r="BD54" i="18"/>
  <c r="AT94" i="18"/>
  <c r="AJ14" i="18"/>
  <c r="BD14" i="18"/>
  <c r="P54" i="18"/>
  <c r="AJ102" i="18"/>
  <c r="Z42" i="18"/>
  <c r="BD82" i="18"/>
  <c r="Z82" i="18"/>
  <c r="AT22" i="18"/>
  <c r="P82" i="18"/>
  <c r="BD42" i="18"/>
  <c r="AJ62" i="18"/>
  <c r="AJ22" i="18"/>
  <c r="P42" i="18"/>
  <c r="Z102" i="18"/>
  <c r="BD22" i="18"/>
  <c r="BD102" i="18"/>
  <c r="Z62" i="18"/>
  <c r="AT102" i="18"/>
  <c r="P102" i="18"/>
  <c r="P22" i="18"/>
  <c r="AT42" i="18"/>
  <c r="AJ42" i="18"/>
  <c r="BD62" i="18"/>
  <c r="Z22" i="18"/>
  <c r="AT62" i="18"/>
  <c r="AJ82" i="18"/>
  <c r="P62" i="18"/>
  <c r="AT82" i="18"/>
  <c r="AP30" i="18"/>
  <c r="L70" i="18"/>
  <c r="AZ10" i="18"/>
  <c r="L50" i="18"/>
  <c r="AF50" i="18"/>
  <c r="AF30" i="18"/>
  <c r="AZ30" i="18"/>
  <c r="L10" i="18"/>
  <c r="AP10" i="18"/>
  <c r="AP90" i="18"/>
  <c r="V90" i="18"/>
  <c r="AZ70" i="18"/>
  <c r="AP70" i="18"/>
  <c r="V30" i="18"/>
  <c r="AZ90" i="18"/>
  <c r="AF90" i="18"/>
  <c r="AF10" i="18"/>
  <c r="L30" i="18"/>
  <c r="L90" i="18"/>
  <c r="V50" i="18"/>
  <c r="V70" i="18"/>
  <c r="AZ50" i="18"/>
  <c r="AP50" i="18"/>
  <c r="V10" i="18"/>
  <c r="AF70" i="18"/>
  <c r="AP80" i="18"/>
  <c r="AZ60" i="18"/>
  <c r="AZ100" i="18"/>
  <c r="L80" i="18"/>
  <c r="L100" i="18"/>
  <c r="AP60" i="18"/>
  <c r="AF100" i="18"/>
  <c r="AF40" i="18"/>
  <c r="AF60" i="18"/>
  <c r="AZ80" i="18"/>
  <c r="AP20" i="18"/>
  <c r="V80" i="18"/>
  <c r="V60" i="18"/>
  <c r="AZ40" i="18"/>
  <c r="V20" i="18"/>
  <c r="L40" i="18"/>
  <c r="AZ20" i="18"/>
  <c r="AF20" i="18"/>
  <c r="L20" i="18"/>
  <c r="V100" i="18"/>
  <c r="AP100" i="18"/>
  <c r="V40" i="18"/>
  <c r="AF80" i="18"/>
  <c r="AP40" i="18"/>
  <c r="L60" i="18"/>
  <c r="AJ56" i="18"/>
  <c r="AT56" i="18"/>
  <c r="Z16" i="18"/>
  <c r="AT16" i="18"/>
  <c r="AT96" i="18"/>
  <c r="Z56" i="18"/>
  <c r="BD36" i="18"/>
  <c r="P36" i="18"/>
  <c r="P56" i="18"/>
  <c r="AJ16" i="18"/>
  <c r="BD16" i="18"/>
  <c r="AJ36" i="18"/>
  <c r="Z36" i="18"/>
  <c r="AJ76" i="18"/>
  <c r="Z96" i="18"/>
  <c r="BD56" i="18"/>
  <c r="BD76" i="18"/>
  <c r="AT76" i="18"/>
  <c r="AT36" i="18"/>
  <c r="P76" i="18"/>
  <c r="BD96" i="18"/>
  <c r="P16" i="18"/>
  <c r="AJ96" i="18"/>
  <c r="P96" i="18"/>
  <c r="Z76" i="18"/>
  <c r="AN14" i="18"/>
  <c r="AD74" i="18"/>
  <c r="T94" i="18"/>
  <c r="T54" i="18"/>
  <c r="AX54" i="18"/>
  <c r="AN74" i="18"/>
  <c r="J34" i="18"/>
  <c r="AX94" i="18"/>
  <c r="T14" i="18"/>
  <c r="T74" i="18"/>
  <c r="AX34" i="18"/>
  <c r="AX14" i="18"/>
  <c r="J94" i="18"/>
  <c r="J54" i="18"/>
  <c r="AN54" i="18"/>
  <c r="AD34" i="18"/>
  <c r="AN94" i="18"/>
  <c r="J14" i="18"/>
  <c r="AD54" i="18"/>
  <c r="AD94" i="18"/>
  <c r="AX74" i="18"/>
  <c r="AN34" i="18"/>
  <c r="J74" i="18"/>
  <c r="T34" i="18"/>
  <c r="AD14" i="18"/>
  <c r="BF28" i="18"/>
  <c r="R28" i="18"/>
  <c r="AB8" i="18"/>
  <c r="R68" i="18"/>
  <c r="R48" i="18"/>
  <c r="BF48" i="18"/>
  <c r="AL28" i="18"/>
  <c r="AB88" i="18"/>
  <c r="BF8" i="18"/>
  <c r="AL8" i="18"/>
  <c r="AB68" i="18"/>
  <c r="R88" i="18"/>
  <c r="AV48" i="18"/>
  <c r="AV68" i="18"/>
  <c r="AL88" i="18"/>
  <c r="R8" i="18"/>
  <c r="AV28" i="18"/>
  <c r="AV88" i="18"/>
  <c r="BF68" i="18"/>
  <c r="AL48" i="18"/>
  <c r="AV8" i="18"/>
  <c r="AB28" i="18"/>
  <c r="BF88" i="18"/>
  <c r="AL68" i="18"/>
  <c r="AB48" i="18"/>
  <c r="X26" i="18"/>
  <c r="BB46" i="18"/>
  <c r="N66" i="18"/>
  <c r="AR26" i="18"/>
  <c r="X6" i="18"/>
  <c r="AH46" i="18"/>
  <c r="BB26" i="18"/>
  <c r="BB86" i="18"/>
  <c r="AR6" i="18"/>
  <c r="X86" i="18"/>
  <c r="AH66" i="18"/>
  <c r="AR66" i="18"/>
  <c r="AR46" i="18"/>
  <c r="AR86" i="18"/>
  <c r="AH26" i="18"/>
  <c r="N46" i="18"/>
  <c r="BB6" i="18"/>
  <c r="AH86" i="18"/>
  <c r="X46" i="18"/>
  <c r="BB66" i="18"/>
  <c r="N26" i="18"/>
  <c r="X66" i="18"/>
  <c r="AH6" i="18"/>
  <c r="N86" i="18"/>
  <c r="N100" i="18"/>
  <c r="X100" i="18"/>
  <c r="AH80" i="18"/>
  <c r="AH40" i="18"/>
  <c r="AR100" i="18"/>
  <c r="AR20" i="18"/>
  <c r="X80" i="18"/>
  <c r="X20" i="18"/>
  <c r="AR60" i="18"/>
  <c r="BB80" i="18"/>
  <c r="X60" i="18"/>
  <c r="N40" i="18"/>
  <c r="BB20" i="18"/>
  <c r="AR80" i="18"/>
  <c r="AH20" i="18"/>
  <c r="X40" i="18"/>
  <c r="N60" i="18"/>
  <c r="BB60" i="18"/>
  <c r="N80" i="18"/>
  <c r="N20" i="18"/>
  <c r="BB40" i="18"/>
  <c r="AH100" i="18"/>
  <c r="BB100" i="18"/>
  <c r="AH60" i="18"/>
  <c r="AR40" i="18"/>
  <c r="AR102" i="18"/>
  <c r="X22" i="18"/>
  <c r="AR22" i="18"/>
  <c r="AR82" i="18"/>
  <c r="X82" i="18"/>
  <c r="AR62" i="18"/>
  <c r="AH102" i="18"/>
  <c r="X42" i="18"/>
  <c r="BB102" i="18"/>
  <c r="AH62" i="18"/>
  <c r="N102" i="18"/>
  <c r="N82" i="18"/>
  <c r="AH82" i="18"/>
  <c r="N42" i="18"/>
  <c r="X102" i="18"/>
  <c r="AH22" i="18"/>
  <c r="X62" i="18"/>
  <c r="BB22" i="18"/>
  <c r="BB62" i="18"/>
  <c r="BB42" i="18"/>
  <c r="AH42" i="18"/>
  <c r="N22" i="18"/>
  <c r="N62" i="18"/>
  <c r="AR42" i="18"/>
  <c r="BB82" i="18"/>
  <c r="AJ20" i="18"/>
  <c r="BD100" i="18"/>
  <c r="Z40" i="18"/>
  <c r="AJ80" i="18"/>
  <c r="P80" i="18"/>
  <c r="AT40" i="18"/>
  <c r="AJ60" i="18"/>
  <c r="BD60" i="18"/>
  <c r="BD20" i="18"/>
  <c r="BD40" i="18"/>
  <c r="P20" i="18"/>
  <c r="Z100" i="18"/>
  <c r="Z80" i="18"/>
  <c r="AT80" i="18"/>
  <c r="P100" i="18"/>
  <c r="AT100" i="18"/>
  <c r="AT20" i="18"/>
  <c r="P40" i="18"/>
  <c r="P60" i="18"/>
  <c r="AT60" i="18"/>
  <c r="AJ40" i="18"/>
  <c r="Z20" i="18"/>
  <c r="AJ100" i="18"/>
  <c r="BD80" i="18"/>
  <c r="Z60" i="18"/>
  <c r="L68" i="18"/>
  <c r="L48" i="18"/>
  <c r="V8" i="18"/>
  <c r="AZ48" i="18"/>
  <c r="AP28" i="18"/>
  <c r="V88" i="18"/>
  <c r="AP88" i="18"/>
  <c r="AZ68" i="18"/>
  <c r="V68" i="18"/>
  <c r="AP48" i="18"/>
  <c r="AF88" i="18"/>
  <c r="AF28" i="18"/>
  <c r="AZ28" i="18"/>
  <c r="AZ88" i="18"/>
  <c r="AZ8" i="18"/>
  <c r="L88" i="18"/>
  <c r="AF8" i="18"/>
  <c r="AF68" i="18"/>
  <c r="AP68" i="18"/>
  <c r="L8" i="18"/>
  <c r="V48" i="18"/>
  <c r="AF48" i="18"/>
  <c r="AP8" i="18"/>
  <c r="L28" i="18"/>
  <c r="V28" i="18"/>
  <c r="R60" i="18"/>
  <c r="AV40" i="18"/>
  <c r="R80" i="18"/>
  <c r="BF60" i="18"/>
  <c r="AL60" i="18"/>
  <c r="AL100" i="18"/>
  <c r="BF40" i="18"/>
  <c r="R20" i="18"/>
  <c r="AV100" i="18"/>
  <c r="AB100" i="18"/>
  <c r="AV20" i="18"/>
  <c r="AL20" i="18"/>
  <c r="AV80" i="18"/>
  <c r="AL40" i="18"/>
  <c r="BF100" i="18"/>
  <c r="AB20" i="18"/>
  <c r="BF20" i="18"/>
  <c r="AB40" i="18"/>
  <c r="R100" i="18"/>
  <c r="R40" i="18"/>
  <c r="AL80" i="18"/>
  <c r="AB60" i="18"/>
  <c r="AB80" i="18"/>
  <c r="AV60" i="18"/>
  <c r="BF80" i="18"/>
  <c r="BB52" i="18"/>
  <c r="AR72" i="18"/>
  <c r="BB12" i="18"/>
  <c r="AH12" i="18"/>
  <c r="AH72" i="18"/>
  <c r="N52" i="18"/>
  <c r="X92" i="18"/>
  <c r="AH32" i="18"/>
  <c r="AH52" i="18"/>
  <c r="N12" i="18"/>
  <c r="X32" i="18"/>
  <c r="X72" i="18"/>
  <c r="N92" i="18"/>
  <c r="AR92" i="18"/>
  <c r="AR52" i="18"/>
  <c r="N72" i="18"/>
  <c r="AR32" i="18"/>
  <c r="AH92" i="18"/>
  <c r="AR12" i="18"/>
  <c r="BB72" i="18"/>
  <c r="BB32" i="18"/>
  <c r="BB92" i="18"/>
  <c r="N32" i="18"/>
  <c r="X52" i="18"/>
  <c r="X12" i="18"/>
  <c r="AB72" i="18"/>
  <c r="R32" i="18"/>
  <c r="AV72" i="18"/>
  <c r="AB12" i="18"/>
  <c r="BF52" i="18"/>
  <c r="R52" i="18"/>
  <c r="AV32" i="18"/>
  <c r="BF12" i="18"/>
  <c r="AL12" i="18"/>
  <c r="AV92" i="18"/>
  <c r="AL72" i="18"/>
  <c r="AV52" i="18"/>
  <c r="AL32" i="18"/>
  <c r="AB92" i="18"/>
  <c r="R12" i="18"/>
  <c r="AB52" i="18"/>
  <c r="AL92" i="18"/>
  <c r="AL52" i="18"/>
  <c r="AV12" i="18"/>
  <c r="BF92" i="18"/>
  <c r="BF72" i="18"/>
  <c r="AB32" i="18"/>
  <c r="BF32" i="18"/>
  <c r="R72" i="18"/>
  <c r="R92" i="18"/>
  <c r="J70" i="18"/>
  <c r="T70" i="18"/>
  <c r="AD50" i="18"/>
  <c r="AX50" i="18"/>
  <c r="AX30" i="18"/>
  <c r="AN30" i="18"/>
  <c r="AN10" i="18"/>
  <c r="AD10" i="18"/>
  <c r="T90" i="18"/>
  <c r="AN50" i="18"/>
  <c r="T30" i="18"/>
  <c r="AN70" i="18"/>
  <c r="AX10" i="18"/>
  <c r="AN90" i="18"/>
  <c r="J10" i="18"/>
  <c r="J50" i="18"/>
  <c r="AX90" i="18"/>
  <c r="AD30" i="18"/>
  <c r="AD90" i="18"/>
  <c r="T10" i="18"/>
  <c r="AX70" i="18"/>
  <c r="T50" i="18"/>
  <c r="J30" i="18"/>
  <c r="AD70" i="18"/>
  <c r="J90" i="18"/>
  <c r="AX22" i="18"/>
  <c r="T22" i="18"/>
  <c r="J22" i="18"/>
  <c r="AN62" i="18"/>
  <c r="AD42" i="18"/>
  <c r="AN102" i="18"/>
  <c r="T42" i="18"/>
  <c r="T82" i="18"/>
  <c r="AD102" i="18"/>
  <c r="J82" i="18"/>
  <c r="AD62" i="18"/>
  <c r="AX42" i="18"/>
  <c r="AX102" i="18"/>
  <c r="AD22" i="18"/>
  <c r="T102" i="18"/>
  <c r="J42" i="18"/>
  <c r="T62" i="18"/>
  <c r="J62" i="18"/>
  <c r="AN42" i="18"/>
  <c r="AX82" i="18"/>
  <c r="AD82" i="18"/>
  <c r="AX62" i="18"/>
  <c r="J102" i="18"/>
  <c r="AN22" i="18"/>
  <c r="AN82" i="18"/>
  <c r="P28" i="18"/>
  <c r="AJ48" i="18"/>
  <c r="P88" i="18"/>
  <c r="Z28" i="18"/>
  <c r="AJ68" i="18"/>
  <c r="Z48" i="18"/>
  <c r="AT68" i="18"/>
  <c r="AT8" i="18"/>
  <c r="BD88" i="18"/>
  <c r="BD28" i="18"/>
  <c r="Z8" i="18"/>
  <c r="P68" i="18"/>
  <c r="P8" i="18"/>
  <c r="P48" i="18"/>
  <c r="AT88" i="18"/>
  <c r="Z88" i="18"/>
  <c r="AJ28" i="18"/>
  <c r="AJ88" i="18"/>
  <c r="AJ8" i="18"/>
  <c r="BD8" i="18"/>
  <c r="BD48" i="18"/>
  <c r="Z68" i="18"/>
  <c r="AT28" i="18"/>
  <c r="AT48" i="18"/>
  <c r="BD68" i="18"/>
  <c r="P30" i="18"/>
  <c r="P10" i="18"/>
  <c r="Z10" i="18"/>
  <c r="AJ50" i="18"/>
  <c r="P90" i="18"/>
  <c r="Z30" i="18"/>
  <c r="AJ70" i="18"/>
  <c r="BD70" i="18"/>
  <c r="AT90" i="18"/>
  <c r="AJ90" i="18"/>
  <c r="AJ30" i="18"/>
  <c r="Z90" i="18"/>
  <c r="Z50" i="18"/>
  <c r="AT70" i="18"/>
  <c r="AT10" i="18"/>
  <c r="BD30" i="18"/>
  <c r="BD50" i="18"/>
  <c r="P50" i="18"/>
  <c r="AT50" i="18"/>
  <c r="AT30" i="18"/>
  <c r="Z70" i="18"/>
  <c r="BD90" i="18"/>
  <c r="AJ10" i="18"/>
  <c r="P70" i="18"/>
  <c r="BD10" i="18"/>
  <c r="AZ82" i="18"/>
  <c r="AF22" i="18"/>
  <c r="AP22" i="18"/>
  <c r="V102" i="18"/>
  <c r="L82" i="18"/>
  <c r="AF62" i="18"/>
  <c r="AP82" i="18"/>
  <c r="AF102" i="18"/>
  <c r="L42" i="18"/>
  <c r="L22" i="18"/>
  <c r="V62" i="18"/>
  <c r="AZ42" i="18"/>
  <c r="L62" i="18"/>
  <c r="AP42" i="18"/>
  <c r="L102" i="18"/>
  <c r="AF42" i="18"/>
  <c r="AF82" i="18"/>
  <c r="V22" i="18"/>
  <c r="AZ62" i="18"/>
  <c r="AP62" i="18"/>
  <c r="V42" i="18"/>
  <c r="AZ22" i="18"/>
  <c r="AZ102" i="18"/>
  <c r="AP102" i="18"/>
  <c r="V82" i="18"/>
  <c r="P142" i="1"/>
  <c r="Q142" i="1"/>
  <c r="P148" i="1"/>
  <c r="Q148" i="1"/>
  <c r="P139" i="1"/>
  <c r="AE139" i="1" s="1"/>
  <c r="AD139" i="1" s="1"/>
  <c r="Q139" i="1"/>
  <c r="P145" i="1"/>
  <c r="AE145" i="1" s="1"/>
  <c r="AD145" i="1" s="1"/>
  <c r="Q145" i="1"/>
  <c r="P136" i="1"/>
  <c r="AE136" i="1" s="1"/>
  <c r="AD136" i="1" s="1"/>
  <c r="Q136" i="1"/>
  <c r="Q67" i="1"/>
  <c r="P67" i="1"/>
  <c r="AE67" i="1" s="1"/>
  <c r="AD67" i="1" s="1"/>
  <c r="P82" i="1"/>
  <c r="AE82" i="1" s="1"/>
  <c r="AD82" i="1" s="1"/>
  <c r="Q82" i="1"/>
  <c r="AF21" i="1"/>
  <c r="P124" i="1"/>
  <c r="AE124" i="1" s="1"/>
  <c r="AD124" i="1" s="1"/>
  <c r="Q124" i="1"/>
  <c r="P127" i="1"/>
  <c r="AE127" i="1" s="1"/>
  <c r="AD127" i="1" s="1"/>
  <c r="Q127" i="1"/>
  <c r="P133" i="1"/>
  <c r="AE133" i="1" s="1"/>
  <c r="AD133" i="1" s="1"/>
  <c r="Q133" i="1"/>
  <c r="P130" i="1"/>
  <c r="AE130" i="1" s="1"/>
  <c r="AD130" i="1" s="1"/>
  <c r="Q130" i="1"/>
  <c r="N6" i="18"/>
  <c r="L6" i="18"/>
  <c r="P19" i="1"/>
  <c r="Q19" i="1"/>
  <c r="P52" i="1"/>
  <c r="Q52" i="1"/>
  <c r="P46" i="1"/>
  <c r="AE46" i="1" s="1"/>
  <c r="AD46" i="1" s="1"/>
  <c r="Q46" i="1"/>
  <c r="P16" i="1"/>
  <c r="AE16" i="1" s="1"/>
  <c r="AD16" i="1" s="1"/>
  <c r="Q16" i="1"/>
  <c r="P79" i="1"/>
  <c r="Q79" i="1"/>
  <c r="P106" i="1"/>
  <c r="AE106" i="1" s="1"/>
  <c r="AD106" i="1" s="1"/>
  <c r="Q106" i="1"/>
  <c r="P58" i="1"/>
  <c r="AE58" i="1" s="1"/>
  <c r="AD58" i="1" s="1"/>
  <c r="Q58" i="1"/>
  <c r="P28" i="1"/>
  <c r="AE28" i="1" s="1"/>
  <c r="AD28" i="1" s="1"/>
  <c r="Q28" i="1"/>
  <c r="P40" i="1"/>
  <c r="AE40" i="1" s="1"/>
  <c r="AD40" i="1" s="1"/>
  <c r="Q40" i="1"/>
  <c r="P22" i="1"/>
  <c r="AE22" i="1" s="1"/>
  <c r="AD22" i="1" s="1"/>
  <c r="Q22" i="1"/>
  <c r="P109" i="1"/>
  <c r="AE109" i="1" s="1"/>
  <c r="AD109" i="1" s="1"/>
  <c r="Q109" i="1"/>
  <c r="P73" i="1"/>
  <c r="AE73" i="1" s="1"/>
  <c r="AD73" i="1" s="1"/>
  <c r="Q73" i="1"/>
  <c r="P34" i="1"/>
  <c r="AE34" i="1" s="1"/>
  <c r="AD34" i="1" s="1"/>
  <c r="Q34" i="1"/>
  <c r="P112" i="1"/>
  <c r="AE112" i="1" s="1"/>
  <c r="AD112" i="1" s="1"/>
  <c r="Q112" i="1"/>
  <c r="P88" i="1"/>
  <c r="AE88" i="1" s="1"/>
  <c r="AD88" i="1" s="1"/>
  <c r="Q88" i="1"/>
  <c r="P49" i="1"/>
  <c r="AE49" i="1" s="1"/>
  <c r="AD49" i="1" s="1"/>
  <c r="Q49" i="1"/>
  <c r="P13" i="1"/>
  <c r="Q13" i="1"/>
  <c r="P121" i="1"/>
  <c r="AE121" i="1" s="1"/>
  <c r="AD121" i="1" s="1"/>
  <c r="Q121" i="1"/>
  <c r="P43" i="1"/>
  <c r="AE43" i="1" s="1"/>
  <c r="AD43" i="1" s="1"/>
  <c r="Q43" i="1"/>
  <c r="P115" i="1"/>
  <c r="AE115" i="1" s="1"/>
  <c r="AD115" i="1" s="1"/>
  <c r="Q115" i="1"/>
  <c r="P100" i="1"/>
  <c r="AE100" i="1" s="1"/>
  <c r="AD100" i="1" s="1"/>
  <c r="Q100" i="1"/>
  <c r="P61" i="1"/>
  <c r="AE61" i="1" s="1"/>
  <c r="AD61" i="1" s="1"/>
  <c r="Q61" i="1"/>
  <c r="P64" i="1"/>
  <c r="AE64" i="1" s="1"/>
  <c r="AD64" i="1" s="1"/>
  <c r="Q64" i="1"/>
  <c r="P55" i="1"/>
  <c r="AE55" i="1" s="1"/>
  <c r="AD55" i="1" s="1"/>
  <c r="Q55" i="1"/>
  <c r="P118" i="1"/>
  <c r="AE118" i="1" s="1"/>
  <c r="AD118" i="1" s="1"/>
  <c r="Q118" i="1"/>
  <c r="P76" i="1"/>
  <c r="AE76" i="1" s="1"/>
  <c r="AD76" i="1" s="1"/>
  <c r="Q76" i="1"/>
  <c r="P70" i="1"/>
  <c r="AE70" i="1" s="1"/>
  <c r="AD70" i="1" s="1"/>
  <c r="Q70" i="1"/>
  <c r="P25" i="1"/>
  <c r="AE25" i="1" s="1"/>
  <c r="AD25" i="1" s="1"/>
  <c r="Q25" i="1"/>
  <c r="P103" i="1"/>
  <c r="AE103" i="1" s="1"/>
  <c r="AD103" i="1" s="1"/>
  <c r="Q103" i="1"/>
  <c r="P91" i="1"/>
  <c r="AE91" i="1" s="1"/>
  <c r="AD91" i="1" s="1"/>
  <c r="Q91" i="1"/>
  <c r="P31" i="1"/>
  <c r="AE31" i="1" s="1"/>
  <c r="AD31" i="1" s="1"/>
  <c r="Q31" i="1"/>
  <c r="P94" i="1"/>
  <c r="Q94" i="1"/>
  <c r="P85" i="1"/>
  <c r="AE85" i="1" s="1"/>
  <c r="AD85" i="1" s="1"/>
  <c r="Q85" i="1"/>
  <c r="P37" i="1"/>
  <c r="AE37" i="1" s="1"/>
  <c r="AD37" i="1" s="1"/>
  <c r="Q37" i="1"/>
  <c r="P10" i="1"/>
  <c r="Q10" i="1"/>
  <c r="P132" i="19" l="1"/>
  <c r="V232" i="19"/>
  <c r="V32" i="19"/>
  <c r="S232" i="19"/>
  <c r="S132" i="19"/>
  <c r="M32" i="19"/>
  <c r="J182" i="19"/>
  <c r="M232" i="19"/>
  <c r="V82" i="19"/>
  <c r="V182" i="19"/>
  <c r="M132" i="19"/>
  <c r="J232" i="19"/>
  <c r="S182" i="19"/>
  <c r="J32" i="19"/>
  <c r="P182" i="19"/>
  <c r="S82" i="19"/>
  <c r="M182" i="19"/>
  <c r="S32" i="19"/>
  <c r="P232" i="19"/>
  <c r="J132" i="19"/>
  <c r="P32" i="19"/>
  <c r="P82" i="19"/>
  <c r="M82" i="19"/>
  <c r="J82" i="19"/>
  <c r="V132" i="19"/>
  <c r="M193" i="19"/>
  <c r="J43" i="19"/>
  <c r="J193" i="19"/>
  <c r="V43" i="19"/>
  <c r="J243" i="19"/>
  <c r="P93" i="19"/>
  <c r="V193" i="19"/>
  <c r="S43" i="19"/>
  <c r="S193" i="19"/>
  <c r="J93" i="19"/>
  <c r="V143" i="19"/>
  <c r="V93" i="19"/>
  <c r="S143" i="19"/>
  <c r="S243" i="19"/>
  <c r="P193" i="19"/>
  <c r="P143" i="19"/>
  <c r="M43" i="19"/>
  <c r="V243" i="19"/>
  <c r="M93" i="19"/>
  <c r="P243" i="19"/>
  <c r="J143" i="19"/>
  <c r="M243" i="19"/>
  <c r="S93" i="19"/>
  <c r="M143" i="19"/>
  <c r="P43" i="19"/>
  <c r="M167" i="19"/>
  <c r="P17" i="19"/>
  <c r="P67" i="19"/>
  <c r="V117" i="19"/>
  <c r="P117" i="19"/>
  <c r="M117" i="19"/>
  <c r="V167" i="19"/>
  <c r="S117" i="19"/>
  <c r="J117" i="19"/>
  <c r="V17" i="19"/>
  <c r="S167" i="19"/>
  <c r="S217" i="19"/>
  <c r="J17" i="19"/>
  <c r="J67" i="19"/>
  <c r="P217" i="19"/>
  <c r="V67" i="19"/>
  <c r="V217" i="19"/>
  <c r="M217" i="19"/>
  <c r="S67" i="19"/>
  <c r="J217" i="19"/>
  <c r="S17" i="19"/>
  <c r="P167" i="19"/>
  <c r="M67" i="19"/>
  <c r="J167" i="19"/>
  <c r="M17" i="19"/>
  <c r="P249" i="19"/>
  <c r="S99" i="19"/>
  <c r="S249" i="19"/>
  <c r="M49" i="19"/>
  <c r="V249" i="19"/>
  <c r="M99" i="19"/>
  <c r="V149" i="19"/>
  <c r="J149" i="19"/>
  <c r="J99" i="19"/>
  <c r="M249" i="19"/>
  <c r="V49" i="19"/>
  <c r="J249" i="19"/>
  <c r="J49" i="19"/>
  <c r="V199" i="19"/>
  <c r="S149" i="19"/>
  <c r="S49" i="19"/>
  <c r="S199" i="19"/>
  <c r="P49" i="19"/>
  <c r="P149" i="19"/>
  <c r="P199" i="19"/>
  <c r="V99" i="19"/>
  <c r="M149" i="19"/>
  <c r="M199" i="19"/>
  <c r="J199" i="19"/>
  <c r="P99" i="19"/>
  <c r="V152" i="19"/>
  <c r="J152" i="19"/>
  <c r="V202" i="19"/>
  <c r="V252" i="19"/>
  <c r="V52" i="19"/>
  <c r="P152" i="19"/>
  <c r="S102" i="19"/>
  <c r="M52" i="19"/>
  <c r="P52" i="19"/>
  <c r="S202" i="19"/>
  <c r="M252" i="19"/>
  <c r="M102" i="19"/>
  <c r="S252" i="19"/>
  <c r="S152" i="19"/>
  <c r="J252" i="19"/>
  <c r="M152" i="19"/>
  <c r="V102" i="19"/>
  <c r="P202" i="19"/>
  <c r="P102" i="19"/>
  <c r="S52" i="19"/>
  <c r="M202" i="19"/>
  <c r="J102" i="19"/>
  <c r="J52" i="19"/>
  <c r="P252" i="19"/>
  <c r="J202" i="19"/>
  <c r="V72" i="19"/>
  <c r="M22" i="19"/>
  <c r="S172" i="19"/>
  <c r="M172" i="19"/>
  <c r="V122" i="19"/>
  <c r="S72" i="19"/>
  <c r="J222" i="19"/>
  <c r="P72" i="19"/>
  <c r="P122" i="19"/>
  <c r="J72" i="19"/>
  <c r="M122" i="19"/>
  <c r="M222" i="19"/>
  <c r="V22" i="19"/>
  <c r="V222" i="19"/>
  <c r="J122" i="19"/>
  <c r="P172" i="19"/>
  <c r="J172" i="19"/>
  <c r="J22" i="19"/>
  <c r="S22" i="19"/>
  <c r="S122" i="19"/>
  <c r="S222" i="19"/>
  <c r="M72" i="19"/>
  <c r="P222" i="19"/>
  <c r="V172" i="19"/>
  <c r="P22" i="19"/>
  <c r="S14" i="19"/>
  <c r="S214" i="19"/>
  <c r="M214" i="19"/>
  <c r="V214" i="19"/>
  <c r="P14" i="19"/>
  <c r="P214" i="19"/>
  <c r="V14" i="19"/>
  <c r="J14" i="19"/>
  <c r="J214" i="19"/>
  <c r="V64" i="19"/>
  <c r="M164" i="19"/>
  <c r="S64" i="19"/>
  <c r="J164" i="19"/>
  <c r="V114" i="19"/>
  <c r="M64" i="19"/>
  <c r="P64" i="19"/>
  <c r="M114" i="19"/>
  <c r="M14" i="19"/>
  <c r="V164" i="19"/>
  <c r="J114" i="19"/>
  <c r="J64" i="19"/>
  <c r="S114" i="19"/>
  <c r="S164" i="19"/>
  <c r="P114" i="19"/>
  <c r="P164" i="19"/>
  <c r="S133" i="19"/>
  <c r="J83" i="19"/>
  <c r="S183" i="19"/>
  <c r="J33" i="19"/>
  <c r="S233" i="19"/>
  <c r="P183" i="19"/>
  <c r="M33" i="19"/>
  <c r="M133" i="19"/>
  <c r="S33" i="19"/>
  <c r="M183" i="19"/>
  <c r="V233" i="19"/>
  <c r="P33" i="19"/>
  <c r="P233" i="19"/>
  <c r="J183" i="19"/>
  <c r="V183" i="19"/>
  <c r="P133" i="19"/>
  <c r="M83" i="19"/>
  <c r="P83" i="19"/>
  <c r="J133" i="19"/>
  <c r="S83" i="19"/>
  <c r="V133" i="19"/>
  <c r="V83" i="19"/>
  <c r="M233" i="19"/>
  <c r="J233" i="19"/>
  <c r="V33" i="19"/>
  <c r="V200" i="19"/>
  <c r="S100" i="19"/>
  <c r="S150" i="19"/>
  <c r="J100" i="19"/>
  <c r="P150" i="19"/>
  <c r="M50" i="19"/>
  <c r="S50" i="19"/>
  <c r="V50" i="19"/>
  <c r="S200" i="19"/>
  <c r="P200" i="19"/>
  <c r="M250" i="19"/>
  <c r="V250" i="19"/>
  <c r="J150" i="19"/>
  <c r="P100" i="19"/>
  <c r="J200" i="19"/>
  <c r="M100" i="19"/>
  <c r="M200" i="19"/>
  <c r="J250" i="19"/>
  <c r="M150" i="19"/>
  <c r="J50" i="19"/>
  <c r="V150" i="19"/>
  <c r="P250" i="19"/>
  <c r="V100" i="19"/>
  <c r="S250" i="19"/>
  <c r="P50" i="19"/>
  <c r="J213" i="19"/>
  <c r="S13" i="19"/>
  <c r="V163" i="19"/>
  <c r="V13" i="19"/>
  <c r="M63" i="19"/>
  <c r="J13" i="19"/>
  <c r="J63" i="19"/>
  <c r="S163" i="19"/>
  <c r="J163" i="19"/>
  <c r="M113" i="19"/>
  <c r="S63" i="19"/>
  <c r="P63" i="19"/>
  <c r="P163" i="19"/>
  <c r="P13" i="19"/>
  <c r="V113" i="19"/>
  <c r="P213" i="19"/>
  <c r="S113" i="19"/>
  <c r="P113" i="19"/>
  <c r="V213" i="19"/>
  <c r="V63" i="19"/>
  <c r="S213" i="19"/>
  <c r="M163" i="19"/>
  <c r="M13" i="19"/>
  <c r="M213" i="19"/>
  <c r="J113" i="19"/>
  <c r="S247" i="19"/>
  <c r="P247" i="19"/>
  <c r="V97" i="19"/>
  <c r="S197" i="19"/>
  <c r="P197" i="19"/>
  <c r="M97" i="19"/>
  <c r="M247" i="19"/>
  <c r="S47" i="19"/>
  <c r="J197" i="19"/>
  <c r="J247" i="19"/>
  <c r="S147" i="19"/>
  <c r="M47" i="19"/>
  <c r="J47" i="19"/>
  <c r="V247" i="19"/>
  <c r="S97" i="19"/>
  <c r="P97" i="19"/>
  <c r="P147" i="19"/>
  <c r="J97" i="19"/>
  <c r="M147" i="19"/>
  <c r="V47" i="19"/>
  <c r="M197" i="19"/>
  <c r="P47" i="19"/>
  <c r="V147" i="19"/>
  <c r="J147" i="19"/>
  <c r="V197" i="19"/>
  <c r="V89" i="19"/>
  <c r="V139" i="19"/>
  <c r="P139" i="19"/>
  <c r="M139" i="19"/>
  <c r="S189" i="19"/>
  <c r="S89" i="19"/>
  <c r="S239" i="19"/>
  <c r="V39" i="19"/>
  <c r="P239" i="19"/>
  <c r="P89" i="19"/>
  <c r="M239" i="19"/>
  <c r="J139" i="19"/>
  <c r="J239" i="19"/>
  <c r="M89" i="19"/>
  <c r="M189" i="19"/>
  <c r="P39" i="19"/>
  <c r="J189" i="19"/>
  <c r="J89" i="19"/>
  <c r="V239" i="19"/>
  <c r="M39" i="19"/>
  <c r="V189" i="19"/>
  <c r="S39" i="19"/>
  <c r="S139" i="19"/>
  <c r="J39" i="19"/>
  <c r="P189" i="19"/>
  <c r="V75" i="19"/>
  <c r="M75" i="19"/>
  <c r="M125" i="19"/>
  <c r="S75" i="19"/>
  <c r="V175" i="19"/>
  <c r="S175" i="19"/>
  <c r="J175" i="19"/>
  <c r="J75" i="19"/>
  <c r="P225" i="19"/>
  <c r="P25" i="19"/>
  <c r="J225" i="19"/>
  <c r="V125" i="19"/>
  <c r="M175" i="19"/>
  <c r="M25" i="19"/>
  <c r="P125" i="19"/>
  <c r="V225" i="19"/>
  <c r="J25" i="19"/>
  <c r="J125" i="19"/>
  <c r="V25" i="19"/>
  <c r="M225" i="19"/>
  <c r="S25" i="19"/>
  <c r="S225" i="19"/>
  <c r="P175" i="19"/>
  <c r="S125" i="19"/>
  <c r="P75" i="19"/>
  <c r="P174" i="19"/>
  <c r="P24" i="19"/>
  <c r="V224" i="19"/>
  <c r="M174" i="19"/>
  <c r="S224" i="19"/>
  <c r="J24" i="19"/>
  <c r="P224" i="19"/>
  <c r="V24" i="19"/>
  <c r="J224" i="19"/>
  <c r="S24" i="19"/>
  <c r="J124" i="19"/>
  <c r="P74" i="19"/>
  <c r="M224" i="19"/>
  <c r="M24" i="19"/>
  <c r="V124" i="19"/>
  <c r="S124" i="19"/>
  <c r="S74" i="19"/>
  <c r="V174" i="19"/>
  <c r="M74" i="19"/>
  <c r="J174" i="19"/>
  <c r="J74" i="19"/>
  <c r="S174" i="19"/>
  <c r="P124" i="19"/>
  <c r="V74" i="19"/>
  <c r="M124" i="19"/>
  <c r="P198" i="19"/>
  <c r="P48" i="19"/>
  <c r="M198" i="19"/>
  <c r="J48" i="19"/>
  <c r="V198" i="19"/>
  <c r="V248" i="19"/>
  <c r="S148" i="19"/>
  <c r="S48" i="19"/>
  <c r="P98" i="19"/>
  <c r="J198" i="19"/>
  <c r="P148" i="19"/>
  <c r="M98" i="19"/>
  <c r="M148" i="19"/>
  <c r="J98" i="19"/>
  <c r="P248" i="19"/>
  <c r="J148" i="19"/>
  <c r="S98" i="19"/>
  <c r="M48" i="19"/>
  <c r="S248" i="19"/>
  <c r="V98" i="19"/>
  <c r="M248" i="19"/>
  <c r="V48" i="19"/>
  <c r="S198" i="19"/>
  <c r="J248" i="19"/>
  <c r="V148" i="19"/>
  <c r="J173" i="19"/>
  <c r="V123" i="19"/>
  <c r="J223" i="19"/>
  <c r="V173" i="19"/>
  <c r="J73" i="19"/>
  <c r="S123" i="19"/>
  <c r="P23" i="19"/>
  <c r="J123" i="19"/>
  <c r="S23" i="19"/>
  <c r="V223" i="19"/>
  <c r="P123" i="19"/>
  <c r="V73" i="19"/>
  <c r="S223" i="19"/>
  <c r="P173" i="19"/>
  <c r="J23" i="19"/>
  <c r="M123" i="19"/>
  <c r="S73" i="19"/>
  <c r="S173" i="19"/>
  <c r="M23" i="19"/>
  <c r="P223" i="19"/>
  <c r="M223" i="19"/>
  <c r="M173" i="19"/>
  <c r="V23" i="19"/>
  <c r="M73" i="19"/>
  <c r="P73" i="19"/>
  <c r="V134" i="19"/>
  <c r="P234" i="19"/>
  <c r="M234" i="19"/>
  <c r="P84" i="19"/>
  <c r="M84" i="19"/>
  <c r="J34" i="19"/>
  <c r="M134" i="19"/>
  <c r="J134" i="19"/>
  <c r="S184" i="19"/>
  <c r="J234" i="19"/>
  <c r="P34" i="19"/>
  <c r="V234" i="19"/>
  <c r="V84" i="19"/>
  <c r="S134" i="19"/>
  <c r="S234" i="19"/>
  <c r="S84" i="19"/>
  <c r="S34" i="19"/>
  <c r="M184" i="19"/>
  <c r="V184" i="19"/>
  <c r="M34" i="19"/>
  <c r="P134" i="19"/>
  <c r="J84" i="19"/>
  <c r="P184" i="19"/>
  <c r="V34" i="19"/>
  <c r="J184" i="19"/>
  <c r="V238" i="19"/>
  <c r="M38" i="19"/>
  <c r="J38" i="19"/>
  <c r="P238" i="19"/>
  <c r="S38" i="19"/>
  <c r="S188" i="19"/>
  <c r="P38" i="19"/>
  <c r="S138" i="19"/>
  <c r="M88" i="19"/>
  <c r="V138" i="19"/>
  <c r="V88" i="19"/>
  <c r="P188" i="19"/>
  <c r="J188" i="19"/>
  <c r="P138" i="19"/>
  <c r="M188" i="19"/>
  <c r="S88" i="19"/>
  <c r="M138" i="19"/>
  <c r="P88" i="19"/>
  <c r="M238" i="19"/>
  <c r="S238" i="19"/>
  <c r="J138" i="19"/>
  <c r="J88" i="19"/>
  <c r="V188" i="19"/>
  <c r="J238" i="19"/>
  <c r="V38" i="19"/>
  <c r="J187" i="19"/>
  <c r="M87" i="19"/>
  <c r="V137" i="19"/>
  <c r="V37" i="19"/>
  <c r="S137" i="19"/>
  <c r="P137" i="19"/>
  <c r="J37" i="19"/>
  <c r="S187" i="19"/>
  <c r="J87" i="19"/>
  <c r="P187" i="19"/>
  <c r="P37" i="19"/>
  <c r="J237" i="19"/>
  <c r="M137" i="19"/>
  <c r="J137" i="19"/>
  <c r="S87" i="19"/>
  <c r="V187" i="19"/>
  <c r="M237" i="19"/>
  <c r="P87" i="19"/>
  <c r="M187" i="19"/>
  <c r="S237" i="19"/>
  <c r="S37" i="19"/>
  <c r="P237" i="19"/>
  <c r="M37" i="19"/>
  <c r="V237" i="19"/>
  <c r="V87" i="19"/>
  <c r="M115" i="19"/>
  <c r="P65" i="19"/>
  <c r="P165" i="19"/>
  <c r="J65" i="19"/>
  <c r="J115" i="19"/>
  <c r="P115" i="19"/>
  <c r="J165" i="19"/>
  <c r="S15" i="19"/>
  <c r="M215" i="19"/>
  <c r="V115" i="19"/>
  <c r="J215" i="19"/>
  <c r="S115" i="19"/>
  <c r="V215" i="19"/>
  <c r="V15" i="19"/>
  <c r="P215" i="19"/>
  <c r="P15" i="19"/>
  <c r="S165" i="19"/>
  <c r="V65" i="19"/>
  <c r="S215" i="19"/>
  <c r="M15" i="19"/>
  <c r="M165" i="19"/>
  <c r="S65" i="19"/>
  <c r="V165" i="19"/>
  <c r="J15" i="19"/>
  <c r="M65" i="19"/>
  <c r="J246" i="19"/>
  <c r="M46" i="19"/>
  <c r="S196" i="19"/>
  <c r="S96" i="19"/>
  <c r="J196" i="19"/>
  <c r="J96" i="19"/>
  <c r="P146" i="19"/>
  <c r="P46" i="19"/>
  <c r="J46" i="19"/>
  <c r="P196" i="19"/>
  <c r="P246" i="19"/>
  <c r="S246" i="19"/>
  <c r="M196" i="19"/>
  <c r="V46" i="19"/>
  <c r="J146" i="19"/>
  <c r="V246" i="19"/>
  <c r="M96" i="19"/>
  <c r="V196" i="19"/>
  <c r="V96" i="19"/>
  <c r="V146" i="19"/>
  <c r="M246" i="19"/>
  <c r="S146" i="19"/>
  <c r="M146" i="19"/>
  <c r="S46" i="19"/>
  <c r="P96" i="19"/>
  <c r="J191" i="19"/>
  <c r="J41" i="19"/>
  <c r="V191" i="19"/>
  <c r="V41" i="19"/>
  <c r="P141" i="19"/>
  <c r="M141" i="19"/>
  <c r="V91" i="19"/>
  <c r="S191" i="19"/>
  <c r="S91" i="19"/>
  <c r="P191" i="19"/>
  <c r="V141" i="19"/>
  <c r="S141" i="19"/>
  <c r="V241" i="19"/>
  <c r="P91" i="19"/>
  <c r="P241" i="19"/>
  <c r="P41" i="19"/>
  <c r="M191" i="19"/>
  <c r="M241" i="19"/>
  <c r="M91" i="19"/>
  <c r="J241" i="19"/>
  <c r="J91" i="19"/>
  <c r="S241" i="19"/>
  <c r="M41" i="19"/>
  <c r="J141" i="19"/>
  <c r="S41" i="19"/>
  <c r="P242" i="19"/>
  <c r="P92" i="19"/>
  <c r="M242" i="19"/>
  <c r="M142" i="19"/>
  <c r="P192" i="19"/>
  <c r="M92" i="19"/>
  <c r="M192" i="19"/>
  <c r="S42" i="19"/>
  <c r="J192" i="19"/>
  <c r="V42" i="19"/>
  <c r="V142" i="19"/>
  <c r="J42" i="19"/>
  <c r="V192" i="19"/>
  <c r="P42" i="19"/>
  <c r="S192" i="19"/>
  <c r="J92" i="19"/>
  <c r="S92" i="19"/>
  <c r="S142" i="19"/>
  <c r="J242" i="19"/>
  <c r="V242" i="19"/>
  <c r="P142" i="19"/>
  <c r="J142" i="19"/>
  <c r="V92" i="19"/>
  <c r="S242" i="19"/>
  <c r="M42" i="19"/>
  <c r="M245" i="19"/>
  <c r="J145" i="19"/>
  <c r="J245" i="19"/>
  <c r="V95" i="19"/>
  <c r="V245" i="19"/>
  <c r="S95" i="19"/>
  <c r="S245" i="19"/>
  <c r="P95" i="19"/>
  <c r="J95" i="19"/>
  <c r="M145" i="19"/>
  <c r="P245" i="19"/>
  <c r="J45" i="19"/>
  <c r="S195" i="19"/>
  <c r="V45" i="19"/>
  <c r="P195" i="19"/>
  <c r="M45" i="19"/>
  <c r="P145" i="19"/>
  <c r="M195" i="19"/>
  <c r="S45" i="19"/>
  <c r="J195" i="19"/>
  <c r="P45" i="19"/>
  <c r="V195" i="19"/>
  <c r="V145" i="19"/>
  <c r="M95" i="19"/>
  <c r="S145" i="19"/>
  <c r="V62" i="19"/>
  <c r="S112" i="19"/>
  <c r="P112" i="19"/>
  <c r="V162" i="19"/>
  <c r="S162" i="19"/>
  <c r="J212" i="19"/>
  <c r="P12" i="19"/>
  <c r="S212" i="19"/>
  <c r="M12" i="19"/>
  <c r="M212" i="19"/>
  <c r="V112" i="19"/>
  <c r="P212" i="19"/>
  <c r="S12" i="19"/>
  <c r="V12" i="19"/>
  <c r="P162" i="19"/>
  <c r="J12" i="19"/>
  <c r="J162" i="19"/>
  <c r="S62" i="19"/>
  <c r="V212" i="19"/>
  <c r="M112" i="19"/>
  <c r="P62" i="19"/>
  <c r="J62" i="19"/>
  <c r="M162" i="19"/>
  <c r="M62" i="19"/>
  <c r="J112" i="19"/>
  <c r="M220" i="19"/>
  <c r="P20" i="19"/>
  <c r="J220" i="19"/>
  <c r="V20" i="19"/>
  <c r="M70" i="19"/>
  <c r="S120" i="19"/>
  <c r="M170" i="19"/>
  <c r="V70" i="19"/>
  <c r="S70" i="19"/>
  <c r="P120" i="19"/>
  <c r="M20" i="19"/>
  <c r="P170" i="19"/>
  <c r="P70" i="19"/>
  <c r="P220" i="19"/>
  <c r="J170" i="19"/>
  <c r="V170" i="19"/>
  <c r="V120" i="19"/>
  <c r="J20" i="19"/>
  <c r="J70" i="19"/>
  <c r="V220" i="19"/>
  <c r="S20" i="19"/>
  <c r="S220" i="19"/>
  <c r="M120" i="19"/>
  <c r="S170" i="19"/>
  <c r="J120" i="19"/>
  <c r="S59" i="19"/>
  <c r="J209" i="19"/>
  <c r="M59" i="19"/>
  <c r="V9" i="19"/>
  <c r="P59" i="19"/>
  <c r="S209" i="19"/>
  <c r="M9" i="19"/>
  <c r="S109" i="19"/>
  <c r="V59" i="19"/>
  <c r="M159" i="19"/>
  <c r="P109" i="19"/>
  <c r="M109" i="19"/>
  <c r="V209" i="19"/>
  <c r="P159" i="19"/>
  <c r="P209" i="19"/>
  <c r="V109" i="19"/>
  <c r="J159" i="19"/>
  <c r="S159" i="19"/>
  <c r="J109" i="19"/>
  <c r="J59" i="19"/>
  <c r="M209" i="19"/>
  <c r="S9" i="19"/>
  <c r="V159" i="19"/>
  <c r="J9" i="19"/>
  <c r="P9" i="19"/>
  <c r="J77" i="19"/>
  <c r="P177" i="19"/>
  <c r="V77" i="19"/>
  <c r="P127" i="19"/>
  <c r="P77" i="19"/>
  <c r="M27" i="19"/>
  <c r="V227" i="19"/>
  <c r="J127" i="19"/>
  <c r="S227" i="19"/>
  <c r="V177" i="19"/>
  <c r="M227" i="19"/>
  <c r="M77" i="19"/>
  <c r="S127" i="19"/>
  <c r="J227" i="19"/>
  <c r="S77" i="19"/>
  <c r="S177" i="19"/>
  <c r="M127" i="19"/>
  <c r="S27" i="19"/>
  <c r="M177" i="19"/>
  <c r="P27" i="19"/>
  <c r="J177" i="19"/>
  <c r="V27" i="19"/>
  <c r="P227" i="19"/>
  <c r="J27" i="19"/>
  <c r="V127" i="19"/>
  <c r="M140" i="19"/>
  <c r="V240" i="19"/>
  <c r="P40" i="19"/>
  <c r="S240" i="19"/>
  <c r="P90" i="19"/>
  <c r="M240" i="19"/>
  <c r="S40" i="19"/>
  <c r="P240" i="19"/>
  <c r="M40" i="19"/>
  <c r="S140" i="19"/>
  <c r="J240" i="19"/>
  <c r="M190" i="19"/>
  <c r="J40" i="19"/>
  <c r="J140" i="19"/>
  <c r="M90" i="19"/>
  <c r="J190" i="19"/>
  <c r="V40" i="19"/>
  <c r="V140" i="19"/>
  <c r="J90" i="19"/>
  <c r="P190" i="19"/>
  <c r="V190" i="19"/>
  <c r="S190" i="19"/>
  <c r="V90" i="19"/>
  <c r="S90" i="19"/>
  <c r="P140" i="19"/>
  <c r="M231" i="19"/>
  <c r="S31" i="19"/>
  <c r="J231" i="19"/>
  <c r="S81" i="19"/>
  <c r="V231" i="19"/>
  <c r="V181" i="19"/>
  <c r="P231" i="19"/>
  <c r="J131" i="19"/>
  <c r="S181" i="19"/>
  <c r="P81" i="19"/>
  <c r="P131" i="19"/>
  <c r="M31" i="19"/>
  <c r="M131" i="19"/>
  <c r="S231" i="19"/>
  <c r="M181" i="19"/>
  <c r="P181" i="19"/>
  <c r="M81" i="19"/>
  <c r="J81" i="19"/>
  <c r="P31" i="19"/>
  <c r="J31" i="19"/>
  <c r="V131" i="19"/>
  <c r="S131" i="19"/>
  <c r="J181" i="19"/>
  <c r="V31" i="19"/>
  <c r="V81" i="19"/>
  <c r="M128" i="19"/>
  <c r="P28" i="19"/>
  <c r="P228" i="19"/>
  <c r="V28" i="19"/>
  <c r="J128" i="19"/>
  <c r="J28" i="19"/>
  <c r="J78" i="19"/>
  <c r="J178" i="19"/>
  <c r="M28" i="19"/>
  <c r="V128" i="19"/>
  <c r="V78" i="19"/>
  <c r="V178" i="19"/>
  <c r="S178" i="19"/>
  <c r="V228" i="19"/>
  <c r="M178" i="19"/>
  <c r="S128" i="19"/>
  <c r="P128" i="19"/>
  <c r="M78" i="19"/>
  <c r="J228" i="19"/>
  <c r="S228" i="19"/>
  <c r="S78" i="19"/>
  <c r="M228" i="19"/>
  <c r="P78" i="19"/>
  <c r="P178" i="19"/>
  <c r="S28" i="19"/>
  <c r="J218" i="19"/>
  <c r="P18" i="19"/>
  <c r="S218" i="19"/>
  <c r="J118" i="19"/>
  <c r="V168" i="19"/>
  <c r="V18" i="19"/>
  <c r="J18" i="19"/>
  <c r="S18" i="19"/>
  <c r="V68" i="19"/>
  <c r="V218" i="19"/>
  <c r="M18" i="19"/>
  <c r="P168" i="19"/>
  <c r="S118" i="19"/>
  <c r="P68" i="19"/>
  <c r="S168" i="19"/>
  <c r="P118" i="19"/>
  <c r="M118" i="19"/>
  <c r="M68" i="19"/>
  <c r="V118" i="19"/>
  <c r="M168" i="19"/>
  <c r="J168" i="19"/>
  <c r="S68" i="19"/>
  <c r="P218" i="19"/>
  <c r="M218" i="19"/>
  <c r="J68" i="19"/>
  <c r="P19" i="19"/>
  <c r="M169" i="19"/>
  <c r="V69" i="19"/>
  <c r="V119" i="19"/>
  <c r="J219" i="19"/>
  <c r="S19" i="19"/>
  <c r="V169" i="19"/>
  <c r="V219" i="19"/>
  <c r="P219" i="19"/>
  <c r="M219" i="19"/>
  <c r="M19" i="19"/>
  <c r="S169" i="19"/>
  <c r="J69" i="19"/>
  <c r="J19" i="19"/>
  <c r="S219" i="19"/>
  <c r="J169" i="19"/>
  <c r="V19" i="19"/>
  <c r="S69" i="19"/>
  <c r="P119" i="19"/>
  <c r="P69" i="19"/>
  <c r="S119" i="19"/>
  <c r="M119" i="19"/>
  <c r="P169" i="19"/>
  <c r="J119" i="19"/>
  <c r="M69" i="19"/>
  <c r="J166" i="19"/>
  <c r="S66" i="19"/>
  <c r="S216" i="19"/>
  <c r="V116" i="19"/>
  <c r="J216" i="19"/>
  <c r="V16" i="19"/>
  <c r="S166" i="19"/>
  <c r="J16" i="19"/>
  <c r="P166" i="19"/>
  <c r="S116" i="19"/>
  <c r="V216" i="19"/>
  <c r="M16" i="19"/>
  <c r="P66" i="19"/>
  <c r="V66" i="19"/>
  <c r="P116" i="19"/>
  <c r="M116" i="19"/>
  <c r="M66" i="19"/>
  <c r="P16" i="19"/>
  <c r="V166" i="19"/>
  <c r="S16" i="19"/>
  <c r="P216" i="19"/>
  <c r="J66" i="19"/>
  <c r="M166" i="19"/>
  <c r="M216" i="19"/>
  <c r="J116" i="19"/>
  <c r="J179" i="19"/>
  <c r="M229" i="19"/>
  <c r="J229" i="19"/>
  <c r="J129" i="19"/>
  <c r="V79" i="19"/>
  <c r="P229" i="19"/>
  <c r="S79" i="19"/>
  <c r="P179" i="19"/>
  <c r="V29" i="19"/>
  <c r="M179" i="19"/>
  <c r="P29" i="19"/>
  <c r="V229" i="19"/>
  <c r="V129" i="19"/>
  <c r="S229" i="19"/>
  <c r="S129" i="19"/>
  <c r="V179" i="19"/>
  <c r="M29" i="19"/>
  <c r="J79" i="19"/>
  <c r="P129" i="19"/>
  <c r="P79" i="19"/>
  <c r="M129" i="19"/>
  <c r="M79" i="19"/>
  <c r="S29" i="19"/>
  <c r="J29" i="19"/>
  <c r="S179" i="19"/>
  <c r="J144" i="19"/>
  <c r="P44" i="19"/>
  <c r="P144" i="19"/>
  <c r="J194" i="19"/>
  <c r="V94" i="19"/>
  <c r="V144" i="19"/>
  <c r="S144" i="19"/>
  <c r="J94" i="19"/>
  <c r="V194" i="19"/>
  <c r="S94" i="19"/>
  <c r="J244" i="19"/>
  <c r="P94" i="19"/>
  <c r="V44" i="19"/>
  <c r="V244" i="19"/>
  <c r="S194" i="19"/>
  <c r="P244" i="19"/>
  <c r="S244" i="19"/>
  <c r="M94" i="19"/>
  <c r="P194" i="19"/>
  <c r="J44" i="19"/>
  <c r="M144" i="19"/>
  <c r="S44" i="19"/>
  <c r="M244" i="19"/>
  <c r="M194" i="19"/>
  <c r="M44" i="19"/>
  <c r="V211" i="19"/>
  <c r="P61" i="19"/>
  <c r="S211" i="19"/>
  <c r="M61" i="19"/>
  <c r="M211" i="19"/>
  <c r="S61" i="19"/>
  <c r="J161" i="19"/>
  <c r="P11" i="19"/>
  <c r="P211" i="19"/>
  <c r="P111" i="19"/>
  <c r="J211" i="19"/>
  <c r="J61" i="19"/>
  <c r="J111" i="19"/>
  <c r="S11" i="19"/>
  <c r="V161" i="19"/>
  <c r="V11" i="19"/>
  <c r="V111" i="19"/>
  <c r="J11" i="19"/>
  <c r="S161" i="19"/>
  <c r="V61" i="19"/>
  <c r="P161" i="19"/>
  <c r="M161" i="19"/>
  <c r="M111" i="19"/>
  <c r="M11" i="19"/>
  <c r="S111" i="19"/>
  <c r="AF67" i="1"/>
  <c r="M126" i="19"/>
  <c r="V176" i="19"/>
  <c r="M76" i="19"/>
  <c r="M26" i="19"/>
  <c r="S126" i="19"/>
  <c r="M226" i="19"/>
  <c r="V76" i="19"/>
  <c r="J226" i="19"/>
  <c r="P126" i="19"/>
  <c r="M176" i="19"/>
  <c r="P76" i="19"/>
  <c r="V226" i="19"/>
  <c r="J26" i="19"/>
  <c r="J176" i="19"/>
  <c r="S26" i="19"/>
  <c r="S226" i="19"/>
  <c r="P26" i="19"/>
  <c r="V126" i="19"/>
  <c r="V26" i="19"/>
  <c r="P226" i="19"/>
  <c r="J126" i="19"/>
  <c r="J76" i="19"/>
  <c r="S176" i="19"/>
  <c r="S76" i="19"/>
  <c r="P176" i="19"/>
  <c r="AF139" i="1"/>
  <c r="AF136" i="1"/>
  <c r="AF145" i="1"/>
  <c r="AF82" i="1"/>
  <c r="AE79" i="1"/>
  <c r="AE81" i="1"/>
  <c r="AD81" i="1" s="1"/>
  <c r="AF124" i="1"/>
  <c r="AF130" i="1"/>
  <c r="AF127" i="1"/>
  <c r="AF133" i="1"/>
  <c r="AF31" i="1"/>
  <c r="AF55" i="1"/>
  <c r="AF103" i="1"/>
  <c r="AE15" i="1"/>
  <c r="AD15" i="1" s="1"/>
  <c r="AE14" i="1"/>
  <c r="AD14" i="1" s="1"/>
  <c r="AE13" i="1"/>
  <c r="AD13" i="1" s="1"/>
  <c r="AF22" i="1"/>
  <c r="AF28" i="1"/>
  <c r="AF34" i="1"/>
  <c r="AF91" i="1"/>
  <c r="AF64" i="1"/>
  <c r="AF58" i="1"/>
  <c r="AF106" i="1"/>
  <c r="AF25" i="1"/>
  <c r="AF100" i="1"/>
  <c r="AF115" i="1"/>
  <c r="AF49" i="1"/>
  <c r="AF40" i="1"/>
  <c r="AF16" i="1"/>
  <c r="AF85" i="1"/>
  <c r="AF76" i="1"/>
  <c r="AE12" i="1"/>
  <c r="AD12" i="1" s="1"/>
  <c r="AE11" i="1"/>
  <c r="AD11" i="1" s="1"/>
  <c r="AE10" i="1"/>
  <c r="AD10" i="1" s="1"/>
  <c r="AF37" i="1"/>
  <c r="AF118" i="1"/>
  <c r="AF121" i="1"/>
  <c r="AF61" i="1"/>
  <c r="AF73" i="1"/>
  <c r="AF109" i="1"/>
  <c r="AF70" i="1"/>
  <c r="AF43" i="1"/>
  <c r="AF88" i="1"/>
  <c r="AF112" i="1"/>
  <c r="AF46" i="1"/>
  <c r="W10" i="1"/>
  <c r="AA10" i="1" s="1"/>
  <c r="AA11" i="1" s="1"/>
  <c r="W13" i="1"/>
  <c r="AA13" i="1" s="1"/>
  <c r="AA14" i="1" s="1"/>
  <c r="U230" i="19" l="1"/>
  <c r="O80" i="19"/>
  <c r="O230" i="19"/>
  <c r="O30" i="19"/>
  <c r="R230" i="19"/>
  <c r="X130" i="19"/>
  <c r="R180" i="19"/>
  <c r="L30" i="19"/>
  <c r="O130" i="19"/>
  <c r="U80" i="19"/>
  <c r="L130" i="19"/>
  <c r="X30" i="19"/>
  <c r="L180" i="19"/>
  <c r="R30" i="19"/>
  <c r="U130" i="19"/>
  <c r="O180" i="19"/>
  <c r="L80" i="19"/>
  <c r="R130" i="19"/>
  <c r="X80" i="19"/>
  <c r="R80" i="19"/>
  <c r="X230" i="19"/>
  <c r="X180" i="19"/>
  <c r="U180" i="19"/>
  <c r="L230" i="19"/>
  <c r="U30" i="19"/>
  <c r="AA15" i="1"/>
  <c r="AC14" i="1"/>
  <c r="AB14" i="1"/>
  <c r="AA12" i="1"/>
  <c r="AB11" i="1"/>
  <c r="AC11" i="1"/>
  <c r="AF81" i="1"/>
  <c r="AD79" i="1"/>
  <c r="AE80" i="1"/>
  <c r="AD80" i="1" s="1"/>
  <c r="AB7" i="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Q230" i="19"/>
  <c r="Q30" i="19"/>
  <c r="T180" i="19"/>
  <c r="T230" i="19"/>
  <c r="Q80" i="19"/>
  <c r="K130" i="19"/>
  <c r="N230" i="19"/>
  <c r="N30" i="19"/>
  <c r="Q180" i="19"/>
  <c r="W130" i="19"/>
  <c r="N80" i="19"/>
  <c r="N130" i="19"/>
  <c r="K230" i="19"/>
  <c r="Q130" i="19"/>
  <c r="N180" i="19"/>
  <c r="K30" i="19"/>
  <c r="K180" i="19"/>
  <c r="W80" i="19"/>
  <c r="T80" i="19"/>
  <c r="W180" i="19"/>
  <c r="T30" i="19"/>
  <c r="K80" i="19"/>
  <c r="W30" i="19"/>
  <c r="T130" i="19"/>
  <c r="W230" i="19"/>
  <c r="S180" i="19"/>
  <c r="S30" i="19"/>
  <c r="P80" i="19"/>
  <c r="P130" i="19"/>
  <c r="J30" i="19"/>
  <c r="M230" i="19"/>
  <c r="P30" i="19"/>
  <c r="P180" i="19"/>
  <c r="V80" i="19"/>
  <c r="M180" i="19"/>
  <c r="J230" i="19"/>
  <c r="M30" i="19"/>
  <c r="V30" i="19"/>
  <c r="J130" i="19"/>
  <c r="P230" i="19"/>
  <c r="S230" i="19"/>
  <c r="V130" i="19"/>
  <c r="M80" i="19"/>
  <c r="S130" i="19"/>
  <c r="M130" i="19"/>
  <c r="J80" i="19"/>
  <c r="V180" i="19"/>
  <c r="J180" i="19"/>
  <c r="V230" i="19"/>
  <c r="S80" i="19"/>
  <c r="K7" i="19"/>
  <c r="K8" i="19"/>
  <c r="AF14" i="1"/>
  <c r="AF11" i="1"/>
  <c r="AF79" i="1"/>
  <c r="AC15" i="1"/>
  <c r="AB15" i="1"/>
  <c r="AB12" i="1"/>
  <c r="AC12" i="1"/>
  <c r="AF80" i="1"/>
  <c r="AC7"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F15" i="1"/>
  <c r="AF12" i="1"/>
  <c r="AB10" i="1"/>
  <c r="J207" i="19" l="1"/>
  <c r="M207" i="19"/>
  <c r="J157" i="19"/>
  <c r="V157" i="19"/>
  <c r="V207" i="19"/>
  <c r="P157" i="19"/>
  <c r="M157" i="19"/>
  <c r="V107" i="19"/>
  <c r="S107" i="19"/>
  <c r="S207" i="19"/>
  <c r="P207" i="19"/>
  <c r="S57" i="19"/>
  <c r="V7" i="19"/>
  <c r="P107" i="19"/>
  <c r="S157" i="19"/>
  <c r="P57" i="19"/>
  <c r="M107" i="19"/>
  <c r="M57" i="19"/>
  <c r="P7" i="19"/>
  <c r="J107" i="19"/>
  <c r="S7" i="19"/>
  <c r="V57" i="19"/>
  <c r="M7" i="19"/>
  <c r="J57" i="19"/>
  <c r="J7" i="19"/>
  <c r="AF10" i="1"/>
  <c r="AC10" i="1"/>
  <c r="AB13" i="1" s="1"/>
  <c r="V208" i="19" l="1"/>
  <c r="S208" i="19"/>
  <c r="P208" i="19"/>
  <c r="J208" i="19"/>
  <c r="M208" i="19"/>
  <c r="V158" i="19"/>
  <c r="S158" i="19"/>
  <c r="V108" i="19"/>
  <c r="P158" i="19"/>
  <c r="S108" i="19"/>
  <c r="J158" i="19"/>
  <c r="M158" i="19"/>
  <c r="P8" i="19"/>
  <c r="P108" i="19"/>
  <c r="P58" i="19"/>
  <c r="M58" i="19"/>
  <c r="V8" i="19"/>
  <c r="J58" i="19"/>
  <c r="M8" i="19"/>
  <c r="M108" i="19"/>
  <c r="J108" i="19"/>
  <c r="S58" i="19"/>
  <c r="V58" i="19"/>
  <c r="S8" i="19"/>
  <c r="J8" i="19"/>
  <c r="AF13" i="1"/>
  <c r="AC13" i="1"/>
  <c r="N7" i="1" l="1"/>
  <c r="O7" i="1" s="1"/>
  <c r="J86" i="18" l="1"/>
  <c r="T46" i="18"/>
  <c r="AX26" i="18"/>
  <c r="AN6" i="18"/>
  <c r="T86" i="18"/>
  <c r="AD6" i="18"/>
  <c r="J26" i="18"/>
  <c r="AX66" i="18"/>
  <c r="T26" i="18"/>
  <c r="J46" i="18"/>
  <c r="AN66" i="18"/>
  <c r="AX46" i="18"/>
  <c r="AX86" i="18"/>
  <c r="AN26" i="18"/>
  <c r="AD86" i="18"/>
  <c r="T6" i="18"/>
  <c r="J66" i="18"/>
  <c r="AD26" i="18"/>
  <c r="AD66" i="18"/>
  <c r="AN86" i="18"/>
  <c r="AX6" i="18"/>
  <c r="AN46" i="18"/>
  <c r="T66" i="18"/>
  <c r="AD46" i="18"/>
  <c r="J6" i="18"/>
  <c r="AE52" i="1"/>
  <c r="AD52" i="1" s="1"/>
  <c r="AE94" i="1"/>
  <c r="AD94" i="1" s="1"/>
  <c r="AE19" i="1"/>
  <c r="AD19" i="1" s="1"/>
  <c r="P7" i="1"/>
  <c r="Q7" i="1"/>
  <c r="J110" i="19" l="1"/>
  <c r="V10" i="19"/>
  <c r="V210" i="19"/>
  <c r="M60" i="19"/>
  <c r="P160" i="19"/>
  <c r="V110" i="19"/>
  <c r="V160" i="19"/>
  <c r="V60" i="19"/>
  <c r="S110" i="19"/>
  <c r="S160" i="19"/>
  <c r="S60" i="19"/>
  <c r="M160" i="19"/>
  <c r="M10" i="19"/>
  <c r="P110" i="19"/>
  <c r="M210" i="19"/>
  <c r="P60" i="19"/>
  <c r="S210" i="19"/>
  <c r="M110" i="19"/>
  <c r="S10" i="19"/>
  <c r="P210" i="19"/>
  <c r="J60" i="19"/>
  <c r="J210" i="19"/>
  <c r="J10" i="19"/>
  <c r="J160" i="19"/>
  <c r="P10" i="19"/>
  <c r="V121" i="19"/>
  <c r="J21" i="19"/>
  <c r="V171" i="19"/>
  <c r="P71" i="19"/>
  <c r="V221" i="19"/>
  <c r="S71" i="19"/>
  <c r="M121" i="19"/>
  <c r="S121" i="19"/>
  <c r="J121" i="19"/>
  <c r="P171" i="19"/>
  <c r="J71" i="19"/>
  <c r="V21" i="19"/>
  <c r="P121" i="19"/>
  <c r="M71" i="19"/>
  <c r="M171" i="19"/>
  <c r="J171" i="19"/>
  <c r="S21" i="19"/>
  <c r="P221" i="19"/>
  <c r="M221" i="19"/>
  <c r="P21" i="19"/>
  <c r="S221" i="19"/>
  <c r="V71" i="19"/>
  <c r="M21" i="19"/>
  <c r="J221" i="19"/>
  <c r="S171" i="19"/>
  <c r="J185" i="19"/>
  <c r="V235" i="19"/>
  <c r="J85" i="19"/>
  <c r="P235" i="19"/>
  <c r="J135" i="19"/>
  <c r="P135" i="19"/>
  <c r="M185" i="19"/>
  <c r="J235" i="19"/>
  <c r="P35" i="19"/>
  <c r="S35" i="19"/>
  <c r="S185" i="19"/>
  <c r="M135" i="19"/>
  <c r="M235" i="19"/>
  <c r="V185" i="19"/>
  <c r="V85" i="19"/>
  <c r="M85" i="19"/>
  <c r="P185" i="19"/>
  <c r="V35" i="19"/>
  <c r="S235" i="19"/>
  <c r="J35" i="19"/>
  <c r="S85" i="19"/>
  <c r="M35" i="19"/>
  <c r="V135" i="19"/>
  <c r="S135" i="19"/>
  <c r="P85" i="19"/>
  <c r="AF94" i="1"/>
  <c r="AF19" i="1"/>
  <c r="AF52" i="1"/>
  <c r="AE7" i="1"/>
  <c r="AD7" i="1" s="1"/>
  <c r="AE9" i="1"/>
  <c r="AD9" i="1" s="1"/>
  <c r="AE8" i="1"/>
  <c r="AD8" i="1" s="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P56" i="19"/>
  <c r="V6" i="19"/>
  <c r="M56" i="19"/>
  <c r="P156" i="19"/>
  <c r="V156" i="19"/>
  <c r="M106" i="19"/>
  <c r="M156" i="19"/>
  <c r="V206" i="19"/>
  <c r="V106" i="19"/>
  <c r="M6" i="19"/>
  <c r="S6" i="19"/>
  <c r="M206" i="19"/>
  <c r="V56" i="19"/>
  <c r="J156" i="19"/>
  <c r="S106" i="19"/>
  <c r="P6" i="19"/>
  <c r="J106" i="19"/>
  <c r="J206" i="19"/>
  <c r="S206" i="19"/>
  <c r="P106" i="19"/>
  <c r="S156" i="19"/>
  <c r="P206" i="19"/>
  <c r="S56" i="19"/>
  <c r="J5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J6" i="19"/>
  <c r="AF9" i="1"/>
  <c r="AF8" i="1"/>
  <c r="AF7" i="1"/>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<sst xmlns="http://schemas.openxmlformats.org/spreadsheetml/2006/main" count="1526" uniqueCount="607">
  <si>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</si>
  <si>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</si>
  <si>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</si>
  <si>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</si>
  <si>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</si>
  <si>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</si>
  <si>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</si>
  <si>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</si>
  <si>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</si>
  <si>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</si>
  <si>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</si>
  <si>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</si>
  <si>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</si>
  <si>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</si>
  <si>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</si>
  <si>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</si>
  <si>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</si>
  <si>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</si>
  <si>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</si>
  <si>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</si>
  <si>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</si>
  <si>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</si>
  <si>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</si>
  <si>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</si>
  <si>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</si>
  <si>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</si>
  <si>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</si>
  <si>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</si>
  <si>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</si>
  <si>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</si>
  <si>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</si>
  <si>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</si>
  <si>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</si>
  <si>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</si>
  <si>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</si>
  <si>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</si>
  <si>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</si>
  <si>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</si>
  <si>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</si>
  <si>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</si>
  <si>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</si>
  <si>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</si>
  <si>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</si>
  <si>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</si>
  <si>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</si>
  <si>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</si>
  <si>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</si>
  <si>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</si>
  <si>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</si>
  <si>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</si>
  <si>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</si>
  <si>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</si>
  <si>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</si>
  <si>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</si>
  <si>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</si>
  <si>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</si>
  <si>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</si>
  <si>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</si>
  <si>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</si>
  <si>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</si>
  <si>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</si>
  <si>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</si>
  <si>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</si>
  <si>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</si>
  <si>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</si>
  <si>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</si>
  <si>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</si>
  <si>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</si>
  <si>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</si>
  <si>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</si>
  <si>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</si>
  <si>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</si>
  <si>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</si>
  <si>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</si>
  <si>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</si>
  <si>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</si>
  <si>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</si>
  <si>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</si>
  <si>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</si>
  <si>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</si>
  <si>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</si>
  <si>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</si>
  <si>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</si>
  <si>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</si>
  <si>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</si>
  <si>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</si>
  <si>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</si>
  <si>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</si>
  <si>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</si>
  <si>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</si>
  <si>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</si>
  <si>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</si>
  <si>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</si>
  <si>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</si>
  <si>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</si>
  <si>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</si>
  <si>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</si>
  <si>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</si>
  <si>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</si>
  <si>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</si>
  <si>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</si>
  <si>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</si>
  <si>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</si>
  <si>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</si>
  <si>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</si>
  <si>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</si>
  <si>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</si>
  <si>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</si>
  <si>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</si>
  <si>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</si>
  <si>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</si>
  <si>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</si>
  <si>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</si>
  <si>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</si>
  <si>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</si>
  <si>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</si>
  <si>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</si>
  <si>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</si>
  <si>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</si>
  <si>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</si>
  <si>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</si>
  <si>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</si>
  <si>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</si>
  <si>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</si>
  <si>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</si>
  <si>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</si>
  <si>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</si>
  <si>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</si>
  <si>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</si>
  <si>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</si>
  <si>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</si>
  <si>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</si>
  <si>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</si>
  <si>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</si>
  <si>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</si>
  <si>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</si>
  <si>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</si>
  <si>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</si>
  <si>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</si>
  <si>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</si>
  <si>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</si>
  <si>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</si>
  <si>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</si>
  <si>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</si>
  <si>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</si>
  <si>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</si>
  <si>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</si>
  <si>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</si>
  <si>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</si>
  <si>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</si>
  <si>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</si>
  <si>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</si>
  <si>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</si>
  <si>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</si>
  <si>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</si>
  <si>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</si>
  <si>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</si>
  <si>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</si>
  <si>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</si>
  <si>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</si>
  <si>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</si>
  <si>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</si>
  <si>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</si>
  <si>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</si>
  <si>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</si>
  <si>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</si>
  <si>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</si>
  <si>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</si>
  <si>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</si>
  <si>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</si>
  <si>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</si>
  <si>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</si>
  <si>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</si>
  <si>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</si>
  <si>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</si>
  <si>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</si>
  <si>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</si>
  <si>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</si>
  <si>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</si>
  <si>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</si>
  <si>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</si>
  <si>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</si>
  <si>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</si>
  <si>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</si>
  <si>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</si>
  <si>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</si>
  <si>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</si>
  <si>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</si>
  <si>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</si>
  <si>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</si>
  <si>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</si>
  <si>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</si>
  <si>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</si>
  <si>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</si>
  <si>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</si>
  <si>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</si>
  <si>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</si>
  <si>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</si>
  <si>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</si>
  <si>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</si>
  <si>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</si>
  <si>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</si>
  <si>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</si>
  <si>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</si>
  <si>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</si>
  <si>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</si>
  <si>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</si>
  <si>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</si>
  <si>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</si>
  <si>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</si>
  <si>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</si>
  <si>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</si>
  <si>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</si>
  <si>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</si>
  <si>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</si>
  <si>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</si>
  <si>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</si>
  <si>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</si>
  <si>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</si>
  <si>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</si>
  <si>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</si>
  <si>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</si>
  <si>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</si>
  <si>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</si>
  <si>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</si>
  <si>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</si>
  <si>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</si>
  <si>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</si>
  <si>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</si>
  <si>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</si>
  <si>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</si>
  <si>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</si>
  <si>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</si>
  <si>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</si>
  <si>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</si>
  <si>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</si>
  <si>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</si>
  <si>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</si>
  <si>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</si>
  <si>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</si>
  <si>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</si>
  <si>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</si>
  <si>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</si>
  <si>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</si>
  <si>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</si>
  <si>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</si>
  <si>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</si>
  <si>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</si>
  <si>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</si>
  <si>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</si>
  <si>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</si>
  <si>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</si>
  <si>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</si>
  <si>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</si>
  <si>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</si>
  <si>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</si>
  <si>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</si>
  <si>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</si>
  <si>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</si>
  <si>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</si>
  <si>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</si>
  <si>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</si>
  <si>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</si>
  <si>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</si>
  <si>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</si>
  <si>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</si>
  <si>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</si>
  <si>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</si>
  <si>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</si>
  <si>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</si>
  <si>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</si>
  <si>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</si>
  <si>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</si>
  <si>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</si>
  <si>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</si>
  <si>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</si>
  <si>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</si>
  <si>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</si>
  <si>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</si>
  <si>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</si>
  <si>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</si>
  <si>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</si>
  <si>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</si>
  <si>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</si>
  <si>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</si>
  <si>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</si>
  <si>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</si>
  <si>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</si>
  <si>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</si>
  <si>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</si>
  <si>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</si>
  <si>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</si>
  <si>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</si>
  <si>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</si>
  <si>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</si>
  <si>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</si>
  <si>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</si>
  <si>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</si>
  <si>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</si>
  <si>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</si>
  <si>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</si>
  <si>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</si>
  <si>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</si>
  <si>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</si>
  <si>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</si>
  <si>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</si>
  <si>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</si>
  <si>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</si>
  <si>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</si>
  <si>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</si>
  <si>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</si>
  <si>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</si>
  <si>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</si>
  <si>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</si>
  <si>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</si>
  <si>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</si>
  <si>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</si>
  <si>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</si>
  <si>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</si>
  <si>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</si>
  <si>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</si>
  <si>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</si>
  <si>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</si>
  <si>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</si>
  <si>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</si>
  <si>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</si>
  <si>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</si>
  <si>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</si>
  <si>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</si>
  <si>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</si>
  <si>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</si>
  <si>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</si>
  <si>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</si>
  <si>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</si>
  <si>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</si>
  <si>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</si>
  <si>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</si>
  <si>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</si>
  <si>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</si>
  <si>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</si>
  <si>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</si>
  <si>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</si>
  <si>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</si>
  <si>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</si>
  <si>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</si>
  <si>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</si>
  <si>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</si>
  <si>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</si>
  <si>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</si>
  <si>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</si>
  <si>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</si>
  <si>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</si>
  <si>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</si>
  <si>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</si>
  <si>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</si>
  <si>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</si>
  <si>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</si>
  <si>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</si>
  <si>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</si>
  <si>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</si>
  <si>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</si>
  <si>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</si>
  <si>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</si>
  <si>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</si>
  <si>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</si>
  <si>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</si>
  <si>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</si>
  <si>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</si>
  <si>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</si>
  <si>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</si>
  <si>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</si>
  <si>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</si>
  <si>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</si>
  <si>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</si>
  <si>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</si>
  <si>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</si>
  <si>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</si>
  <si>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</si>
  <si>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</si>
  <si>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</si>
  <si>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</si>
  <si>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</si>
  <si>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</si>
  <si>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</si>
  <si>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</si>
  <si>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</si>
  <si>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</si>
  <si>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</si>
  <si>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</si>
  <si>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</si>
  <si>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</si>
  <si>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</si>
  <si>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</si>
  <si>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</si>
  <si>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</si>
  <si>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</si>
  <si>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</si>
  <si>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</si>
  <si>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</si>
  <si>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</si>
  <si>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</si>
  <si>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</si>
  <si>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</si>
  <si>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</si>
  <si>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</si>
  <si>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</si>
  <si>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</si>
  <si>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</si>
  <si>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</si>
  <si>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</si>
  <si>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</si>
  <si>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</si>
  <si>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</si>
  <si>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</si>
  <si>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</si>
  <si>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</si>
  <si>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</si>
  <si>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</si>
  <si>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</si>
  <si>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</si>
  <si>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</si>
  <si>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</si>
  <si>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</si>
  <si>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</si>
  <si>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</si>
  <si>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</si>
  <si>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</si>
  <si>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</si>
  <si>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</si>
  <si>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</si>
  <si>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</si>
  <si>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</si>
  <si>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</si>
  <si>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</si>
  <si>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</si>
  <si>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</si>
  <si>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</si>
  <si>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</si>
  <si>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</si>
  <si>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</si>
  <si>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</si>
  <si>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</si>
  <si>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</si>
  <si>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</si>
  <si>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</si>
  <si>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</si>
  <si>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</si>
  <si>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</si>
  <si>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</si>
  <si>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</si>
  <si>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</si>
  <si>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</si>
  <si>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</si>
  <si>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</si>
  <si>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</si>
  <si>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</si>
  <si>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</si>
  <si>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</si>
  <si>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</si>
  <si>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</si>
  <si>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</si>
  <si>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</si>
  <si>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</si>
  <si>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</si>
  <si>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</si>
  <si>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</si>
  <si>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</si>
  <si>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</si>
  <si>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</si>
  <si>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</si>
  <si>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</si>
  <si>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</si>
  <si>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</si>
  <si>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</si>
  <si>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</si>
  <si>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</si>
  <si>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</si>
  <si>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</si>
  <si>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</si>
  <si>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</si>
  <si>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</si>
  <si>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</si>
  <si>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</si>
  <si>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</si>
  <si>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</si>
  <si>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</si>
  <si>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</si>
  <si>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</si>
  <si>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</si>
  <si>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</si>
  <si>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</si>
  <si>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</si>
  <si>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</si>
  <si>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</si>
  <si>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</si>
  <si>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</si>
  <si>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</si>
  <si>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</si>
  <si>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</si>
  <si>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</si>
  <si>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</si>
  <si>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</si>
  <si>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</si>
  <si>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</si>
  <si>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</si>
  <si>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</si>
  <si>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</si>
  <si>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</si>
  <si>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</si>
  <si>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</si>
  <si>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</si>
  <si>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</si>
  <si>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</si>
  <si>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</si>
  <si>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</si>
  <si>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</si>
  <si>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</si>
  <si>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</si>
  <si>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</si>
  <si>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</si>
  <si>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</si>
  <si>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</si>
  <si>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</si>
  <si>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</si>
  <si>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</si>
  <si>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</si>
  <si>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</si>
  <si>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</si>
  <si>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</si>
  <si>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</si>
  <si>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</si>
  <si>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</si>
  <si>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</si>
  <si>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</si>
  <si>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</si>
  <si>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</si>
  <si>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</si>
  <si>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</si>
  <si>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</si>
  <si>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</si>
  <si>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</si>
  <si>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</si>
  <si>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</si>
  <si>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respectiva. </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</si>
  <si>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</si>
  <si>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</si>
  <si>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</si>
  <si>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</si>
  <si>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</si>
  <si>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</si>
  <si>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</si>
  <si>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</si>
  <si>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</si>
  <si>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</si>
  <si>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</si>
  <si>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</si>
  <si>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</si>
  <si>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</si>
  <si>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</si>
  <si>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</si>
  <si>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</si>
  <si>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</si>
  <si>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</si>
  <si>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</si>
  <si>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</si>
  <si>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</si>
  <si>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</si>
  <si>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</si>
  <si>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</si>
  <si>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</si>
  <si>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</si>
  <si>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</si>
  <si>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</si>
  <si>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</si>
  <si>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</si>
  <si>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</si>
  <si>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</si>
  <si>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</si>
  <si>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</si>
  <si>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</si>
  <si>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</si>
  <si>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</si>
  <si>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</si>
  <si>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</si>
  <si>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</si>
  <si>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</si>
  <si>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</si>
  <si>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</si>
  <si>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</si>
  <si>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</si>
  <si>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</si>
  <si>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Documentar los lineamientos para controlar la fuga del conocimiento, así como la definición de las herramientas de monitoreo y seguimiento.</t>
  </si>
  <si>
    <t>Acción de Contingencia ante posible materialización</t>
  </si>
  <si>
    <t>Generar espacios con los involucrados, para realizar el levantamiento de la información, documentarla, publicarla y socializarla.</t>
  </si>
  <si>
    <t>Se establecerá una vez se tengan definidos los  lineamientos para controlar la fuga del conocimiento.</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</si>
  <si>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</si>
  <si>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</si>
  <si>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y finaliza con la gestión de insumos para la generación de indicadores estratégicos que faciliten la toma de decisiones por las partes que intervienen.</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</si>
  <si>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</si>
  <si>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No disposición, actualización y oportunidad en la información de los proyectos urbanos para la toma de decisiones y entrega de reportes/informes en las diferentes instancias.</t>
  </si>
  <si>
    <t>Inadecuado cumplimiento de los lineamientos para el diligenciamiento del Instrumento de Seguimiento, respecto a la coherencia y oportunidad por parte de los Subgerentes líderes de proyecto.</t>
  </si>
  <si>
    <t>El equipo de la Gerencia de Seguimiento de la SPAP, solicita quincenalmente a las Subgerencias Lideres la actualización de la información de los avances y alertas generados en los proyectos en desarrollo,  verifica lo reportado, e incorpora los avances de los diferentes proyectos en el Instrumento de Seguimiento, apoyando el proceso de toma de decisiones y  estandarización de reportes, optimizando así  la calidad de la información generada en la Empresa. Los reportes generados por las áreas se conservan en la carpeta compartida de la Gerencia de Seguimiento (\\192.168.10.203\gsp\2. Bases de Seguimiento) para consulta de las areas que así lo requieran y que cuenten con el permiso respectivo. Adicionalmente se realiza de manera mensual la presentación de las principales alertas de los proyectos por parte de las Subgerencias Lideres en el Comité de Proyectos precisando la información contenida en el Instrumento de Seguimiento.</t>
  </si>
  <si>
    <t xml:space="preserve">Mensualmente en el marco de la Instancia de Seguimiento, se presentan alertas o recomendaciones respecto de los reportes que los Subgerentes líderes de proyectos realizan en el Instrumento de Seguimiento. </t>
  </si>
  <si>
    <t>Mayo</t>
  </si>
  <si>
    <t xml:space="preserve">Se reporta a la Instancia de Seguimiento, comunicados oficiales, informes, entre otros. </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</si>
  <si>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</si>
  <si>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Mapa Riesgos Institucional Empresa de Renovación y Desarrollo Urbano de Bogotá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</si>
</sst>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sz val="10"/>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6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Border="1" applyAlignment="1" applyProtection="1">
      <alignment horizontal="center" vertic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6" fillId="0" borderId="2" xfId="0" applyFont="1" applyFill="1" applyBorder="1" applyAlignment="1" applyProtection="1">
      <alignment horizontal="justify" vertical="center" wrapText="1"/>
      <protection locked="0"/>
    </xf>
    <xf numFmtId="0" fontId="6" fillId="0" borderId="81"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164" fontId="6" fillId="0" borderId="2" xfId="1" applyNumberFormat="1" applyFont="1" applyFill="1" applyBorder="1" applyAlignment="1">
      <alignment horizontal="center" vertical="center"/>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1" xfId="0" applyFont="1" applyFill="1" applyBorder="1" applyAlignment="1">
      <alignment horizontal="justify" vertical="center" wrapText="1"/>
    </xf>
    <xf numFmtId="0" fontId="6" fillId="0" borderId="81" xfId="0" applyFont="1" applyFill="1" applyBorder="1" applyAlignment="1">
      <alignment horizontal="center" vertical="center"/>
    </xf>
    <xf numFmtId="164" fontId="6" fillId="3" borderId="2" xfId="1" applyNumberFormat="1" applyFont="1" applyFill="1" applyBorder="1" applyAlignment="1">
      <alignment horizontal="center" vertical="center"/>
    </xf>
    <xf numFmtId="14"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Fill="1" applyBorder="1" applyAlignment="1" applyProtection="1">
      <alignment horizontal="justify" vertical="center" wrapText="1"/>
      <protection locked="0"/>
    </xf>
    <xf numFmtId="0" fontId="6" fillId="0" borderId="0" xfId="0" applyFont="1" applyFill="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2" xfId="0" applyFont="1" applyFill="1" applyBorder="1" applyAlignment="1" applyProtection="1">
      <alignment horizontal="justify" vertical="center" wrapText="1"/>
      <protection locked="0"/>
    </xf>
    <xf numFmtId="0" fontId="3" fillId="3" borderId="82" xfId="0" applyFont="1" applyFill="1" applyBorder="1" applyAlignment="1" applyProtection="1">
      <alignment horizontal="center" vertical="center"/>
      <protection locked="0"/>
    </xf>
    <xf numFmtId="14" fontId="3" fillId="3" borderId="82"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2" xfId="0" applyFont="1" applyFill="1" applyBorder="1" applyAlignment="1" applyProtection="1">
      <alignment horizontal="justify" vertical="center" wrapText="1"/>
      <protection locked="0"/>
    </xf>
    <xf numFmtId="0" fontId="6" fillId="3" borderId="81" xfId="0" applyFont="1" applyFill="1" applyBorder="1" applyAlignment="1">
      <alignment horizontal="justify" vertical="center" wrapText="1"/>
    </xf>
    <xf numFmtId="0" fontId="3" fillId="3" borderId="81" xfId="0" applyFont="1" applyFill="1" applyBorder="1" applyAlignment="1">
      <alignment horizontal="center" vertical="center" wrapText="1"/>
    </xf>
    <xf numFmtId="0" fontId="3" fillId="3" borderId="81" xfId="0" applyFont="1" applyFill="1" applyBorder="1" applyAlignment="1">
      <alignment horizontal="justify" vertical="center" wrapText="1"/>
    </xf>
    <xf numFmtId="0" fontId="3" fillId="3" borderId="81" xfId="0" applyFont="1" applyFill="1" applyBorder="1" applyAlignment="1">
      <alignment horizontal="center" vertical="center"/>
    </xf>
    <xf numFmtId="0" fontId="48" fillId="3" borderId="81"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0" fillId="0" borderId="2" xfId="0" applyFont="1" applyFill="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0"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Fill="1" applyBorder="1" applyAlignment="1" applyProtection="1">
      <alignment horizontal="justify" vertical="center" wrapText="1"/>
      <protection locked="0"/>
    </xf>
    <xf numFmtId="0" fontId="59" fillId="0" borderId="2" xfId="0" applyFont="1" applyFill="1" applyBorder="1" applyAlignment="1" applyProtection="1">
      <alignment horizontal="center" vertical="center"/>
      <protection locked="0"/>
    </xf>
    <xf numFmtId="14" fontId="59" fillId="0" borderId="2" xfId="0" applyNumberFormat="1" applyFont="1" applyFill="1" applyBorder="1" applyAlignment="1" applyProtection="1">
      <alignment horizontal="center" vertical="center" wrapText="1"/>
      <protection locked="0"/>
    </xf>
    <xf numFmtId="0" fontId="59" fillId="0" borderId="2" xfId="0" applyFont="1" applyBorder="1" applyAlignment="1" applyProtection="1">
      <alignment horizontal="center" vertical="center"/>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pplyProtection="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1"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59" fillId="0" borderId="0" xfId="0" applyFont="1" applyFill="1" applyAlignment="1">
      <alignment vertical="center"/>
    </xf>
    <xf numFmtId="0" fontId="3" fillId="0" borderId="81" xfId="0" applyFont="1" applyFill="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2" xfId="0" applyFont="1" applyBorder="1" applyAlignment="1" applyProtection="1">
      <alignment horizontal="center" vertical="center"/>
      <protection locked="0"/>
    </xf>
    <xf numFmtId="0" fontId="48" fillId="0" borderId="0" xfId="0" applyFont="1" applyFill="1" applyAlignment="1">
      <alignment vertical="center"/>
    </xf>
    <xf numFmtId="0" fontId="48" fillId="0" borderId="2" xfId="0" applyFont="1" applyFill="1" applyBorder="1" applyAlignment="1" applyProtection="1">
      <alignment horizontal="center" vertical="center" textRotation="90"/>
      <protection locked="0"/>
    </xf>
    <xf numFmtId="9" fontId="48" fillId="0" borderId="2" xfId="0" applyNumberFormat="1" applyFont="1" applyFill="1" applyBorder="1" applyAlignment="1" applyProtection="1">
      <alignment horizontal="center" vertical="center"/>
      <protection hidden="1"/>
    </xf>
    <xf numFmtId="9" fontId="48" fillId="0" borderId="4" xfId="0" applyNumberFormat="1" applyFont="1" applyFill="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protection hidden="1"/>
    </xf>
    <xf numFmtId="0" fontId="48" fillId="0" borderId="4" xfId="0" applyFont="1" applyFill="1" applyBorder="1" applyAlignment="1" applyProtection="1">
      <alignment horizontal="center" vertical="center" textRotation="90"/>
      <protection locked="0"/>
    </xf>
    <xf numFmtId="0" fontId="6" fillId="3" borderId="0" xfId="0" applyFont="1" applyFill="1" applyAlignment="1">
      <alignment horizontal="center" vertical="center"/>
    </xf>
    <xf numFmtId="9" fontId="6" fillId="0" borderId="4" xfId="0" applyNumberFormat="1" applyFont="1" applyBorder="1" applyAlignment="1" applyProtection="1">
      <alignment horizontal="center" vertical="center" wrapText="1"/>
      <protection hidden="1"/>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2" fillId="0" borderId="75" xfId="0" applyFont="1" applyBorder="1" applyAlignment="1">
      <alignment horizontal="center" vertical="center" wrapText="1"/>
    </xf>
    <xf numFmtId="0" fontId="42" fillId="0" borderId="0" xfId="0" applyFont="1" applyBorder="1" applyAlignment="1">
      <alignment horizontal="center" vertical="center"/>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Border="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Border="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Fill="1" applyBorder="1" applyAlignment="1" applyProtection="1">
      <alignment horizontal="center" vertical="center" wrapText="1"/>
      <protection hidden="1"/>
    </xf>
    <xf numFmtId="0" fontId="52" fillId="0" borderId="8" xfId="0" applyFont="1" applyFill="1" applyBorder="1" applyAlignment="1" applyProtection="1">
      <alignment horizontal="center" vertical="center" wrapText="1"/>
      <protection hidden="1"/>
    </xf>
    <xf numFmtId="0" fontId="52" fillId="0" borderId="5" xfId="0" applyFont="1" applyFill="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8" xfId="0" applyFont="1" applyBorder="1" applyAlignment="1" applyProtection="1">
      <alignment horizontal="center" vertical="center"/>
    </xf>
    <xf numFmtId="0" fontId="48" fillId="0" borderId="4" xfId="0" applyFont="1" applyBorder="1" applyAlignment="1" applyProtection="1">
      <alignment horizontal="center" vertical="center" wrapText="1"/>
    </xf>
    <xf numFmtId="0" fontId="48" fillId="0" borderId="8"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8" fillId="0" borderId="4" xfId="0" applyFont="1" applyBorder="1" applyAlignment="1" applyProtection="1">
      <alignment horizontal="justify" vertical="center" wrapText="1"/>
    </xf>
    <xf numFmtId="0" fontId="48" fillId="0" borderId="8" xfId="0" applyFont="1" applyBorder="1" applyAlignment="1" applyProtection="1">
      <alignment horizontal="justify" vertical="center"/>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Fill="1" applyBorder="1" applyAlignment="1" applyProtection="1">
      <alignment horizontal="center" vertical="center" wrapText="1"/>
      <protection hidden="1"/>
    </xf>
    <xf numFmtId="0" fontId="57" fillId="0" borderId="8" xfId="0" applyFont="1" applyFill="1" applyBorder="1" applyAlignment="1" applyProtection="1">
      <alignment horizontal="center" vertical="center" wrapText="1"/>
      <protection hidden="1"/>
    </xf>
    <xf numFmtId="0" fontId="57" fillId="0" borderId="5" xfId="0" applyFont="1" applyFill="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6" fillId="0" borderId="4"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4" xfId="0" applyFont="1" applyBorder="1" applyAlignment="1" applyProtection="1">
      <alignment horizontal="justify" vertical="center" wrapText="1"/>
    </xf>
    <xf numFmtId="0" fontId="6" fillId="0" borderId="8" xfId="0" applyFont="1" applyBorder="1" applyAlignment="1" applyProtection="1">
      <alignment horizontal="justify" vertical="center"/>
    </xf>
    <xf numFmtId="0" fontId="6" fillId="0" borderId="8" xfId="0" applyFont="1" applyBorder="1" applyAlignment="1" applyProtection="1">
      <alignment horizontal="justify" vertical="center" wrapText="1"/>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4" xfId="0" quotePrefix="1" applyFont="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6" fillId="3" borderId="4" xfId="0" applyFont="1" applyFill="1" applyBorder="1" applyAlignment="1" applyProtection="1">
      <alignment horizontal="justify" vertical="center" wrapText="1"/>
    </xf>
    <xf numFmtId="0" fontId="6" fillId="3" borderId="8" xfId="0" applyFont="1" applyFill="1" applyBorder="1" applyAlignment="1" applyProtection="1">
      <alignment horizontal="justify" vertical="center" wrapText="1"/>
    </xf>
    <xf numFmtId="0" fontId="6" fillId="3"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justify" vertical="center"/>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pplyProtection="1">
      <alignment horizontal="justify" vertical="center"/>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xf>
    <xf numFmtId="0" fontId="6" fillId="0" borderId="5" xfId="0" applyFont="1" applyBorder="1" applyAlignment="1" applyProtection="1">
      <alignment horizontal="justify" vertical="center" wrapText="1"/>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48"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18" fillId="10" borderId="0" xfId="0" applyFont="1" applyFill="1" applyAlignment="1">
      <alignment horizontal="center" vertical="center" textRotation="90" wrapText="1" readingOrder="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3" borderId="0"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2" borderId="0" xfId="0" applyFont="1" applyFill="1" applyBorder="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20" fillId="5" borderId="13" xfId="0" applyFont="1" applyFill="1" applyBorder="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3" xfId="0" applyFont="1" applyBorder="1" applyAlignment="1">
      <alignment horizontal="center" vertical="center"/>
    </xf>
    <xf numFmtId="0" fontId="20" fillId="5" borderId="17"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55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24.7109375" style="41" customWidth="1"/>
    <col min="6" max="6" width="27.7109375" style="41" customWidth="1"/>
    <col min="7" max="8" width="24.7109375" style="41" customWidth="1"/>
    <col min="9" max="16384" width="11.42578125" style="41"/>
  </cols>
  <sheetData>
    <row r="1" spans="2:8" ht="15.75" thickBot="1" x14ac:dyDescent="0.3"/>
    <row r="2" spans="2:8" ht="18" x14ac:dyDescent="0.25">
      <c r="B2" s="239" t="s">
        <v>140</v>
      </c>
      <c r="C2" s="240"/>
      <c r="D2" s="240"/>
      <c r="E2" s="240"/>
      <c r="F2" s="240"/>
      <c r="G2" s="240"/>
      <c r="H2" s="241"/>
    </row>
    <row r="3" spans="2:8" x14ac:dyDescent="0.25">
      <c r="B3" s="42"/>
      <c r="C3" s="43"/>
      <c r="D3" s="43"/>
      <c r="E3" s="43"/>
      <c r="F3" s="43"/>
      <c r="G3" s="43"/>
      <c r="H3" s="44"/>
    </row>
    <row r="4" spans="2:8" ht="63" customHeight="1" x14ac:dyDescent="0.25">
      <c r="B4" s="242" t="s">
        <v>183</v>
      </c>
      <c r="C4" s="243"/>
      <c r="D4" s="243"/>
      <c r="E4" s="243"/>
      <c r="F4" s="243"/>
      <c r="G4" s="243"/>
      <c r="H4" s="244"/>
    </row>
    <row r="5" spans="2:8" ht="63" customHeight="1" x14ac:dyDescent="0.25">
      <c r="B5" s="245"/>
      <c r="C5" s="246"/>
      <c r="D5" s="246"/>
      <c r="E5" s="246"/>
      <c r="F5" s="246"/>
      <c r="G5" s="246"/>
      <c r="H5" s="247"/>
    </row>
    <row r="6" spans="2:8" ht="16.5" x14ac:dyDescent="0.25">
      <c r="B6" s="248" t="s">
        <v>138</v>
      </c>
      <c r="C6" s="249"/>
      <c r="D6" s="249"/>
      <c r="E6" s="249"/>
      <c r="F6" s="249"/>
      <c r="G6" s="249"/>
      <c r="H6" s="250"/>
    </row>
    <row r="7" spans="2:8" ht="95.25" customHeight="1" x14ac:dyDescent="0.25">
      <c r="B7" s="258" t="s">
        <v>143</v>
      </c>
      <c r="C7" s="259"/>
      <c r="D7" s="259"/>
      <c r="E7" s="259"/>
      <c r="F7" s="259"/>
      <c r="G7" s="259"/>
      <c r="H7" s="260"/>
    </row>
    <row r="8" spans="2:8" ht="16.5" x14ac:dyDescent="0.25">
      <c r="B8" s="79"/>
      <c r="C8" s="80"/>
      <c r="D8" s="80"/>
      <c r="E8" s="80"/>
      <c r="F8" s="80"/>
      <c r="G8" s="80"/>
      <c r="H8" s="81"/>
    </row>
    <row r="9" spans="2:8" ht="16.5" customHeight="1" x14ac:dyDescent="0.25">
      <c r="B9" s="251" t="s">
        <v>176</v>
      </c>
      <c r="C9" s="252"/>
      <c r="D9" s="252"/>
      <c r="E9" s="252"/>
      <c r="F9" s="252"/>
      <c r="G9" s="252"/>
      <c r="H9" s="253"/>
    </row>
    <row r="10" spans="2:8" ht="44.25" customHeight="1" x14ac:dyDescent="0.25">
      <c r="B10" s="251"/>
      <c r="C10" s="252"/>
      <c r="D10" s="252"/>
      <c r="E10" s="252"/>
      <c r="F10" s="252"/>
      <c r="G10" s="252"/>
      <c r="H10" s="253"/>
    </row>
    <row r="11" spans="2:8" ht="15.75" thickBot="1" x14ac:dyDescent="0.3">
      <c r="B11" s="67"/>
      <c r="C11" s="70"/>
      <c r="D11" s="75"/>
      <c r="E11" s="76"/>
      <c r="F11" s="76"/>
      <c r="G11" s="77"/>
      <c r="H11" s="78"/>
    </row>
    <row r="12" spans="2:8" ht="15.75" thickTop="1" x14ac:dyDescent="0.25">
      <c r="B12" s="67"/>
      <c r="C12" s="254" t="s">
        <v>139</v>
      </c>
      <c r="D12" s="255"/>
      <c r="E12" s="256" t="s">
        <v>177</v>
      </c>
      <c r="F12" s="257"/>
      <c r="G12" s="70"/>
      <c r="H12" s="71"/>
    </row>
    <row r="13" spans="2:8" ht="35.25" customHeight="1" x14ac:dyDescent="0.25">
      <c r="B13" s="67"/>
      <c r="C13" s="261" t="s">
        <v>170</v>
      </c>
      <c r="D13" s="262"/>
      <c r="E13" s="263" t="s">
        <v>175</v>
      </c>
      <c r="F13" s="264"/>
      <c r="G13" s="70"/>
      <c r="H13" s="71"/>
    </row>
    <row r="14" spans="2:8" ht="17.25" customHeight="1" x14ac:dyDescent="0.25">
      <c r="B14" s="67"/>
      <c r="C14" s="261" t="s">
        <v>171</v>
      </c>
      <c r="D14" s="262"/>
      <c r="E14" s="263" t="s">
        <v>173</v>
      </c>
      <c r="F14" s="264"/>
      <c r="G14" s="70"/>
      <c r="H14" s="71"/>
    </row>
    <row r="15" spans="2:8" ht="19.5" customHeight="1" x14ac:dyDescent="0.25">
      <c r="B15" s="67"/>
      <c r="C15" s="261" t="s">
        <v>172</v>
      </c>
      <c r="D15" s="262"/>
      <c r="E15" s="263" t="s">
        <v>174</v>
      </c>
      <c r="F15" s="264"/>
      <c r="G15" s="70"/>
      <c r="H15" s="71"/>
    </row>
    <row r="16" spans="2:8" ht="69.75" customHeight="1" x14ac:dyDescent="0.25">
      <c r="B16" s="67"/>
      <c r="C16" s="261" t="s">
        <v>141</v>
      </c>
      <c r="D16" s="262"/>
      <c r="E16" s="263" t="s">
        <v>142</v>
      </c>
      <c r="F16" s="264"/>
      <c r="G16" s="70"/>
      <c r="H16" s="71"/>
    </row>
    <row r="17" spans="2:8" ht="34.5" customHeight="1" x14ac:dyDescent="0.25">
      <c r="B17" s="67"/>
      <c r="C17" s="265" t="s">
        <v>2</v>
      </c>
      <c r="D17" s="266"/>
      <c r="E17" s="267" t="s">
        <v>184</v>
      </c>
      <c r="F17" s="268"/>
      <c r="G17" s="70"/>
      <c r="H17" s="71"/>
    </row>
    <row r="18" spans="2:8" ht="27.75" customHeight="1" x14ac:dyDescent="0.25">
      <c r="B18" s="67"/>
      <c r="C18" s="265" t="s">
        <v>3</v>
      </c>
      <c r="D18" s="266"/>
      <c r="E18" s="267" t="s">
        <v>185</v>
      </c>
      <c r="F18" s="268"/>
      <c r="G18" s="70"/>
      <c r="H18" s="71"/>
    </row>
    <row r="19" spans="2:8" ht="28.5" customHeight="1" x14ac:dyDescent="0.25">
      <c r="B19" s="67"/>
      <c r="C19" s="265" t="s">
        <v>38</v>
      </c>
      <c r="D19" s="266"/>
      <c r="E19" s="267" t="s">
        <v>186</v>
      </c>
      <c r="F19" s="268"/>
      <c r="G19" s="70"/>
      <c r="H19" s="71"/>
    </row>
    <row r="20" spans="2:8" ht="72.75" customHeight="1" x14ac:dyDescent="0.25">
      <c r="B20" s="67"/>
      <c r="C20" s="265" t="s">
        <v>1</v>
      </c>
      <c r="D20" s="266"/>
      <c r="E20" s="267" t="s">
        <v>187</v>
      </c>
      <c r="F20" s="268"/>
      <c r="G20" s="70"/>
      <c r="H20" s="71"/>
    </row>
    <row r="21" spans="2:8" ht="64.5" customHeight="1" x14ac:dyDescent="0.25">
      <c r="B21" s="67"/>
      <c r="C21" s="265" t="s">
        <v>44</v>
      </c>
      <c r="D21" s="266"/>
      <c r="E21" s="267" t="s">
        <v>145</v>
      </c>
      <c r="F21" s="268"/>
      <c r="G21" s="70"/>
      <c r="H21" s="71"/>
    </row>
    <row r="22" spans="2:8" ht="71.25" customHeight="1" x14ac:dyDescent="0.25">
      <c r="B22" s="67"/>
      <c r="C22" s="265" t="s">
        <v>144</v>
      </c>
      <c r="D22" s="266"/>
      <c r="E22" s="267" t="s">
        <v>146</v>
      </c>
      <c r="F22" s="268"/>
      <c r="G22" s="70"/>
      <c r="H22" s="71"/>
    </row>
    <row r="23" spans="2:8" ht="55.5" customHeight="1" x14ac:dyDescent="0.25">
      <c r="B23" s="67"/>
      <c r="C23" s="272" t="s">
        <v>147</v>
      </c>
      <c r="D23" s="273"/>
      <c r="E23" s="267" t="s">
        <v>148</v>
      </c>
      <c r="F23" s="268"/>
      <c r="G23" s="70"/>
      <c r="H23" s="71"/>
    </row>
    <row r="24" spans="2:8" ht="42" customHeight="1" x14ac:dyDescent="0.25">
      <c r="B24" s="67"/>
      <c r="C24" s="272" t="s">
        <v>42</v>
      </c>
      <c r="D24" s="273"/>
      <c r="E24" s="267" t="s">
        <v>149</v>
      </c>
      <c r="F24" s="268"/>
      <c r="G24" s="70"/>
      <c r="H24" s="71"/>
    </row>
    <row r="25" spans="2:8" ht="59.25" customHeight="1" x14ac:dyDescent="0.25">
      <c r="B25" s="67"/>
      <c r="C25" s="272" t="s">
        <v>137</v>
      </c>
      <c r="D25" s="273"/>
      <c r="E25" s="267" t="s">
        <v>150</v>
      </c>
      <c r="F25" s="268"/>
      <c r="G25" s="70"/>
      <c r="H25" s="71"/>
    </row>
    <row r="26" spans="2:8" ht="23.25" customHeight="1" x14ac:dyDescent="0.25">
      <c r="B26" s="67"/>
      <c r="C26" s="272" t="s">
        <v>12</v>
      </c>
      <c r="D26" s="273"/>
      <c r="E26" s="267" t="s">
        <v>151</v>
      </c>
      <c r="F26" s="268"/>
      <c r="G26" s="70"/>
      <c r="H26" s="71"/>
    </row>
    <row r="27" spans="2:8" ht="30.75" customHeight="1" x14ac:dyDescent="0.25">
      <c r="B27" s="67"/>
      <c r="C27" s="272" t="s">
        <v>155</v>
      </c>
      <c r="D27" s="273"/>
      <c r="E27" s="267" t="s">
        <v>152</v>
      </c>
      <c r="F27" s="268"/>
      <c r="G27" s="70"/>
      <c r="H27" s="71"/>
    </row>
    <row r="28" spans="2:8" ht="35.25" customHeight="1" x14ac:dyDescent="0.25">
      <c r="B28" s="67"/>
      <c r="C28" s="272" t="s">
        <v>156</v>
      </c>
      <c r="D28" s="273"/>
      <c r="E28" s="267" t="s">
        <v>153</v>
      </c>
      <c r="F28" s="268"/>
      <c r="G28" s="70"/>
      <c r="H28" s="71"/>
    </row>
    <row r="29" spans="2:8" ht="33" customHeight="1" x14ac:dyDescent="0.25">
      <c r="B29" s="67"/>
      <c r="C29" s="272" t="s">
        <v>156</v>
      </c>
      <c r="D29" s="273"/>
      <c r="E29" s="267" t="s">
        <v>153</v>
      </c>
      <c r="F29" s="268"/>
      <c r="G29" s="70"/>
      <c r="H29" s="71"/>
    </row>
    <row r="30" spans="2:8" ht="30" customHeight="1" x14ac:dyDescent="0.25">
      <c r="B30" s="67"/>
      <c r="C30" s="272" t="s">
        <v>157</v>
      </c>
      <c r="D30" s="273"/>
      <c r="E30" s="267" t="s">
        <v>154</v>
      </c>
      <c r="F30" s="268"/>
      <c r="G30" s="70"/>
      <c r="H30" s="71"/>
    </row>
    <row r="31" spans="2:8" ht="35.25" customHeight="1" x14ac:dyDescent="0.25">
      <c r="B31" s="67"/>
      <c r="C31" s="272" t="s">
        <v>158</v>
      </c>
      <c r="D31" s="273"/>
      <c r="E31" s="267" t="s">
        <v>159</v>
      </c>
      <c r="F31" s="268"/>
      <c r="G31" s="70"/>
      <c r="H31" s="71"/>
    </row>
    <row r="32" spans="2:8" ht="31.5" customHeight="1" x14ac:dyDescent="0.25">
      <c r="B32" s="67"/>
      <c r="C32" s="272" t="s">
        <v>160</v>
      </c>
      <c r="D32" s="273"/>
      <c r="E32" s="267" t="s">
        <v>161</v>
      </c>
      <c r="F32" s="268"/>
      <c r="G32" s="70"/>
      <c r="H32" s="71"/>
    </row>
    <row r="33" spans="2:8" ht="35.25" customHeight="1" x14ac:dyDescent="0.25">
      <c r="B33" s="67"/>
      <c r="C33" s="272" t="s">
        <v>162</v>
      </c>
      <c r="D33" s="273"/>
      <c r="E33" s="267" t="s">
        <v>163</v>
      </c>
      <c r="F33" s="268"/>
      <c r="G33" s="70"/>
      <c r="H33" s="71"/>
    </row>
    <row r="34" spans="2:8" ht="59.25" customHeight="1" x14ac:dyDescent="0.25">
      <c r="B34" s="67"/>
      <c r="C34" s="272" t="s">
        <v>164</v>
      </c>
      <c r="D34" s="273"/>
      <c r="E34" s="267" t="s">
        <v>165</v>
      </c>
      <c r="F34" s="268"/>
      <c r="G34" s="70"/>
      <c r="H34" s="71"/>
    </row>
    <row r="35" spans="2:8" ht="29.25" customHeight="1" x14ac:dyDescent="0.25">
      <c r="B35" s="67"/>
      <c r="C35" s="272" t="s">
        <v>29</v>
      </c>
      <c r="D35" s="273"/>
      <c r="E35" s="267" t="s">
        <v>166</v>
      </c>
      <c r="F35" s="268"/>
      <c r="G35" s="70"/>
      <c r="H35" s="71"/>
    </row>
    <row r="36" spans="2:8" ht="82.5" customHeight="1" x14ac:dyDescent="0.25">
      <c r="B36" s="67"/>
      <c r="C36" s="272" t="s">
        <v>168</v>
      </c>
      <c r="D36" s="273"/>
      <c r="E36" s="267" t="s">
        <v>167</v>
      </c>
      <c r="F36" s="268"/>
      <c r="G36" s="70"/>
      <c r="H36" s="71"/>
    </row>
    <row r="37" spans="2:8" ht="46.5" customHeight="1" x14ac:dyDescent="0.25">
      <c r="B37" s="67"/>
      <c r="C37" s="272" t="s">
        <v>35</v>
      </c>
      <c r="D37" s="273"/>
      <c r="E37" s="267" t="s">
        <v>169</v>
      </c>
      <c r="F37" s="268"/>
      <c r="G37" s="70"/>
      <c r="H37" s="71"/>
    </row>
    <row r="38" spans="2:8" ht="6.75" customHeight="1" thickBot="1" x14ac:dyDescent="0.3">
      <c r="B38" s="67"/>
      <c r="C38" s="274"/>
      <c r="D38" s="275"/>
      <c r="E38" s="276"/>
      <c r="F38" s="277"/>
      <c r="G38" s="70"/>
      <c r="H38" s="71"/>
    </row>
    <row r="39" spans="2:8" ht="15.75" thickTop="1" x14ac:dyDescent="0.25">
      <c r="B39" s="67"/>
      <c r="C39" s="68"/>
      <c r="D39" s="68"/>
      <c r="E39" s="69"/>
      <c r="F39" s="69"/>
      <c r="G39" s="70"/>
      <c r="H39" s="71"/>
    </row>
    <row r="40" spans="2:8" ht="21" customHeight="1" x14ac:dyDescent="0.25">
      <c r="B40" s="269" t="s">
        <v>178</v>
      </c>
      <c r="C40" s="270"/>
      <c r="D40" s="270"/>
      <c r="E40" s="270"/>
      <c r="F40" s="270"/>
      <c r="G40" s="270"/>
      <c r="H40" s="271"/>
    </row>
    <row r="41" spans="2:8" ht="20.25" customHeight="1" x14ac:dyDescent="0.25">
      <c r="B41" s="269" t="s">
        <v>179</v>
      </c>
      <c r="C41" s="270"/>
      <c r="D41" s="270"/>
      <c r="E41" s="270"/>
      <c r="F41" s="270"/>
      <c r="G41" s="270"/>
      <c r="H41" s="271"/>
    </row>
    <row r="42" spans="2:8" ht="20.25" customHeight="1" x14ac:dyDescent="0.25">
      <c r="B42" s="269" t="s">
        <v>180</v>
      </c>
      <c r="C42" s="270"/>
      <c r="D42" s="270"/>
      <c r="E42" s="270"/>
      <c r="F42" s="270"/>
      <c r="G42" s="270"/>
      <c r="H42" s="271"/>
    </row>
    <row r="43" spans="2:8" ht="20.25" customHeight="1" x14ac:dyDescent="0.25">
      <c r="B43" s="269" t="s">
        <v>181</v>
      </c>
      <c r="C43" s="270"/>
      <c r="D43" s="270"/>
      <c r="E43" s="270"/>
      <c r="F43" s="270"/>
      <c r="G43" s="270"/>
      <c r="H43" s="271"/>
    </row>
    <row r="44" spans="2:8" x14ac:dyDescent="0.25">
      <c r="B44" s="269" t="s">
        <v>182</v>
      </c>
      <c r="C44" s="270"/>
      <c r="D44" s="270"/>
      <c r="E44" s="270"/>
      <c r="F44" s="270"/>
      <c r="G44" s="270"/>
      <c r="H44" s="271"/>
    </row>
    <row r="45" spans="2:8" ht="15.75" thickBot="1" x14ac:dyDescent="0.3">
      <c r="B45" s="72"/>
      <c r="C45" s="73"/>
      <c r="D45" s="73"/>
      <c r="E45" s="73"/>
      <c r="F45" s="73"/>
      <c r="G45" s="73"/>
      <c r="H45" s="74"/>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48"/>
  <sheetViews>
    <sheetView topLeftCell="A193" zoomScale="25" zoomScaleNormal="25" workbookViewId="0">
      <selection activeCell="AJ30" sqref="AJ30"/>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row>
    <row r="2" spans="1:76" ht="18" customHeight="1" x14ac:dyDescent="0.25">
      <c r="A2" s="41"/>
      <c r="B2" s="303" t="s">
        <v>134</v>
      </c>
      <c r="C2" s="304"/>
      <c r="D2" s="304"/>
      <c r="E2" s="304"/>
      <c r="F2" s="304"/>
      <c r="G2" s="304"/>
      <c r="H2" s="304"/>
      <c r="I2" s="304"/>
      <c r="J2" s="305" t="s">
        <v>2</v>
      </c>
      <c r="K2" s="305"/>
      <c r="L2" s="305"/>
      <c r="M2" s="305"/>
      <c r="N2" s="305"/>
      <c r="O2" s="305"/>
      <c r="P2" s="305"/>
      <c r="Q2" s="305"/>
      <c r="R2" s="305"/>
      <c r="S2" s="305"/>
      <c r="T2" s="305"/>
      <c r="U2" s="305"/>
      <c r="V2" s="305"/>
      <c r="W2" s="305"/>
      <c r="X2" s="305"/>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row>
    <row r="3" spans="1:76" ht="18.75" customHeight="1" x14ac:dyDescent="0.25">
      <c r="A3" s="41"/>
      <c r="B3" s="304"/>
      <c r="C3" s="304"/>
      <c r="D3" s="304"/>
      <c r="E3" s="304"/>
      <c r="F3" s="304"/>
      <c r="G3" s="304"/>
      <c r="H3" s="304"/>
      <c r="I3" s="304"/>
      <c r="J3" s="305"/>
      <c r="K3" s="305"/>
      <c r="L3" s="305"/>
      <c r="M3" s="305"/>
      <c r="N3" s="305"/>
      <c r="O3" s="305"/>
      <c r="P3" s="305"/>
      <c r="Q3" s="305"/>
      <c r="R3" s="305"/>
      <c r="S3" s="305"/>
      <c r="T3" s="305"/>
      <c r="U3" s="305"/>
      <c r="V3" s="305"/>
      <c r="W3" s="305"/>
      <c r="X3" s="305"/>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row>
    <row r="4" spans="1:76" ht="15" customHeight="1" x14ac:dyDescent="0.25">
      <c r="A4" s="41"/>
      <c r="B4" s="304"/>
      <c r="C4" s="304"/>
      <c r="D4" s="304"/>
      <c r="E4" s="304"/>
      <c r="F4" s="304"/>
      <c r="G4" s="304"/>
      <c r="H4" s="304"/>
      <c r="I4" s="304"/>
      <c r="J4" s="305"/>
      <c r="K4" s="305"/>
      <c r="L4" s="305"/>
      <c r="M4" s="305"/>
      <c r="N4" s="305"/>
      <c r="O4" s="305"/>
      <c r="P4" s="305"/>
      <c r="Q4" s="305"/>
      <c r="R4" s="305"/>
      <c r="S4" s="305"/>
      <c r="T4" s="305"/>
      <c r="U4" s="305"/>
      <c r="V4" s="305"/>
      <c r="W4" s="305"/>
      <c r="X4" s="305"/>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row>
    <row r="5" spans="1:76"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row>
    <row r="6" spans="1:76" ht="15" customHeight="1" x14ac:dyDescent="0.25">
      <c r="A6" s="41"/>
      <c r="B6" s="306" t="s">
        <v>4</v>
      </c>
      <c r="C6" s="307"/>
      <c r="D6" s="308"/>
      <c r="E6" s="295" t="s">
        <v>107</v>
      </c>
      <c r="F6" s="296"/>
      <c r="G6" s="296"/>
      <c r="H6" s="296"/>
      <c r="I6" s="296"/>
      <c r="J6" s="84" t="str">
        <f>IF(AND('Mapa final'!$AB$7="Muy Alta",'Mapa final'!$AD$7="Leve"),CONCATENATE("R1C",'Mapa final'!$R$7),"")</f>
        <v/>
      </c>
      <c r="K6" s="85" t="str">
        <f>IF(AND('Mapa final'!$AB$8="Muy Alta",'Mapa final'!$AD$8="Leve"),CONCATENATE("R1C",'Mapa final'!$R$8),"")</f>
        <v/>
      </c>
      <c r="L6" s="86" t="str">
        <f>IF(AND('Mapa final'!$AB$9="Muy Alta",'Mapa final'!$AD$9="Leve"),CONCATENATE("R1C",'Mapa final'!$R$9),"")</f>
        <v/>
      </c>
      <c r="M6" s="84" t="str">
        <f>IF(AND('Mapa final'!$AB$7="Muy Alta",'Mapa final'!$AD$7="Menor"),CONCATENATE("R1C",'Mapa final'!$R$7),"")</f>
        <v/>
      </c>
      <c r="N6" s="85" t="str">
        <f>IF(AND('Mapa final'!$AB$8="Muy Alta",'Mapa final'!$AD$8="Menor"),CONCATENATE("R1C",'Mapa final'!$R$8),"")</f>
        <v/>
      </c>
      <c r="O6" s="86" t="str">
        <f>IF(AND('Mapa final'!$AB$9="Muy Alta",'Mapa final'!$AD$9="Menor"),CONCATENATE("R1C",'Mapa final'!$R$9),"")</f>
        <v/>
      </c>
      <c r="P6" s="84" t="str">
        <f>IF(AND('Mapa final'!$AB$7="Muy Alta",'Mapa final'!$AD$7="Moderado"),CONCATENATE("R1C",'Mapa final'!$R$7),"")</f>
        <v/>
      </c>
      <c r="Q6" s="85" t="str">
        <f>IF(AND('Mapa final'!$AB$8="Muy Alta",'Mapa final'!$AD$8="Moderado"),CONCATENATE("R1C",'Mapa final'!$R$8),"")</f>
        <v/>
      </c>
      <c r="R6" s="86" t="str">
        <f>IF(AND('Mapa final'!$AB$9="Muy Alta",'Mapa final'!$AD$9="Moderado"),CONCATENATE("R1C",'Mapa final'!$R$9),"")</f>
        <v/>
      </c>
      <c r="S6" s="84" t="str">
        <f>IF(AND('Mapa final'!$AB$7="Muy Alta",'Mapa final'!$AD$7="Mayor"),CONCATENATE("R1C",'Mapa final'!$R$7),"")</f>
        <v/>
      </c>
      <c r="T6" s="85" t="str">
        <f>IF(AND('Mapa final'!$AB$8="Muy Alta",'Mapa final'!$AD$8="Mayor"),CONCATENATE("R1C",'Mapa final'!$R$8),"")</f>
        <v/>
      </c>
      <c r="U6" s="86" t="str">
        <f>IF(AND('Mapa final'!$AB$9="Muy Alta",'Mapa final'!$AD$9="Mayor"),CONCATENATE("R1C",'Mapa final'!$R$9),"")</f>
        <v/>
      </c>
      <c r="V6" s="212" t="str">
        <f>IF(AND('Mapa final'!$AB$7="Muy Alta",'Mapa final'!$AD$7="Catastrófico"),CONCATENATE("R1C",'Mapa final'!$R$7),"")</f>
        <v/>
      </c>
      <c r="W6" s="213" t="str">
        <f>IF(AND('Mapa final'!$AB$8="Muy Alta",'Mapa final'!$AD$8="Catastrófico"),CONCATENATE("R1C",'Mapa final'!$R$8),"")</f>
        <v/>
      </c>
      <c r="X6" s="214" t="str">
        <f>IF(AND('Mapa final'!$AB$9="Muy Alta",'Mapa final'!$AD$9="Catastrófico"),CONCATENATE("R1C",'Mapa final'!$R$9),"")</f>
        <v/>
      </c>
      <c r="Y6" s="41"/>
      <c r="Z6" s="297" t="s">
        <v>73</v>
      </c>
      <c r="AA6" s="298"/>
      <c r="AB6" s="298"/>
      <c r="AC6" s="298"/>
      <c r="AD6" s="298"/>
      <c r="AE6" s="299"/>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row>
    <row r="7" spans="1:76" ht="15" customHeight="1" x14ac:dyDescent="0.25">
      <c r="A7" s="41"/>
      <c r="B7" s="309"/>
      <c r="C7" s="310"/>
      <c r="D7" s="311"/>
      <c r="E7" s="284"/>
      <c r="F7" s="279"/>
      <c r="G7" s="279"/>
      <c r="H7" s="279"/>
      <c r="I7" s="279"/>
      <c r="J7" s="87" t="str">
        <f>IF(AND('Mapa final'!$AB$10="Muy Alta",'Mapa final'!$AD$10="Leve"),CONCATENATE("R2C",'Mapa final'!$R$10),"")</f>
        <v/>
      </c>
      <c r="K7" s="40" t="str">
        <f>IF(AND('Mapa final'!$AB$11="Muy Alta",'Mapa final'!$AD$11="Leve"),CONCATENATE("R2C",'Mapa final'!$R$11),"")</f>
        <v/>
      </c>
      <c r="L7" s="88" t="str">
        <f>IF(AND('Mapa final'!$AB$12="Muy Alta",'Mapa final'!$AD$12="Leve"),CONCATENATE("R2C",'Mapa final'!$R$12),"")</f>
        <v/>
      </c>
      <c r="M7" s="87" t="str">
        <f>IF(AND('Mapa final'!$AB$10="Muy Alta",'Mapa final'!$AD$10="Menor"),CONCATENATE("R2C",'Mapa final'!$R$10),"")</f>
        <v/>
      </c>
      <c r="N7" s="40" t="str">
        <f>IF(AND('Mapa final'!$AB$11="Muy Alta",'Mapa final'!$AD$11="Menor"),CONCATENATE("R2C",'Mapa final'!$R$11),"")</f>
        <v/>
      </c>
      <c r="O7" s="88" t="str">
        <f>IF(AND('Mapa final'!$AB$12="Muy Alta",'Mapa final'!$AD$12="Menor"),CONCATENATE("R2C",'Mapa final'!$R$12),"")</f>
        <v/>
      </c>
      <c r="P7" s="87" t="str">
        <f>IF(AND('Mapa final'!$AB$10="Muy Alta",'Mapa final'!$AD$10="Moderado"),CONCATENATE("R2C",'Mapa final'!$R$10),"")</f>
        <v/>
      </c>
      <c r="Q7" s="40" t="str">
        <f>IF(AND('Mapa final'!$AB$11="Muy Alta",'Mapa final'!$AD$11="Moderado"),CONCATENATE("R2C",'Mapa final'!$R$11),"")</f>
        <v/>
      </c>
      <c r="R7" s="88" t="str">
        <f>IF(AND('Mapa final'!$AB$12="Muy Alta",'Mapa final'!$AD$12="Moderado"),CONCATENATE("R2C",'Mapa final'!$R$12),"")</f>
        <v/>
      </c>
      <c r="S7" s="87" t="str">
        <f>IF(AND('Mapa final'!$AB$10="Muy Alta",'Mapa final'!$AD$10="Mayor"),CONCATENATE("R2C",'Mapa final'!$R$10),"")</f>
        <v/>
      </c>
      <c r="T7" s="40" t="str">
        <f>IF(AND('Mapa final'!$AB$11="Muy Alta",'Mapa final'!$AD$11="Mayor"),CONCATENATE("R2C",'Mapa final'!$R$11),"")</f>
        <v/>
      </c>
      <c r="U7" s="88" t="str">
        <f>IF(AND('Mapa final'!$AB$12="Muy Alta",'Mapa final'!$AD$12="Mayor"),CONCATENATE("R2C",'Mapa final'!$R$12),"")</f>
        <v/>
      </c>
      <c r="V7" s="215" t="str">
        <f>IF(AND('Mapa final'!$AB$10="Muy Alta",'Mapa final'!$AD$10="Catastrófico"),CONCATENATE("R2C",'Mapa final'!$R$10),"")</f>
        <v/>
      </c>
      <c r="W7" s="216" t="str">
        <f>IF(AND('Mapa final'!$AB$11="Muy Alta",'Mapa final'!$AD$11="Catastrófico"),CONCATENATE("R2C",'Mapa final'!$R$11),"")</f>
        <v/>
      </c>
      <c r="X7" s="217" t="str">
        <f>IF(AND('Mapa final'!$AB$12="Muy Alta",'Mapa final'!$AD$12="Catastrófico"),CONCATENATE("R2C",'Mapa final'!$R$12),"")</f>
        <v/>
      </c>
      <c r="Y7" s="41"/>
      <c r="Z7" s="300"/>
      <c r="AA7" s="301"/>
      <c r="AB7" s="301"/>
      <c r="AC7" s="301"/>
      <c r="AD7" s="301"/>
      <c r="AE7" s="302"/>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row>
    <row r="8" spans="1:76" ht="15" customHeight="1" x14ac:dyDescent="0.25">
      <c r="A8" s="41"/>
      <c r="B8" s="309"/>
      <c r="C8" s="310"/>
      <c r="D8" s="311"/>
      <c r="E8" s="284"/>
      <c r="F8" s="279"/>
      <c r="G8" s="279"/>
      <c r="H8" s="279"/>
      <c r="I8" s="279"/>
      <c r="J8" s="87" t="str">
        <f>IF(AND('Mapa final'!$AB$13="Muy Alta",'Mapa final'!$AD$13="Leve"),CONCATENATE("R3C",'Mapa final'!$R$13),"")</f>
        <v/>
      </c>
      <c r="K8" s="40" t="str">
        <f>IF(AND('Mapa final'!$AB$14="Muy Alta",'Mapa final'!$AD$14="Leve"),CONCATENATE("R3C",'Mapa final'!$R$14),"")</f>
        <v/>
      </c>
      <c r="L8" s="88" t="str">
        <f>IF(AND('Mapa final'!$AB$15="Muy Alta",'Mapa final'!$AD$15="Leve"),CONCATENATE("R3C",'Mapa final'!$R$15),"")</f>
        <v/>
      </c>
      <c r="M8" s="87" t="str">
        <f>IF(AND('Mapa final'!$AB$13="Muy Alta",'Mapa final'!$AD$13="Menor"),CONCATENATE("R3C",'Mapa final'!$R$13),"")</f>
        <v/>
      </c>
      <c r="N8" s="40" t="str">
        <f>IF(AND('Mapa final'!$AB$14="Muy Alta",'Mapa final'!$AD$14="Menor"),CONCATENATE("R3C",'Mapa final'!$R$14),"")</f>
        <v/>
      </c>
      <c r="O8" s="88" t="str">
        <f>IF(AND('Mapa final'!$AB$15="Muy Alta",'Mapa final'!$AD$15="Menor"),CONCATENATE("R3C",'Mapa final'!$R$15),"")</f>
        <v/>
      </c>
      <c r="P8" s="87" t="str">
        <f>IF(AND('Mapa final'!$AB$13="Muy Alta",'Mapa final'!$AD$13="Moderado"),CONCATENATE("R3C",'Mapa final'!$R$13),"")</f>
        <v/>
      </c>
      <c r="Q8" s="40" t="str">
        <f>IF(AND('Mapa final'!$AB$14="Muy Alta",'Mapa final'!$AD$14="Moderado"),CONCATENATE("R3C",'Mapa final'!$R$14),"")</f>
        <v/>
      </c>
      <c r="R8" s="88" t="str">
        <f>IF(AND('Mapa final'!$AB$15="Muy Alta",'Mapa final'!$AD$15="Moderado"),CONCATENATE("R3C",'Mapa final'!$R$15),"")</f>
        <v/>
      </c>
      <c r="S8" s="87" t="str">
        <f>IF(AND('Mapa final'!$AB$13="Muy Alta",'Mapa final'!$AD$13="Mayor"),CONCATENATE("R3C",'Mapa final'!$R$13),"")</f>
        <v/>
      </c>
      <c r="T8" s="40" t="str">
        <f>IF(AND('Mapa final'!$AB$14="Muy Alta",'Mapa final'!$AD$14="Mayor"),CONCATENATE("R3C",'Mapa final'!$R$14),"")</f>
        <v/>
      </c>
      <c r="U8" s="88" t="str">
        <f>IF(AND('Mapa final'!$AB$15="Muy Alta",'Mapa final'!$AD$15="Mayor"),CONCATENATE("R3C",'Mapa final'!$R$15),"")</f>
        <v/>
      </c>
      <c r="V8" s="215" t="str">
        <f>IF(AND('Mapa final'!$AB$13="Muy Alta",'Mapa final'!$AD$13="Catastrófico"),CONCATENATE("R3C",'Mapa final'!$R$13),"")</f>
        <v/>
      </c>
      <c r="W8" s="216" t="str">
        <f>IF(AND('Mapa final'!$AB$14="Muy Alta",'Mapa final'!$AD$14="Catastrófico"),CONCATENATE("R3C",'Mapa final'!$R$14),"")</f>
        <v/>
      </c>
      <c r="X8" s="217" t="str">
        <f>IF(AND('Mapa final'!$AB$15="Muy Alta",'Mapa final'!$AD$15="Catastrófico"),CONCATENATE("R3C",'Mapa final'!$R$15),"")</f>
        <v/>
      </c>
      <c r="Y8" s="41"/>
      <c r="Z8" s="300"/>
      <c r="AA8" s="301"/>
      <c r="AB8" s="301"/>
      <c r="AC8" s="301"/>
      <c r="AD8" s="301"/>
      <c r="AE8" s="302"/>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row>
    <row r="9" spans="1:76" ht="15" customHeight="1" x14ac:dyDescent="0.25">
      <c r="A9" s="41"/>
      <c r="B9" s="309"/>
      <c r="C9" s="310"/>
      <c r="D9" s="311"/>
      <c r="E9" s="284"/>
      <c r="F9" s="279"/>
      <c r="G9" s="279"/>
      <c r="H9" s="279"/>
      <c r="I9" s="279"/>
      <c r="J9" s="87" t="str">
        <f>IF(AND('Mapa final'!$AB$16="Muy Alta",'Mapa final'!$AD$16="Leve"),CONCATENATE("R4C",'Mapa final'!$R$16),"")</f>
        <v/>
      </c>
      <c r="K9" s="40" t="str">
        <f>IF(AND('Mapa final'!$AB$17="Muy Alta",'Mapa final'!$AD$17="Leve"),CONCATENATE("R4C",'Mapa final'!$R$17),"")</f>
        <v/>
      </c>
      <c r="L9" s="88" t="str">
        <f>IF(AND('Mapa final'!$AB$18="Muy Alta",'Mapa final'!$AD$18="Leve"),CONCATENATE("R4C",'Mapa final'!$R$18),"")</f>
        <v/>
      </c>
      <c r="M9" s="87" t="str">
        <f>IF(AND('Mapa final'!$AB$16="Muy Alta",'Mapa final'!$AD$16="Menor"),CONCATENATE("R4C",'Mapa final'!$R$16),"")</f>
        <v/>
      </c>
      <c r="N9" s="40" t="str">
        <f>IF(AND('Mapa final'!$AB$17="Muy Alta",'Mapa final'!$AD$17="Menor"),CONCATENATE("R4C",'Mapa final'!$R$17),"")</f>
        <v/>
      </c>
      <c r="O9" s="88" t="str">
        <f>IF(AND('Mapa final'!$AB$18="Muy Alta",'Mapa final'!$AD$18="Menor"),CONCATENATE("R4C",'Mapa final'!$R$18),"")</f>
        <v/>
      </c>
      <c r="P9" s="87" t="str">
        <f>IF(AND('Mapa final'!$AB$16="Muy Alta",'Mapa final'!$AD$16="Moderado"),CONCATENATE("R4C",'Mapa final'!$R$16),"")</f>
        <v/>
      </c>
      <c r="Q9" s="40" t="str">
        <f>IF(AND('Mapa final'!$AB$17="Muy Alta",'Mapa final'!$AD$17="Moderado"),CONCATENATE("R4C",'Mapa final'!$R$17),"")</f>
        <v/>
      </c>
      <c r="R9" s="88" t="str">
        <f>IF(AND('Mapa final'!$AB$18="Muy Alta",'Mapa final'!$AD$18="Moderado"),CONCATENATE("R4C",'Mapa final'!$R$18),"")</f>
        <v/>
      </c>
      <c r="S9" s="87" t="str">
        <f>IF(AND('Mapa final'!$AB$16="Muy Alta",'Mapa final'!$AD$16="Mayor"),CONCATENATE("R4C",'Mapa final'!$R$16),"")</f>
        <v/>
      </c>
      <c r="T9" s="40" t="str">
        <f>IF(AND('Mapa final'!$AB$17="Muy Alta",'Mapa final'!$AD$17="Mayor"),CONCATENATE("R4C",'Mapa final'!$R$17),"")</f>
        <v/>
      </c>
      <c r="U9" s="88" t="str">
        <f>IF(AND('Mapa final'!$AB$18="Muy Alta",'Mapa final'!$AD$18="Mayor"),CONCATENATE("R4C",'Mapa final'!$R$18),"")</f>
        <v/>
      </c>
      <c r="V9" s="215" t="str">
        <f>IF(AND('Mapa final'!$AB$16="Muy Alta",'Mapa final'!$AD$16="Catastrófico"),CONCATENATE("R4C",'Mapa final'!$R$16),"")</f>
        <v/>
      </c>
      <c r="W9" s="216" t="str">
        <f>IF(AND('Mapa final'!$AB$17="Muy Alta",'Mapa final'!$AD$17="Catastrófico"),CONCATENATE("R4C",'Mapa final'!$R$17),"")</f>
        <v/>
      </c>
      <c r="X9" s="217" t="str">
        <f>IF(AND('Mapa final'!$AB$18="Muy Alta",'Mapa final'!$AD$18="Catastrófico"),CONCATENATE("R4C",'Mapa final'!$R$18),"")</f>
        <v/>
      </c>
      <c r="Y9" s="41"/>
      <c r="Z9" s="300"/>
      <c r="AA9" s="301"/>
      <c r="AB9" s="301"/>
      <c r="AC9" s="301"/>
      <c r="AD9" s="301"/>
      <c r="AE9" s="302"/>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row>
    <row r="10" spans="1:76" ht="15" customHeight="1" x14ac:dyDescent="0.25">
      <c r="A10" s="41"/>
      <c r="B10" s="309"/>
      <c r="C10" s="310"/>
      <c r="D10" s="311"/>
      <c r="E10" s="284"/>
      <c r="F10" s="279"/>
      <c r="G10" s="279"/>
      <c r="H10" s="279"/>
      <c r="I10" s="279"/>
      <c r="J10" s="87" t="str">
        <f>IF(AND('Mapa final'!$AB$19="Muy Alta",'Mapa final'!$AD$19="Leve"),CONCATENATE("R5C",'Mapa final'!$R$19),"")</f>
        <v/>
      </c>
      <c r="K10" s="40" t="str">
        <f>IF(AND('Mapa final'!$AB$20="Muy Alta",'Mapa final'!$AD$20="Leve"),CONCATENATE("R5C",'Mapa final'!$R$20),"")</f>
        <v/>
      </c>
      <c r="L10" s="88" t="str">
        <f>IF(AND('Mapa final'!$AB$21="Muy Alta",'Mapa final'!$AD$21="Leve"),CONCATENATE("R5C",'Mapa final'!$R$21),"")</f>
        <v/>
      </c>
      <c r="M10" s="87" t="str">
        <f>IF(AND('Mapa final'!$AB$19="Muy Alta",'Mapa final'!$AD$19="Menor"),CONCATENATE("R5C",'Mapa final'!$R$19),"")</f>
        <v/>
      </c>
      <c r="N10" s="40" t="str">
        <f>IF(AND('Mapa final'!$AB$20="Muy Alta",'Mapa final'!$AD$20="Menor"),CONCATENATE("R5C",'Mapa final'!$R$20),"")</f>
        <v/>
      </c>
      <c r="O10" s="88" t="str">
        <f>IF(AND('Mapa final'!$AB$21="Muy Alta",'Mapa final'!$AD$21="Menor"),CONCATENATE("R5C",'Mapa final'!$R$21),"")</f>
        <v/>
      </c>
      <c r="P10" s="87" t="str">
        <f>IF(AND('Mapa final'!$AB$19="Muy Alta",'Mapa final'!$AD$19="Moderado"),CONCATENATE("R5C",'Mapa final'!$R$19),"")</f>
        <v/>
      </c>
      <c r="Q10" s="40" t="str">
        <f>IF(AND('Mapa final'!$AB$20="Muy Alta",'Mapa final'!$AD$20="Moderado"),CONCATENATE("R5C",'Mapa final'!$R$20),"")</f>
        <v/>
      </c>
      <c r="R10" s="88" t="str">
        <f>IF(AND('Mapa final'!$AB$21="Muy Alta",'Mapa final'!$AD$21="Moderado"),CONCATENATE("R5C",'Mapa final'!$R$21),"")</f>
        <v/>
      </c>
      <c r="S10" s="87" t="str">
        <f>IF(AND('Mapa final'!$AB$19="Muy Alta",'Mapa final'!$AD$19="Mayor"),CONCATENATE("R5C",'Mapa final'!$R$19),"")</f>
        <v/>
      </c>
      <c r="T10" s="40" t="str">
        <f>IF(AND('Mapa final'!$AB$20="Muy Alta",'Mapa final'!$AD$20="Mayor"),CONCATENATE("R5C",'Mapa final'!$R$20),"")</f>
        <v/>
      </c>
      <c r="U10" s="88" t="str">
        <f>IF(AND('Mapa final'!$AB$21="Muy Alta",'Mapa final'!$AD$21="Mayor"),CONCATENATE("R5C",'Mapa final'!$R$21),"")</f>
        <v/>
      </c>
      <c r="V10" s="215" t="str">
        <f>IF(AND('Mapa final'!$AB$19="Muy Alta",'Mapa final'!$AD$19="Catastrófico"),CONCATENATE("R5C",'Mapa final'!$R$19),"")</f>
        <v/>
      </c>
      <c r="W10" s="216" t="str">
        <f>IF(AND('Mapa final'!$AB$20="Muy Alta",'Mapa final'!$AD$20="Catastrófico"),CONCATENATE("R5C",'Mapa final'!$R$20),"")</f>
        <v/>
      </c>
      <c r="X10" s="217" t="str">
        <f>IF(AND('Mapa final'!$AB$21="Muy Alta",'Mapa final'!$AD$21="Catastrófico"),CONCATENATE("R5C",'Mapa final'!$R$21),"")</f>
        <v/>
      </c>
      <c r="Y10" s="41"/>
      <c r="Z10" s="300"/>
      <c r="AA10" s="301"/>
      <c r="AB10" s="301"/>
      <c r="AC10" s="301"/>
      <c r="AD10" s="301"/>
      <c r="AE10" s="302"/>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row>
    <row r="11" spans="1:76" ht="15" customHeight="1" x14ac:dyDescent="0.25">
      <c r="A11" s="41"/>
      <c r="B11" s="309"/>
      <c r="C11" s="310"/>
      <c r="D11" s="311"/>
      <c r="E11" s="284"/>
      <c r="F11" s="279"/>
      <c r="G11" s="279"/>
      <c r="H11" s="279"/>
      <c r="I11" s="279"/>
      <c r="J11" s="87" t="str">
        <f>IF(AND('Mapa final'!$AB$22="Muy Alta",'Mapa final'!$AD$22="Leve"),CONCATENATE("R6C",'Mapa final'!$R$22),"")</f>
        <v/>
      </c>
      <c r="K11" s="40" t="str">
        <f>IF(AND('Mapa final'!$AB$23="Muy Alta",'Mapa final'!$AD$23="Leve"),CONCATENATE("R6C",'Mapa final'!$R$23),"")</f>
        <v/>
      </c>
      <c r="L11" s="88" t="str">
        <f>IF(AND('Mapa final'!$AB$24="Muy Alta",'Mapa final'!$AD$24="Leve"),CONCATENATE("R6C",'Mapa final'!$R$24),"")</f>
        <v/>
      </c>
      <c r="M11" s="87" t="str">
        <f>IF(AND('Mapa final'!$AB$22="Muy Alta",'Mapa final'!$AD$22="Menor"),CONCATENATE("R6C",'Mapa final'!$R$22),"")</f>
        <v/>
      </c>
      <c r="N11" s="40" t="str">
        <f>IF(AND('Mapa final'!$AB$23="Muy Alta",'Mapa final'!$AD$23="Menor"),CONCATENATE("R6C",'Mapa final'!$R$23),"")</f>
        <v/>
      </c>
      <c r="O11" s="88" t="str">
        <f>IF(AND('Mapa final'!$AB$24="Muy Alta",'Mapa final'!$AD$24="Menor"),CONCATENATE("R6C",'Mapa final'!$R$24),"")</f>
        <v/>
      </c>
      <c r="P11" s="87" t="str">
        <f>IF(AND('Mapa final'!$AB$22="Muy Alta",'Mapa final'!$AD$22="Moderado"),CONCATENATE("R6C",'Mapa final'!$R$22),"")</f>
        <v/>
      </c>
      <c r="Q11" s="40" t="str">
        <f>IF(AND('Mapa final'!$AB$23="Muy Alta",'Mapa final'!$AD$23="Moderado"),CONCATENATE("R6C",'Mapa final'!$R$23),"")</f>
        <v/>
      </c>
      <c r="R11" s="88" t="str">
        <f>IF(AND('Mapa final'!$AB$24="Muy Alta",'Mapa final'!$AD$24="Moderado"),CONCATENATE("R6C",'Mapa final'!$R$24),"")</f>
        <v/>
      </c>
      <c r="S11" s="87" t="str">
        <f>IF(AND('Mapa final'!$AB$22="Muy Alta",'Mapa final'!$AD$22="Mayor"),CONCATENATE("R6C",'Mapa final'!$R$22),"")</f>
        <v/>
      </c>
      <c r="T11" s="40" t="str">
        <f>IF(AND('Mapa final'!$AB$23="Muy Alta",'Mapa final'!$AD$23="Mayor"),CONCATENATE("R6C",'Mapa final'!$R$23),"")</f>
        <v/>
      </c>
      <c r="U11" s="88" t="str">
        <f>IF(AND('Mapa final'!$AB$24="Muy Alta",'Mapa final'!$AD$24="Mayor"),CONCATENATE("R6C",'Mapa final'!$R$24),"")</f>
        <v/>
      </c>
      <c r="V11" s="215" t="str">
        <f>IF(AND('Mapa final'!$AB$22="Muy Alta",'Mapa final'!$AD$22="Catastrófico"),CONCATENATE("R6C",'Mapa final'!$R$22),"")</f>
        <v/>
      </c>
      <c r="W11" s="216" t="str">
        <f>IF(AND('Mapa final'!$AB$23="Muy Alta",'Mapa final'!$AD$23="Catastrófico"),CONCATENATE("R6C",'Mapa final'!$R$23),"")</f>
        <v/>
      </c>
      <c r="X11" s="217" t="str">
        <f>IF(AND('Mapa final'!$AB$24="Muy Alta",'Mapa final'!$AD$24="Catastrófico"),CONCATENATE("R6C",'Mapa final'!$R$24),"")</f>
        <v/>
      </c>
      <c r="Y11" s="41"/>
      <c r="Z11" s="300"/>
      <c r="AA11" s="301"/>
      <c r="AB11" s="301"/>
      <c r="AC11" s="301"/>
      <c r="AD11" s="301"/>
      <c r="AE11" s="302"/>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76" ht="15" customHeight="1" x14ac:dyDescent="0.25">
      <c r="A12" s="41"/>
      <c r="B12" s="309"/>
      <c r="C12" s="310"/>
      <c r="D12" s="311"/>
      <c r="E12" s="284"/>
      <c r="F12" s="279"/>
      <c r="G12" s="279"/>
      <c r="H12" s="279"/>
      <c r="I12" s="279"/>
      <c r="J12" s="87" t="str">
        <f>IF(AND('Mapa final'!$AB$25="Muy Alta",'Mapa final'!$AD$25="Leve"),CONCATENATE("R7C",'Mapa final'!$R$25),"")</f>
        <v/>
      </c>
      <c r="K12" s="40" t="str">
        <f>IF(AND('Mapa final'!$AB$26="Muy Alta",'Mapa final'!$AD$26="Leve"),CONCATENATE("R7C",'Mapa final'!$R$26),"")</f>
        <v/>
      </c>
      <c r="L12" s="88" t="str">
        <f>IF(AND('Mapa final'!$AB$27="Muy Alta",'Mapa final'!$AD$27="Leve"),CONCATENATE("R7C",'Mapa final'!$R$27),"")</f>
        <v/>
      </c>
      <c r="M12" s="87" t="str">
        <f>IF(AND('Mapa final'!$AB$25="Muy Alta",'Mapa final'!$AD$25="Menor"),CONCATENATE("R7C",'Mapa final'!$R$25),"")</f>
        <v/>
      </c>
      <c r="N12" s="40" t="str">
        <f>IF(AND('Mapa final'!$AB$26="Muy Alta",'Mapa final'!$AD$26="Menor"),CONCATENATE("R7C",'Mapa final'!$R$26),"")</f>
        <v/>
      </c>
      <c r="O12" s="88" t="str">
        <f>IF(AND('Mapa final'!$AB$27="Muy Alta",'Mapa final'!$AD$27="Menor"),CONCATENATE("R7C",'Mapa final'!$R$27),"")</f>
        <v/>
      </c>
      <c r="P12" s="87" t="str">
        <f>IF(AND('Mapa final'!$AB$25="Muy Alta",'Mapa final'!$AD$25="Moderado"),CONCATENATE("R7C",'Mapa final'!$R$25),"")</f>
        <v/>
      </c>
      <c r="Q12" s="40" t="str">
        <f>IF(AND('Mapa final'!$AB$26="Muy Alta",'Mapa final'!$AD$26="Moderado"),CONCATENATE("R7C",'Mapa final'!$R$26),"")</f>
        <v/>
      </c>
      <c r="R12" s="88" t="str">
        <f>IF(AND('Mapa final'!$AB$27="Muy Alta",'Mapa final'!$AD$27="Moderado"),CONCATENATE("R7C",'Mapa final'!$R$27),"")</f>
        <v/>
      </c>
      <c r="S12" s="87" t="str">
        <f>IF(AND('Mapa final'!$AB$25="Muy Alta",'Mapa final'!$AD$25="Mayor"),CONCATENATE("R7C",'Mapa final'!$R$25),"")</f>
        <v/>
      </c>
      <c r="T12" s="40" t="str">
        <f>IF(AND('Mapa final'!$AB$26="Muy Alta",'Mapa final'!$AD$26="Mayor"),CONCATENATE("R7C",'Mapa final'!$R$26),"")</f>
        <v/>
      </c>
      <c r="U12" s="88" t="str">
        <f>IF(AND('Mapa final'!$AB$27="Muy Alta",'Mapa final'!$AD$27="Mayor"),CONCATENATE("R7C",'Mapa final'!$R$27),"")</f>
        <v/>
      </c>
      <c r="V12" s="215" t="str">
        <f>IF(AND('Mapa final'!$AB$25="Muy Alta",'Mapa final'!$AD$25="Catastrófico"),CONCATENATE("R7C",'Mapa final'!$R$25),"")</f>
        <v/>
      </c>
      <c r="W12" s="216" t="str">
        <f>IF(AND('Mapa final'!$AB$26="Muy Alta",'Mapa final'!$AD$26="Catastrófico"),CONCATENATE("R7C",'Mapa final'!$R$26),"")</f>
        <v/>
      </c>
      <c r="X12" s="217" t="str">
        <f>IF(AND('Mapa final'!$AB$27="Muy Alta",'Mapa final'!$AD$27="Catastrófico"),CONCATENATE("R7C",'Mapa final'!$R$27),"")</f>
        <v/>
      </c>
      <c r="Y12" s="41"/>
      <c r="Z12" s="300"/>
      <c r="AA12" s="301"/>
      <c r="AB12" s="301"/>
      <c r="AC12" s="301"/>
      <c r="AD12" s="301"/>
      <c r="AE12" s="302"/>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76" ht="15" customHeight="1" x14ac:dyDescent="0.25">
      <c r="A13" s="41"/>
      <c r="B13" s="309"/>
      <c r="C13" s="310"/>
      <c r="D13" s="311"/>
      <c r="E13" s="284"/>
      <c r="F13" s="279"/>
      <c r="G13" s="279"/>
      <c r="H13" s="279"/>
      <c r="I13" s="279"/>
      <c r="J13" s="87" t="str">
        <f>IF(AND('Mapa final'!$AB$28="Muy Alta",'Mapa final'!$AD$28="Leve"),CONCATENATE("R8C",'Mapa final'!$R$28),"")</f>
        <v/>
      </c>
      <c r="K13" s="40" t="str">
        <f>IF(AND('Mapa final'!$AB$29="Muy Alta",'Mapa final'!$AD$29="Leve"),CONCATENATE("R8C",'Mapa final'!$R$29),"")</f>
        <v/>
      </c>
      <c r="L13" s="88" t="str">
        <f>IF(AND('Mapa final'!$AB$30="Muy Alta",'Mapa final'!$AD$30="Leve"),CONCATENATE("R8C",'Mapa final'!$R$30),"")</f>
        <v/>
      </c>
      <c r="M13" s="87" t="str">
        <f>IF(AND('Mapa final'!$AB$28="Muy Alta",'Mapa final'!$AD$28="Menor"),CONCATENATE("R8C",'Mapa final'!$R$28),"")</f>
        <v/>
      </c>
      <c r="N13" s="40" t="str">
        <f>IF(AND('Mapa final'!$AB$29="Muy Alta",'Mapa final'!$AD$29="Menor"),CONCATENATE("R8C",'Mapa final'!$R$29),"")</f>
        <v/>
      </c>
      <c r="O13" s="88" t="str">
        <f>IF(AND('Mapa final'!$AB$30="Muy Alta",'Mapa final'!$AD$30="Menor"),CONCATENATE("R8C",'Mapa final'!$R$30),"")</f>
        <v/>
      </c>
      <c r="P13" s="87" t="str">
        <f>IF(AND('Mapa final'!$AB$28="Muy Alta",'Mapa final'!$AD$28="Moderado"),CONCATENATE("R8C",'Mapa final'!$R$28),"")</f>
        <v/>
      </c>
      <c r="Q13" s="40" t="str">
        <f>IF(AND('Mapa final'!$AB$29="Muy Alta",'Mapa final'!$AD$29="Moderado"),CONCATENATE("R8C",'Mapa final'!$R$29),"")</f>
        <v/>
      </c>
      <c r="R13" s="88" t="str">
        <f>IF(AND('Mapa final'!$AB$30="Muy Alta",'Mapa final'!$AD$30="Moderado"),CONCATENATE("R8C",'Mapa final'!$R$30),"")</f>
        <v/>
      </c>
      <c r="S13" s="87" t="str">
        <f>IF(AND('Mapa final'!$AB$28="Muy Alta",'Mapa final'!$AD$28="Mayor"),CONCATENATE("R8C",'Mapa final'!$R$28),"")</f>
        <v/>
      </c>
      <c r="T13" s="40" t="str">
        <f>IF(AND('Mapa final'!$AB$29="Muy Alta",'Mapa final'!$AD$29="Mayor"),CONCATENATE("R8C",'Mapa final'!$R$29),"")</f>
        <v/>
      </c>
      <c r="U13" s="88" t="str">
        <f>IF(AND('Mapa final'!$AB$30="Muy Alta",'Mapa final'!$AD$30="Mayor"),CONCATENATE("R8C",'Mapa final'!$R$30),"")</f>
        <v/>
      </c>
      <c r="V13" s="215" t="str">
        <f>IF(AND('Mapa final'!$AB$28="Muy Alta",'Mapa final'!$AD$28="Catastrófico"),CONCATENATE("R8C",'Mapa final'!$R$28),"")</f>
        <v/>
      </c>
      <c r="W13" s="216" t="str">
        <f>IF(AND('Mapa final'!$AB$29="Muy Alta",'Mapa final'!$AD$29="Catastrófico"),CONCATENATE("R8C",'Mapa final'!$R$29),"")</f>
        <v/>
      </c>
      <c r="X13" s="217" t="str">
        <f>IF(AND('Mapa final'!$AB$30="Muy Alta",'Mapa final'!$AD$30="Catastrófico"),CONCATENATE("R8C",'Mapa final'!$R$30),"")</f>
        <v/>
      </c>
      <c r="Y13" s="41"/>
      <c r="Z13" s="300"/>
      <c r="AA13" s="301"/>
      <c r="AB13" s="301"/>
      <c r="AC13" s="301"/>
      <c r="AD13" s="301"/>
      <c r="AE13" s="302"/>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76" ht="15" customHeight="1" x14ac:dyDescent="0.25">
      <c r="A14" s="41"/>
      <c r="B14" s="309"/>
      <c r="C14" s="310"/>
      <c r="D14" s="311"/>
      <c r="E14" s="284"/>
      <c r="F14" s="279"/>
      <c r="G14" s="279"/>
      <c r="H14" s="279"/>
      <c r="I14" s="279"/>
      <c r="J14" s="87" t="str">
        <f>IF(AND('Mapa final'!$AB$31="Muy Alta",'Mapa final'!$AD$31="Leve"),CONCATENATE("R9C",'Mapa final'!$R$31),"")</f>
        <v/>
      </c>
      <c r="K14" s="40" t="str">
        <f>IF(AND('Mapa final'!$AB$32="Muy Alta",'Mapa final'!$AD$32="Leve"),CONCATENATE("R9C",'Mapa final'!$R$32),"")</f>
        <v/>
      </c>
      <c r="L14" s="88" t="str">
        <f>IF(AND('Mapa final'!$AB$33="Muy Alta",'Mapa final'!$AD$33="Leve"),CONCATENATE("R9C",'Mapa final'!$R$33),"")</f>
        <v/>
      </c>
      <c r="M14" s="87" t="str">
        <f>IF(AND('Mapa final'!$AB$31="Muy Alta",'Mapa final'!$AD$31="Menor"),CONCATENATE("R9C",'Mapa final'!$R$31),"")</f>
        <v/>
      </c>
      <c r="N14" s="40" t="str">
        <f>IF(AND('Mapa final'!$AB$32="Muy Alta",'Mapa final'!$AD$32="Menor"),CONCATENATE("R9C",'Mapa final'!$R$32),"")</f>
        <v/>
      </c>
      <c r="O14" s="88" t="str">
        <f>IF(AND('Mapa final'!$AB$33="Muy Alta",'Mapa final'!$AD$33="Menor"),CONCATENATE("R9C",'Mapa final'!$R$33),"")</f>
        <v/>
      </c>
      <c r="P14" s="87" t="str">
        <f>IF(AND('Mapa final'!$AB$31="Muy Alta",'Mapa final'!$AD$31="Moderado"),CONCATENATE("R9C",'Mapa final'!$R$31),"")</f>
        <v/>
      </c>
      <c r="Q14" s="40" t="str">
        <f>IF(AND('Mapa final'!$AB$32="Muy Alta",'Mapa final'!$AD$32="Moderado"),CONCATENATE("R9C",'Mapa final'!$R$32),"")</f>
        <v/>
      </c>
      <c r="R14" s="88" t="str">
        <f>IF(AND('Mapa final'!$AB$33="Muy Alta",'Mapa final'!$AD$33="Moderado"),CONCATENATE("R9C",'Mapa final'!$R$33),"")</f>
        <v/>
      </c>
      <c r="S14" s="87" t="str">
        <f>IF(AND('Mapa final'!$AB$31="Muy Alta",'Mapa final'!$AD$31="Mayor"),CONCATENATE("R9C",'Mapa final'!$R$31),"")</f>
        <v/>
      </c>
      <c r="T14" s="40" t="str">
        <f>IF(AND('Mapa final'!$AB$32="Muy Alta",'Mapa final'!$AD$32="Mayor"),CONCATENATE("R9C",'Mapa final'!$R$32),"")</f>
        <v/>
      </c>
      <c r="U14" s="88" t="str">
        <f>IF(AND('Mapa final'!$AB$33="Muy Alta",'Mapa final'!$AD$33="Mayor"),CONCATENATE("R9C",'Mapa final'!$R$33),"")</f>
        <v/>
      </c>
      <c r="V14" s="215" t="str">
        <f>IF(AND('Mapa final'!$AB$31="Muy Alta",'Mapa final'!$AD$31="Catastrófico"),CONCATENATE("R9C",'Mapa final'!$R$31),"")</f>
        <v/>
      </c>
      <c r="W14" s="216" t="str">
        <f>IF(AND('Mapa final'!$AB$32="Muy Alta",'Mapa final'!$AD$32="Catastrófico"),CONCATENATE("R9C",'Mapa final'!$R$32),"")</f>
        <v/>
      </c>
      <c r="X14" s="217" t="str">
        <f>IF(AND('Mapa final'!$AB$33="Muy Alta",'Mapa final'!$AD$33="Catastrófico"),CONCATENATE("R9C",'Mapa final'!$R$33),"")</f>
        <v/>
      </c>
      <c r="Y14" s="41"/>
      <c r="Z14" s="300"/>
      <c r="AA14" s="301"/>
      <c r="AB14" s="301"/>
      <c r="AC14" s="301"/>
      <c r="AD14" s="301"/>
      <c r="AE14" s="302"/>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76" ht="15" customHeight="1" x14ac:dyDescent="0.25">
      <c r="A15" s="41"/>
      <c r="B15" s="309"/>
      <c r="C15" s="310"/>
      <c r="D15" s="311"/>
      <c r="E15" s="284"/>
      <c r="F15" s="279"/>
      <c r="G15" s="279"/>
      <c r="H15" s="279"/>
      <c r="I15" s="279"/>
      <c r="J15" s="87" t="str">
        <f>IF(AND('Mapa final'!$AB$34="Muy Alta",'Mapa final'!$AD$34="Leve"),CONCATENATE("R10C",'Mapa final'!$R$34),"")</f>
        <v/>
      </c>
      <c r="K15" s="40" t="str">
        <f>IF(AND('Mapa final'!$AB$35="Muy Alta",'Mapa final'!$AD$35="Leve"),CONCATENATE("R10C",'Mapa final'!$R$35),"")</f>
        <v/>
      </c>
      <c r="L15" s="88" t="str">
        <f>IF(AND('Mapa final'!$AB$36="Muy Alta",'Mapa final'!$AD$36="Leve"),CONCATENATE("R10C",'Mapa final'!$R$36),"")</f>
        <v/>
      </c>
      <c r="M15" s="87" t="str">
        <f>IF(AND('Mapa final'!$AB$34="Muy Alta",'Mapa final'!$AD$34="Menor"),CONCATENATE("R10C",'Mapa final'!$R$34),"")</f>
        <v/>
      </c>
      <c r="N15" s="40" t="str">
        <f>IF(AND('Mapa final'!$AB$35="Muy Alta",'Mapa final'!$AD$35="Menor"),CONCATENATE("R10C",'Mapa final'!$R$35),"")</f>
        <v/>
      </c>
      <c r="O15" s="88" t="str">
        <f>IF(AND('Mapa final'!$AB$36="Muy Alta",'Mapa final'!$AD$36="Menor"),CONCATENATE("R10C",'Mapa final'!$R$36),"")</f>
        <v/>
      </c>
      <c r="P15" s="87" t="str">
        <f>IF(AND('Mapa final'!$AB$34="Muy Alta",'Mapa final'!$AD$34="Moderado"),CONCATENATE("R10C",'Mapa final'!$R$34),"")</f>
        <v/>
      </c>
      <c r="Q15" s="40" t="str">
        <f>IF(AND('Mapa final'!$AB$35="Muy Alta",'Mapa final'!$AD$35="Moderado"),CONCATENATE("R10C",'Mapa final'!$R$35),"")</f>
        <v/>
      </c>
      <c r="R15" s="88" t="str">
        <f>IF(AND('Mapa final'!$AB$36="Muy Alta",'Mapa final'!$AD$36="Moderado"),CONCATENATE("R10C",'Mapa final'!$R$36),"")</f>
        <v/>
      </c>
      <c r="S15" s="87" t="str">
        <f>IF(AND('Mapa final'!$AB$34="Muy Alta",'Mapa final'!$AD$34="Mayor"),CONCATENATE("R10C",'Mapa final'!$R$34),"")</f>
        <v/>
      </c>
      <c r="T15" s="40" t="str">
        <f>IF(AND('Mapa final'!$AB$35="Muy Alta",'Mapa final'!$AD$35="Mayor"),CONCATENATE("R10C",'Mapa final'!$R$35),"")</f>
        <v/>
      </c>
      <c r="U15" s="88" t="str">
        <f>IF(AND('Mapa final'!$AB$36="Muy Alta",'Mapa final'!$AD$36="Mayor"),CONCATENATE("R10C",'Mapa final'!$R$36),"")</f>
        <v/>
      </c>
      <c r="V15" s="215" t="str">
        <f>IF(AND('Mapa final'!$AB$34="Muy Alta",'Mapa final'!$AD$34="Catastrófico"),CONCATENATE("R10C",'Mapa final'!$R$34),"")</f>
        <v/>
      </c>
      <c r="W15" s="216" t="str">
        <f>IF(AND('Mapa final'!$AB$35="Muy Alta",'Mapa final'!$AD$35="Catastrófico"),CONCATENATE("R10C",'Mapa final'!$R$35),"")</f>
        <v/>
      </c>
      <c r="X15" s="217" t="str">
        <f>IF(AND('Mapa final'!$AB$36="Muy Alta",'Mapa final'!$AD$36="Catastrófico"),CONCATENATE("R10C",'Mapa final'!$R$36),"")</f>
        <v/>
      </c>
      <c r="Y15" s="41"/>
      <c r="Z15" s="300"/>
      <c r="AA15" s="301"/>
      <c r="AB15" s="301"/>
      <c r="AC15" s="301"/>
      <c r="AD15" s="301"/>
      <c r="AE15" s="302"/>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76" ht="15" customHeight="1" x14ac:dyDescent="0.25">
      <c r="A16" s="41"/>
      <c r="B16" s="309"/>
      <c r="C16" s="310"/>
      <c r="D16" s="311"/>
      <c r="E16" s="284"/>
      <c r="F16" s="279"/>
      <c r="G16" s="279"/>
      <c r="H16" s="279"/>
      <c r="I16" s="279"/>
      <c r="J16" s="87" t="str">
        <f>IF(AND('Mapa final'!$AB$37="Muy Alta",'Mapa final'!$AD$37="Leve"),CONCATENATE("R11C",'Mapa final'!$R$37),"")</f>
        <v/>
      </c>
      <c r="K16" s="40" t="str">
        <f>IF(AND('Mapa final'!$AB$38="Muy Alta",'Mapa final'!$AD$38="Leve"),CONCATENATE("R11C",'Mapa final'!$R$38),"")</f>
        <v/>
      </c>
      <c r="L16" s="88" t="str">
        <f>IF(AND('Mapa final'!$AB$39="Muy Alta",'Mapa final'!$AD$39="Leve"),CONCATENATE("R11C",'Mapa final'!$R$39),"")</f>
        <v/>
      </c>
      <c r="M16" s="87" t="str">
        <f>IF(AND('Mapa final'!$AB$37="Muy Alta",'Mapa final'!$AD$37="Menor"),CONCATENATE("R11C",'Mapa final'!$R$37),"")</f>
        <v/>
      </c>
      <c r="N16" s="40" t="str">
        <f>IF(AND('Mapa final'!$AB$38="Muy Alta",'Mapa final'!$AD$38="Menor"),CONCATENATE("R11C",'Mapa final'!$R$38),"")</f>
        <v/>
      </c>
      <c r="O16" s="88" t="str">
        <f>IF(AND('Mapa final'!$AB$39="Muy Alta",'Mapa final'!$AD$39="Menor"),CONCATENATE("R11C",'Mapa final'!$R$39),"")</f>
        <v/>
      </c>
      <c r="P16" s="87" t="str">
        <f>IF(AND('Mapa final'!$AB$37="Muy Alta",'Mapa final'!$AD$37="Moderado"),CONCATENATE("R11C",'Mapa final'!$R$37),"")</f>
        <v/>
      </c>
      <c r="Q16" s="40" t="str">
        <f>IF(AND('Mapa final'!$AB$38="Muy Alta",'Mapa final'!$AD$38="Moderado"),CONCATENATE("R11C",'Mapa final'!$R$38),"")</f>
        <v/>
      </c>
      <c r="R16" s="88" t="str">
        <f>IF(AND('Mapa final'!$AB$39="Muy Alta",'Mapa final'!$AD$39="Moderado"),CONCATENATE("R11C",'Mapa final'!$R$39),"")</f>
        <v/>
      </c>
      <c r="S16" s="87" t="str">
        <f>IF(AND('Mapa final'!$AB$37="Muy Alta",'Mapa final'!$AD$37="Mayor"),CONCATENATE("R11C",'Mapa final'!$R$37),"")</f>
        <v/>
      </c>
      <c r="T16" s="40" t="str">
        <f>IF(AND('Mapa final'!$AB$38="Muy Alta",'Mapa final'!$AD$38="Mayor"),CONCATENATE("R11C",'Mapa final'!$R$38),"")</f>
        <v/>
      </c>
      <c r="U16" s="88" t="str">
        <f>IF(AND('Mapa final'!$AB$39="Muy Alta",'Mapa final'!$AD$39="Mayor"),CONCATENATE("R11C",'Mapa final'!$R$39),"")</f>
        <v/>
      </c>
      <c r="V16" s="215" t="str">
        <f>IF(AND('Mapa final'!$AB$37="Muy Alta",'Mapa final'!$AD$37="Catastrófico"),CONCATENATE("R11C",'Mapa final'!$R$37),"")</f>
        <v/>
      </c>
      <c r="W16" s="216" t="str">
        <f>IF(AND('Mapa final'!$AB$38="Muy Alta",'Mapa final'!$AD$38="Catastrófico"),CONCATENATE("R11C",'Mapa final'!$R$38),"")</f>
        <v/>
      </c>
      <c r="X16" s="217" t="str">
        <f>IF(AND('Mapa final'!$AB$39="Muy Alta",'Mapa final'!$AD$39="Catastrófico"),CONCATENATE("R11C",'Mapa final'!$R$39),"")</f>
        <v/>
      </c>
      <c r="Y16" s="41"/>
      <c r="Z16" s="300"/>
      <c r="AA16" s="301"/>
      <c r="AB16" s="301"/>
      <c r="AC16" s="301"/>
      <c r="AD16" s="301"/>
      <c r="AE16" s="302"/>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ht="15" customHeight="1" x14ac:dyDescent="0.25">
      <c r="A17" s="41"/>
      <c r="B17" s="309"/>
      <c r="C17" s="310"/>
      <c r="D17" s="311"/>
      <c r="E17" s="284"/>
      <c r="F17" s="279"/>
      <c r="G17" s="279"/>
      <c r="H17" s="279"/>
      <c r="I17" s="279"/>
      <c r="J17" s="87" t="str">
        <f>IF(AND('Mapa final'!$AB$40="Muy Alta",'Mapa final'!$AD$40="Leve"),CONCATENATE("R12C",'Mapa final'!$R$40),"")</f>
        <v/>
      </c>
      <c r="K17" s="40" t="str">
        <f>IF(AND('Mapa final'!$AB$41="Muy Alta",'Mapa final'!$AD$41="Leve"),CONCATENATE("R12C",'Mapa final'!$R$41),"")</f>
        <v/>
      </c>
      <c r="L17" s="88" t="str">
        <f>IF(AND('Mapa final'!$AB$42="Muy Alta",'Mapa final'!$AD$42="Leve"),CONCATENATE("R12C",'Mapa final'!$R$42),"")</f>
        <v/>
      </c>
      <c r="M17" s="87" t="str">
        <f>IF(AND('Mapa final'!$AB$40="Muy Alta",'Mapa final'!$AD$40="Menor"),CONCATENATE("R12C",'Mapa final'!$R$40),"")</f>
        <v/>
      </c>
      <c r="N17" s="40" t="str">
        <f>IF(AND('Mapa final'!$AB$41="Muy Alta",'Mapa final'!$AD$41="Menor"),CONCATENATE("R12C",'Mapa final'!$R$41),"")</f>
        <v/>
      </c>
      <c r="O17" s="88" t="str">
        <f>IF(AND('Mapa final'!$AB$42="Muy Alta",'Mapa final'!$AD$42="Menor"),CONCATENATE("R12C",'Mapa final'!$R$42),"")</f>
        <v/>
      </c>
      <c r="P17" s="87" t="str">
        <f>IF(AND('Mapa final'!$AB$40="Muy Alta",'Mapa final'!$AD$40="Moderado"),CONCATENATE("R12C",'Mapa final'!$R$40),"")</f>
        <v/>
      </c>
      <c r="Q17" s="40" t="str">
        <f>IF(AND('Mapa final'!$AB$41="Muy Alta",'Mapa final'!$AD$41="Moderado"),CONCATENATE("R12C",'Mapa final'!$R$41),"")</f>
        <v/>
      </c>
      <c r="R17" s="88" t="str">
        <f>IF(AND('Mapa final'!$AB$42="Muy Alta",'Mapa final'!$AD$42="Moderado"),CONCATENATE("R12C",'Mapa final'!$R$42),"")</f>
        <v/>
      </c>
      <c r="S17" s="87" t="str">
        <f>IF(AND('Mapa final'!$AB$40="Muy Alta",'Mapa final'!$AD$40="Mayor"),CONCATENATE("R12C",'Mapa final'!$R$40),"")</f>
        <v/>
      </c>
      <c r="T17" s="40" t="str">
        <f>IF(AND('Mapa final'!$AB$41="Muy Alta",'Mapa final'!$AD$41="Mayor"),CONCATENATE("R12C",'Mapa final'!$R$41),"")</f>
        <v/>
      </c>
      <c r="U17" s="88" t="str">
        <f>IF(AND('Mapa final'!$AB$42="Muy Alta",'Mapa final'!$AD$42="Mayor"),CONCATENATE("R12C",'Mapa final'!$R$42),"")</f>
        <v/>
      </c>
      <c r="V17" s="215" t="str">
        <f>IF(AND('Mapa final'!$AB$40="Muy Alta",'Mapa final'!$AD$40="Catastrófico"),CONCATENATE("R12C",'Mapa final'!$R$40),"")</f>
        <v/>
      </c>
      <c r="W17" s="216" t="str">
        <f>IF(AND('Mapa final'!$AB$41="Muy Alta",'Mapa final'!$AD$41="Catastrófico"),CONCATENATE("R12C",'Mapa final'!$R$41),"")</f>
        <v/>
      </c>
      <c r="X17" s="217" t="str">
        <f>IF(AND('Mapa final'!$AB$42="Muy Alta",'Mapa final'!$AD$42="Catastrófico"),CONCATENATE("R12C",'Mapa final'!$R$42),"")</f>
        <v/>
      </c>
      <c r="Y17" s="41"/>
      <c r="Z17" s="300"/>
      <c r="AA17" s="301"/>
      <c r="AB17" s="301"/>
      <c r="AC17" s="301"/>
      <c r="AD17" s="301"/>
      <c r="AE17" s="302"/>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5" customHeight="1" x14ac:dyDescent="0.25">
      <c r="A18" s="41"/>
      <c r="B18" s="309"/>
      <c r="C18" s="310"/>
      <c r="D18" s="311"/>
      <c r="E18" s="284"/>
      <c r="F18" s="279"/>
      <c r="G18" s="279"/>
      <c r="H18" s="279"/>
      <c r="I18" s="279"/>
      <c r="J18" s="87" t="str">
        <f>IF(AND('Mapa final'!$AB$43="Muy Alta",'Mapa final'!$AD$43="Leve"),CONCATENATE("R13C",'Mapa final'!$R$43),"")</f>
        <v/>
      </c>
      <c r="K18" s="40" t="str">
        <f>IF(AND('Mapa final'!$AB$44="Muy Alta",'Mapa final'!$AD$44="Leve"),CONCATENATE("R13C",'Mapa final'!$R$44),"")</f>
        <v/>
      </c>
      <c r="L18" s="88" t="str">
        <f>IF(AND('Mapa final'!$AB$45="Muy Alta",'Mapa final'!$AD$45="Leve"),CONCATENATE("R13C",'Mapa final'!$R$45),"")</f>
        <v/>
      </c>
      <c r="M18" s="87" t="str">
        <f>IF(AND('Mapa final'!$AB$43="Muy Alta",'Mapa final'!$AD$43="Menor"),CONCATENATE("R13C",'Mapa final'!$R$43),"")</f>
        <v/>
      </c>
      <c r="N18" s="40" t="str">
        <f>IF(AND('Mapa final'!$AB$44="Muy Alta",'Mapa final'!$AD$44="Menor"),CONCATENATE("R13C",'Mapa final'!$R$44),"")</f>
        <v/>
      </c>
      <c r="O18" s="88" t="str">
        <f>IF(AND('Mapa final'!$AB$45="Muy Alta",'Mapa final'!$AD$45="Menor"),CONCATENATE("R13C",'Mapa final'!$R$45),"")</f>
        <v/>
      </c>
      <c r="P18" s="87" t="str">
        <f>IF(AND('Mapa final'!$AB$43="Muy Alta",'Mapa final'!$AD$43="Moderado"),CONCATENATE("R13C",'Mapa final'!$R$43),"")</f>
        <v/>
      </c>
      <c r="Q18" s="40" t="str">
        <f>IF(AND('Mapa final'!$AB$44="Muy Alta",'Mapa final'!$AD$44="Moderado"),CONCATENATE("R13C",'Mapa final'!$R$44),"")</f>
        <v/>
      </c>
      <c r="R18" s="88" t="str">
        <f>IF(AND('Mapa final'!$AB$45="Muy Alta",'Mapa final'!$AD$45="Moderado"),CONCATENATE("R13C",'Mapa final'!$R$45),"")</f>
        <v/>
      </c>
      <c r="S18" s="87" t="str">
        <f>IF(AND('Mapa final'!$AB$43="Muy Alta",'Mapa final'!$AD$43="Mayor"),CONCATENATE("R13C",'Mapa final'!$R$43),"")</f>
        <v/>
      </c>
      <c r="T18" s="40" t="str">
        <f>IF(AND('Mapa final'!$AB$44="Muy Alta",'Mapa final'!$AD$44="Mayor"),CONCATENATE("R13C",'Mapa final'!$R$44),"")</f>
        <v/>
      </c>
      <c r="U18" s="88" t="str">
        <f>IF(AND('Mapa final'!$AB$45="Muy Alta",'Mapa final'!$AD$45="Mayor"),CONCATENATE("R13C",'Mapa final'!$R$45),"")</f>
        <v/>
      </c>
      <c r="V18" s="215" t="str">
        <f>IF(AND('Mapa final'!$AB$43="Muy Alta",'Mapa final'!$AD$43="Catastrófico"),CONCATENATE("R13C",'Mapa final'!$R$43),"")</f>
        <v/>
      </c>
      <c r="W18" s="216" t="str">
        <f>IF(AND('Mapa final'!$AB$44="Muy Alta",'Mapa final'!$AD$44="Catastrófico"),CONCATENATE("R13C",'Mapa final'!$R$44),"")</f>
        <v/>
      </c>
      <c r="X18" s="217" t="str">
        <f>IF(AND('Mapa final'!$AB$45="Muy Alta",'Mapa final'!$AD$45="Catastrófico"),CONCATENATE("R13C",'Mapa final'!$R$45),"")</f>
        <v/>
      </c>
      <c r="Y18" s="41"/>
      <c r="Z18" s="300"/>
      <c r="AA18" s="301"/>
      <c r="AB18" s="301"/>
      <c r="AC18" s="301"/>
      <c r="AD18" s="301"/>
      <c r="AE18" s="302"/>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ht="15" customHeight="1" x14ac:dyDescent="0.25">
      <c r="A19" s="41"/>
      <c r="B19" s="309"/>
      <c r="C19" s="310"/>
      <c r="D19" s="311"/>
      <c r="E19" s="284"/>
      <c r="F19" s="279"/>
      <c r="G19" s="279"/>
      <c r="H19" s="279"/>
      <c r="I19" s="279"/>
      <c r="J19" s="87" t="str">
        <f>IF(AND('Mapa final'!$AB$46="Muy Alta",'Mapa final'!$AD$46="Leve"),CONCATENATE("R14C",'Mapa final'!$R$46),"")</f>
        <v/>
      </c>
      <c r="K19" s="40" t="str">
        <f>IF(AND('Mapa final'!$AB$47="Muy Alta",'Mapa final'!$AD$47="Leve"),CONCATENATE("R14C",'Mapa final'!$R$47),"")</f>
        <v/>
      </c>
      <c r="L19" s="88" t="str">
        <f>IF(AND('Mapa final'!$AB$48="Muy Alta",'Mapa final'!$AD$48="Leve"),CONCATENATE("R14C",'Mapa final'!$R$48),"")</f>
        <v/>
      </c>
      <c r="M19" s="87" t="str">
        <f>IF(AND('Mapa final'!$AB$46="Muy Alta",'Mapa final'!$AD$46="Menor"),CONCATENATE("R14C",'Mapa final'!$R$46),"")</f>
        <v/>
      </c>
      <c r="N19" s="40" t="str">
        <f>IF(AND('Mapa final'!$AB$47="Muy Alta",'Mapa final'!$AD$47="Menor"),CONCATENATE("R14C",'Mapa final'!$R$47),"")</f>
        <v/>
      </c>
      <c r="O19" s="88" t="str">
        <f>IF(AND('Mapa final'!$AB$48="Muy Alta",'Mapa final'!$AD$48="Menor"),CONCATENATE("R14C",'Mapa final'!$R$48),"")</f>
        <v/>
      </c>
      <c r="P19" s="87" t="str">
        <f>IF(AND('Mapa final'!$AB$46="Muy Alta",'Mapa final'!$AD$46="Moderado"),CONCATENATE("R14C",'Mapa final'!$R$46),"")</f>
        <v/>
      </c>
      <c r="Q19" s="40" t="str">
        <f>IF(AND('Mapa final'!$AB$47="Muy Alta",'Mapa final'!$AD$47="Moderado"),CONCATENATE("R14C",'Mapa final'!$R$47),"")</f>
        <v/>
      </c>
      <c r="R19" s="88" t="str">
        <f>IF(AND('Mapa final'!$AB$48="Muy Alta",'Mapa final'!$AD$48="Moderado"),CONCATENATE("R14C",'Mapa final'!$R$48),"")</f>
        <v/>
      </c>
      <c r="S19" s="87" t="str">
        <f>IF(AND('Mapa final'!$AB$46="Muy Alta",'Mapa final'!$AD$46="Mayor"),CONCATENATE("R14C",'Mapa final'!$R$46),"")</f>
        <v/>
      </c>
      <c r="T19" s="40" t="str">
        <f>IF(AND('Mapa final'!$AB$47="Muy Alta",'Mapa final'!$AD$47="Mayor"),CONCATENATE("R14C",'Mapa final'!$R$47),"")</f>
        <v/>
      </c>
      <c r="U19" s="88" t="str">
        <f>IF(AND('Mapa final'!$AB$48="Muy Alta",'Mapa final'!$AD$48="Mayor"),CONCATENATE("R14C",'Mapa final'!$R$48),"")</f>
        <v/>
      </c>
      <c r="V19" s="215" t="str">
        <f>IF(AND('Mapa final'!$AB$46="Muy Alta",'Mapa final'!$AD$46="Catastrófico"),CONCATENATE("R14C",'Mapa final'!$R$46),"")</f>
        <v/>
      </c>
      <c r="W19" s="216" t="str">
        <f>IF(AND('Mapa final'!$AB$47="Muy Alta",'Mapa final'!$AD$47="Catastrófico"),CONCATENATE("R14C",'Mapa final'!$R$47),"")</f>
        <v/>
      </c>
      <c r="X19" s="217" t="str">
        <f>IF(AND('Mapa final'!$AB$48="Muy Alta",'Mapa final'!$AD$48="Catastrófico"),CONCATENATE("R14C",'Mapa final'!$R$48),"")</f>
        <v/>
      </c>
      <c r="Y19" s="41"/>
      <c r="Z19" s="300"/>
      <c r="AA19" s="301"/>
      <c r="AB19" s="301"/>
      <c r="AC19" s="301"/>
      <c r="AD19" s="301"/>
      <c r="AE19" s="302"/>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ht="15" customHeight="1" x14ac:dyDescent="0.25">
      <c r="A20" s="41"/>
      <c r="B20" s="309"/>
      <c r="C20" s="310"/>
      <c r="D20" s="311"/>
      <c r="E20" s="284"/>
      <c r="F20" s="279"/>
      <c r="G20" s="279"/>
      <c r="H20" s="279"/>
      <c r="I20" s="279"/>
      <c r="J20" s="87" t="str">
        <f>IF(AND('Mapa final'!$AB$49="Muy Alta",'Mapa final'!$AD$49="Leve"),CONCATENATE("R15C",'Mapa final'!$R$49),"")</f>
        <v/>
      </c>
      <c r="K20" s="40" t="str">
        <f>IF(AND('Mapa final'!$AB$50="Muy Alta",'Mapa final'!$AD$50="Leve"),CONCATENATE("R15C",'Mapa final'!$R$50),"")</f>
        <v/>
      </c>
      <c r="L20" s="88" t="str">
        <f>IF(AND('Mapa final'!$AB$51="Muy Alta",'Mapa final'!$AD$51="Leve"),CONCATENATE("R15C",'Mapa final'!$R$51),"")</f>
        <v/>
      </c>
      <c r="M20" s="87" t="str">
        <f>IF(AND('Mapa final'!$AB$49="Muy Alta",'Mapa final'!$AD$49="Menor"),CONCATENATE("R15C",'Mapa final'!$R$49),"")</f>
        <v/>
      </c>
      <c r="N20" s="40" t="str">
        <f>IF(AND('Mapa final'!$AB$50="Muy Alta",'Mapa final'!$AD$50="Menor"),CONCATENATE("R15C",'Mapa final'!$R$50),"")</f>
        <v/>
      </c>
      <c r="O20" s="88" t="str">
        <f>IF(AND('Mapa final'!$AB$51="Muy Alta",'Mapa final'!$AD$51="Menor"),CONCATENATE("R15C",'Mapa final'!$R$51),"")</f>
        <v/>
      </c>
      <c r="P20" s="87" t="str">
        <f>IF(AND('Mapa final'!$AB$49="Muy Alta",'Mapa final'!$AD$49="Moderado"),CONCATENATE("R15C",'Mapa final'!$R$49),"")</f>
        <v/>
      </c>
      <c r="Q20" s="40" t="str">
        <f>IF(AND('Mapa final'!$AB$50="Muy Alta",'Mapa final'!$AD$50="Moderado"),CONCATENATE("R15C",'Mapa final'!$R$50),"")</f>
        <v/>
      </c>
      <c r="R20" s="88" t="str">
        <f>IF(AND('Mapa final'!$AB$51="Muy Alta",'Mapa final'!$AD$51="Moderado"),CONCATENATE("R15C",'Mapa final'!$R$51),"")</f>
        <v/>
      </c>
      <c r="S20" s="87" t="str">
        <f>IF(AND('Mapa final'!$AB$49="Muy Alta",'Mapa final'!$AD$49="Mayor"),CONCATENATE("R15C",'Mapa final'!$R$49),"")</f>
        <v/>
      </c>
      <c r="T20" s="40" t="str">
        <f>IF(AND('Mapa final'!$AB$50="Muy Alta",'Mapa final'!$AD$50="Mayor"),CONCATENATE("R15C",'Mapa final'!$R$50),"")</f>
        <v/>
      </c>
      <c r="U20" s="88" t="str">
        <f>IF(AND('Mapa final'!$AB$51="Muy Alta",'Mapa final'!$AD$51="Mayor"),CONCATENATE("R15C",'Mapa final'!$R$51),"")</f>
        <v/>
      </c>
      <c r="V20" s="215" t="str">
        <f>IF(AND('Mapa final'!$AB$49="Muy Alta",'Mapa final'!$AD$49="Catastrófico"),CONCATENATE("R15C",'Mapa final'!$R$49),"")</f>
        <v/>
      </c>
      <c r="W20" s="216" t="str">
        <f>IF(AND('Mapa final'!$AB$50="Muy Alta",'Mapa final'!$AD$50="Catastrófico"),CONCATENATE("R15C",'Mapa final'!$R$50),"")</f>
        <v/>
      </c>
      <c r="X20" s="217" t="str">
        <f>IF(AND('Mapa final'!$AB$51="Muy Alta",'Mapa final'!$AD$51="Catastrófico"),CONCATENATE("R15C",'Mapa final'!$R$51),"")</f>
        <v/>
      </c>
      <c r="Y20" s="41"/>
      <c r="Z20" s="300"/>
      <c r="AA20" s="301"/>
      <c r="AB20" s="301"/>
      <c r="AC20" s="301"/>
      <c r="AD20" s="301"/>
      <c r="AE20" s="302"/>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row>
    <row r="21" spans="1:61" ht="15" customHeight="1" x14ac:dyDescent="0.25">
      <c r="A21" s="41"/>
      <c r="B21" s="309"/>
      <c r="C21" s="310"/>
      <c r="D21" s="311"/>
      <c r="E21" s="284"/>
      <c r="F21" s="279"/>
      <c r="G21" s="279"/>
      <c r="H21" s="279"/>
      <c r="I21" s="279"/>
      <c r="J21" s="87" t="str">
        <f>IF(AND('Mapa final'!$AB$52="Muy Alta",'Mapa final'!$AD$52="Leve"),CONCATENATE("R16C",'Mapa final'!$R$52),"")</f>
        <v/>
      </c>
      <c r="K21" s="40" t="str">
        <f>IF(AND('Mapa final'!$AB$53="Muy Alta",'Mapa final'!$AD$53="Leve"),CONCATENATE("R16C",'Mapa final'!$R$53),"")</f>
        <v/>
      </c>
      <c r="L21" s="88" t="str">
        <f>IF(AND('Mapa final'!$AB$54="Muy Alta",'Mapa final'!$AD$54="Leve"),CONCATENATE("R16C",'Mapa final'!$R$54),"")</f>
        <v/>
      </c>
      <c r="M21" s="87" t="str">
        <f>IF(AND('Mapa final'!$AB$52="Muy Alta",'Mapa final'!$AD$52="Menor"),CONCATENATE("R16C",'Mapa final'!$R$52),"")</f>
        <v/>
      </c>
      <c r="N21" s="40" t="str">
        <f>IF(AND('Mapa final'!$AB$53="Muy Alta",'Mapa final'!$AD$53="Menor"),CONCATENATE("R16C",'Mapa final'!$R$53),"")</f>
        <v/>
      </c>
      <c r="O21" s="88" t="str">
        <f>IF(AND('Mapa final'!$AB$54="Muy Alta",'Mapa final'!$AD$54="Menor"),CONCATENATE("R16C",'Mapa final'!$R$54),"")</f>
        <v/>
      </c>
      <c r="P21" s="87" t="str">
        <f>IF(AND('Mapa final'!$AB$52="Muy Alta",'Mapa final'!$AD$52="Moderado"),CONCATENATE("R16C",'Mapa final'!$R$52),"")</f>
        <v/>
      </c>
      <c r="Q21" s="40" t="str">
        <f>IF(AND('Mapa final'!$AB$53="Muy Alta",'Mapa final'!$AD$53="Moderado"),CONCATENATE("R16C",'Mapa final'!$R$53),"")</f>
        <v/>
      </c>
      <c r="R21" s="88" t="str">
        <f>IF(AND('Mapa final'!$AB$54="Muy Alta",'Mapa final'!$AD$54="Moderado"),CONCATENATE("R16C",'Mapa final'!$R$54),"")</f>
        <v/>
      </c>
      <c r="S21" s="87" t="str">
        <f>IF(AND('Mapa final'!$AB$52="Muy Alta",'Mapa final'!$AD$52="Mayor"),CONCATENATE("R16C",'Mapa final'!$R$52),"")</f>
        <v/>
      </c>
      <c r="T21" s="40" t="str">
        <f>IF(AND('Mapa final'!$AB$53="Muy Alta",'Mapa final'!$AD$53="Mayor"),CONCATENATE("R16C",'Mapa final'!$R$53),"")</f>
        <v/>
      </c>
      <c r="U21" s="88" t="str">
        <f>IF(AND('Mapa final'!$AB$54="Muy Alta",'Mapa final'!$AD$54="Mayor"),CONCATENATE("R16C",'Mapa final'!$R$54),"")</f>
        <v/>
      </c>
      <c r="V21" s="215" t="str">
        <f>IF(AND('Mapa final'!$AB$52="Muy Alta",'Mapa final'!$AD$52="Catastrófico"),CONCATENATE("R16C",'Mapa final'!$R$52),"")</f>
        <v/>
      </c>
      <c r="W21" s="216" t="str">
        <f>IF(AND('Mapa final'!$AB$53="Muy Alta",'Mapa final'!$AD$53="Catastrófico"),CONCATENATE("R16C",'Mapa final'!$R$53),"")</f>
        <v/>
      </c>
      <c r="X21" s="217" t="str">
        <f>IF(AND('Mapa final'!$AB$54="Muy Alta",'Mapa final'!$AD$54="Catastrófico"),CONCATENATE("R16C",'Mapa final'!$R$54),"")</f>
        <v/>
      </c>
      <c r="Y21" s="41"/>
      <c r="Z21" s="300"/>
      <c r="AA21" s="301"/>
      <c r="AB21" s="301"/>
      <c r="AC21" s="301"/>
      <c r="AD21" s="301"/>
      <c r="AE21" s="302"/>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row>
    <row r="22" spans="1:61" ht="15" customHeight="1" x14ac:dyDescent="0.25">
      <c r="A22" s="41"/>
      <c r="B22" s="309"/>
      <c r="C22" s="310"/>
      <c r="D22" s="311"/>
      <c r="E22" s="284"/>
      <c r="F22" s="279"/>
      <c r="G22" s="279"/>
      <c r="H22" s="279"/>
      <c r="I22" s="279"/>
      <c r="J22" s="87" t="str">
        <f>IF(AND('Mapa final'!$AB$55="Muy Alta",'Mapa final'!$AD$55="Leve"),CONCATENATE("R17",'Mapa final'!$R$55),"")</f>
        <v/>
      </c>
      <c r="K22" s="40" t="str">
        <f>IF(AND('Mapa final'!$AB$56="Muy Alta",'Mapa final'!$AD$56="Leve"),CONCATENATE("R17C",'Mapa final'!$R$56),"")</f>
        <v/>
      </c>
      <c r="L22" s="88" t="str">
        <f>IF(AND('Mapa final'!$AB$57="Muy Alta",'Mapa final'!$AD$57="Leve"),CONCATENATE("R17C",'Mapa final'!$R$57),"")</f>
        <v/>
      </c>
      <c r="M22" s="87" t="str">
        <f>IF(AND('Mapa final'!$AB$55="Muy Alta",'Mapa final'!$AD$55="Menor"),CONCATENATE("R17",'Mapa final'!$R$55),"")</f>
        <v/>
      </c>
      <c r="N22" s="40" t="str">
        <f>IF(AND('Mapa final'!$AB$56="Muy Alta",'Mapa final'!$AD$56="Menor"),CONCATENATE("R17C",'Mapa final'!$R$56),"")</f>
        <v/>
      </c>
      <c r="O22" s="88" t="str">
        <f>IF(AND('Mapa final'!$AB$57="Muy Alta",'Mapa final'!$AD$57="Menor"),CONCATENATE("R17C",'Mapa final'!$R$57),"")</f>
        <v/>
      </c>
      <c r="P22" s="87" t="str">
        <f>IF(AND('Mapa final'!$AB$55="Muy Alta",'Mapa final'!$AD$55="Moderado"),CONCATENATE("R17",'Mapa final'!$R$55),"")</f>
        <v/>
      </c>
      <c r="Q22" s="40" t="str">
        <f>IF(AND('Mapa final'!$AB$56="Muy Alta",'Mapa final'!$AD$56="Moderado"),CONCATENATE("R17C",'Mapa final'!$R$56),"")</f>
        <v/>
      </c>
      <c r="R22" s="88" t="str">
        <f>IF(AND('Mapa final'!$AB$57="Muy Alta",'Mapa final'!$AD$57="Moderado"),CONCATENATE("R17C",'Mapa final'!$R$57),"")</f>
        <v/>
      </c>
      <c r="S22" s="87" t="str">
        <f>IF(AND('Mapa final'!$AB$55="Muy Alta",'Mapa final'!$AD$55="Mayor"),CONCATENATE("R17",'Mapa final'!$R$55),"")</f>
        <v/>
      </c>
      <c r="T22" s="40" t="str">
        <f>IF(AND('Mapa final'!$AB$56="Muy Alta",'Mapa final'!$AD$56="Mayor"),CONCATENATE("R17C",'Mapa final'!$R$56),"")</f>
        <v/>
      </c>
      <c r="U22" s="88" t="str">
        <f>IF(AND('Mapa final'!$AB$57="Muy Alta",'Mapa final'!$AD$57="Mayor"),CONCATENATE("R17C",'Mapa final'!$R$57),"")</f>
        <v/>
      </c>
      <c r="V22" s="215" t="str">
        <f>IF(AND('Mapa final'!$AB$55="Muy Alta",'Mapa final'!$AD$55="Catastrófico"),CONCATENATE("R17",'Mapa final'!$R$55),"")</f>
        <v/>
      </c>
      <c r="W22" s="216" t="str">
        <f>IF(AND('Mapa final'!$AB$56="Muy Alta",'Mapa final'!$AD$56="Catastrófico"),CONCATENATE("R17C",'Mapa final'!$R$56),"")</f>
        <v/>
      </c>
      <c r="X22" s="217" t="str">
        <f>IF(AND('Mapa final'!$AB$57="Muy Alta",'Mapa final'!$AD$57="Catastrófico"),CONCATENATE("R17C",'Mapa final'!$R$57),"")</f>
        <v/>
      </c>
      <c r="Y22" s="41"/>
      <c r="Z22" s="300"/>
      <c r="AA22" s="301"/>
      <c r="AB22" s="301"/>
      <c r="AC22" s="301"/>
      <c r="AD22" s="301"/>
      <c r="AE22" s="302"/>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row>
    <row r="23" spans="1:61" ht="15" customHeight="1" x14ac:dyDescent="0.25">
      <c r="A23" s="41"/>
      <c r="B23" s="309"/>
      <c r="C23" s="310"/>
      <c r="D23" s="311"/>
      <c r="E23" s="284"/>
      <c r="F23" s="279"/>
      <c r="G23" s="279"/>
      <c r="H23" s="279"/>
      <c r="I23" s="279"/>
      <c r="J23" s="87" t="str">
        <f>IF(AND('Mapa final'!$AB$58="Muy Alta",'Mapa final'!$AD$58="Leve"),CONCATENATE("R18C",'Mapa final'!$R$58),"")</f>
        <v/>
      </c>
      <c r="K23" s="40" t="str">
        <f>IF(AND('Mapa final'!$AB$59="Muy Alta",'Mapa final'!$AD$59="Leve"),CONCATENATE("R18C",'Mapa final'!$R$59),"")</f>
        <v/>
      </c>
      <c r="L23" s="88" t="str">
        <f>IF(AND('Mapa final'!$AB$60="Muy Alta",'Mapa final'!$AD$60="Leve"),CONCATENATE("R18C",'Mapa final'!$R$60),"")</f>
        <v/>
      </c>
      <c r="M23" s="87" t="str">
        <f>IF(AND('Mapa final'!$AB$58="Muy Alta",'Mapa final'!$AD$58="Menor"),CONCATENATE("R18C",'Mapa final'!$R$58),"")</f>
        <v/>
      </c>
      <c r="N23" s="40" t="str">
        <f>IF(AND('Mapa final'!$AB$59="Muy Alta",'Mapa final'!$AD$59="Menor"),CONCATENATE("R18C",'Mapa final'!$R$59),"")</f>
        <v/>
      </c>
      <c r="O23" s="88" t="str">
        <f>IF(AND('Mapa final'!$AB$60="Muy Alta",'Mapa final'!$AD$60="Menor"),CONCATENATE("R18C",'Mapa final'!$R$60),"")</f>
        <v/>
      </c>
      <c r="P23" s="87" t="str">
        <f>IF(AND('Mapa final'!$AB$58="Muy Alta",'Mapa final'!$AD$58="Moderado"),CONCATENATE("R18C",'Mapa final'!$R$58),"")</f>
        <v/>
      </c>
      <c r="Q23" s="40" t="str">
        <f>IF(AND('Mapa final'!$AB$59="Muy Alta",'Mapa final'!$AD$59="Moderado"),CONCATENATE("R18C",'Mapa final'!$R$59),"")</f>
        <v/>
      </c>
      <c r="R23" s="88" t="str">
        <f>IF(AND('Mapa final'!$AB$60="Muy Alta",'Mapa final'!$AD$60="Moderado"),CONCATENATE("R18C",'Mapa final'!$R$60),"")</f>
        <v/>
      </c>
      <c r="S23" s="87" t="str">
        <f>IF(AND('Mapa final'!$AB$58="Muy Alta",'Mapa final'!$AD$58="Mayor"),CONCATENATE("R18C",'Mapa final'!$R$58),"")</f>
        <v/>
      </c>
      <c r="T23" s="40" t="str">
        <f>IF(AND('Mapa final'!$AB$59="Muy Alta",'Mapa final'!$AD$59="Mayor"),CONCATENATE("R18C",'Mapa final'!$R$59),"")</f>
        <v/>
      </c>
      <c r="U23" s="88" t="str">
        <f>IF(AND('Mapa final'!$AB$60="Muy Alta",'Mapa final'!$AD$60="Mayor"),CONCATENATE("R18C",'Mapa final'!$R$60),"")</f>
        <v/>
      </c>
      <c r="V23" s="215" t="str">
        <f>IF(AND('Mapa final'!$AB$58="Muy Alta",'Mapa final'!$AD$58="Catastrófico"),CONCATENATE("R18C",'Mapa final'!$R$58),"")</f>
        <v/>
      </c>
      <c r="W23" s="216" t="str">
        <f>IF(AND('Mapa final'!$AB$59="Muy Alta",'Mapa final'!$AD$59="Catastrófico"),CONCATENATE("R18C",'Mapa final'!$R$59),"")</f>
        <v/>
      </c>
      <c r="X23" s="217" t="str">
        <f>IF(AND('Mapa final'!$AB$60="Muy Alta",'Mapa final'!$AD$60="Catastrófico"),CONCATENATE("R18C",'Mapa final'!$R$60),"")</f>
        <v/>
      </c>
      <c r="Y23" s="41"/>
      <c r="Z23" s="300"/>
      <c r="AA23" s="301"/>
      <c r="AB23" s="301"/>
      <c r="AC23" s="301"/>
      <c r="AD23" s="301"/>
      <c r="AE23" s="302"/>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1:61" ht="15" customHeight="1" x14ac:dyDescent="0.25">
      <c r="A24" s="41"/>
      <c r="B24" s="309"/>
      <c r="C24" s="310"/>
      <c r="D24" s="311"/>
      <c r="E24" s="284"/>
      <c r="F24" s="279"/>
      <c r="G24" s="279"/>
      <c r="H24" s="279"/>
      <c r="I24" s="279"/>
      <c r="J24" s="87" t="str">
        <f>IF(AND('Mapa final'!$AB$61="Muy Alta",'Mapa final'!$AD$61="Leve"),CONCATENATE("R19C",'Mapa final'!$R$61),"")</f>
        <v/>
      </c>
      <c r="K24" s="40" t="str">
        <f>IF(AND('Mapa final'!$AB$62="Muy Alta",'Mapa final'!$AD$62="Leve"),CONCATENATE("R19C",'Mapa final'!$R$62),"")</f>
        <v/>
      </c>
      <c r="L24" s="88" t="str">
        <f>IF(AND('Mapa final'!$AB$63="Muy Alta",'Mapa final'!$AD$63="Leve"),CONCATENATE("R19C",'Mapa final'!$R$63),"")</f>
        <v/>
      </c>
      <c r="M24" s="87" t="str">
        <f>IF(AND('Mapa final'!$AB$61="Muy Alta",'Mapa final'!$AD$61="Menor"),CONCATENATE("R19C",'Mapa final'!$R$61),"")</f>
        <v/>
      </c>
      <c r="N24" s="40" t="str">
        <f>IF(AND('Mapa final'!$AB$62="Muy Alta",'Mapa final'!$AD$62="Menor"),CONCATENATE("R19C",'Mapa final'!$R$62),"")</f>
        <v/>
      </c>
      <c r="O24" s="88" t="str">
        <f>IF(AND('Mapa final'!$AB$63="Muy Alta",'Mapa final'!$AD$63="Menor"),CONCATENATE("R19C",'Mapa final'!$R$63),"")</f>
        <v/>
      </c>
      <c r="P24" s="87" t="str">
        <f>IF(AND('Mapa final'!$AB$61="Muy Alta",'Mapa final'!$AD$61="Moderado"),CONCATENATE("R19C",'Mapa final'!$R$61),"")</f>
        <v/>
      </c>
      <c r="Q24" s="40" t="str">
        <f>IF(AND('Mapa final'!$AB$62="Muy Alta",'Mapa final'!$AD$62="Moderado"),CONCATENATE("R19C",'Mapa final'!$R$62),"")</f>
        <v/>
      </c>
      <c r="R24" s="88" t="str">
        <f>IF(AND('Mapa final'!$AB$63="Muy Alta",'Mapa final'!$AD$63="Moderado"),CONCATENATE("R19C",'Mapa final'!$R$63),"")</f>
        <v/>
      </c>
      <c r="S24" s="87" t="str">
        <f>IF(AND('Mapa final'!$AB$61="Muy Alta",'Mapa final'!$AD$61="Mayor"),CONCATENATE("R19C",'Mapa final'!$R$61),"")</f>
        <v/>
      </c>
      <c r="T24" s="40" t="str">
        <f>IF(AND('Mapa final'!$AB$62="Muy Alta",'Mapa final'!$AD$62="Mayor"),CONCATENATE("R19C",'Mapa final'!$R$62),"")</f>
        <v/>
      </c>
      <c r="U24" s="88" t="str">
        <f>IF(AND('Mapa final'!$AB$63="Muy Alta",'Mapa final'!$AD$63="Mayor"),CONCATENATE("R19C",'Mapa final'!$R$63),"")</f>
        <v/>
      </c>
      <c r="V24" s="215" t="str">
        <f>IF(AND('Mapa final'!$AB$61="Muy Alta",'Mapa final'!$AD$61="Catastrófico"),CONCATENATE("R19C",'Mapa final'!$R$61),"")</f>
        <v/>
      </c>
      <c r="W24" s="216" t="str">
        <f>IF(AND('Mapa final'!$AB$62="Muy Alta",'Mapa final'!$AD$62="Catastrófico"),CONCATENATE("R19C",'Mapa final'!$R$62),"")</f>
        <v/>
      </c>
      <c r="X24" s="217" t="str">
        <f>IF(AND('Mapa final'!$AB$63="Muy Alta",'Mapa final'!$AD$63="Catastrófico"),CONCATENATE("R19C",'Mapa final'!$R$63),"")</f>
        <v/>
      </c>
      <c r="Y24" s="41"/>
      <c r="Z24" s="300"/>
      <c r="AA24" s="301"/>
      <c r="AB24" s="301"/>
      <c r="AC24" s="301"/>
      <c r="AD24" s="301"/>
      <c r="AE24" s="302"/>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ht="15" customHeight="1" x14ac:dyDescent="0.25">
      <c r="A25" s="41"/>
      <c r="B25" s="309"/>
      <c r="C25" s="310"/>
      <c r="D25" s="311"/>
      <c r="E25" s="284"/>
      <c r="F25" s="279"/>
      <c r="G25" s="279"/>
      <c r="H25" s="279"/>
      <c r="I25" s="279"/>
      <c r="J25" s="87" t="str">
        <f>IF(AND('Mapa final'!$AB$64="Muy Alta",'Mapa final'!$AD$64="Leve"),CONCATENATE("R20C",'Mapa final'!$R$64),"")</f>
        <v/>
      </c>
      <c r="K25" s="40" t="str">
        <f>IF(AND('Mapa final'!$AB$65="Muy Alta",'Mapa final'!$AD$65="Leve"),CONCATENATE("R20C",'Mapa final'!$R$65),"")</f>
        <v/>
      </c>
      <c r="L25" s="88" t="str">
        <f>IF(AND('Mapa final'!$AB$66="Muy Alta",'Mapa final'!$AD$66="Leve"),CONCATENATE("R20C",'Mapa final'!$R$66),"")</f>
        <v/>
      </c>
      <c r="M25" s="87" t="str">
        <f>IF(AND('Mapa final'!$AB$64="Muy Alta",'Mapa final'!$AD$64="Menor"),CONCATENATE("R20C",'Mapa final'!$R$64),"")</f>
        <v/>
      </c>
      <c r="N25" s="40" t="str">
        <f>IF(AND('Mapa final'!$AB$65="Muy Alta",'Mapa final'!$AD$65="Menor"),CONCATENATE("R20C",'Mapa final'!$R$65),"")</f>
        <v/>
      </c>
      <c r="O25" s="88" t="str">
        <f>IF(AND('Mapa final'!$AB$66="Muy Alta",'Mapa final'!$AD$66="Menor"),CONCATENATE("R20C",'Mapa final'!$R$66),"")</f>
        <v/>
      </c>
      <c r="P25" s="87" t="str">
        <f>IF(AND('Mapa final'!$AB$64="Muy Alta",'Mapa final'!$AD$64="Moderado"),CONCATENATE("R20C",'Mapa final'!$R$64),"")</f>
        <v/>
      </c>
      <c r="Q25" s="40" t="str">
        <f>IF(AND('Mapa final'!$AB$65="Muy Alta",'Mapa final'!$AD$65="Moderado"),CONCATENATE("R20C",'Mapa final'!$R$65),"")</f>
        <v/>
      </c>
      <c r="R25" s="88" t="str">
        <f>IF(AND('Mapa final'!$AB$66="Muy Alta",'Mapa final'!$AD$66="Moderado"),CONCATENATE("R20C",'Mapa final'!$R$66),"")</f>
        <v/>
      </c>
      <c r="S25" s="87" t="str">
        <f>IF(AND('Mapa final'!$AB$64="Muy Alta",'Mapa final'!$AD$64="Mayor"),CONCATENATE("R20C",'Mapa final'!$R$64),"")</f>
        <v/>
      </c>
      <c r="T25" s="40" t="str">
        <f>IF(AND('Mapa final'!$AB$65="Muy Alta",'Mapa final'!$AD$65="Mayor"),CONCATENATE("R20C",'Mapa final'!$R$65),"")</f>
        <v/>
      </c>
      <c r="U25" s="88" t="str">
        <f>IF(AND('Mapa final'!$AB$66="Muy Alta",'Mapa final'!$AD$66="Mayor"),CONCATENATE("R20C",'Mapa final'!$R$66),"")</f>
        <v/>
      </c>
      <c r="V25" s="215" t="str">
        <f>IF(AND('Mapa final'!$AB$64="Muy Alta",'Mapa final'!$AD$64="Catastrófico"),CONCATENATE("R20C",'Mapa final'!$R$64),"")</f>
        <v/>
      </c>
      <c r="W25" s="216" t="str">
        <f>IF(AND('Mapa final'!$AB$65="Muy Alta",'Mapa final'!$AD$65="Catastrófico"),CONCATENATE("R20C",'Mapa final'!$R$65),"")</f>
        <v/>
      </c>
      <c r="X25" s="217" t="str">
        <f>IF(AND('Mapa final'!$AB$66="Muy Alta",'Mapa final'!$AD$66="Catastrófico"),CONCATENATE("R20C",'Mapa final'!$R$66),"")</f>
        <v/>
      </c>
      <c r="Y25" s="41"/>
      <c r="Z25" s="300"/>
      <c r="AA25" s="301"/>
      <c r="AB25" s="301"/>
      <c r="AC25" s="301"/>
      <c r="AD25" s="301"/>
      <c r="AE25" s="302"/>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row>
    <row r="26" spans="1:61" ht="15" customHeight="1" x14ac:dyDescent="0.25">
      <c r="A26" s="41"/>
      <c r="B26" s="309"/>
      <c r="C26" s="310"/>
      <c r="D26" s="311"/>
      <c r="E26" s="284"/>
      <c r="F26" s="279"/>
      <c r="G26" s="279"/>
      <c r="H26" s="279"/>
      <c r="I26" s="279"/>
      <c r="J26" s="87" t="str">
        <f>IF(AND('Mapa final'!$AB$67="Muy Alta",'Mapa final'!$AD$67="Leve"),CONCATENATE("R21C",'Mapa final'!$R$67),"")</f>
        <v/>
      </c>
      <c r="K26" s="40" t="str">
        <f>IF(AND('Mapa final'!$AB$68="Muy Alta",'Mapa final'!$AD$68="Leve"),CONCATENATE("R21C",'Mapa final'!$R$68),"")</f>
        <v/>
      </c>
      <c r="L26" s="88" t="str">
        <f>IF(AND('Mapa final'!$AB$69="Muy Alta",'Mapa final'!$AD$69="Leve"),CONCATENATE("R21C",'Mapa final'!$R$69),"")</f>
        <v/>
      </c>
      <c r="M26" s="87" t="str">
        <f>IF(AND('Mapa final'!$AB$67="Muy Alta",'Mapa final'!$AD$67="Menor"),CONCATENATE("R21C",'Mapa final'!$R$67),"")</f>
        <v/>
      </c>
      <c r="N26" s="40" t="str">
        <f>IF(AND('Mapa final'!$AB$68="Muy Alta",'Mapa final'!$AD$68="Menor"),CONCATENATE("R21C",'Mapa final'!$R$68),"")</f>
        <v/>
      </c>
      <c r="O26" s="88" t="str">
        <f>IF(AND('Mapa final'!$AB$69="Muy Alta",'Mapa final'!$AD$69="Menor"),CONCATENATE("R21C",'Mapa final'!$R$69),"")</f>
        <v/>
      </c>
      <c r="P26" s="87" t="str">
        <f>IF(AND('Mapa final'!$AB$67="Muy Alta",'Mapa final'!$AD$67="Moderado"),CONCATENATE("R21C",'Mapa final'!$R$67),"")</f>
        <v/>
      </c>
      <c r="Q26" s="40" t="str">
        <f>IF(AND('Mapa final'!$AB$68="Muy Alta",'Mapa final'!$AD$68="Moderado"),CONCATENATE("R21C",'Mapa final'!$R$68),"")</f>
        <v/>
      </c>
      <c r="R26" s="88" t="str">
        <f>IF(AND('Mapa final'!$AB$69="Muy Alta",'Mapa final'!$AD$69="Moderado"),CONCATENATE("R21C",'Mapa final'!$R$69),"")</f>
        <v/>
      </c>
      <c r="S26" s="87" t="str">
        <f>IF(AND('Mapa final'!$AB$67="Muy Alta",'Mapa final'!$AD$67="Mayor"),CONCATENATE("R21C",'Mapa final'!$R$67),"")</f>
        <v/>
      </c>
      <c r="T26" s="40" t="str">
        <f>IF(AND('Mapa final'!$AB$68="Muy Alta",'Mapa final'!$AD$68="Mayor"),CONCATENATE("R21C",'Mapa final'!$R$68),"")</f>
        <v/>
      </c>
      <c r="U26" s="88" t="str">
        <f>IF(AND('Mapa final'!$AB$69="Muy Alta",'Mapa final'!$AD$69="Mayor"),CONCATENATE("R21C",'Mapa final'!$R$69),"")</f>
        <v/>
      </c>
      <c r="V26" s="215" t="str">
        <f>IF(AND('Mapa final'!$AB$67="Muy Alta",'Mapa final'!$AD$67="Catastrófico"),CONCATENATE("R21C",'Mapa final'!$R$67),"")</f>
        <v/>
      </c>
      <c r="W26" s="216" t="str">
        <f>IF(AND('Mapa final'!$AB$68="Muy Alta",'Mapa final'!$AD$68="Catastrófico"),CONCATENATE("R21C",'Mapa final'!$R$68),"")</f>
        <v/>
      </c>
      <c r="X26" s="217" t="str">
        <f>IF(AND('Mapa final'!$AB$69="Muy Alta",'Mapa final'!$AD$69="Catastrófico"),CONCATENATE("R21C",'Mapa final'!$R$69),"")</f>
        <v/>
      </c>
      <c r="Y26" s="41"/>
      <c r="Z26" s="300"/>
      <c r="AA26" s="301"/>
      <c r="AB26" s="301"/>
      <c r="AC26" s="301"/>
      <c r="AD26" s="301"/>
      <c r="AE26" s="302"/>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row>
    <row r="27" spans="1:61" ht="15" customHeight="1" x14ac:dyDescent="0.25">
      <c r="A27" s="41"/>
      <c r="B27" s="309"/>
      <c r="C27" s="310"/>
      <c r="D27" s="311"/>
      <c r="E27" s="284"/>
      <c r="F27" s="279"/>
      <c r="G27" s="279"/>
      <c r="H27" s="279"/>
      <c r="I27" s="279"/>
      <c r="J27" s="87" t="str">
        <f>IF(AND('Mapa final'!$AB$70="Muy Alta",'Mapa final'!$AD$70="Leve"),CONCATENATE("R22C",'Mapa final'!$R$70),"")</f>
        <v/>
      </c>
      <c r="K27" s="40" t="str">
        <f>IF(AND('Mapa final'!$AB$71="Muy Alta",'Mapa final'!$AD$71="Leve"),CONCATENATE("R22C",'Mapa final'!$R$71),"")</f>
        <v/>
      </c>
      <c r="L27" s="88" t="str">
        <f>IF(AND('Mapa final'!$AB$72="Muy Alta",'Mapa final'!$AD$72="Leve"),CONCATENATE("R22C",'Mapa final'!$R$72),"")</f>
        <v/>
      </c>
      <c r="M27" s="87" t="str">
        <f>IF(AND('Mapa final'!$AB$70="Muy Alta",'Mapa final'!$AD$70="Menor"),CONCATENATE("R22C",'Mapa final'!$R$70),"")</f>
        <v/>
      </c>
      <c r="N27" s="40" t="str">
        <f>IF(AND('Mapa final'!$AB$71="Muy Alta",'Mapa final'!$AD$71="Menor"),CONCATENATE("R22C",'Mapa final'!$R$71),"")</f>
        <v/>
      </c>
      <c r="O27" s="88" t="str">
        <f>IF(AND('Mapa final'!$AB$72="Muy Alta",'Mapa final'!$AD$72="Menor"),CONCATENATE("R22C",'Mapa final'!$R$72),"")</f>
        <v/>
      </c>
      <c r="P27" s="87" t="str">
        <f>IF(AND('Mapa final'!$AB$70="Muy Alta",'Mapa final'!$AD$70="Moderado"),CONCATENATE("R22C",'Mapa final'!$R$70),"")</f>
        <v/>
      </c>
      <c r="Q27" s="40" t="str">
        <f>IF(AND('Mapa final'!$AB$71="Muy Alta",'Mapa final'!$AD$71="Moderado"),CONCATENATE("R22C",'Mapa final'!$R$71),"")</f>
        <v/>
      </c>
      <c r="R27" s="88" t="str">
        <f>IF(AND('Mapa final'!$AB$72="Muy Alta",'Mapa final'!$AD$72="Moderado"),CONCATENATE("R22C",'Mapa final'!$R$72),"")</f>
        <v/>
      </c>
      <c r="S27" s="87" t="str">
        <f>IF(AND('Mapa final'!$AB$70="Muy Alta",'Mapa final'!$AD$70="Mayor"),CONCATENATE("R22C",'Mapa final'!$R$70),"")</f>
        <v/>
      </c>
      <c r="T27" s="40" t="str">
        <f>IF(AND('Mapa final'!$AB$71="Muy Alta",'Mapa final'!$AD$71="Mayor"),CONCATENATE("R22C",'Mapa final'!$R$71),"")</f>
        <v/>
      </c>
      <c r="U27" s="88" t="str">
        <f>IF(AND('Mapa final'!$AB$72="Muy Alta",'Mapa final'!$AD$72="Mayor"),CONCATENATE("R22C",'Mapa final'!$R$72),"")</f>
        <v/>
      </c>
      <c r="V27" s="215" t="str">
        <f>IF(AND('Mapa final'!$AB$70="Muy Alta",'Mapa final'!$AD$70="Catastrófico"),CONCATENATE("R22C",'Mapa final'!$R$70),"")</f>
        <v/>
      </c>
      <c r="W27" s="216" t="str">
        <f>IF(AND('Mapa final'!$AB$71="Muy Alta",'Mapa final'!$AD$71="Catastrófico"),CONCATENATE("R22C",'Mapa final'!$R$71),"")</f>
        <v/>
      </c>
      <c r="X27" s="217" t="str">
        <f>IF(AND('Mapa final'!$AB$72="Muy Alta",'Mapa final'!$AD$72="Catastrófico"),CONCATENATE("R22C",'Mapa final'!$R$72),"")</f>
        <v/>
      </c>
      <c r="Y27" s="41"/>
      <c r="Z27" s="300"/>
      <c r="AA27" s="301"/>
      <c r="AB27" s="301"/>
      <c r="AC27" s="301"/>
      <c r="AD27" s="301"/>
      <c r="AE27" s="302"/>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row>
    <row r="28" spans="1:61" ht="15" customHeight="1" x14ac:dyDescent="0.25">
      <c r="A28" s="41"/>
      <c r="B28" s="309"/>
      <c r="C28" s="310"/>
      <c r="D28" s="311"/>
      <c r="E28" s="284"/>
      <c r="F28" s="279"/>
      <c r="G28" s="279"/>
      <c r="H28" s="279"/>
      <c r="I28" s="279"/>
      <c r="J28" s="87" t="str">
        <f>IF(AND('Mapa final'!$AB$73="Muy Alta",'Mapa final'!$AD$73="Leve"),CONCATENATE("R23C",'Mapa final'!$R$73),"")</f>
        <v/>
      </c>
      <c r="K28" s="40" t="str">
        <f>IF(AND('Mapa final'!$AB$74="Muy Alta",'Mapa final'!$AD$74="Leve"),CONCATENATE("R23C",'Mapa final'!$R$74),"")</f>
        <v/>
      </c>
      <c r="L28" s="88" t="str">
        <f>IF(AND('Mapa final'!$AB$75="Muy Alta",'Mapa final'!$AD$75="Leve"),CONCATENATE("R23C",'Mapa final'!$R$75),"")</f>
        <v/>
      </c>
      <c r="M28" s="87" t="str">
        <f>IF(AND('Mapa final'!$AB$73="Muy Alta",'Mapa final'!$AD$73="Menor"),CONCATENATE("R23C",'Mapa final'!$R$73),"")</f>
        <v/>
      </c>
      <c r="N28" s="40" t="str">
        <f>IF(AND('Mapa final'!$AB$74="Muy Alta",'Mapa final'!$AD$74="Menor"),CONCATENATE("R23C",'Mapa final'!$R$74),"")</f>
        <v/>
      </c>
      <c r="O28" s="88" t="str">
        <f>IF(AND('Mapa final'!$AB$75="Muy Alta",'Mapa final'!$AD$75="Menor"),CONCATENATE("R23C",'Mapa final'!$R$75),"")</f>
        <v/>
      </c>
      <c r="P28" s="87" t="str">
        <f>IF(AND('Mapa final'!$AB$73="Muy Alta",'Mapa final'!$AD$73="Moderado"),CONCATENATE("R23C",'Mapa final'!$R$73),"")</f>
        <v/>
      </c>
      <c r="Q28" s="40" t="str">
        <f>IF(AND('Mapa final'!$AB$74="Muy Alta",'Mapa final'!$AD$74="Moderado"),CONCATENATE("R23C",'Mapa final'!$R$74),"")</f>
        <v/>
      </c>
      <c r="R28" s="88" t="str">
        <f>IF(AND('Mapa final'!$AB$75="Muy Alta",'Mapa final'!$AD$75="Moderado"),CONCATENATE("R23C",'Mapa final'!$R$75),"")</f>
        <v/>
      </c>
      <c r="S28" s="87" t="str">
        <f>IF(AND('Mapa final'!$AB$73="Muy Alta",'Mapa final'!$AD$73="Mayor"),CONCATENATE("R23C",'Mapa final'!$R$73),"")</f>
        <v/>
      </c>
      <c r="T28" s="40" t="str">
        <f>IF(AND('Mapa final'!$AB$74="Muy Alta",'Mapa final'!$AD$74="Mayor"),CONCATENATE("R23C",'Mapa final'!$R$74),"")</f>
        <v/>
      </c>
      <c r="U28" s="88" t="str">
        <f>IF(AND('Mapa final'!$AB$75="Muy Alta",'Mapa final'!$AD$75="Mayor"),CONCATENATE("R23C",'Mapa final'!$R$75),"")</f>
        <v/>
      </c>
      <c r="V28" s="215" t="str">
        <f>IF(AND('Mapa final'!$AB$73="Muy Alta",'Mapa final'!$AD$73="Catastrófico"),CONCATENATE("R23C",'Mapa final'!$R$73),"")</f>
        <v/>
      </c>
      <c r="W28" s="216" t="str">
        <f>IF(AND('Mapa final'!$AB$74="Muy Alta",'Mapa final'!$AD$74="Catastrófico"),CONCATENATE("R23C",'Mapa final'!$R$74),"")</f>
        <v/>
      </c>
      <c r="X28" s="217" t="str">
        <f>IF(AND('Mapa final'!$AB$75="Muy Alta",'Mapa final'!$AD$75="Catastrófico"),CONCATENATE("R23C",'Mapa final'!$R$75),"")</f>
        <v/>
      </c>
      <c r="Y28" s="41"/>
      <c r="Z28" s="300"/>
      <c r="AA28" s="301"/>
      <c r="AB28" s="301"/>
      <c r="AC28" s="301"/>
      <c r="AD28" s="301"/>
      <c r="AE28" s="302"/>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ht="15" customHeight="1" x14ac:dyDescent="0.25">
      <c r="A29" s="41"/>
      <c r="B29" s="309"/>
      <c r="C29" s="310"/>
      <c r="D29" s="311"/>
      <c r="E29" s="284"/>
      <c r="F29" s="279"/>
      <c r="G29" s="279"/>
      <c r="H29" s="279"/>
      <c r="I29" s="279"/>
      <c r="J29" s="87" t="str">
        <f>IF(AND('Mapa final'!$AB$76="Muy Alta",'Mapa final'!$AD$76="Leve"),CONCATENATE("R24C",'Mapa final'!$R$76),"")</f>
        <v/>
      </c>
      <c r="K29" s="40" t="str">
        <f>IF(AND('Mapa final'!$AB$77="Muy Alta",'Mapa final'!$AD$77="Leve"),CONCATENATE("R24C",'Mapa final'!$R$77),"")</f>
        <v/>
      </c>
      <c r="L29" s="88" t="str">
        <f>IF(AND('Mapa final'!$AB$78="Muy Alta",'Mapa final'!$AD$78="Leve"),CONCATENATE("R24C",'Mapa final'!$R$78),"")</f>
        <v/>
      </c>
      <c r="M29" s="87" t="str">
        <f>IF(AND('Mapa final'!$AB$76="Muy Alta",'Mapa final'!$AD$76="Menor"),CONCATENATE("R24C",'Mapa final'!$R$76),"")</f>
        <v/>
      </c>
      <c r="N29" s="40" t="str">
        <f>IF(AND('Mapa final'!$AB$77="Muy Alta",'Mapa final'!$AD$77="Menor"),CONCATENATE("R24C",'Mapa final'!$R$77),"")</f>
        <v/>
      </c>
      <c r="O29" s="88" t="str">
        <f>IF(AND('Mapa final'!$AB$78="Muy Alta",'Mapa final'!$AD$78="Menor"),CONCATENATE("R24C",'Mapa final'!$R$78),"")</f>
        <v/>
      </c>
      <c r="P29" s="87" t="str">
        <f>IF(AND('Mapa final'!$AB$76="Muy Alta",'Mapa final'!$AD$76="Moderado"),CONCATENATE("R24C",'Mapa final'!$R$76),"")</f>
        <v/>
      </c>
      <c r="Q29" s="40" t="str">
        <f>IF(AND('Mapa final'!$AB$77="Muy Alta",'Mapa final'!$AD$77="Moderado"),CONCATENATE("R24C",'Mapa final'!$R$77),"")</f>
        <v/>
      </c>
      <c r="R29" s="88" t="str">
        <f>IF(AND('Mapa final'!$AB$78="Muy Alta",'Mapa final'!$AD$78="Moderado"),CONCATENATE("R24C",'Mapa final'!$R$78),"")</f>
        <v/>
      </c>
      <c r="S29" s="87" t="str">
        <f>IF(AND('Mapa final'!$AB$76="Muy Alta",'Mapa final'!$AD$76="Mayor"),CONCATENATE("R24C",'Mapa final'!$R$76),"")</f>
        <v/>
      </c>
      <c r="T29" s="40" t="str">
        <f>IF(AND('Mapa final'!$AB$77="Muy Alta",'Mapa final'!$AD$77="Mayor"),CONCATENATE("R24C",'Mapa final'!$R$77),"")</f>
        <v/>
      </c>
      <c r="U29" s="88" t="str">
        <f>IF(AND('Mapa final'!$AB$78="Muy Alta",'Mapa final'!$AD$78="Mayor"),CONCATENATE("R24C",'Mapa final'!$R$78),"")</f>
        <v/>
      </c>
      <c r="V29" s="215" t="str">
        <f>IF(AND('Mapa final'!$AB$76="Muy Alta",'Mapa final'!$AD$76="Catastrófico"),CONCATENATE("R24C",'Mapa final'!$R$76),"")</f>
        <v/>
      </c>
      <c r="W29" s="216" t="str">
        <f>IF(AND('Mapa final'!$AB$77="Muy Alta",'Mapa final'!$AD$77="Catastrófico"),CONCATENATE("R24C",'Mapa final'!$R$77),"")</f>
        <v/>
      </c>
      <c r="X29" s="217" t="str">
        <f>IF(AND('Mapa final'!$AB$78="Muy Alta",'Mapa final'!$AD$78="Catastrófico"),CONCATENATE("R24C",'Mapa final'!$R$78),"")</f>
        <v/>
      </c>
      <c r="Y29" s="41"/>
      <c r="Z29" s="300"/>
      <c r="AA29" s="301"/>
      <c r="AB29" s="301"/>
      <c r="AC29" s="301"/>
      <c r="AD29" s="301"/>
      <c r="AE29" s="302"/>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row>
    <row r="30" spans="1:61" ht="15" customHeight="1" x14ac:dyDescent="0.25">
      <c r="A30" s="41"/>
      <c r="B30" s="309"/>
      <c r="C30" s="310"/>
      <c r="D30" s="311"/>
      <c r="E30" s="284"/>
      <c r="F30" s="279"/>
      <c r="G30" s="279"/>
      <c r="H30" s="279"/>
      <c r="I30" s="279"/>
      <c r="J30" s="87" t="str">
        <f>IF(AND('Mapa final'!$AB$79="Muy Alta",'Mapa final'!$AD$79="Leve"),CONCATENATE("R25C",'Mapa final'!$R$79),"")</f>
        <v/>
      </c>
      <c r="K30" s="40" t="str">
        <f>IF(AND('Mapa final'!$AB$80="Muy Alta",'Mapa final'!$AD$80="Leve"),CONCATENATE("R25C",'Mapa final'!$R$80),"")</f>
        <v/>
      </c>
      <c r="L30" s="88" t="str">
        <f>IF(AND('Mapa final'!$AB$81="Muy Alta",'Mapa final'!$AD$81="Leve"),CONCATENATE("R25C",'Mapa final'!$R$81),"")</f>
        <v/>
      </c>
      <c r="M30" s="87" t="str">
        <f>IF(AND('Mapa final'!$AB$79="Muy Alta",'Mapa final'!$AD$79="Menor"),CONCATENATE("R25C",'Mapa final'!$R$79),"")</f>
        <v/>
      </c>
      <c r="N30" s="40" t="str">
        <f>IF(AND('Mapa final'!$AB$80="Muy Alta",'Mapa final'!$AD$80="Menor"),CONCATENATE("R25C",'Mapa final'!$R$80),"")</f>
        <v/>
      </c>
      <c r="O30" s="88" t="str">
        <f>IF(AND('Mapa final'!$AB$81="Muy Alta",'Mapa final'!$AD$81="Menor"),CONCATENATE("R25C",'Mapa final'!$R$81),"")</f>
        <v/>
      </c>
      <c r="P30" s="87" t="str">
        <f>IF(AND('Mapa final'!$AB$79="Muy Alta",'Mapa final'!$AD$79="Moderado"),CONCATENATE("R25C",'Mapa final'!$R$79),"")</f>
        <v/>
      </c>
      <c r="Q30" s="40" t="str">
        <f>IF(AND('Mapa final'!$AB$80="Muy Alta",'Mapa final'!$AD$80="Moderado"),CONCATENATE("R25C",'Mapa final'!$R$80),"")</f>
        <v/>
      </c>
      <c r="R30" s="88" t="str">
        <f>IF(AND('Mapa final'!$AB$81="Muy Alta",'Mapa final'!$AD$81="Moderado"),CONCATENATE("R25C",'Mapa final'!$R$81),"")</f>
        <v/>
      </c>
      <c r="S30" s="87" t="str">
        <f>IF(AND('Mapa final'!$AB$79="Muy Alta",'Mapa final'!$AD$79="Mayor"),CONCATENATE("R25C",'Mapa final'!$R$79),"")</f>
        <v/>
      </c>
      <c r="T30" s="40" t="str">
        <f>IF(AND('Mapa final'!$AB$80="Muy Alta",'Mapa final'!$AD$80="Mayor"),CONCATENATE("R25C",'Mapa final'!$R$80),"")</f>
        <v/>
      </c>
      <c r="U30" s="88" t="str">
        <f>IF(AND('Mapa final'!$AB$81="Muy Alta",'Mapa final'!$AD$81="Mayor"),CONCATENATE("R25C",'Mapa final'!$R$81),"")</f>
        <v/>
      </c>
      <c r="V30" s="215" t="str">
        <f>IF(AND('Mapa final'!$AB$79="Muy Alta",'Mapa final'!$AD$79="Catastrófico"),CONCATENATE("R25C",'Mapa final'!$R$79),"")</f>
        <v/>
      </c>
      <c r="W30" s="216" t="str">
        <f>IF(AND('Mapa final'!$AB$80="Muy Alta",'Mapa final'!$AD$80="Catastrófico"),CONCATENATE("R25C",'Mapa final'!$R$80),"")</f>
        <v/>
      </c>
      <c r="X30" s="217" t="str">
        <f>IF(AND('Mapa final'!$AB$81="Muy Alta",'Mapa final'!$AD$81="Catastrófico"),CONCATENATE("R25C",'Mapa final'!$R$81),"")</f>
        <v/>
      </c>
      <c r="Y30" s="41"/>
      <c r="Z30" s="300"/>
      <c r="AA30" s="301"/>
      <c r="AB30" s="301"/>
      <c r="AC30" s="301"/>
      <c r="AD30" s="301"/>
      <c r="AE30" s="302"/>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5" customHeight="1" x14ac:dyDescent="0.25">
      <c r="A31" s="41"/>
      <c r="B31" s="309"/>
      <c r="C31" s="310"/>
      <c r="D31" s="311"/>
      <c r="E31" s="284"/>
      <c r="F31" s="279"/>
      <c r="G31" s="279"/>
      <c r="H31" s="279"/>
      <c r="I31" s="279"/>
      <c r="J31" s="87" t="str">
        <f>IF(AND('Mapa final'!$AB$82="Muy Alta",'Mapa final'!$AD$82="Leve"),CONCATENATE("R26C",'Mapa final'!$R$82),"")</f>
        <v/>
      </c>
      <c r="K31" s="40" t="str">
        <f>IF(AND('Mapa final'!$AB$83="Muy Alta",'Mapa final'!$AD$83="Leve"),CONCATENATE("R26C",'Mapa final'!$R$83),"")</f>
        <v/>
      </c>
      <c r="L31" s="88" t="str">
        <f>IF(AND('Mapa final'!$AB$84="Muy Alta",'Mapa final'!$AD$84="Leve"),CONCATENATE("R26C",'Mapa final'!$R$84),"")</f>
        <v/>
      </c>
      <c r="M31" s="87" t="str">
        <f>IF(AND('Mapa final'!$AB$82="Muy Alta",'Mapa final'!$AD$82="Menor"),CONCATENATE("R26C",'Mapa final'!$R$82),"")</f>
        <v/>
      </c>
      <c r="N31" s="40" t="str">
        <f>IF(AND('Mapa final'!$AB$83="Muy Alta",'Mapa final'!$AD$83="Menor"),CONCATENATE("R26C",'Mapa final'!$R$83),"")</f>
        <v/>
      </c>
      <c r="O31" s="88" t="str">
        <f>IF(AND('Mapa final'!$AB$84="Muy Alta",'Mapa final'!$AD$84="Menor"),CONCATENATE("R26C",'Mapa final'!$R$84),"")</f>
        <v/>
      </c>
      <c r="P31" s="87" t="str">
        <f>IF(AND('Mapa final'!$AB$82="Muy Alta",'Mapa final'!$AD$82="Moderado"),CONCATENATE("R26C",'Mapa final'!$R$82),"")</f>
        <v/>
      </c>
      <c r="Q31" s="40" t="str">
        <f>IF(AND('Mapa final'!$AB$83="Muy Alta",'Mapa final'!$AD$83="Moderado"),CONCATENATE("R26C",'Mapa final'!$R$83),"")</f>
        <v/>
      </c>
      <c r="R31" s="88" t="str">
        <f>IF(AND('Mapa final'!$AB$84="Muy Alta",'Mapa final'!$AD$84="Moderado"),CONCATENATE("R26C",'Mapa final'!$R$84),"")</f>
        <v/>
      </c>
      <c r="S31" s="87" t="str">
        <f>IF(AND('Mapa final'!$AB$82="Muy Alta",'Mapa final'!$AD$82="Mayor"),CONCATENATE("R26C",'Mapa final'!$R$82),"")</f>
        <v/>
      </c>
      <c r="T31" s="40" t="str">
        <f>IF(AND('Mapa final'!$AB$83="Muy Alta",'Mapa final'!$AD$83="Mayor"),CONCATENATE("R26C",'Mapa final'!$R$83),"")</f>
        <v/>
      </c>
      <c r="U31" s="88" t="str">
        <f>IF(AND('Mapa final'!$AB$84="Muy Alta",'Mapa final'!$AD$84="Mayor"),CONCATENATE("R26C",'Mapa final'!$R$84),"")</f>
        <v/>
      </c>
      <c r="V31" s="215" t="str">
        <f>IF(AND('Mapa final'!$AB$82="Muy Alta",'Mapa final'!$AD$82="Catastrófico"),CONCATENATE("R26C",'Mapa final'!$R$82),"")</f>
        <v/>
      </c>
      <c r="W31" s="216" t="str">
        <f>IF(AND('Mapa final'!$AB$83="Muy Alta",'Mapa final'!$AD$83="Catastrófico"),CONCATENATE("R26C",'Mapa final'!$R$83),"")</f>
        <v/>
      </c>
      <c r="X31" s="217" t="str">
        <f>IF(AND('Mapa final'!$AB$84="Muy Alta",'Mapa final'!$AD$84="Catastrófico"),CONCATENATE("R26C",'Mapa final'!$R$84),"")</f>
        <v/>
      </c>
      <c r="Y31" s="41"/>
      <c r="Z31" s="300"/>
      <c r="AA31" s="301"/>
      <c r="AB31" s="301"/>
      <c r="AC31" s="301"/>
      <c r="AD31" s="301"/>
      <c r="AE31" s="302"/>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ht="15" customHeight="1" x14ac:dyDescent="0.25">
      <c r="A32" s="41"/>
      <c r="B32" s="309"/>
      <c r="C32" s="310"/>
      <c r="D32" s="311"/>
      <c r="E32" s="284"/>
      <c r="F32" s="279"/>
      <c r="G32" s="279"/>
      <c r="H32" s="279"/>
      <c r="I32" s="279"/>
      <c r="J32" s="87" t="str">
        <f>IF(AND('Mapa final'!$AB$85="Muy Alta",'Mapa final'!$AD$85="Leve"),CONCATENATE("R27C",'Mapa final'!$R$85),"")</f>
        <v/>
      </c>
      <c r="K32" s="40" t="str">
        <f>IF(AND('Mapa final'!$AB$86="Muy Alta",'Mapa final'!$AD$86="Leve"),CONCATENATE("R27C",'Mapa final'!$R$86),"")</f>
        <v/>
      </c>
      <c r="L32" s="88" t="str">
        <f>IF(AND('Mapa final'!$AB$87="Muy Alta",'Mapa final'!$AD$87="Leve"),CONCATENATE("R27C",'Mapa final'!$R$87),"")</f>
        <v/>
      </c>
      <c r="M32" s="87" t="str">
        <f>IF(AND('Mapa final'!$AB$85="Muy Alta",'Mapa final'!$AD$85="Menor"),CONCATENATE("R27C",'Mapa final'!$R$85),"")</f>
        <v/>
      </c>
      <c r="N32" s="40" t="str">
        <f>IF(AND('Mapa final'!$AB$86="Muy Alta",'Mapa final'!$AD$86="Menor"),CONCATENATE("R27C",'Mapa final'!$R$86),"")</f>
        <v/>
      </c>
      <c r="O32" s="88" t="str">
        <f>IF(AND('Mapa final'!$AB$87="Muy Alta",'Mapa final'!$AD$87="Menor"),CONCATENATE("R27C",'Mapa final'!$R$87),"")</f>
        <v/>
      </c>
      <c r="P32" s="87" t="str">
        <f>IF(AND('Mapa final'!$AB$85="Muy Alta",'Mapa final'!$AD$85="Moderado"),CONCATENATE("R27C",'Mapa final'!$R$85),"")</f>
        <v/>
      </c>
      <c r="Q32" s="40" t="str">
        <f>IF(AND('Mapa final'!$AB$86="Muy Alta",'Mapa final'!$AD$86="Moderado"),CONCATENATE("R27C",'Mapa final'!$R$86),"")</f>
        <v/>
      </c>
      <c r="R32" s="88" t="str">
        <f>IF(AND('Mapa final'!$AB$87="Muy Alta",'Mapa final'!$AD$87="Moderado"),CONCATENATE("R27C",'Mapa final'!$R$87),"")</f>
        <v/>
      </c>
      <c r="S32" s="87" t="str">
        <f>IF(AND('Mapa final'!$AB$85="Muy Alta",'Mapa final'!$AD$85="Mayor"),CONCATENATE("R27C",'Mapa final'!$R$85),"")</f>
        <v/>
      </c>
      <c r="T32" s="40" t="str">
        <f>IF(AND('Mapa final'!$AB$86="Muy Alta",'Mapa final'!$AD$86="Mayor"),CONCATENATE("R27C",'Mapa final'!$R$86),"")</f>
        <v/>
      </c>
      <c r="U32" s="88" t="str">
        <f>IF(AND('Mapa final'!$AB$87="Muy Alta",'Mapa final'!$AD$87="Mayor"),CONCATENATE("R27C",'Mapa final'!$R$87),"")</f>
        <v/>
      </c>
      <c r="V32" s="215" t="str">
        <f>IF(AND('Mapa final'!$AB$85="Muy Alta",'Mapa final'!$AD$85="Catastrófico"),CONCATENATE("R27C",'Mapa final'!$R$85),"")</f>
        <v/>
      </c>
      <c r="W32" s="216" t="str">
        <f>IF(AND('Mapa final'!$AB$86="Muy Alta",'Mapa final'!$AD$86="Catastrófico"),CONCATENATE("R27C",'Mapa final'!$R$86),"")</f>
        <v/>
      </c>
      <c r="X32" s="217" t="str">
        <f>IF(AND('Mapa final'!$AB$87="Muy Alta",'Mapa final'!$AD$87="Catastrófico"),CONCATENATE("R27C",'Mapa final'!$R$87),"")</f>
        <v/>
      </c>
      <c r="Y32" s="41"/>
      <c r="Z32" s="300"/>
      <c r="AA32" s="301"/>
      <c r="AB32" s="301"/>
      <c r="AC32" s="301"/>
      <c r="AD32" s="301"/>
      <c r="AE32" s="302"/>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row>
    <row r="33" spans="1:61" ht="15" customHeight="1" x14ac:dyDescent="0.25">
      <c r="A33" s="41"/>
      <c r="B33" s="309"/>
      <c r="C33" s="310"/>
      <c r="D33" s="311"/>
      <c r="E33" s="284"/>
      <c r="F33" s="279"/>
      <c r="G33" s="279"/>
      <c r="H33" s="279"/>
      <c r="I33" s="279"/>
      <c r="J33" s="87" t="str">
        <f>IF(AND('Mapa final'!$AB$88="Muy Alta",'Mapa final'!$AD$88="Leve"),CONCATENATE("R28C",'Mapa final'!$R$88),"")</f>
        <v/>
      </c>
      <c r="K33" s="40" t="str">
        <f>IF(AND('Mapa final'!$AB$89="Muy Alta",'Mapa final'!$AD$89="Leve"),CONCATENATE("R28C",'Mapa final'!$R$89),"")</f>
        <v/>
      </c>
      <c r="L33" s="88" t="str">
        <f>IF(AND('Mapa final'!$AB$90="Muy Alta",'Mapa final'!$AD$90="Leve"),CONCATENATE("R28C",'Mapa final'!$R$90),"")</f>
        <v/>
      </c>
      <c r="M33" s="87" t="str">
        <f>IF(AND('Mapa final'!$AB$88="Muy Alta",'Mapa final'!$AD$88="Menor"),CONCATENATE("R28C",'Mapa final'!$R$88),"")</f>
        <v/>
      </c>
      <c r="N33" s="40" t="str">
        <f>IF(AND('Mapa final'!$AB$89="Muy Alta",'Mapa final'!$AD$89="Menor"),CONCATENATE("R28C",'Mapa final'!$R$89),"")</f>
        <v/>
      </c>
      <c r="O33" s="88" t="str">
        <f>IF(AND('Mapa final'!$AB$90="Muy Alta",'Mapa final'!$AD$90="Menor"),CONCATENATE("R28C",'Mapa final'!$R$90),"")</f>
        <v/>
      </c>
      <c r="P33" s="87" t="str">
        <f>IF(AND('Mapa final'!$AB$88="Muy Alta",'Mapa final'!$AD$88="Moderado"),CONCATENATE("R28C",'Mapa final'!$R$88),"")</f>
        <v/>
      </c>
      <c r="Q33" s="40" t="str">
        <f>IF(AND('Mapa final'!$AB$89="Muy Alta",'Mapa final'!$AD$89="Moderado"),CONCATENATE("R28C",'Mapa final'!$R$89),"")</f>
        <v/>
      </c>
      <c r="R33" s="88" t="str">
        <f>IF(AND('Mapa final'!$AB$90="Muy Alta",'Mapa final'!$AD$90="Moderado"),CONCATENATE("R28C",'Mapa final'!$R$90),"")</f>
        <v/>
      </c>
      <c r="S33" s="87" t="str">
        <f>IF(AND('Mapa final'!$AB$88="Muy Alta",'Mapa final'!$AD$88="Mayor"),CONCATENATE("R28C",'Mapa final'!$R$88),"")</f>
        <v/>
      </c>
      <c r="T33" s="40" t="str">
        <f>IF(AND('Mapa final'!$AB$89="Muy Alta",'Mapa final'!$AD$89="Mayor"),CONCATENATE("R28C",'Mapa final'!$R$89),"")</f>
        <v/>
      </c>
      <c r="U33" s="88" t="str">
        <f>IF(AND('Mapa final'!$AB$90="Muy Alta",'Mapa final'!$AD$90="Mayor"),CONCATENATE("R28C",'Mapa final'!$R$90),"")</f>
        <v/>
      </c>
      <c r="V33" s="215" t="str">
        <f>IF(AND('Mapa final'!$AB$88="Muy Alta",'Mapa final'!$AD$88="Catastrófico"),CONCATENATE("R28C",'Mapa final'!$R$88),"")</f>
        <v/>
      </c>
      <c r="W33" s="216" t="str">
        <f>IF(AND('Mapa final'!$AB$89="Muy Alta",'Mapa final'!$AD$89="Catastrófico"),CONCATENATE("R28C",'Mapa final'!$R$89),"")</f>
        <v/>
      </c>
      <c r="X33" s="217" t="str">
        <f>IF(AND('Mapa final'!$AB$90="Muy Alta",'Mapa final'!$AD$90="Catastrófico"),CONCATENATE("R28C",'Mapa final'!$R$90),"")</f>
        <v/>
      </c>
      <c r="Y33" s="41"/>
      <c r="Z33" s="300"/>
      <c r="AA33" s="301"/>
      <c r="AB33" s="301"/>
      <c r="AC33" s="301"/>
      <c r="AD33" s="301"/>
      <c r="AE33" s="302"/>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row>
    <row r="34" spans="1:61" ht="15" customHeight="1" x14ac:dyDescent="0.25">
      <c r="A34" s="41"/>
      <c r="B34" s="309"/>
      <c r="C34" s="310"/>
      <c r="D34" s="311"/>
      <c r="E34" s="284"/>
      <c r="F34" s="279"/>
      <c r="G34" s="279"/>
      <c r="H34" s="279"/>
      <c r="I34" s="279"/>
      <c r="J34" s="87" t="str">
        <f>IF(AND('Mapa final'!$AB$91="Muy Alta",'Mapa final'!$AD$91="Leve"),CONCATENATE("R29C",'Mapa final'!$R$91),"")</f>
        <v/>
      </c>
      <c r="K34" s="40" t="str">
        <f>IF(AND('Mapa final'!$AB$92="Muy Alta",'Mapa final'!$AD$92="Leve"),CONCATENATE("R29C",'Mapa final'!$R$92),"")</f>
        <v/>
      </c>
      <c r="L34" s="88" t="str">
        <f>IF(AND('Mapa final'!$AB$93="Muy Alta",'Mapa final'!$AD$93="Leve"),CONCATENATE("R29C",'Mapa final'!$R$93),"")</f>
        <v/>
      </c>
      <c r="M34" s="87" t="str">
        <f>IF(AND('Mapa final'!$AB$91="Muy Alta",'Mapa final'!$AD$91="Menor"),CONCATENATE("R29C",'Mapa final'!$R$91),"")</f>
        <v/>
      </c>
      <c r="N34" s="40" t="str">
        <f>IF(AND('Mapa final'!$AB$92="Muy Alta",'Mapa final'!$AD$92="Menor"),CONCATENATE("R29C",'Mapa final'!$R$92),"")</f>
        <v/>
      </c>
      <c r="O34" s="88" t="str">
        <f>IF(AND('Mapa final'!$AB$93="Muy Alta",'Mapa final'!$AD$93="Menor"),CONCATENATE("R29C",'Mapa final'!$R$93),"")</f>
        <v/>
      </c>
      <c r="P34" s="87" t="str">
        <f>IF(AND('Mapa final'!$AB$91="Muy Alta",'Mapa final'!$AD$91="Moderado"),CONCATENATE("R29C",'Mapa final'!$R$91),"")</f>
        <v/>
      </c>
      <c r="Q34" s="40" t="str">
        <f>IF(AND('Mapa final'!$AB$92="Muy Alta",'Mapa final'!$AD$92="Moderado"),CONCATENATE("R29C",'Mapa final'!$R$92),"")</f>
        <v/>
      </c>
      <c r="R34" s="88" t="str">
        <f>IF(AND('Mapa final'!$AB$93="Muy Alta",'Mapa final'!$AD$93="Moderado"),CONCATENATE("R29C",'Mapa final'!$R$93),"")</f>
        <v/>
      </c>
      <c r="S34" s="87" t="str">
        <f>IF(AND('Mapa final'!$AB$91="Muy Alta",'Mapa final'!$AD$91="Mayor"),CONCATENATE("R29C",'Mapa final'!$R$91),"")</f>
        <v/>
      </c>
      <c r="T34" s="40" t="str">
        <f>IF(AND('Mapa final'!$AB$92="Muy Alta",'Mapa final'!$AD$92="Mayor"),CONCATENATE("R29C",'Mapa final'!$R$92),"")</f>
        <v/>
      </c>
      <c r="U34" s="88" t="str">
        <f>IF(AND('Mapa final'!$AB$93="Muy Alta",'Mapa final'!$AD$93="Mayor"),CONCATENATE("R29C",'Mapa final'!$R$93),"")</f>
        <v/>
      </c>
      <c r="V34" s="215" t="str">
        <f>IF(AND('Mapa final'!$AB$91="Muy Alta",'Mapa final'!$AD$91="Catastrófico"),CONCATENATE("R29C",'Mapa final'!$R$91),"")</f>
        <v/>
      </c>
      <c r="W34" s="216" t="str">
        <f>IF(AND('Mapa final'!$AB$92="Muy Alta",'Mapa final'!$AD$92="Catastrófico"),CONCATENATE("R29C",'Mapa final'!$R$92),"")</f>
        <v/>
      </c>
      <c r="X34" s="217" t="str">
        <f>IF(AND('Mapa final'!$AB$93="Muy Alta",'Mapa final'!$AD$93="Catastrófico"),CONCATENATE("R29C",'Mapa final'!$R$93),"")</f>
        <v/>
      </c>
      <c r="Y34" s="41"/>
      <c r="Z34" s="300"/>
      <c r="AA34" s="301"/>
      <c r="AB34" s="301"/>
      <c r="AC34" s="301"/>
      <c r="AD34" s="301"/>
      <c r="AE34" s="302"/>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row>
    <row r="35" spans="1:61" ht="15" customHeight="1" x14ac:dyDescent="0.25">
      <c r="A35" s="41"/>
      <c r="B35" s="309"/>
      <c r="C35" s="310"/>
      <c r="D35" s="311"/>
      <c r="E35" s="284"/>
      <c r="F35" s="279"/>
      <c r="G35" s="279"/>
      <c r="H35" s="279"/>
      <c r="I35" s="279"/>
      <c r="J35" s="87" t="str">
        <f>IF(AND('Mapa final'!$AB$94="Muy Alta",'Mapa final'!$AD$94="Leve"),CONCATENATE("R30C",'Mapa final'!$R$94),"")</f>
        <v/>
      </c>
      <c r="K35" s="40" t="str">
        <f>IF(AND('Mapa final'!$AB$95="Muy Alta",'Mapa final'!$AD$95="Leve"),CONCATENATE("R30C",'Mapa final'!$R$95),"")</f>
        <v/>
      </c>
      <c r="L35" s="88" t="str">
        <f>IF(AND('Mapa final'!$AB$96="Muy Alta",'Mapa final'!$AD$96="Leve"),CONCATENATE("R30C",'Mapa final'!$R$96),"")</f>
        <v/>
      </c>
      <c r="M35" s="87" t="str">
        <f>IF(AND('Mapa final'!$AB$94="Muy Alta",'Mapa final'!$AD$94="Menor"),CONCATENATE("R30C",'Mapa final'!$R$94),"")</f>
        <v/>
      </c>
      <c r="N35" s="40" t="str">
        <f>IF(AND('Mapa final'!$AB$95="Muy Alta",'Mapa final'!$AD$95="Menor"),CONCATENATE("R30C",'Mapa final'!$R$95),"")</f>
        <v/>
      </c>
      <c r="O35" s="88" t="str">
        <f>IF(AND('Mapa final'!$AB$96="Muy Alta",'Mapa final'!$AD$96="Menor"),CONCATENATE("R30C",'Mapa final'!$R$96),"")</f>
        <v/>
      </c>
      <c r="P35" s="87" t="str">
        <f>IF(AND('Mapa final'!$AB$94="Muy Alta",'Mapa final'!$AD$94="Moderado"),CONCATENATE("R30C",'Mapa final'!$R$94),"")</f>
        <v/>
      </c>
      <c r="Q35" s="40" t="str">
        <f>IF(AND('Mapa final'!$AB$95="Muy Alta",'Mapa final'!$AD$95="Moderado"),CONCATENATE("R30C",'Mapa final'!$R$95),"")</f>
        <v/>
      </c>
      <c r="R35" s="88" t="str">
        <f>IF(AND('Mapa final'!$AB$96="Muy Alta",'Mapa final'!$AD$96="Moderado"),CONCATENATE("R30C",'Mapa final'!$R$96),"")</f>
        <v/>
      </c>
      <c r="S35" s="87" t="str">
        <f>IF(AND('Mapa final'!$AB$94="Muy Alta",'Mapa final'!$AD$94="Mayor"),CONCATENATE("R30C",'Mapa final'!$R$94),"")</f>
        <v/>
      </c>
      <c r="T35" s="40" t="str">
        <f>IF(AND('Mapa final'!$AB$95="Muy Alta",'Mapa final'!$AD$95="Mayor"),CONCATENATE("R30C",'Mapa final'!$R$95),"")</f>
        <v/>
      </c>
      <c r="U35" s="88" t="str">
        <f>IF(AND('Mapa final'!$AB$96="Muy Alta",'Mapa final'!$AD$96="Mayor"),CONCATENATE("R30C",'Mapa final'!$R$96),"")</f>
        <v/>
      </c>
      <c r="V35" s="215" t="str">
        <f>IF(AND('Mapa final'!$AB$94="Muy Alta",'Mapa final'!$AD$94="Catastrófico"),CONCATENATE("R30C",'Mapa final'!$R$94),"")</f>
        <v/>
      </c>
      <c r="W35" s="216" t="str">
        <f>IF(AND('Mapa final'!$AB$95="Muy Alta",'Mapa final'!$AD$95="Catastrófico"),CONCATENATE("R30C",'Mapa final'!$R$95),"")</f>
        <v/>
      </c>
      <c r="X35" s="217" t="str">
        <f>IF(AND('Mapa final'!$AB$96="Muy Alta",'Mapa final'!$AD$96="Catastrófico"),CONCATENATE("R30C",'Mapa final'!$R$96),"")</f>
        <v/>
      </c>
      <c r="Y35" s="41"/>
      <c r="Z35" s="300"/>
      <c r="AA35" s="301"/>
      <c r="AB35" s="301"/>
      <c r="AC35" s="301"/>
      <c r="AD35" s="301"/>
      <c r="AE35" s="302"/>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5" customHeight="1" x14ac:dyDescent="0.25">
      <c r="A36" s="41"/>
      <c r="B36" s="309"/>
      <c r="C36" s="310"/>
      <c r="D36" s="311"/>
      <c r="E36" s="284"/>
      <c r="F36" s="279"/>
      <c r="G36" s="279"/>
      <c r="H36" s="279"/>
      <c r="I36" s="279"/>
      <c r="J36" s="87" t="str">
        <f>IF(AND('Mapa final'!$AB$97="Muy Alta",'Mapa final'!$AD$97="Leve"),CONCATENATE("R31C",'Mapa final'!$R$97),"")</f>
        <v/>
      </c>
      <c r="K36" s="40" t="str">
        <f>IF(AND('Mapa final'!$AB$98="Muy Alta",'Mapa final'!$AD$98="Leve"),CONCATENATE("R31C",'Mapa final'!$R$98),"")</f>
        <v/>
      </c>
      <c r="L36" s="40" t="str">
        <f>IF(AND('Mapa final'!$AB$99="Muy Alta",'Mapa final'!$AD$99="Leve"),CONCATENATE("R31C",'Mapa final'!$R$99),"")</f>
        <v/>
      </c>
      <c r="M36" s="87" t="str">
        <f>IF(AND('Mapa final'!$AB$97="Muy Alta",'Mapa final'!$AD$97="Menor"),CONCATENATE("R31C",'Mapa final'!$R$97),"")</f>
        <v/>
      </c>
      <c r="N36" s="40" t="str">
        <f>IF(AND('Mapa final'!$AB$98="Muy Alta",'Mapa final'!$AD$98="Menor"),CONCATENATE("R31C",'Mapa final'!$R$98),"")</f>
        <v/>
      </c>
      <c r="O36" s="40" t="str">
        <f>IF(AND('Mapa final'!$AB$99="Muy Alta",'Mapa final'!$AD$99="Menor"),CONCATENATE("R31C",'Mapa final'!$R$99),"")</f>
        <v/>
      </c>
      <c r="P36" s="87" t="str">
        <f>IF(AND('Mapa final'!$AB$97="Muy Alta",'Mapa final'!$AD$97="Moderado"),CONCATENATE("R31C",'Mapa final'!$R$97),"")</f>
        <v/>
      </c>
      <c r="Q36" s="40" t="str">
        <f>IF(AND('Mapa final'!$AB$98="Muy Alta",'Mapa final'!$AD$98="Moderado"),CONCATENATE("R31C",'Mapa final'!$R$98),"")</f>
        <v/>
      </c>
      <c r="R36" s="40" t="str">
        <f>IF(AND('Mapa final'!$AB$99="Muy Alta",'Mapa final'!$AD$99="Moderado"),CONCATENATE("R31C",'Mapa final'!$R$99),"")</f>
        <v/>
      </c>
      <c r="S36" s="87" t="str">
        <f>IF(AND('Mapa final'!$AB$97="Muy Alta",'Mapa final'!$AD$97="Mayor"),CONCATENATE("R31C",'Mapa final'!$R$97),"")</f>
        <v/>
      </c>
      <c r="T36" s="40" t="str">
        <f>IF(AND('Mapa final'!$AB$98="Muy Alta",'Mapa final'!$AD$98="Mayor"),CONCATENATE("R31C",'Mapa final'!$R$98),"")</f>
        <v/>
      </c>
      <c r="U36" s="40" t="str">
        <f>IF(AND('Mapa final'!$AB$99="Muy Alta",'Mapa final'!$AD$99="Mayor"),CONCATENATE("R31C",'Mapa final'!$R$99),"")</f>
        <v/>
      </c>
      <c r="V36" s="215" t="str">
        <f>IF(AND('Mapa final'!$AB$97="Muy Alta",'Mapa final'!$AD$97="Catastrófico"),CONCATENATE("R31C",'Mapa final'!$R$97),"")</f>
        <v/>
      </c>
      <c r="W36" s="216" t="str">
        <f>IF(AND('Mapa final'!$AB$98="Muy Alta",'Mapa final'!$AD$98="Catastrófico"),CONCATENATE("R31C",'Mapa final'!$R$98),"")</f>
        <v/>
      </c>
      <c r="X36" s="217" t="str">
        <f>IF(AND('Mapa final'!$AB$99="Muy Alta",'Mapa final'!$AD$99="Catastrófico"),CONCATENATE("R31C",'Mapa final'!$R$99),"")</f>
        <v/>
      </c>
      <c r="Y36" s="41"/>
      <c r="Z36" s="300"/>
      <c r="AA36" s="301"/>
      <c r="AB36" s="301"/>
      <c r="AC36" s="301"/>
      <c r="AD36" s="301"/>
      <c r="AE36" s="302"/>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1:61" ht="15" customHeight="1" x14ac:dyDescent="0.25">
      <c r="A37" s="41"/>
      <c r="B37" s="309"/>
      <c r="C37" s="310"/>
      <c r="D37" s="311"/>
      <c r="E37" s="284"/>
      <c r="F37" s="279"/>
      <c r="G37" s="279"/>
      <c r="H37" s="279"/>
      <c r="I37" s="279"/>
      <c r="J37" s="87" t="str">
        <f>IF(AND('Mapa final'!$AB$100="Muy Alta",'Mapa final'!$AD$100="Leve"),CONCATENATE("R32C",'Mapa final'!$R$100),"")</f>
        <v/>
      </c>
      <c r="K37" s="40" t="str">
        <f>IF(AND('Mapa final'!$AB$101="Muy Alta",'Mapa final'!$AD$101="Leve"),CONCATENATE("R32C",'Mapa final'!$R$101),"")</f>
        <v/>
      </c>
      <c r="L37" s="88" t="str">
        <f>IF(AND('Mapa final'!$AB$102="Muy Alta",'Mapa final'!$AD$102="Leve"),CONCATENATE("R32C",'Mapa final'!$R$102),"")</f>
        <v/>
      </c>
      <c r="M37" s="87" t="str">
        <f>IF(AND('Mapa final'!$AB$100="Muy Alta",'Mapa final'!$AD$100="Menor"),CONCATENATE("R32C",'Mapa final'!$R$100),"")</f>
        <v/>
      </c>
      <c r="N37" s="40" t="str">
        <f>IF(AND('Mapa final'!$AB$101="Muy Alta",'Mapa final'!$AD$101="Menor"),CONCATENATE("R32C",'Mapa final'!$R$101),"")</f>
        <v/>
      </c>
      <c r="O37" s="88" t="str">
        <f>IF(AND('Mapa final'!$AB$102="Muy Alta",'Mapa final'!$AD$102="Menor"),CONCATENATE("R32C",'Mapa final'!$R$102),"")</f>
        <v/>
      </c>
      <c r="P37" s="87" t="str">
        <f>IF(AND('Mapa final'!$AB$100="Muy Alta",'Mapa final'!$AD$100="Moderado"),CONCATENATE("R32C",'Mapa final'!$R$100),"")</f>
        <v/>
      </c>
      <c r="Q37" s="40" t="str">
        <f>IF(AND('Mapa final'!$AB$101="Muy Alta",'Mapa final'!$AD$101="Moderado"),CONCATENATE("R32C",'Mapa final'!$R$101),"")</f>
        <v/>
      </c>
      <c r="R37" s="88" t="str">
        <f>IF(AND('Mapa final'!$AB$102="Muy Alta",'Mapa final'!$AD$102="Moderado"),CONCATENATE("R32C",'Mapa final'!$R$102),"")</f>
        <v/>
      </c>
      <c r="S37" s="87" t="str">
        <f>IF(AND('Mapa final'!$AB$100="Muy Alta",'Mapa final'!$AD$100="Mayor"),CONCATENATE("R32C",'Mapa final'!$R$100),"")</f>
        <v/>
      </c>
      <c r="T37" s="40" t="str">
        <f>IF(AND('Mapa final'!$AB$101="Muy Alta",'Mapa final'!$AD$101="Mayor"),CONCATENATE("R32C",'Mapa final'!$R$101),"")</f>
        <v/>
      </c>
      <c r="U37" s="88" t="str">
        <f>IF(AND('Mapa final'!$AB$102="Muy Alta",'Mapa final'!$AD$102="Mayor"),CONCATENATE("R32C",'Mapa final'!$R$102),"")</f>
        <v/>
      </c>
      <c r="V37" s="215" t="str">
        <f>IF(AND('Mapa final'!$AB$100="Muy Alta",'Mapa final'!$AD$100="Catastrófico"),CONCATENATE("R32C",'Mapa final'!$R$100),"")</f>
        <v/>
      </c>
      <c r="W37" s="216" t="str">
        <f>IF(AND('Mapa final'!$AB$101="Muy Alta",'Mapa final'!$AD$101="Catastrófico"),CONCATENATE("R32C",'Mapa final'!$R$101),"")</f>
        <v/>
      </c>
      <c r="X37" s="217" t="str">
        <f>IF(AND('Mapa final'!$AB$102="Muy Alta",'Mapa final'!$AD$102="Catastrófico"),CONCATENATE("R32C",'Mapa final'!$R$102),"")</f>
        <v/>
      </c>
      <c r="Y37" s="41"/>
      <c r="Z37" s="300"/>
      <c r="AA37" s="301"/>
      <c r="AB37" s="301"/>
      <c r="AC37" s="301"/>
      <c r="AD37" s="301"/>
      <c r="AE37" s="302"/>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1:61" ht="15" customHeight="1" x14ac:dyDescent="0.25">
      <c r="A38" s="41"/>
      <c r="B38" s="309"/>
      <c r="C38" s="310"/>
      <c r="D38" s="311"/>
      <c r="E38" s="284"/>
      <c r="F38" s="279"/>
      <c r="G38" s="279"/>
      <c r="H38" s="279"/>
      <c r="I38" s="279"/>
      <c r="J38" s="87" t="str">
        <f>IF(AND('Mapa final'!$AB$103="Muy Alta",'Mapa final'!$AD$103="Leve"),CONCATENATE("R33C",'Mapa final'!$R$103),"")</f>
        <v/>
      </c>
      <c r="K38" s="40" t="str">
        <f>IF(AND('Mapa final'!$AB$104="Muy Alta",'Mapa final'!$AD$104="Leve"),CONCATENATE("R33C",'Mapa final'!$R$104),"")</f>
        <v/>
      </c>
      <c r="L38" s="88" t="str">
        <f>IF(AND('Mapa final'!$AB$105="Muy Alta",'Mapa final'!$AD$105="Leve"),CONCATENATE("R33C",'Mapa final'!$R$105),"")</f>
        <v/>
      </c>
      <c r="M38" s="87" t="str">
        <f>IF(AND('Mapa final'!$AB$103="Muy Alta",'Mapa final'!$AD$103="Menor"),CONCATENATE("R33C",'Mapa final'!$R$103),"")</f>
        <v/>
      </c>
      <c r="N38" s="40" t="str">
        <f>IF(AND('Mapa final'!$AB$104="Muy Alta",'Mapa final'!$AD$104="Menor"),CONCATENATE("R33C",'Mapa final'!$R$104),"")</f>
        <v/>
      </c>
      <c r="O38" s="88" t="str">
        <f>IF(AND('Mapa final'!$AB$105="Muy Alta",'Mapa final'!$AD$105="Menor"),CONCATENATE("R33C",'Mapa final'!$R$105),"")</f>
        <v/>
      </c>
      <c r="P38" s="87" t="str">
        <f>IF(AND('Mapa final'!$AB$103="Muy Alta",'Mapa final'!$AD$103="Moderado"),CONCATENATE("R33C",'Mapa final'!$R$103),"")</f>
        <v/>
      </c>
      <c r="Q38" s="40" t="str">
        <f>IF(AND('Mapa final'!$AB$104="Muy Alta",'Mapa final'!$AD$104="Moderado"),CONCATENATE("R33C",'Mapa final'!$R$104),"")</f>
        <v/>
      </c>
      <c r="R38" s="88" t="str">
        <f>IF(AND('Mapa final'!$AB$105="Muy Alta",'Mapa final'!$AD$105="Moderado"),CONCATENATE("R33C",'Mapa final'!$R$105),"")</f>
        <v/>
      </c>
      <c r="S38" s="87" t="str">
        <f>IF(AND('Mapa final'!$AB$103="Muy Alta",'Mapa final'!$AD$103="Mayor"),CONCATENATE("R33C",'Mapa final'!$R$103),"")</f>
        <v/>
      </c>
      <c r="T38" s="40" t="str">
        <f>IF(AND('Mapa final'!$AB$104="Muy Alta",'Mapa final'!$AD$104="Mayor"),CONCATENATE("R33C",'Mapa final'!$R$104),"")</f>
        <v/>
      </c>
      <c r="U38" s="88" t="str">
        <f>IF(AND('Mapa final'!$AB$105="Muy Alta",'Mapa final'!$AD$105="Mayor"),CONCATENATE("R33C",'Mapa final'!$R$105),"")</f>
        <v/>
      </c>
      <c r="V38" s="215" t="str">
        <f>IF(AND('Mapa final'!$AB$103="Muy Alta",'Mapa final'!$AD$103="Catastrófico"),CONCATENATE("R33C",'Mapa final'!$R$103),"")</f>
        <v/>
      </c>
      <c r="W38" s="216" t="str">
        <f>IF(AND('Mapa final'!$AB$104="Muy Alta",'Mapa final'!$AD$104="Catastrófico"),CONCATENATE("R33C",'Mapa final'!$R$104),"")</f>
        <v/>
      </c>
      <c r="X38" s="217" t="str">
        <f>IF(AND('Mapa final'!$AB$105="Muy Alta",'Mapa final'!$AD$105="Catastrófico"),CONCATENATE("R33C",'Mapa final'!$R$105),"")</f>
        <v/>
      </c>
      <c r="Y38" s="41"/>
      <c r="Z38" s="300"/>
      <c r="AA38" s="301"/>
      <c r="AB38" s="301"/>
      <c r="AC38" s="301"/>
      <c r="AD38" s="301"/>
      <c r="AE38" s="302"/>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1:61" ht="15" customHeight="1" x14ac:dyDescent="0.25">
      <c r="A39" s="41"/>
      <c r="B39" s="309"/>
      <c r="C39" s="310"/>
      <c r="D39" s="311"/>
      <c r="E39" s="284"/>
      <c r="F39" s="279"/>
      <c r="G39" s="279"/>
      <c r="H39" s="279"/>
      <c r="I39" s="279"/>
      <c r="J39" s="87" t="str">
        <f>IF(AND('Mapa final'!$AB$106="Muy Alta",'Mapa final'!$AD$106="Leve"),CONCATENATE("R34C",'Mapa final'!$R$106),"")</f>
        <v/>
      </c>
      <c r="K39" s="40" t="str">
        <f>IF(AND('Mapa final'!$AB$107="Muy Alta",'Mapa final'!$AD$107="Leve"),CONCATENATE("R34C",'Mapa final'!$R$107),"")</f>
        <v/>
      </c>
      <c r="L39" s="88" t="str">
        <f>IF(AND('Mapa final'!$AB$108="Muy Alta",'Mapa final'!$AD$108="Leve"),CONCATENATE("R34C",'Mapa final'!$R$108),"")</f>
        <v/>
      </c>
      <c r="M39" s="87" t="str">
        <f>IF(AND('Mapa final'!$AB$106="Muy Alta",'Mapa final'!$AD$106="Menor"),CONCATENATE("R34C",'Mapa final'!$R$106),"")</f>
        <v/>
      </c>
      <c r="N39" s="40" t="str">
        <f>IF(AND('Mapa final'!$AB$107="Muy Alta",'Mapa final'!$AD$107="Menor"),CONCATENATE("R34C",'Mapa final'!$R$107),"")</f>
        <v/>
      </c>
      <c r="O39" s="88" t="str">
        <f>IF(AND('Mapa final'!$AB$108="Muy Alta",'Mapa final'!$AD$108="Menor"),CONCATENATE("R34C",'Mapa final'!$R$108),"")</f>
        <v/>
      </c>
      <c r="P39" s="87" t="str">
        <f>IF(AND('Mapa final'!$AB$106="Muy Alta",'Mapa final'!$AD$106="Moderado"),CONCATENATE("R34C",'Mapa final'!$R$106),"")</f>
        <v/>
      </c>
      <c r="Q39" s="40" t="str">
        <f>IF(AND('Mapa final'!$AB$107="Muy Alta",'Mapa final'!$AD$107="Moderado"),CONCATENATE("R34C",'Mapa final'!$R$107),"")</f>
        <v/>
      </c>
      <c r="R39" s="88" t="str">
        <f>IF(AND('Mapa final'!$AB$108="Muy Alta",'Mapa final'!$AD$108="Moderado"),CONCATENATE("R34C",'Mapa final'!$R$108),"")</f>
        <v/>
      </c>
      <c r="S39" s="87" t="str">
        <f>IF(AND('Mapa final'!$AB$106="Muy Alta",'Mapa final'!$AD$106="Mayor"),CONCATENATE("R34C",'Mapa final'!$R$106),"")</f>
        <v/>
      </c>
      <c r="T39" s="40" t="str">
        <f>IF(AND('Mapa final'!$AB$107="Muy Alta",'Mapa final'!$AD$107="Mayor"),CONCATENATE("R34C",'Mapa final'!$R$107),"")</f>
        <v/>
      </c>
      <c r="U39" s="88" t="str">
        <f>IF(AND('Mapa final'!$AB$108="Muy Alta",'Mapa final'!$AD$108="Mayor"),CONCATENATE("R34C",'Mapa final'!$R$108),"")</f>
        <v/>
      </c>
      <c r="V39" s="215" t="str">
        <f>IF(AND('Mapa final'!$AB$106="Muy Alta",'Mapa final'!$AD$106="Catastrófico"),CONCATENATE("R34C",'Mapa final'!$R$106),"")</f>
        <v/>
      </c>
      <c r="W39" s="216" t="str">
        <f>IF(AND('Mapa final'!$AB$107="Muy Alta",'Mapa final'!$AD$107="Catastrófico"),CONCATENATE("R34C",'Mapa final'!$R$107),"")</f>
        <v/>
      </c>
      <c r="X39" s="217" t="str">
        <f>IF(AND('Mapa final'!$AB$108="Muy Alta",'Mapa final'!$AD$108="Catastrófico"),CONCATENATE("R34C",'Mapa final'!$R$108),"")</f>
        <v/>
      </c>
      <c r="Y39" s="41"/>
      <c r="Z39" s="300"/>
      <c r="AA39" s="301"/>
      <c r="AB39" s="301"/>
      <c r="AC39" s="301"/>
      <c r="AD39" s="301"/>
      <c r="AE39" s="302"/>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1:61" ht="15" customHeight="1" x14ac:dyDescent="0.25">
      <c r="A40" s="41"/>
      <c r="B40" s="309"/>
      <c r="C40" s="310"/>
      <c r="D40" s="311"/>
      <c r="E40" s="284"/>
      <c r="F40" s="279"/>
      <c r="G40" s="279"/>
      <c r="H40" s="279"/>
      <c r="I40" s="279"/>
      <c r="J40" s="87" t="str">
        <f>IF(AND('Mapa final'!$AB$109="Muy Alta",'Mapa final'!$AD$109="Leve"),CONCATENATE("R35C",'Mapa final'!$R$109),"")</f>
        <v/>
      </c>
      <c r="K40" s="40" t="str">
        <f>IF(AND('Mapa final'!$AB$110="Muy Alta",'Mapa final'!$AD$110="Leve"),CONCATENATE("R35C",'Mapa final'!$R$110),"")</f>
        <v/>
      </c>
      <c r="L40" s="88" t="str">
        <f>IF(AND('Mapa final'!$AB$111="Muy Alta",'Mapa final'!$AD$111="Leve"),CONCATENATE("R35C",'Mapa final'!$R$111),"")</f>
        <v/>
      </c>
      <c r="M40" s="87" t="str">
        <f>IF(AND('Mapa final'!$AB$109="Muy Alta",'Mapa final'!$AD$109="Menor"),CONCATENATE("R35C",'Mapa final'!$R$109),"")</f>
        <v/>
      </c>
      <c r="N40" s="40" t="str">
        <f>IF(AND('Mapa final'!$AB$110="Muy Alta",'Mapa final'!$AD$110="Menor"),CONCATENATE("R35C",'Mapa final'!$R$110),"")</f>
        <v/>
      </c>
      <c r="O40" s="88" t="str">
        <f>IF(AND('Mapa final'!$AB$111="Muy Alta",'Mapa final'!$AD$111="Menor"),CONCATENATE("R35C",'Mapa final'!$R$111),"")</f>
        <v/>
      </c>
      <c r="P40" s="87" t="str">
        <f>IF(AND('Mapa final'!$AB$109="Muy Alta",'Mapa final'!$AD$109="Moderado"),CONCATENATE("R35C",'Mapa final'!$R$109),"")</f>
        <v/>
      </c>
      <c r="Q40" s="40" t="str">
        <f>IF(AND('Mapa final'!$AB$110="Muy Alta",'Mapa final'!$AD$110="Moderado"),CONCATENATE("R35C",'Mapa final'!$R$110),"")</f>
        <v/>
      </c>
      <c r="R40" s="88" t="str">
        <f>IF(AND('Mapa final'!$AB$111="Muy Alta",'Mapa final'!$AD$111="Moderado"),CONCATENATE("R35C",'Mapa final'!$R$111),"")</f>
        <v/>
      </c>
      <c r="S40" s="87" t="str">
        <f>IF(AND('Mapa final'!$AB$109="Muy Alta",'Mapa final'!$AD$109="Mayor"),CONCATENATE("R35C",'Mapa final'!$R$109),"")</f>
        <v/>
      </c>
      <c r="T40" s="40" t="str">
        <f>IF(AND('Mapa final'!$AB$110="Muy Alta",'Mapa final'!$AD$110="Mayor"),CONCATENATE("R35C",'Mapa final'!$R$110),"")</f>
        <v/>
      </c>
      <c r="U40" s="88" t="str">
        <f>IF(AND('Mapa final'!$AB$111="Muy Alta",'Mapa final'!$AD$111="Mayor"),CONCATENATE("R35C",'Mapa final'!$R$111),"")</f>
        <v/>
      </c>
      <c r="V40" s="215" t="str">
        <f>IF(AND('Mapa final'!$AB$109="Muy Alta",'Mapa final'!$AD$109="Catastrófico"),CONCATENATE("R35C",'Mapa final'!$R$109),"")</f>
        <v/>
      </c>
      <c r="W40" s="216" t="str">
        <f>IF(AND('Mapa final'!$AB$110="Muy Alta",'Mapa final'!$AD$110="Catastrófico"),CONCATENATE("R35C",'Mapa final'!$R$110),"")</f>
        <v/>
      </c>
      <c r="X40" s="217" t="str">
        <f>IF(AND('Mapa final'!$AB$111="Muy Alta",'Mapa final'!$AD$111="Catastrófico"),CONCATENATE("R35C",'Mapa final'!$R$111),"")</f>
        <v/>
      </c>
      <c r="Y40" s="41"/>
      <c r="Z40" s="300"/>
      <c r="AA40" s="301"/>
      <c r="AB40" s="301"/>
      <c r="AC40" s="301"/>
      <c r="AD40" s="301"/>
      <c r="AE40" s="302"/>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ht="15" customHeight="1" x14ac:dyDescent="0.25">
      <c r="A41" s="41"/>
      <c r="B41" s="309"/>
      <c r="C41" s="310"/>
      <c r="D41" s="311"/>
      <c r="E41" s="284"/>
      <c r="F41" s="279"/>
      <c r="G41" s="279"/>
      <c r="H41" s="279"/>
      <c r="I41" s="279"/>
      <c r="J41" s="87" t="str">
        <f>IF(AND('Mapa final'!$AB$112="Muy Alta",'Mapa final'!$AD$112="Leve"),CONCATENATE("R36C",'Mapa final'!$R$112),"")</f>
        <v/>
      </c>
      <c r="K41" s="40" t="str">
        <f>IF(AND('Mapa final'!$AB$113="Muy Alta",'Mapa final'!$AD$113="Leve"),CONCATENATE("R36C",'Mapa final'!$R$113),"")</f>
        <v/>
      </c>
      <c r="L41" s="88" t="str">
        <f>IF(AND('Mapa final'!$AB$114="Muy Alta",'Mapa final'!$AD$114="Leve"),CONCATENATE("R36C",'Mapa final'!$R$114),"")</f>
        <v/>
      </c>
      <c r="M41" s="87" t="str">
        <f>IF(AND('Mapa final'!$AB$112="Muy Alta",'Mapa final'!$AD$112="Menor"),CONCATENATE("R36C",'Mapa final'!$R$112),"")</f>
        <v/>
      </c>
      <c r="N41" s="40" t="str">
        <f>IF(AND('Mapa final'!$AB$113="Muy Alta",'Mapa final'!$AD$113="Menor"),CONCATENATE("R36C",'Mapa final'!$R$113),"")</f>
        <v/>
      </c>
      <c r="O41" s="88" t="str">
        <f>IF(AND('Mapa final'!$AB$114="Muy Alta",'Mapa final'!$AD$114="Menor"),CONCATENATE("R36C",'Mapa final'!$R$114),"")</f>
        <v/>
      </c>
      <c r="P41" s="87" t="str">
        <f>IF(AND('Mapa final'!$AB$112="Muy Alta",'Mapa final'!$AD$112="Moderado"),CONCATENATE("R36C",'Mapa final'!$R$112),"")</f>
        <v/>
      </c>
      <c r="Q41" s="40" t="str">
        <f>IF(AND('Mapa final'!$AB$113="Muy Alta",'Mapa final'!$AD$113="Moderado"),CONCATENATE("R36C",'Mapa final'!$R$113),"")</f>
        <v/>
      </c>
      <c r="R41" s="88" t="str">
        <f>IF(AND('Mapa final'!$AB$114="Muy Alta",'Mapa final'!$AD$114="Moderado"),CONCATENATE("R36C",'Mapa final'!$R$114),"")</f>
        <v/>
      </c>
      <c r="S41" s="87" t="str">
        <f>IF(AND('Mapa final'!$AB$112="Muy Alta",'Mapa final'!$AD$112="Mayor"),CONCATENATE("R36C",'Mapa final'!$R$112),"")</f>
        <v/>
      </c>
      <c r="T41" s="40" t="str">
        <f>IF(AND('Mapa final'!$AB$113="Muy Alta",'Mapa final'!$AD$113="Mayor"),CONCATENATE("R36C",'Mapa final'!$R$113),"")</f>
        <v/>
      </c>
      <c r="U41" s="88" t="str">
        <f>IF(AND('Mapa final'!$AB$114="Muy Alta",'Mapa final'!$AD$114="Mayor"),CONCATENATE("R36C",'Mapa final'!$R$114),"")</f>
        <v/>
      </c>
      <c r="V41" s="215" t="str">
        <f>IF(AND('Mapa final'!$AB$112="Muy Alta",'Mapa final'!$AD$112="Catastrófico"),CONCATENATE("R36C",'Mapa final'!$R$112),"")</f>
        <v/>
      </c>
      <c r="W41" s="216" t="str">
        <f>IF(AND('Mapa final'!$AB$113="Muy Alta",'Mapa final'!$AD$113="Catastrófico"),CONCATENATE("R36C",'Mapa final'!$R$113),"")</f>
        <v/>
      </c>
      <c r="X41" s="217" t="str">
        <f>IF(AND('Mapa final'!$AB$114="Muy Alta",'Mapa final'!$AD$114="Catastrófico"),CONCATENATE("R36C",'Mapa final'!$R$114),"")</f>
        <v/>
      </c>
      <c r="Y41" s="41"/>
      <c r="Z41" s="300"/>
      <c r="AA41" s="301"/>
      <c r="AB41" s="301"/>
      <c r="AC41" s="301"/>
      <c r="AD41" s="301"/>
      <c r="AE41" s="302"/>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ht="15" customHeight="1" x14ac:dyDescent="0.25">
      <c r="A42" s="41"/>
      <c r="B42" s="309"/>
      <c r="C42" s="310"/>
      <c r="D42" s="311"/>
      <c r="E42" s="284"/>
      <c r="F42" s="279"/>
      <c r="G42" s="279"/>
      <c r="H42" s="279"/>
      <c r="I42" s="279"/>
      <c r="J42" s="87" t="str">
        <f>IF(AND('Mapa final'!$AB$115="Muy Alta",'Mapa final'!$AD$115="Leve"),CONCATENATE("R37C",'Mapa final'!$R$115),"")</f>
        <v/>
      </c>
      <c r="K42" s="40" t="str">
        <f>IF(AND('Mapa final'!$AB$116="Muy Alta",'Mapa final'!$AD$116="Leve"),CONCATENATE("R37C",'Mapa final'!$R$116),"")</f>
        <v/>
      </c>
      <c r="L42" s="88" t="str">
        <f>IF(AND('Mapa final'!$AB$117="Muy Alta",'Mapa final'!$AD$117="Leve"),CONCATENATE("R37C",'Mapa final'!$R$117),"")</f>
        <v/>
      </c>
      <c r="M42" s="87" t="str">
        <f>IF(AND('Mapa final'!$AB$115="Muy Alta",'Mapa final'!$AD$115="Menor"),CONCATENATE("R37C",'Mapa final'!$R$115),"")</f>
        <v/>
      </c>
      <c r="N42" s="40" t="str">
        <f>IF(AND('Mapa final'!$AB$116="Muy Alta",'Mapa final'!$AD$116="Menor"),CONCATENATE("R37C",'Mapa final'!$R$116),"")</f>
        <v/>
      </c>
      <c r="O42" s="88" t="str">
        <f>IF(AND('Mapa final'!$AB$117="Muy Alta",'Mapa final'!$AD$117="Menor"),CONCATENATE("R37C",'Mapa final'!$R$117),"")</f>
        <v/>
      </c>
      <c r="P42" s="87" t="str">
        <f>IF(AND('Mapa final'!$AB$115="Muy Alta",'Mapa final'!$AD$115="Moderado"),CONCATENATE("R37C",'Mapa final'!$R$115),"")</f>
        <v/>
      </c>
      <c r="Q42" s="40" t="str">
        <f>IF(AND('Mapa final'!$AB$116="Muy Alta",'Mapa final'!$AD$116="Moderado"),CONCATENATE("R37C",'Mapa final'!$R$116),"")</f>
        <v/>
      </c>
      <c r="R42" s="88" t="str">
        <f>IF(AND('Mapa final'!$AB$117="Muy Alta",'Mapa final'!$AD$117="Moderado"),CONCATENATE("R37C",'Mapa final'!$R$117),"")</f>
        <v/>
      </c>
      <c r="S42" s="87" t="str">
        <f>IF(AND('Mapa final'!$AB$115="Muy Alta",'Mapa final'!$AD$115="Mayor"),CONCATENATE("R37C",'Mapa final'!$R$115),"")</f>
        <v/>
      </c>
      <c r="T42" s="40" t="str">
        <f>IF(AND('Mapa final'!$AB$116="Muy Alta",'Mapa final'!$AD$116="Mayor"),CONCATENATE("R37C",'Mapa final'!$R$116),"")</f>
        <v/>
      </c>
      <c r="U42" s="88" t="str">
        <f>IF(AND('Mapa final'!$AB$117="Muy Alta",'Mapa final'!$AD$117="Mayor"),CONCATENATE("R37C",'Mapa final'!$R$117),"")</f>
        <v/>
      </c>
      <c r="V42" s="215" t="str">
        <f>IF(AND('Mapa final'!$AB$115="Muy Alta",'Mapa final'!$AD$115="Catastrófico"),CONCATENATE("R37C",'Mapa final'!$R$115),"")</f>
        <v/>
      </c>
      <c r="W42" s="216" t="str">
        <f>IF(AND('Mapa final'!$AB$116="Muy Alta",'Mapa final'!$AD$116="Catastrófico"),CONCATENATE("R37C",'Mapa final'!$R$116),"")</f>
        <v/>
      </c>
      <c r="X42" s="217" t="str">
        <f>IF(AND('Mapa final'!$AB$117="Muy Alta",'Mapa final'!$AD$117="Catastrófico"),CONCATENATE("R37C",'Mapa final'!$R$117),"")</f>
        <v/>
      </c>
      <c r="Y42" s="41"/>
      <c r="Z42" s="300"/>
      <c r="AA42" s="301"/>
      <c r="AB42" s="301"/>
      <c r="AC42" s="301"/>
      <c r="AD42" s="301"/>
      <c r="AE42" s="302"/>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15" customHeight="1" x14ac:dyDescent="0.25">
      <c r="A43" s="41"/>
      <c r="B43" s="309"/>
      <c r="C43" s="310"/>
      <c r="D43" s="311"/>
      <c r="E43" s="284"/>
      <c r="F43" s="279"/>
      <c r="G43" s="279"/>
      <c r="H43" s="279"/>
      <c r="I43" s="279"/>
      <c r="J43" s="87" t="str">
        <f>IF(AND('Mapa final'!$AB$118="Muy Alta",'Mapa final'!$AD$118="Leve"),CONCATENATE("R39C",'Mapa final'!$R$118),"")</f>
        <v/>
      </c>
      <c r="K43" s="40" t="str">
        <f>IF(AND('Mapa final'!$AB$119="Muy Alta",'Mapa final'!$AD$119="Leve"),CONCATENATE("R38C",'Mapa final'!$R$119),"")</f>
        <v/>
      </c>
      <c r="L43" s="88" t="str">
        <f>IF(AND('Mapa final'!$AB$120="Muy Alta",'Mapa final'!$AD$120="Leve"),CONCATENATE("R38C",'Mapa final'!$R$120),"")</f>
        <v/>
      </c>
      <c r="M43" s="87" t="str">
        <f>IF(AND('Mapa final'!$AB$118="Muy Alta",'Mapa final'!$AD$118="Menor"),CONCATENATE("R39C",'Mapa final'!$R$118),"")</f>
        <v/>
      </c>
      <c r="N43" s="40" t="str">
        <f>IF(AND('Mapa final'!$AB$119="Muy Alta",'Mapa final'!$AD$119="Menor"),CONCATENATE("R38C",'Mapa final'!$R$119),"")</f>
        <v/>
      </c>
      <c r="O43" s="88" t="str">
        <f>IF(AND('Mapa final'!$AB$120="Muy Alta",'Mapa final'!$AD$120="Menor"),CONCATENATE("R38C",'Mapa final'!$R$120),"")</f>
        <v/>
      </c>
      <c r="P43" s="87" t="str">
        <f>IF(AND('Mapa final'!$AB$118="Muy Alta",'Mapa final'!$AD$118="Moderado"),CONCATENATE("R39C",'Mapa final'!$R$118),"")</f>
        <v/>
      </c>
      <c r="Q43" s="40" t="str">
        <f>IF(AND('Mapa final'!$AB$119="Muy Alta",'Mapa final'!$AD$119="Moderado"),CONCATENATE("R38C",'Mapa final'!$R$119),"")</f>
        <v/>
      </c>
      <c r="R43" s="88" t="str">
        <f>IF(AND('Mapa final'!$AB$120="Muy Alta",'Mapa final'!$AD$120="Moderado"),CONCATENATE("R38C",'Mapa final'!$R$120),"")</f>
        <v/>
      </c>
      <c r="S43" s="87" t="str">
        <f>IF(AND('Mapa final'!$AB$118="Muy Alta",'Mapa final'!$AD$118="Mayor"),CONCATENATE("R39C",'Mapa final'!$R$118),"")</f>
        <v/>
      </c>
      <c r="T43" s="40" t="str">
        <f>IF(AND('Mapa final'!$AB$119="Muy Alta",'Mapa final'!$AD$119="Mayor"),CONCATENATE("R38C",'Mapa final'!$R$119),"")</f>
        <v/>
      </c>
      <c r="U43" s="88" t="str">
        <f>IF(AND('Mapa final'!$AB$120="Muy Alta",'Mapa final'!$AD$120="Mayor"),CONCATENATE("R38C",'Mapa final'!$R$120),"")</f>
        <v/>
      </c>
      <c r="V43" s="215" t="str">
        <f>IF(AND('Mapa final'!$AB$118="Muy Alta",'Mapa final'!$AD$118="Catastrófico"),CONCATENATE("R39C",'Mapa final'!$R$118),"")</f>
        <v/>
      </c>
      <c r="W43" s="216" t="str">
        <f>IF(AND('Mapa final'!$AB$119="Muy Alta",'Mapa final'!$AD$119="Catastrófico"),CONCATENATE("R38C",'Mapa final'!$R$119),"")</f>
        <v/>
      </c>
      <c r="X43" s="217" t="str">
        <f>IF(AND('Mapa final'!$AB$120="Muy Alta",'Mapa final'!$AD$120="Catastrófico"),CONCATENATE("R38C",'Mapa final'!$R$120),"")</f>
        <v/>
      </c>
      <c r="Y43" s="41"/>
      <c r="Z43" s="300"/>
      <c r="AA43" s="301"/>
      <c r="AB43" s="301"/>
      <c r="AC43" s="301"/>
      <c r="AD43" s="301"/>
      <c r="AE43" s="302"/>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15" customHeight="1" x14ac:dyDescent="0.25">
      <c r="A44" s="41"/>
      <c r="B44" s="309"/>
      <c r="C44" s="310"/>
      <c r="D44" s="311"/>
      <c r="E44" s="284"/>
      <c r="F44" s="279"/>
      <c r="G44" s="279"/>
      <c r="H44" s="279"/>
      <c r="I44" s="279"/>
      <c r="J44" s="87" t="str">
        <f>IF(AND('Mapa final'!$AB$121="Muy Alta",'Mapa final'!$AD$121="Leve"),CONCATENATE("R40C",'Mapa final'!$R$121),"")</f>
        <v/>
      </c>
      <c r="K44" s="40" t="str">
        <f>IF(AND('Mapa final'!$AB$122="Muy Alta",'Mapa final'!$AD$122="Leve"),CONCATENATE("R39C",'Mapa final'!$R$122),"")</f>
        <v/>
      </c>
      <c r="L44" s="88" t="str">
        <f>IF(AND('Mapa final'!$AB$123="Muy Alta",'Mapa final'!$AD$123="Leve"),CONCATENATE("R39C",'Mapa final'!$R$123),"")</f>
        <v/>
      </c>
      <c r="M44" s="87" t="str">
        <f>IF(AND('Mapa final'!$AB$121="Muy Alta",'Mapa final'!$AD$121="Menor"),CONCATENATE("R40C",'Mapa final'!$R$121),"")</f>
        <v/>
      </c>
      <c r="N44" s="40" t="str">
        <f>IF(AND('Mapa final'!$AB$122="Muy Alta",'Mapa final'!$AD$122="Menor"),CONCATENATE("R39C",'Mapa final'!$R$122),"")</f>
        <v/>
      </c>
      <c r="O44" s="88" t="str">
        <f>IF(AND('Mapa final'!$AB$123="Muy Alta",'Mapa final'!$AD$123="Menor"),CONCATENATE("R39C",'Mapa final'!$R$123),"")</f>
        <v/>
      </c>
      <c r="P44" s="87" t="str">
        <f>IF(AND('Mapa final'!$AB$121="Muy Alta",'Mapa final'!$AD$121="Moderado"),CONCATENATE("R40C",'Mapa final'!$R$121),"")</f>
        <v/>
      </c>
      <c r="Q44" s="40" t="str">
        <f>IF(AND('Mapa final'!$AB$122="Muy Alta",'Mapa final'!$AD$122="Moderado"),CONCATENATE("R39C",'Mapa final'!$R$122),"")</f>
        <v/>
      </c>
      <c r="R44" s="88" t="str">
        <f>IF(AND('Mapa final'!$AB$123="Muy Alta",'Mapa final'!$AD$123="Moderado"),CONCATENATE("R39C",'Mapa final'!$R$123),"")</f>
        <v/>
      </c>
      <c r="S44" s="87" t="str">
        <f>IF(AND('Mapa final'!$AB$121="Muy Alta",'Mapa final'!$AD$121="Mayor"),CONCATENATE("R40C",'Mapa final'!$R$121),"")</f>
        <v/>
      </c>
      <c r="T44" s="40" t="str">
        <f>IF(AND('Mapa final'!$AB$122="Muy Alta",'Mapa final'!$AD$122="Mayor"),CONCATENATE("R39C",'Mapa final'!$R$122),"")</f>
        <v/>
      </c>
      <c r="U44" s="88" t="str">
        <f>IF(AND('Mapa final'!$AB$123="Muy Alta",'Mapa final'!$AD$123="Mayor"),CONCATENATE("R39C",'Mapa final'!$R$123),"")</f>
        <v/>
      </c>
      <c r="V44" s="215" t="str">
        <f>IF(AND('Mapa final'!$AB$121="Muy Alta",'Mapa final'!$AD$121="Catastrófico"),CONCATENATE("R40C",'Mapa final'!$R$121),"")</f>
        <v/>
      </c>
      <c r="W44" s="216" t="str">
        <f>IF(AND('Mapa final'!$AB$122="Muy Alta",'Mapa final'!$AD$122="Catastrófico"),CONCATENATE("R39C",'Mapa final'!$R$122),"")</f>
        <v/>
      </c>
      <c r="X44" s="217" t="str">
        <f>IF(AND('Mapa final'!$AB$123="Muy Alta",'Mapa final'!$AD$123="Catastrófico"),CONCATENATE("R39C",'Mapa final'!$R$123),"")</f>
        <v/>
      </c>
      <c r="Y44" s="41"/>
      <c r="Z44" s="300"/>
      <c r="AA44" s="301"/>
      <c r="AB44" s="301"/>
      <c r="AC44" s="301"/>
      <c r="AD44" s="301"/>
      <c r="AE44" s="302"/>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ht="15" customHeight="1" x14ac:dyDescent="0.25">
      <c r="A45" s="41"/>
      <c r="B45" s="309"/>
      <c r="C45" s="310"/>
      <c r="D45" s="311"/>
      <c r="E45" s="284"/>
      <c r="F45" s="279"/>
      <c r="G45" s="279"/>
      <c r="H45" s="279"/>
      <c r="I45" s="279"/>
      <c r="J45" s="87" t="str">
        <f>IF(AND('Mapa final'!$AB$124="Muy Alta",'Mapa final'!$AD$124="Leve"),CONCATENATE("R41C",'Mapa final'!$R$124),"")</f>
        <v/>
      </c>
      <c r="K45" s="40" t="str">
        <f>IF(AND('Mapa final'!$AB$125="Muy Alta",'Mapa final'!$AD$125="Leve"),CONCATENATE("R40C",'Mapa final'!$R$125),"")</f>
        <v/>
      </c>
      <c r="L45" s="88" t="str">
        <f>IF(AND('Mapa final'!$AB$126="Muy Alta",'Mapa final'!$AD$126="Leve"),CONCATENATE("R40C",'Mapa final'!$R$126),"")</f>
        <v/>
      </c>
      <c r="M45" s="87" t="str">
        <f>IF(AND('Mapa final'!$AB$124="Muy Alta",'Mapa final'!$AD$124="Menor"),CONCATENATE("R41C",'Mapa final'!$R$124),"")</f>
        <v/>
      </c>
      <c r="N45" s="40" t="str">
        <f>IF(AND('Mapa final'!$AB$125="Muy Alta",'Mapa final'!$AD$125="Menor"),CONCATENATE("R40C",'Mapa final'!$R$125),"")</f>
        <v/>
      </c>
      <c r="O45" s="88" t="str">
        <f>IF(AND('Mapa final'!$AB$126="Muy Alta",'Mapa final'!$AD$126="Menor"),CONCATENATE("R40C",'Mapa final'!$R$126),"")</f>
        <v/>
      </c>
      <c r="P45" s="87" t="str">
        <f>IF(AND('Mapa final'!$AB$124="Muy Alta",'Mapa final'!$AD$124="Moderado"),CONCATENATE("R41C",'Mapa final'!$R$124),"")</f>
        <v/>
      </c>
      <c r="Q45" s="40" t="str">
        <f>IF(AND('Mapa final'!$AB$125="Muy Alta",'Mapa final'!$AD$125="Moderado"),CONCATENATE("R40C",'Mapa final'!$R$125),"")</f>
        <v/>
      </c>
      <c r="R45" s="88" t="str">
        <f>IF(AND('Mapa final'!$AB$126="Muy Alta",'Mapa final'!$AD$126="Moderado"),CONCATENATE("R40C",'Mapa final'!$R$126),"")</f>
        <v/>
      </c>
      <c r="S45" s="87" t="str">
        <f>IF(AND('Mapa final'!$AB$124="Muy Alta",'Mapa final'!$AD$124="Mayor"),CONCATENATE("R41C",'Mapa final'!$R$124),"")</f>
        <v/>
      </c>
      <c r="T45" s="40" t="str">
        <f>IF(AND('Mapa final'!$AB$125="Muy Alta",'Mapa final'!$AD$125="Mayor"),CONCATENATE("R40C",'Mapa final'!$R$125),"")</f>
        <v/>
      </c>
      <c r="U45" s="88" t="str">
        <f>IF(AND('Mapa final'!$AB$126="Muy Alta",'Mapa final'!$AD$126="Mayor"),CONCATENATE("R40C",'Mapa final'!$R$126),"")</f>
        <v/>
      </c>
      <c r="V45" s="215" t="str">
        <f>IF(AND('Mapa final'!$AB$124="Muy Alta",'Mapa final'!$AD$124="Catastrófico"),CONCATENATE("R41C",'Mapa final'!$R$124),"")</f>
        <v/>
      </c>
      <c r="W45" s="216" t="str">
        <f>IF(AND('Mapa final'!$AB$125="Muy Alta",'Mapa final'!$AD$125="Catastrófico"),CONCATENATE("R40C",'Mapa final'!$R$125),"")</f>
        <v/>
      </c>
      <c r="X45" s="217" t="str">
        <f>IF(AND('Mapa final'!$AB$126="Muy Alta",'Mapa final'!$AD$126="Catastrófico"),CONCATENATE("R40C",'Mapa final'!$R$126),"")</f>
        <v/>
      </c>
      <c r="Y45" s="41"/>
      <c r="Z45" s="300"/>
      <c r="AA45" s="301"/>
      <c r="AB45" s="301"/>
      <c r="AC45" s="301"/>
      <c r="AD45" s="301"/>
      <c r="AE45" s="302"/>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15" customHeight="1" x14ac:dyDescent="0.25">
      <c r="A46" s="41"/>
      <c r="B46" s="309"/>
      <c r="C46" s="310"/>
      <c r="D46" s="311"/>
      <c r="E46" s="284"/>
      <c r="F46" s="279"/>
      <c r="G46" s="279"/>
      <c r="H46" s="279"/>
      <c r="I46" s="279"/>
      <c r="J46" s="87" t="str">
        <f>IF(AND('Mapa final'!$AB$127="Muy Alta",'Mapa final'!$AD$127="Leve"),CONCATENATE("R42C",'Mapa final'!$R$127),"")</f>
        <v/>
      </c>
      <c r="K46" s="40" t="str">
        <f>IF(AND('Mapa final'!$AB$128="Muy Alta",'Mapa final'!$AD$128="Leve"),CONCATENATE("R41C",'Mapa final'!$R$128),"")</f>
        <v/>
      </c>
      <c r="L46" s="88" t="str">
        <f>IF(AND('Mapa final'!$AB$129="Muy Alta",'Mapa final'!$AD$129="Leve"),CONCATENATE("R41C",'Mapa final'!$R$129),"")</f>
        <v/>
      </c>
      <c r="M46" s="87" t="str">
        <f>IF(AND('Mapa final'!$AB$127="Muy Alta",'Mapa final'!$AD$127="Menor"),CONCATENATE("R42C",'Mapa final'!$R$127),"")</f>
        <v/>
      </c>
      <c r="N46" s="40" t="str">
        <f>IF(AND('Mapa final'!$AB$128="Muy Alta",'Mapa final'!$AD$128="Menor"),CONCATENATE("R41C",'Mapa final'!$R$128),"")</f>
        <v/>
      </c>
      <c r="O46" s="88" t="str">
        <f>IF(AND('Mapa final'!$AB$129="Muy Alta",'Mapa final'!$AD$129="Menor"),CONCATENATE("R41C",'Mapa final'!$R$129),"")</f>
        <v/>
      </c>
      <c r="P46" s="87" t="str">
        <f>IF(AND('Mapa final'!$AB$127="Muy Alta",'Mapa final'!$AD$127="Moderado"),CONCATENATE("R42C",'Mapa final'!$R$127),"")</f>
        <v/>
      </c>
      <c r="Q46" s="40" t="str">
        <f>IF(AND('Mapa final'!$AB$128="Muy Alta",'Mapa final'!$AD$128="Moderado"),CONCATENATE("R41C",'Mapa final'!$R$128),"")</f>
        <v/>
      </c>
      <c r="R46" s="88" t="str">
        <f>IF(AND('Mapa final'!$AB$129="Muy Alta",'Mapa final'!$AD$129="Moderado"),CONCATENATE("R41C",'Mapa final'!$R$129),"")</f>
        <v/>
      </c>
      <c r="S46" s="87" t="str">
        <f>IF(AND('Mapa final'!$AB$127="Muy Alta",'Mapa final'!$AD$127="Mayor"),CONCATENATE("R42C",'Mapa final'!$R$127),"")</f>
        <v/>
      </c>
      <c r="T46" s="40" t="str">
        <f>IF(AND('Mapa final'!$AB$128="Muy Alta",'Mapa final'!$AD$128="Mayor"),CONCATENATE("R41C",'Mapa final'!$R$128),"")</f>
        <v/>
      </c>
      <c r="U46" s="88" t="str">
        <f>IF(AND('Mapa final'!$AB$129="Muy Alta",'Mapa final'!$AD$129="Mayor"),CONCATENATE("R41C",'Mapa final'!$R$129),"")</f>
        <v/>
      </c>
      <c r="V46" s="215" t="str">
        <f>IF(AND('Mapa final'!$AB$127="Muy Alta",'Mapa final'!$AD$127="Catastrófico"),CONCATENATE("R42C",'Mapa final'!$R$127),"")</f>
        <v/>
      </c>
      <c r="W46" s="216" t="str">
        <f>IF(AND('Mapa final'!$AB$128="Muy Alta",'Mapa final'!$AD$128="Catastrófico"),CONCATENATE("R41C",'Mapa final'!$R$128),"")</f>
        <v/>
      </c>
      <c r="X46" s="217" t="str">
        <f>IF(AND('Mapa final'!$AB$129="Muy Alta",'Mapa final'!$AD$129="Catastrófico"),CONCATENATE("R41C",'Mapa final'!$R$129),"")</f>
        <v/>
      </c>
      <c r="Y46" s="41"/>
      <c r="Z46" s="300"/>
      <c r="AA46" s="301"/>
      <c r="AB46" s="301"/>
      <c r="AC46" s="301"/>
      <c r="AD46" s="301"/>
      <c r="AE46" s="302"/>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ht="15" customHeight="1" x14ac:dyDescent="0.25">
      <c r="A47" s="41"/>
      <c r="B47" s="309"/>
      <c r="C47" s="310"/>
      <c r="D47" s="311"/>
      <c r="E47" s="284"/>
      <c r="F47" s="279"/>
      <c r="G47" s="279"/>
      <c r="H47" s="279"/>
      <c r="I47" s="279"/>
      <c r="J47" s="87" t="str">
        <f>IF(AND('Mapa final'!$AB$130="Muy Alta",'Mapa final'!$AD$130="Leve"),CONCATENATE("R43C",'Mapa final'!$R$130),"")</f>
        <v/>
      </c>
      <c r="K47" s="40" t="str">
        <f>IF(AND('Mapa final'!$AB$131="Muy Alta",'Mapa final'!$AD$131="Leve"),CONCATENATE("R42C",'Mapa final'!$R$131),"")</f>
        <v/>
      </c>
      <c r="L47" s="88" t="str">
        <f>IF(AND('Mapa final'!$AB$132="Muy Alta",'Mapa final'!$AD$132="Leve"),CONCATENATE("R42C",'Mapa final'!$R$132),"")</f>
        <v/>
      </c>
      <c r="M47" s="87" t="str">
        <f>IF(AND('Mapa final'!$AB$130="Muy Alta",'Mapa final'!$AD$130="Menor"),CONCATENATE("R43C",'Mapa final'!$R$130),"")</f>
        <v/>
      </c>
      <c r="N47" s="40" t="str">
        <f>IF(AND('Mapa final'!$AB$131="Muy Alta",'Mapa final'!$AD$131="Menor"),CONCATENATE("R42C",'Mapa final'!$R$131),"")</f>
        <v/>
      </c>
      <c r="O47" s="88" t="str">
        <f>IF(AND('Mapa final'!$AB$132="Muy Alta",'Mapa final'!$AD$132="Menor"),CONCATENATE("R42C",'Mapa final'!$R$132),"")</f>
        <v/>
      </c>
      <c r="P47" s="87" t="str">
        <f>IF(AND('Mapa final'!$AB$130="Muy Alta",'Mapa final'!$AD$130="Moderado"),CONCATENATE("R43C",'Mapa final'!$R$130),"")</f>
        <v/>
      </c>
      <c r="Q47" s="40" t="str">
        <f>IF(AND('Mapa final'!$AB$131="Muy Alta",'Mapa final'!$AD$131="Moderado"),CONCATENATE("R42C",'Mapa final'!$R$131),"")</f>
        <v/>
      </c>
      <c r="R47" s="88" t="str">
        <f>IF(AND('Mapa final'!$AB$132="Muy Alta",'Mapa final'!$AD$132="Moderado"),CONCATENATE("R42C",'Mapa final'!$R$132),"")</f>
        <v/>
      </c>
      <c r="S47" s="87" t="str">
        <f>IF(AND('Mapa final'!$AB$130="Muy Alta",'Mapa final'!$AD$130="Mayor"),CONCATENATE("R43C",'Mapa final'!$R$130),"")</f>
        <v/>
      </c>
      <c r="T47" s="40" t="str">
        <f>IF(AND('Mapa final'!$AB$131="Muy Alta",'Mapa final'!$AD$131="Mayor"),CONCATENATE("R42C",'Mapa final'!$R$131),"")</f>
        <v/>
      </c>
      <c r="U47" s="88" t="str">
        <f>IF(AND('Mapa final'!$AB$132="Muy Alta",'Mapa final'!$AD$132="Mayor"),CONCATENATE("R42C",'Mapa final'!$R$132),"")</f>
        <v/>
      </c>
      <c r="V47" s="215" t="str">
        <f>IF(AND('Mapa final'!$AB$130="Muy Alta",'Mapa final'!$AD$130="Catastrófico"),CONCATENATE("R43C",'Mapa final'!$R$130),"")</f>
        <v/>
      </c>
      <c r="W47" s="216" t="str">
        <f>IF(AND('Mapa final'!$AB$131="Muy Alta",'Mapa final'!$AD$131="Catastrófico"),CONCATENATE("R42C",'Mapa final'!$R$131),"")</f>
        <v/>
      </c>
      <c r="X47" s="217" t="str">
        <f>IF(AND('Mapa final'!$AB$132="Muy Alta",'Mapa final'!$AD$132="Catastrófico"),CONCATENATE("R42C",'Mapa final'!$R$132),"")</f>
        <v/>
      </c>
      <c r="Y47" s="41"/>
      <c r="Z47" s="300"/>
      <c r="AA47" s="301"/>
      <c r="AB47" s="301"/>
      <c r="AC47" s="301"/>
      <c r="AD47" s="301"/>
      <c r="AE47" s="302"/>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ht="15" customHeight="1" x14ac:dyDescent="0.25">
      <c r="A48" s="41"/>
      <c r="B48" s="309"/>
      <c r="C48" s="310"/>
      <c r="D48" s="311"/>
      <c r="E48" s="284"/>
      <c r="F48" s="279"/>
      <c r="G48" s="279"/>
      <c r="H48" s="279"/>
      <c r="I48" s="279"/>
      <c r="J48" s="87" t="str">
        <f>IF(AND('Mapa final'!$AB$133="Muy Alta",'Mapa final'!$AD$133="Leve"),CONCATENATE("R44C",'Mapa final'!$R$133),"")</f>
        <v/>
      </c>
      <c r="K48" s="40" t="str">
        <f>IF(AND('Mapa final'!$AB$134="Muy Alta",'Mapa final'!$AD$134="Leve"),CONCATENATE("R43C",'Mapa final'!$R$134),"")</f>
        <v/>
      </c>
      <c r="L48" s="88" t="str">
        <f>IF(AND('Mapa final'!$AB$135="Muy Alta",'Mapa final'!$AD$135="Leve"),CONCATENATE("R43C",'Mapa final'!$R$135),"")</f>
        <v/>
      </c>
      <c r="M48" s="87" t="str">
        <f>IF(AND('Mapa final'!$AB$133="Muy Alta",'Mapa final'!$AD$133="Menor"),CONCATENATE("R44C",'Mapa final'!$R$133),"")</f>
        <v/>
      </c>
      <c r="N48" s="40" t="str">
        <f>IF(AND('Mapa final'!$AB$134="Muy Alta",'Mapa final'!$AD$134="Menor"),CONCATENATE("R43C",'Mapa final'!$R$134),"")</f>
        <v/>
      </c>
      <c r="O48" s="88" t="str">
        <f>IF(AND('Mapa final'!$AB$135="Muy Alta",'Mapa final'!$AD$135="Menor"),CONCATENATE("R43C",'Mapa final'!$R$135),"")</f>
        <v/>
      </c>
      <c r="P48" s="87" t="str">
        <f>IF(AND('Mapa final'!$AB$133="Muy Alta",'Mapa final'!$AD$133="Moderado"),CONCATENATE("R44C",'Mapa final'!$R$133),"")</f>
        <v/>
      </c>
      <c r="Q48" s="40" t="str">
        <f>IF(AND('Mapa final'!$AB$134="Muy Alta",'Mapa final'!$AD$134="Moderado"),CONCATENATE("R43C",'Mapa final'!$R$134),"")</f>
        <v/>
      </c>
      <c r="R48" s="88" t="str">
        <f>IF(AND('Mapa final'!$AB$135="Muy Alta",'Mapa final'!$AD$135="Moderado"),CONCATENATE("R43C",'Mapa final'!$R$135),"")</f>
        <v/>
      </c>
      <c r="S48" s="87" t="str">
        <f>IF(AND('Mapa final'!$AB$133="Muy Alta",'Mapa final'!$AD$133="Mayor"),CONCATENATE("R44C",'Mapa final'!$R$133),"")</f>
        <v/>
      </c>
      <c r="T48" s="40" t="str">
        <f>IF(AND('Mapa final'!$AB$134="Muy Alta",'Mapa final'!$AD$134="Mayor"),CONCATENATE("R43C",'Mapa final'!$R$134),"")</f>
        <v/>
      </c>
      <c r="U48" s="88" t="str">
        <f>IF(AND('Mapa final'!$AB$135="Muy Alta",'Mapa final'!$AD$135="Mayor"),CONCATENATE("R43C",'Mapa final'!$R$135),"")</f>
        <v/>
      </c>
      <c r="V48" s="215" t="str">
        <f>IF(AND('Mapa final'!$AB$133="Muy Alta",'Mapa final'!$AD$133="Catastrófico"),CONCATENATE("R44C",'Mapa final'!$R$133),"")</f>
        <v/>
      </c>
      <c r="W48" s="216" t="str">
        <f>IF(AND('Mapa final'!$AB$134="Muy Alta",'Mapa final'!$AD$134="Catastrófico"),CONCATENATE("R43C",'Mapa final'!$R$134),"")</f>
        <v/>
      </c>
      <c r="X48" s="217" t="str">
        <f>IF(AND('Mapa final'!$AB$135="Muy Alta",'Mapa final'!$AD$135="Catastrófico"),CONCATENATE("R43C",'Mapa final'!$R$135),"")</f>
        <v/>
      </c>
      <c r="Y48" s="41"/>
      <c r="Z48" s="300"/>
      <c r="AA48" s="301"/>
      <c r="AB48" s="301"/>
      <c r="AC48" s="301"/>
      <c r="AD48" s="301"/>
      <c r="AE48" s="302"/>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ht="15" customHeight="1" x14ac:dyDescent="0.25">
      <c r="A49" s="41"/>
      <c r="B49" s="309"/>
      <c r="C49" s="310"/>
      <c r="D49" s="311"/>
      <c r="E49" s="284"/>
      <c r="F49" s="279"/>
      <c r="G49" s="279"/>
      <c r="H49" s="279"/>
      <c r="I49" s="279"/>
      <c r="J49" s="87" t="str">
        <f>IF(AND('Mapa final'!$AB$136="Muy Alta",'Mapa final'!$AD$136="Leve"),CONCATENATE("R45C",'Mapa final'!$R$136),"")</f>
        <v/>
      </c>
      <c r="K49" s="40" t="str">
        <f>IF(AND('Mapa final'!$AB$137="Muy Alta",'Mapa final'!$AD$137="Leve"),CONCATENATE("R44C",'Mapa final'!$R$137),"")</f>
        <v/>
      </c>
      <c r="L49" s="88" t="str">
        <f>IF(AND('Mapa final'!$AB$138="Muy Alta",'Mapa final'!$AD$138="Leve"),CONCATENATE("R44C",'Mapa final'!$R$138),"")</f>
        <v/>
      </c>
      <c r="M49" s="87" t="str">
        <f>IF(AND('Mapa final'!$AB$136="Muy Alta",'Mapa final'!$AD$136="Menor"),CONCATENATE("R45C",'Mapa final'!$R$136),"")</f>
        <v/>
      </c>
      <c r="N49" s="40" t="str">
        <f>IF(AND('Mapa final'!$AB$137="Muy Alta",'Mapa final'!$AD$137="Menor"),CONCATENATE("R44C",'Mapa final'!$R$137),"")</f>
        <v/>
      </c>
      <c r="O49" s="88" t="str">
        <f>IF(AND('Mapa final'!$AB$138="Muy Alta",'Mapa final'!$AD$138="Menor"),CONCATENATE("R44C",'Mapa final'!$R$138),"")</f>
        <v/>
      </c>
      <c r="P49" s="87" t="str">
        <f>IF(AND('Mapa final'!$AB$136="Muy Alta",'Mapa final'!$AD$136="Moderado"),CONCATENATE("R45C",'Mapa final'!$R$136),"")</f>
        <v/>
      </c>
      <c r="Q49" s="40" t="str">
        <f>IF(AND('Mapa final'!$AB$137="Muy Alta",'Mapa final'!$AD$137="Moderado"),CONCATENATE("R44C",'Mapa final'!$R$137),"")</f>
        <v/>
      </c>
      <c r="R49" s="88" t="str">
        <f>IF(AND('Mapa final'!$AB$138="Muy Alta",'Mapa final'!$AD$138="Moderado"),CONCATENATE("R44C",'Mapa final'!$R$138),"")</f>
        <v/>
      </c>
      <c r="S49" s="87" t="str">
        <f>IF(AND('Mapa final'!$AB$136="Muy Alta",'Mapa final'!$AD$136="Mayor"),CONCATENATE("R45C",'Mapa final'!$R$136),"")</f>
        <v/>
      </c>
      <c r="T49" s="40" t="str">
        <f>IF(AND('Mapa final'!$AB$137="Muy Alta",'Mapa final'!$AD$137="Mayor"),CONCATENATE("R44C",'Mapa final'!$R$137),"")</f>
        <v/>
      </c>
      <c r="U49" s="88" t="str">
        <f>IF(AND('Mapa final'!$AB$138="Muy Alta",'Mapa final'!$AD$138="Mayor"),CONCATENATE("R44C",'Mapa final'!$R$138),"")</f>
        <v/>
      </c>
      <c r="V49" s="215" t="str">
        <f>IF(AND('Mapa final'!$AB$136="Muy Alta",'Mapa final'!$AD$136="Catastrófico"),CONCATENATE("R45C",'Mapa final'!$R$136),"")</f>
        <v/>
      </c>
      <c r="W49" s="216" t="str">
        <f>IF(AND('Mapa final'!$AB$137="Muy Alta",'Mapa final'!$AD$137="Catastrófico"),CONCATENATE("R44C",'Mapa final'!$R$137),"")</f>
        <v/>
      </c>
      <c r="X49" s="217" t="str">
        <f>IF(AND('Mapa final'!$AB$138="Muy Alta",'Mapa final'!$AD$138="Catastrófico"),CONCATENATE("R44C",'Mapa final'!$R$138),"")</f>
        <v/>
      </c>
      <c r="Y49" s="41"/>
      <c r="Z49" s="300"/>
      <c r="AA49" s="301"/>
      <c r="AB49" s="301"/>
      <c r="AC49" s="301"/>
      <c r="AD49" s="301"/>
      <c r="AE49" s="302"/>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5" customHeight="1" x14ac:dyDescent="0.25">
      <c r="A50" s="41"/>
      <c r="B50" s="309"/>
      <c r="C50" s="310"/>
      <c r="D50" s="311"/>
      <c r="E50" s="284"/>
      <c r="F50" s="279"/>
      <c r="G50" s="279"/>
      <c r="H50" s="279"/>
      <c r="I50" s="279"/>
      <c r="J50" s="87" t="str">
        <f>IF(AND('Mapa final'!$AB$139="Muy Alta",'Mapa final'!$AD$139="Leve"),CONCATENATE("R46C",'Mapa final'!$R$139),"")</f>
        <v/>
      </c>
      <c r="K50" s="40" t="str">
        <f>IF(AND('Mapa final'!$AB$140="Muy Alta",'Mapa final'!$AD$140="Leve"),CONCATENATE("R45C",'Mapa final'!$R$140),"")</f>
        <v/>
      </c>
      <c r="L50" s="88" t="str">
        <f>IF(AND('Mapa final'!$AB$141="Muy Alta",'Mapa final'!$AD$141="Leve"),CONCATENATE("R45C",'Mapa final'!$R$141),"")</f>
        <v/>
      </c>
      <c r="M50" s="87" t="str">
        <f>IF(AND('Mapa final'!$AB$139="Muy Alta",'Mapa final'!$AD$139="Menor"),CONCATENATE("R46C",'Mapa final'!$R$139),"")</f>
        <v/>
      </c>
      <c r="N50" s="40" t="str">
        <f>IF(AND('Mapa final'!$AB$140="Muy Alta",'Mapa final'!$AD$140="Menor"),CONCATENATE("R45C",'Mapa final'!$R$140),"")</f>
        <v/>
      </c>
      <c r="O50" s="88" t="str">
        <f>IF(AND('Mapa final'!$AB$141="Muy Alta",'Mapa final'!$AD$141="Menor"),CONCATENATE("R45C",'Mapa final'!$R$141),"")</f>
        <v/>
      </c>
      <c r="P50" s="87" t="str">
        <f>IF(AND('Mapa final'!$AB$139="Muy Alta",'Mapa final'!$AD$139="Moderado"),CONCATENATE("R46C",'Mapa final'!$R$139),"")</f>
        <v/>
      </c>
      <c r="Q50" s="40" t="str">
        <f>IF(AND('Mapa final'!$AB$140="Muy Alta",'Mapa final'!$AD$140="Moderado"),CONCATENATE("R45C",'Mapa final'!$R$140),"")</f>
        <v/>
      </c>
      <c r="R50" s="88" t="str">
        <f>IF(AND('Mapa final'!$AB$141="Muy Alta",'Mapa final'!$AD$141="Moderado"),CONCATENATE("R45C",'Mapa final'!$R$141),"")</f>
        <v/>
      </c>
      <c r="S50" s="87" t="str">
        <f>IF(AND('Mapa final'!$AB$139="Muy Alta",'Mapa final'!$AD$139="Mayor"),CONCATENATE("R46C",'Mapa final'!$R$139),"")</f>
        <v/>
      </c>
      <c r="T50" s="40" t="str">
        <f>IF(AND('Mapa final'!$AB$140="Muy Alta",'Mapa final'!$AD$140="Mayor"),CONCATENATE("R45C",'Mapa final'!$R$140),"")</f>
        <v/>
      </c>
      <c r="U50" s="88" t="str">
        <f>IF(AND('Mapa final'!$AB$141="Muy Alta",'Mapa final'!$AD$141="Mayor"),CONCATENATE("R45C",'Mapa final'!$R$141),"")</f>
        <v/>
      </c>
      <c r="V50" s="215" t="str">
        <f>IF(AND('Mapa final'!$AB$139="Muy Alta",'Mapa final'!$AD$139="Catastrófico"),CONCATENATE("R46C",'Mapa final'!$R$139),"")</f>
        <v/>
      </c>
      <c r="W50" s="216" t="str">
        <f>IF(AND('Mapa final'!$AB$140="Muy Alta",'Mapa final'!$AD$140="Catastrófico"),CONCATENATE("R45C",'Mapa final'!$R$140),"")</f>
        <v/>
      </c>
      <c r="X50" s="217" t="str">
        <f>IF(AND('Mapa final'!$AB$141="Muy Alta",'Mapa final'!$AD$141="Catastrófico"),CONCATENATE("R45C",'Mapa final'!$R$141),"")</f>
        <v/>
      </c>
      <c r="Y50" s="41"/>
      <c r="Z50" s="300"/>
      <c r="AA50" s="301"/>
      <c r="AB50" s="301"/>
      <c r="AC50" s="301"/>
      <c r="AD50" s="301"/>
      <c r="AE50" s="302"/>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5" customHeight="1" x14ac:dyDescent="0.25">
      <c r="A51" s="41"/>
      <c r="B51" s="309"/>
      <c r="C51" s="310"/>
      <c r="D51" s="311"/>
      <c r="E51" s="284"/>
      <c r="F51" s="279"/>
      <c r="G51" s="279"/>
      <c r="H51" s="279"/>
      <c r="I51" s="279"/>
      <c r="J51" s="87" t="str">
        <f>IF(AND('Mapa final'!$AB$142="Muy Alta",'Mapa final'!$AD$142="Leve"),CONCATENATE("R47C",'Mapa final'!$R$142),"")</f>
        <v/>
      </c>
      <c r="K51" s="40" t="str">
        <f>IF(AND('Mapa final'!$AB$143="Muy Alta",'Mapa final'!$AD$143="Leve"),CONCATENATE("R46C",'Mapa final'!$R$143),"")</f>
        <v/>
      </c>
      <c r="L51" s="88" t="str">
        <f>IF(AND('Mapa final'!$AB$144="Muy Alta",'Mapa final'!$AD$144="Leve"),CONCATENATE("R46C",'Mapa final'!$R$144),"")</f>
        <v/>
      </c>
      <c r="M51" s="87" t="str">
        <f>IF(AND('Mapa final'!$AB$142="Muy Alta",'Mapa final'!$AD$142="Menor"),CONCATENATE("R47C",'Mapa final'!$R$142),"")</f>
        <v/>
      </c>
      <c r="N51" s="40" t="str">
        <f>IF(AND('Mapa final'!$AB$143="Muy Alta",'Mapa final'!$AD$143="Menor"),CONCATENATE("R46C",'Mapa final'!$R$143),"")</f>
        <v/>
      </c>
      <c r="O51" s="88" t="str">
        <f>IF(AND('Mapa final'!$AB$144="Muy Alta",'Mapa final'!$AD$144="Menor"),CONCATENATE("R46C",'Mapa final'!$R$144),"")</f>
        <v/>
      </c>
      <c r="P51" s="87" t="str">
        <f>IF(AND('Mapa final'!$AB$142="Muy Alta",'Mapa final'!$AD$142="Moderado"),CONCATENATE("R47C",'Mapa final'!$R$142),"")</f>
        <v/>
      </c>
      <c r="Q51" s="40" t="str">
        <f>IF(AND('Mapa final'!$AB$143="Muy Alta",'Mapa final'!$AD$143="Moderado"),CONCATENATE("R46C",'Mapa final'!$R$143),"")</f>
        <v/>
      </c>
      <c r="R51" s="88" t="str">
        <f>IF(AND('Mapa final'!$AB$144="Muy Alta",'Mapa final'!$AD$144="Moderado"),CONCATENATE("R46C",'Mapa final'!$R$144),"")</f>
        <v/>
      </c>
      <c r="S51" s="87" t="str">
        <f>IF(AND('Mapa final'!$AB$142="Muy Alta",'Mapa final'!$AD$142="Mayor"),CONCATENATE("R47C",'Mapa final'!$R$142),"")</f>
        <v/>
      </c>
      <c r="T51" s="40" t="str">
        <f>IF(AND('Mapa final'!$AB$143="Muy Alta",'Mapa final'!$AD$143="Mayor"),CONCATENATE("R46C",'Mapa final'!$R$143),"")</f>
        <v/>
      </c>
      <c r="U51" s="88" t="str">
        <f>IF(AND('Mapa final'!$AB$144="Muy Alta",'Mapa final'!$AD$144="Mayor"),CONCATENATE("R46C",'Mapa final'!$R$144),"")</f>
        <v/>
      </c>
      <c r="V51" s="215" t="str">
        <f>IF(AND('Mapa final'!$AB$142="Muy Alta",'Mapa final'!$AD$142="Catastrófico"),CONCATENATE("R47C",'Mapa final'!$R$142),"")</f>
        <v/>
      </c>
      <c r="W51" s="216" t="str">
        <f>IF(AND('Mapa final'!$AB$143="Muy Alta",'Mapa final'!$AD$143="Catastrófico"),CONCATENATE("R46C",'Mapa final'!$R$143),"")</f>
        <v/>
      </c>
      <c r="X51" s="217" t="str">
        <f>IF(AND('Mapa final'!$AB$144="Muy Alta",'Mapa final'!$AD$144="Catastrófico"),CONCATENATE("R46C",'Mapa final'!$R$144),"")</f>
        <v/>
      </c>
      <c r="Y51" s="41"/>
      <c r="Z51" s="300"/>
      <c r="AA51" s="301"/>
      <c r="AB51" s="301"/>
      <c r="AC51" s="301"/>
      <c r="AD51" s="301"/>
      <c r="AE51" s="302"/>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ht="15" customHeight="1" x14ac:dyDescent="0.25">
      <c r="A52" s="41"/>
      <c r="B52" s="309"/>
      <c r="C52" s="310"/>
      <c r="D52" s="311"/>
      <c r="E52" s="284"/>
      <c r="F52" s="279"/>
      <c r="G52" s="279"/>
      <c r="H52" s="279"/>
      <c r="I52" s="279"/>
      <c r="J52" s="87" t="str">
        <f>IF(AND('Mapa final'!$AB$145="Muy Alta",'Mapa final'!$AD$145="Leve"),CONCATENATE("R48C",'Mapa final'!$R$145),"")</f>
        <v/>
      </c>
      <c r="K52" s="40" t="str">
        <f>IF(AND('Mapa final'!$AB$146="Muy Alta",'Mapa final'!$AD$146="Leve"),CONCATENATE("R47C",'Mapa final'!$R$146),"")</f>
        <v/>
      </c>
      <c r="L52" s="88" t="str">
        <f>IF(AND('Mapa final'!$AB$147="Muy Alta",'Mapa final'!$AD$147="Leve"),CONCATENATE("R47C",'Mapa final'!$R$147),"")</f>
        <v/>
      </c>
      <c r="M52" s="87" t="str">
        <f>IF(AND('Mapa final'!$AB$145="Muy Alta",'Mapa final'!$AD$145="Menor"),CONCATENATE("R48C",'Mapa final'!$R$145),"")</f>
        <v/>
      </c>
      <c r="N52" s="40" t="str">
        <f>IF(AND('Mapa final'!$AB$146="Muy Alta",'Mapa final'!$AD$146="Menor"),CONCATENATE("R47C",'Mapa final'!$R$146),"")</f>
        <v/>
      </c>
      <c r="O52" s="88" t="str">
        <f>IF(AND('Mapa final'!$AB$147="Muy Alta",'Mapa final'!$AD$147="Menor"),CONCATENATE("R47C",'Mapa final'!$R$147),"")</f>
        <v/>
      </c>
      <c r="P52" s="87" t="str">
        <f>IF(AND('Mapa final'!$AB$145="Muy Alta",'Mapa final'!$AD$145="Moderado"),CONCATENATE("R48C",'Mapa final'!$R$145),"")</f>
        <v/>
      </c>
      <c r="Q52" s="40" t="str">
        <f>IF(AND('Mapa final'!$AB$146="Muy Alta",'Mapa final'!$AD$146="Moderado"),CONCATENATE("R47C",'Mapa final'!$R$146),"")</f>
        <v/>
      </c>
      <c r="R52" s="88" t="str">
        <f>IF(AND('Mapa final'!$AB$147="Muy Alta",'Mapa final'!$AD$147="Moderado"),CONCATENATE("R47C",'Mapa final'!$R$147),"")</f>
        <v/>
      </c>
      <c r="S52" s="87" t="str">
        <f>IF(AND('Mapa final'!$AB$145="Muy Alta",'Mapa final'!$AD$145="Mayor"),CONCATENATE("R48C",'Mapa final'!$R$145),"")</f>
        <v/>
      </c>
      <c r="T52" s="40" t="str">
        <f>IF(AND('Mapa final'!$AB$146="Muy Alta",'Mapa final'!$AD$146="Mayor"),CONCATENATE("R47C",'Mapa final'!$R$146),"")</f>
        <v/>
      </c>
      <c r="U52" s="88" t="str">
        <f>IF(AND('Mapa final'!$AB$147="Muy Alta",'Mapa final'!$AD$147="Mayor"),CONCATENATE("R47C",'Mapa final'!$R$147),"")</f>
        <v/>
      </c>
      <c r="V52" s="215" t="str">
        <f>IF(AND('Mapa final'!$AB$145="Muy Alta",'Mapa final'!$AD$145="Catastrófico"),CONCATENATE("R48C",'Mapa final'!$R$145),"")</f>
        <v/>
      </c>
      <c r="W52" s="216" t="str">
        <f>IF(AND('Mapa final'!$AB$146="Muy Alta",'Mapa final'!$AD$146="Catastrófico"),CONCATENATE("R47C",'Mapa final'!$R$146),"")</f>
        <v/>
      </c>
      <c r="X52" s="217" t="str">
        <f>IF(AND('Mapa final'!$AB$147="Muy Alta",'Mapa final'!$AD$147="Catastrófico"),CONCATENATE("R47C",'Mapa final'!$R$147),"")</f>
        <v/>
      </c>
      <c r="Y52" s="41"/>
      <c r="Z52" s="300"/>
      <c r="AA52" s="301"/>
      <c r="AB52" s="301"/>
      <c r="AC52" s="301"/>
      <c r="AD52" s="301"/>
      <c r="AE52" s="302"/>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15" customHeight="1" x14ac:dyDescent="0.25">
      <c r="A53" s="41"/>
      <c r="B53" s="309"/>
      <c r="C53" s="310"/>
      <c r="D53" s="311"/>
      <c r="E53" s="284"/>
      <c r="F53" s="279"/>
      <c r="G53" s="279"/>
      <c r="H53" s="279"/>
      <c r="I53" s="279"/>
      <c r="J53" s="87" t="str">
        <f>IF(AND('Mapa final'!$AB$148="Muy Alta",'Mapa final'!$AD$148="Leve"),CONCATENATE("R49C",'Mapa final'!$R$148),"")</f>
        <v/>
      </c>
      <c r="K53" s="40" t="str">
        <f>IF(AND('Mapa final'!$AB$149="Muy Alta",'Mapa final'!$AD$149="Leve"),CONCATENATE("R48C",'Mapa final'!$R$149),"")</f>
        <v/>
      </c>
      <c r="L53" s="88" t="str">
        <f>IF(AND('Mapa final'!$AB$150="Muy Alta",'Mapa final'!$AD$150="Leve"),CONCATENATE("R48C",'Mapa final'!$R$150),"")</f>
        <v/>
      </c>
      <c r="M53" s="87" t="str">
        <f>IF(AND('Mapa final'!$AB$148="Muy Alta",'Mapa final'!$AD$148="Menor"),CONCATENATE("R49C",'Mapa final'!$R$148),"")</f>
        <v/>
      </c>
      <c r="N53" s="40" t="str">
        <f>IF(AND('Mapa final'!$AB$149="Muy Alta",'Mapa final'!$AD$149="Menor"),CONCATENATE("R48C",'Mapa final'!$R$149),"")</f>
        <v/>
      </c>
      <c r="O53" s="88" t="str">
        <f>IF(AND('Mapa final'!$AB$150="Muy Alta",'Mapa final'!$AD$150="Menor"),CONCATENATE("R48C",'Mapa final'!$R$150),"")</f>
        <v/>
      </c>
      <c r="P53" s="87" t="str">
        <f>IF(AND('Mapa final'!$AB$148="Muy Alta",'Mapa final'!$AD$148="Moderado"),CONCATENATE("R49C",'Mapa final'!$R$148),"")</f>
        <v/>
      </c>
      <c r="Q53" s="40" t="str">
        <f>IF(AND('Mapa final'!$AB$149="Muy Alta",'Mapa final'!$AD$149="Moderado"),CONCATENATE("R48C",'Mapa final'!$R$149),"")</f>
        <v/>
      </c>
      <c r="R53" s="88" t="str">
        <f>IF(AND('Mapa final'!$AB$150="Muy Alta",'Mapa final'!$AD$150="Moderado"),CONCATENATE("R48C",'Mapa final'!$R$150),"")</f>
        <v/>
      </c>
      <c r="S53" s="87" t="str">
        <f>IF(AND('Mapa final'!$AB$148="Muy Alta",'Mapa final'!$AD$148="Mayor"),CONCATENATE("R49C",'Mapa final'!$R$148),"")</f>
        <v/>
      </c>
      <c r="T53" s="40" t="str">
        <f>IF(AND('Mapa final'!$AB$149="Muy Alta",'Mapa final'!$AD$149="Mayor"),CONCATENATE("R48C",'Mapa final'!$R$149),"")</f>
        <v/>
      </c>
      <c r="U53" s="88" t="str">
        <f>IF(AND('Mapa final'!$AB$150="Muy Alta",'Mapa final'!$AD$150="Mayor"),CONCATENATE("R48C",'Mapa final'!$R$150),"")</f>
        <v/>
      </c>
      <c r="V53" s="215" t="str">
        <f>IF(AND('Mapa final'!$AB$148="Muy Alta",'Mapa final'!$AD$148="Catastrófico"),CONCATENATE("R49C",'Mapa final'!$R$148),"")</f>
        <v/>
      </c>
      <c r="W53" s="216" t="str">
        <f>IF(AND('Mapa final'!$AB$149="Muy Alta",'Mapa final'!$AD$149="Catastrófico"),CONCATENATE("R48C",'Mapa final'!$R$149),"")</f>
        <v/>
      </c>
      <c r="X53" s="217" t="str">
        <f>IF(AND('Mapa final'!$AB$150="Muy Alta",'Mapa final'!$AD$150="Catastrófico"),CONCATENATE("R48C",'Mapa final'!$R$150),"")</f>
        <v/>
      </c>
      <c r="Y53" s="41"/>
      <c r="Z53" s="300"/>
      <c r="AA53" s="301"/>
      <c r="AB53" s="301"/>
      <c r="AC53" s="301"/>
      <c r="AD53" s="301"/>
      <c r="AE53" s="302"/>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ht="15" customHeight="1" x14ac:dyDescent="0.25">
      <c r="A54" s="41"/>
      <c r="B54" s="309"/>
      <c r="C54" s="310"/>
      <c r="D54" s="311"/>
      <c r="E54" s="284"/>
      <c r="F54" s="279"/>
      <c r="G54" s="279"/>
      <c r="H54" s="279"/>
      <c r="I54" s="279"/>
      <c r="J54" s="87" t="str">
        <f>IF(AND('Mapa final'!$AB$151="Muy Alta",'Mapa final'!$AD$151="Leve"),CONCATENATE("R49C",'Mapa final'!$R$151),"")</f>
        <v/>
      </c>
      <c r="K54" s="40" t="str">
        <f>IF(AND('Mapa final'!$AB$152="Muy Alta",'Mapa final'!$AD$152="Leve"),CONCATENATE("R49C",'Mapa final'!$R$152),"")</f>
        <v/>
      </c>
      <c r="L54" s="88" t="str">
        <f>IF(AND('Mapa final'!$AB$153="Muy Alta",'Mapa final'!$AD$153="Leve"),CONCATENATE("R49C",'Mapa final'!$R$153),"")</f>
        <v/>
      </c>
      <c r="M54" s="87" t="str">
        <f>IF(AND('Mapa final'!$AB$151="Muy Alta",'Mapa final'!$AD$151="Menor"),CONCATENATE("R49C",'Mapa final'!$R$151),"")</f>
        <v/>
      </c>
      <c r="N54" s="40" t="str">
        <f>IF(AND('Mapa final'!$AB$152="Muy Alta",'Mapa final'!$AD$152="Menor"),CONCATENATE("R49C",'Mapa final'!$R$152),"")</f>
        <v/>
      </c>
      <c r="O54" s="88" t="str">
        <f>IF(AND('Mapa final'!$AB$153="Muy Alta",'Mapa final'!$AD$153="Menor"),CONCATENATE("R49C",'Mapa final'!$R$153),"")</f>
        <v/>
      </c>
      <c r="P54" s="87" t="str">
        <f>IF(AND('Mapa final'!$AB$151="Muy Alta",'Mapa final'!$AD$151="Moderado"),CONCATENATE("R49C",'Mapa final'!$R$151),"")</f>
        <v/>
      </c>
      <c r="Q54" s="40" t="str">
        <f>IF(AND('Mapa final'!$AB$152="Muy Alta",'Mapa final'!$AD$152="Moderado"),CONCATENATE("R49C",'Mapa final'!$R$152),"")</f>
        <v/>
      </c>
      <c r="R54" s="88" t="str">
        <f>IF(AND('Mapa final'!$AB$153="Muy Alta",'Mapa final'!$AD$153="Moderado"),CONCATENATE("R49C",'Mapa final'!$R$153),"")</f>
        <v/>
      </c>
      <c r="S54" s="87" t="str">
        <f>IF(AND('Mapa final'!$AB$151="Muy Alta",'Mapa final'!$AD$151="Mayor"),CONCATENATE("R49C",'Mapa final'!$R$151),"")</f>
        <v/>
      </c>
      <c r="T54" s="40" t="str">
        <f>IF(AND('Mapa final'!$AB$152="Muy Alta",'Mapa final'!$AD$152="Mayor"),CONCATENATE("R49C",'Mapa final'!$R$152),"")</f>
        <v/>
      </c>
      <c r="U54" s="88" t="str">
        <f>IF(AND('Mapa final'!$AB$153="Muy Alta",'Mapa final'!$AD$153="Mayor"),CONCATENATE("R49C",'Mapa final'!$R$153),"")</f>
        <v/>
      </c>
      <c r="V54" s="215" t="str">
        <f>IF(AND('Mapa final'!$AB$151="Muy Alta",'Mapa final'!$AD$151="Catastrófico"),CONCATENATE("R49C",'Mapa final'!$R$151),"")</f>
        <v/>
      </c>
      <c r="W54" s="216" t="str">
        <f>IF(AND('Mapa final'!$AB$152="Muy Alta",'Mapa final'!$AD$152="Catastrófico"),CONCATENATE("R49C",'Mapa final'!$R$152),"")</f>
        <v/>
      </c>
      <c r="X54" s="217" t="str">
        <f>IF(AND('Mapa final'!$AB$153="Muy Alta",'Mapa final'!$AD$153="Catastrófico"),CONCATENATE("R49C",'Mapa final'!$R$153),"")</f>
        <v/>
      </c>
      <c r="Y54" s="41"/>
      <c r="Z54" s="300"/>
      <c r="AA54" s="301"/>
      <c r="AB54" s="301"/>
      <c r="AC54" s="301"/>
      <c r="AD54" s="301"/>
      <c r="AE54" s="302"/>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5" customHeight="1" thickBot="1" x14ac:dyDescent="0.3">
      <c r="A55" s="41"/>
      <c r="B55" s="309"/>
      <c r="C55" s="310"/>
      <c r="D55" s="311"/>
      <c r="E55" s="284"/>
      <c r="F55" s="279"/>
      <c r="G55" s="279"/>
      <c r="H55" s="279"/>
      <c r="I55" s="279"/>
      <c r="J55" s="87" t="str">
        <f>IF(AND('Mapa final'!$AB$154="Muy Alta",'Mapa final'!$AD$154="Leve"),CONCATENATE("R50C",'Mapa final'!$R$154),"")</f>
        <v/>
      </c>
      <c r="K55" s="40" t="str">
        <f>IF(AND('Mapa final'!$AB$155="Muy Alta",'Mapa final'!$AD$155="Leve"),CONCATENATE("R50C",'Mapa final'!$R$155),"")</f>
        <v/>
      </c>
      <c r="L55" s="88" t="str">
        <f>IF(AND('Mapa final'!$AB$156="Muy Alta",'Mapa final'!$AD$156="Leve"),CONCATENATE("R50C",'Mapa final'!$R$156),"")</f>
        <v/>
      </c>
      <c r="M55" s="87" t="str">
        <f>IF(AND('Mapa final'!$AB$154="Muy Alta",'Mapa final'!$AD$154="Menor"),CONCATENATE("R50C",'Mapa final'!$R$154),"")</f>
        <v/>
      </c>
      <c r="N55" s="40" t="str">
        <f>IF(AND('Mapa final'!$AB$155="Muy Alta",'Mapa final'!$AD$155="Menor"),CONCATENATE("R50C",'Mapa final'!$R$155),"")</f>
        <v/>
      </c>
      <c r="O55" s="88" t="str">
        <f>IF(AND('Mapa final'!$AB$156="Muy Alta",'Mapa final'!$AD$156="Menor"),CONCATENATE("R50C",'Mapa final'!$R$156),"")</f>
        <v/>
      </c>
      <c r="P55" s="87" t="str">
        <f>IF(AND('Mapa final'!$AB$154="Muy Alta",'Mapa final'!$AD$154="Moderado"),CONCATENATE("R50C",'Mapa final'!$R$154),"")</f>
        <v/>
      </c>
      <c r="Q55" s="40" t="str">
        <f>IF(AND('Mapa final'!$AB$155="Muy Alta",'Mapa final'!$AD$155="Moderado"),CONCATENATE("R50C",'Mapa final'!$R$155),"")</f>
        <v/>
      </c>
      <c r="R55" s="88" t="str">
        <f>IF(AND('Mapa final'!$AB$156="Muy Alta",'Mapa final'!$AD$156="Moderado"),CONCATENATE("R50C",'Mapa final'!$R$156),"")</f>
        <v/>
      </c>
      <c r="S55" s="87" t="str">
        <f>IF(AND('Mapa final'!$AB$154="Muy Alta",'Mapa final'!$AD$154="Mayor"),CONCATENATE("R50C",'Mapa final'!$R$154),"")</f>
        <v/>
      </c>
      <c r="T55" s="40" t="str">
        <f>IF(AND('Mapa final'!$AB$155="Muy Alta",'Mapa final'!$AD$155="Mayor"),CONCATENATE("R50C",'Mapa final'!$R$155),"")</f>
        <v/>
      </c>
      <c r="U55" s="88" t="str">
        <f>IF(AND('Mapa final'!$AB$156="Muy Alta",'Mapa final'!$AD$156="Mayor"),CONCATENATE("R50C",'Mapa final'!$R$156),"")</f>
        <v/>
      </c>
      <c r="V55" s="236" t="str">
        <f>IF(AND('Mapa final'!$AB$154="Muy Alta",'Mapa final'!$AD$154="Catastrófico"),CONCATENATE("R50C",'Mapa final'!$R$154),"")</f>
        <v/>
      </c>
      <c r="W55" s="237" t="str">
        <f>IF(AND('Mapa final'!$AB$155="Muy Alta",'Mapa final'!$AD$155="Catastrófico"),CONCATENATE("R50C",'Mapa final'!$R$155),"")</f>
        <v/>
      </c>
      <c r="X55" s="238" t="str">
        <f>IF(AND('Mapa final'!$AB$156="Muy Alta",'Mapa final'!$AD$156="Catastrófico"),CONCATENATE("R50C",'Mapa final'!$R$156),"")</f>
        <v/>
      </c>
      <c r="Y55" s="41"/>
      <c r="Z55" s="300"/>
      <c r="AA55" s="301"/>
      <c r="AB55" s="301"/>
      <c r="AC55" s="301"/>
      <c r="AD55" s="301"/>
      <c r="AE55" s="302"/>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5" customHeight="1" x14ac:dyDescent="0.25">
      <c r="A56" s="41"/>
      <c r="B56" s="309"/>
      <c r="C56" s="310"/>
      <c r="D56" s="311"/>
      <c r="E56" s="295" t="s">
        <v>106</v>
      </c>
      <c r="F56" s="296"/>
      <c r="G56" s="296"/>
      <c r="H56" s="296"/>
      <c r="I56" s="296"/>
      <c r="J56" s="218" t="str">
        <f>IF(AND('Mapa final'!$AB$7="Alta",'Mapa final'!$AD$7="Moderado"),CONCATENATE("R1C",'Mapa final'!$R$7),"")</f>
        <v/>
      </c>
      <c r="K56" s="219" t="str">
        <f>IF(AND('Mapa final'!$AB$8="Alta",'Mapa final'!$AD$8="Moderado"),CONCATENATE("R1C",'Mapa final'!$R$8),"")</f>
        <v/>
      </c>
      <c r="L56" s="220" t="str">
        <f>IF(AND('Mapa final'!$AB$9="Alta",'Mapa final'!$AD$9="Moderado"),CONCATENATE("R1C",'Mapa final'!$R$9),"")</f>
        <v/>
      </c>
      <c r="M56" s="218" t="str">
        <f>IF(AND('Mapa final'!$AB$7="Alta",'Mapa final'!$AD$7="Moderado"),CONCATENATE("R1C",'Mapa final'!$R$7),"")</f>
        <v/>
      </c>
      <c r="N56" s="219" t="str">
        <f>IF(AND('Mapa final'!$AB$8="Alta",'Mapa final'!$AD$8="Moderado"),CONCATENATE("R1C",'Mapa final'!$R$8),"")</f>
        <v/>
      </c>
      <c r="O56" s="220" t="str">
        <f>IF(AND('Mapa final'!$AB$9="Alta",'Mapa final'!$AD$9="Moderado"),CONCATENATE("R1C",'Mapa final'!$R$9),"")</f>
        <v/>
      </c>
      <c r="P56" s="84" t="str">
        <f>IF(AND('Mapa final'!$AB$7="Alta",'Mapa final'!$AD$7="Moderado"),CONCATENATE("R1C",'Mapa final'!$R$7),"")</f>
        <v/>
      </c>
      <c r="Q56" s="85" t="str">
        <f>IF(AND('Mapa final'!$AB$8="Alta",'Mapa final'!$AD$8="Moderado"),CONCATENATE("R1C",'Mapa final'!$R$8),"")</f>
        <v/>
      </c>
      <c r="R56" s="86" t="str">
        <f>IF(AND('Mapa final'!$AB$9="Alta",'Mapa final'!$AD$9="Moderado"),CONCATENATE("R1C",'Mapa final'!$R$9),"")</f>
        <v/>
      </c>
      <c r="S56" s="84" t="str">
        <f>IF(AND('Mapa final'!$AB$7="Alta",'Mapa final'!$AD$7="Mayor"),CONCATENATE("R1C",'Mapa final'!$R$7),"")</f>
        <v/>
      </c>
      <c r="T56" s="85" t="str">
        <f>IF(AND('Mapa final'!$AB$8="Alta",'Mapa final'!$AD$8="Mayor"),CONCATENATE("R1C",'Mapa final'!$R$8),"")</f>
        <v/>
      </c>
      <c r="U56" s="86" t="str">
        <f>IF(AND('Mapa final'!$AB$9="Alta",'Mapa final'!$AD$9="Mayor"),CONCATENATE("R1C",'Mapa final'!$R$9),"")</f>
        <v/>
      </c>
      <c r="V56" s="212" t="str">
        <f>IF(AND('Mapa final'!$AB$7="Alta",'Mapa final'!$AD$7="Catastrófico"),CONCATENATE("R1C",'Mapa final'!$R$7),"")</f>
        <v/>
      </c>
      <c r="W56" s="213" t="str">
        <f>IF(AND('Mapa final'!$AB$8="Alta",'Mapa final'!$AD$8="Catastrófico"),CONCATENATE("R1C",'Mapa final'!$R$8),"")</f>
        <v/>
      </c>
      <c r="X56" s="214" t="str">
        <f>IF(AND('Mapa final'!$AB$9="Alta",'Mapa final'!$AD$9="Catastrófico"),CONCATENATE("R1C",'Mapa final'!$R$9),"")</f>
        <v/>
      </c>
      <c r="Y56" s="41"/>
      <c r="Z56" s="289" t="s">
        <v>74</v>
      </c>
      <c r="AA56" s="290"/>
      <c r="AB56" s="290"/>
      <c r="AC56" s="290"/>
      <c r="AD56" s="290"/>
      <c r="AE56" s="29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15" customHeight="1" x14ac:dyDescent="0.25">
      <c r="A57" s="41"/>
      <c r="B57" s="309"/>
      <c r="C57" s="310"/>
      <c r="D57" s="311"/>
      <c r="E57" s="283"/>
      <c r="F57" s="279"/>
      <c r="G57" s="279"/>
      <c r="H57" s="279"/>
      <c r="I57" s="279"/>
      <c r="J57" s="221" t="str">
        <f>IF(AND('Mapa final'!$AB$10="Alta",'Mapa final'!$AD$10="Moderado"),CONCATENATE("R2C",'Mapa final'!$R$10),"")</f>
        <v/>
      </c>
      <c r="K57" s="222" t="str">
        <f>IF(AND('Mapa final'!$AB$11="Alta",'Mapa final'!$AD$11="Moderado"),CONCATENATE("R2C",'Mapa final'!$R$11),"")</f>
        <v/>
      </c>
      <c r="L57" s="223" t="str">
        <f>IF(AND('Mapa final'!$AB$12="Alta",'Mapa final'!$AD$12="Moderado"),CONCATENATE("R2C",'Mapa final'!$R$12),"")</f>
        <v/>
      </c>
      <c r="M57" s="221" t="str">
        <f>IF(AND('Mapa final'!$AB$10="Alta",'Mapa final'!$AD$10="Moderado"),CONCATENATE("R2C",'Mapa final'!$R$10),"")</f>
        <v/>
      </c>
      <c r="N57" s="222" t="str">
        <f>IF(AND('Mapa final'!$AB$11="Alta",'Mapa final'!$AD$11="Moderado"),CONCATENATE("R2C",'Mapa final'!$R$11),"")</f>
        <v/>
      </c>
      <c r="O57" s="223" t="str">
        <f>IF(AND('Mapa final'!$AB$12="Alta",'Mapa final'!$AD$12="Moderado"),CONCATENATE("R2C",'Mapa final'!$R$12),"")</f>
        <v/>
      </c>
      <c r="P57" s="87" t="str">
        <f>IF(AND('Mapa final'!$AB$10="Alta",'Mapa final'!$AD$10="Moderado"),CONCATENATE("R2C",'Mapa final'!$R$10),"")</f>
        <v/>
      </c>
      <c r="Q57" s="40" t="str">
        <f>IF(AND('Mapa final'!$AB$11="Alta",'Mapa final'!$AD$11="Moderado"),CONCATENATE("R2C",'Mapa final'!$R$11),"")</f>
        <v/>
      </c>
      <c r="R57" s="88" t="str">
        <f>IF(AND('Mapa final'!$AB$12="Alta",'Mapa final'!$AD$12="Moderado"),CONCATENATE("R2C",'Mapa final'!$R$12),"")</f>
        <v/>
      </c>
      <c r="S57" s="87" t="str">
        <f>IF(AND('Mapa final'!$AB$10="Alta",'Mapa final'!$AD$10="Mayor"),CONCATENATE("R2C",'Mapa final'!$R$10),"")</f>
        <v/>
      </c>
      <c r="T57" s="40" t="str">
        <f>IF(AND('Mapa final'!$AB$11="Alta",'Mapa final'!$AD$11="Mayor"),CONCATENATE("R2C",'Mapa final'!$R$11),"")</f>
        <v/>
      </c>
      <c r="U57" s="88" t="str">
        <f>IF(AND('Mapa final'!$AB$12="Alta",'Mapa final'!$AD$12="Mayor"),CONCATENATE("R2C",'Mapa final'!$R$12),"")</f>
        <v/>
      </c>
      <c r="V57" s="215" t="str">
        <f>IF(AND('Mapa final'!$AB$10="Alta",'Mapa final'!$AD$10="Catastrófico"),CONCATENATE("R2C",'Mapa final'!$R$10),"")</f>
        <v/>
      </c>
      <c r="W57" s="216" t="str">
        <f>IF(AND('Mapa final'!$AB$11="Alta",'Mapa final'!$AD$11="Catastrófico"),CONCATENATE("R2C",'Mapa final'!$R$11),"")</f>
        <v/>
      </c>
      <c r="X57" s="217" t="str">
        <f>IF(AND('Mapa final'!$AB$12="Alta",'Mapa final'!$AD$12="Catastrófico"),CONCATENATE("R2C",'Mapa final'!$R$12),"")</f>
        <v/>
      </c>
      <c r="Y57" s="41"/>
      <c r="Z57" s="292"/>
      <c r="AA57" s="293"/>
      <c r="AB57" s="293"/>
      <c r="AC57" s="293"/>
      <c r="AD57" s="293"/>
      <c r="AE57" s="294"/>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row>
    <row r="58" spans="1:61" ht="15" customHeight="1" x14ac:dyDescent="0.25">
      <c r="A58" s="41"/>
      <c r="B58" s="309"/>
      <c r="C58" s="310"/>
      <c r="D58" s="311"/>
      <c r="E58" s="284"/>
      <c r="F58" s="279"/>
      <c r="G58" s="279"/>
      <c r="H58" s="279"/>
      <c r="I58" s="279"/>
      <c r="J58" s="221" t="str">
        <f>IF(AND('Mapa final'!$AB$13="Alta",'Mapa final'!$AD$13="Moderado"),CONCATENATE("R3C",'Mapa final'!$R$13),"")</f>
        <v/>
      </c>
      <c r="K58" s="222" t="str">
        <f>IF(AND('Mapa final'!$AB$14="Alta",'Mapa final'!$AD$14="Moderado"),CONCATENATE("R3C",'Mapa final'!$R$14),"")</f>
        <v/>
      </c>
      <c r="L58" s="223" t="str">
        <f>IF(AND('Mapa final'!$AB$15="Alta",'Mapa final'!$AD$15="Moderado"),CONCATENATE("R3C",'Mapa final'!$R$15),"")</f>
        <v/>
      </c>
      <c r="M58" s="221" t="str">
        <f>IF(AND('Mapa final'!$AB$13="Alta",'Mapa final'!$AD$13="Moderado"),CONCATENATE("R3C",'Mapa final'!$R$13),"")</f>
        <v/>
      </c>
      <c r="N58" s="222" t="str">
        <f>IF(AND('Mapa final'!$AB$14="Alta",'Mapa final'!$AD$14="Moderado"),CONCATENATE("R3C",'Mapa final'!$R$14),"")</f>
        <v/>
      </c>
      <c r="O58" s="223" t="str">
        <f>IF(AND('Mapa final'!$AB$15="Alta",'Mapa final'!$AD$15="Moderado"),CONCATENATE("R3C",'Mapa final'!$R$15),"")</f>
        <v/>
      </c>
      <c r="P58" s="87" t="str">
        <f>IF(AND('Mapa final'!$AB$13="Alta",'Mapa final'!$AD$13="Moderado"),CONCATENATE("R3C",'Mapa final'!$R$13),"")</f>
        <v/>
      </c>
      <c r="Q58" s="40" t="str">
        <f>IF(AND('Mapa final'!$AB$14="Alta",'Mapa final'!$AD$14="Moderado"),CONCATENATE("R3C",'Mapa final'!$R$14),"")</f>
        <v/>
      </c>
      <c r="R58" s="88" t="str">
        <f>IF(AND('Mapa final'!$AB$15="Alta",'Mapa final'!$AD$15="Moderado"),CONCATENATE("R3C",'Mapa final'!$R$15),"")</f>
        <v/>
      </c>
      <c r="S58" s="87" t="str">
        <f>IF(AND('Mapa final'!$AB$13="Alta",'Mapa final'!$AD$13="Mayor"),CONCATENATE("R3C",'Mapa final'!$R$13),"")</f>
        <v/>
      </c>
      <c r="T58" s="40" t="str">
        <f>IF(AND('Mapa final'!$AB$14="Alta",'Mapa final'!$AD$14="Mayor"),CONCATENATE("R3C",'Mapa final'!$R$14),"")</f>
        <v/>
      </c>
      <c r="U58" s="88" t="str">
        <f>IF(AND('Mapa final'!$AB$15="Alta",'Mapa final'!$AD$15="Mayor"),CONCATENATE("R3C",'Mapa final'!$R$15),"")</f>
        <v/>
      </c>
      <c r="V58" s="215" t="str">
        <f>IF(AND('Mapa final'!$AB$13="Alta",'Mapa final'!$AD$13="Catastrófico"),CONCATENATE("R3C",'Mapa final'!$R$13),"")</f>
        <v/>
      </c>
      <c r="W58" s="216" t="str">
        <f>IF(AND('Mapa final'!$AB$14="Alta",'Mapa final'!$AD$14="Catastrófico"),CONCATENATE("R3C",'Mapa final'!$R$14),"")</f>
        <v/>
      </c>
      <c r="X58" s="217" t="str">
        <f>IF(AND('Mapa final'!$AB$15="Alta",'Mapa final'!$AD$15="Catastrófico"),CONCATENATE("R3C",'Mapa final'!$R$15),"")</f>
        <v/>
      </c>
      <c r="Y58" s="41"/>
      <c r="Z58" s="292"/>
      <c r="AA58" s="293"/>
      <c r="AB58" s="293"/>
      <c r="AC58" s="293"/>
      <c r="AD58" s="293"/>
      <c r="AE58" s="294"/>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row>
    <row r="59" spans="1:61" ht="15" customHeight="1" x14ac:dyDescent="0.25">
      <c r="A59" s="41"/>
      <c r="B59" s="309"/>
      <c r="C59" s="310"/>
      <c r="D59" s="311"/>
      <c r="E59" s="284"/>
      <c r="F59" s="279"/>
      <c r="G59" s="279"/>
      <c r="H59" s="279"/>
      <c r="I59" s="279"/>
      <c r="J59" s="221" t="str">
        <f>IF(AND('Mapa final'!$AB$16="Alta",'Mapa final'!$AD$16="Moderado"),CONCATENATE("R4C",'Mapa final'!$R$16),"")</f>
        <v/>
      </c>
      <c r="K59" s="222" t="str">
        <f>IF(AND('Mapa final'!$AB$17="Alta",'Mapa final'!$AD$17="Moderado"),CONCATENATE("R4C",'Mapa final'!$R$17),"")</f>
        <v/>
      </c>
      <c r="L59" s="223" t="str">
        <f>IF(AND('Mapa final'!$AB$18="Alta",'Mapa final'!$AD$18="Moderado"),CONCATENATE("R4C",'Mapa final'!$R$18),"")</f>
        <v/>
      </c>
      <c r="M59" s="221" t="str">
        <f>IF(AND('Mapa final'!$AB$16="Alta",'Mapa final'!$AD$16="Moderado"),CONCATENATE("R4C",'Mapa final'!$R$16),"")</f>
        <v/>
      </c>
      <c r="N59" s="222" t="str">
        <f>IF(AND('Mapa final'!$AB$17="Alta",'Mapa final'!$AD$17="Moderado"),CONCATENATE("R4C",'Mapa final'!$R$17),"")</f>
        <v/>
      </c>
      <c r="O59" s="223" t="str">
        <f>IF(AND('Mapa final'!$AB$18="Alta",'Mapa final'!$AD$18="Moderado"),CONCATENATE("R4C",'Mapa final'!$R$18),"")</f>
        <v/>
      </c>
      <c r="P59" s="87" t="str">
        <f>IF(AND('Mapa final'!$AB$16="Alta",'Mapa final'!$AD$16="Moderado"),CONCATENATE("R4C",'Mapa final'!$R$16),"")</f>
        <v/>
      </c>
      <c r="Q59" s="40" t="str">
        <f>IF(AND('Mapa final'!$AB$17="Alta",'Mapa final'!$AD$17="Moderado"),CONCATENATE("R4C",'Mapa final'!$R$17),"")</f>
        <v/>
      </c>
      <c r="R59" s="88" t="str">
        <f>IF(AND('Mapa final'!$AB$18="Alta",'Mapa final'!$AD$18="Moderado"),CONCATENATE("R4C",'Mapa final'!$R$18),"")</f>
        <v/>
      </c>
      <c r="S59" s="87" t="str">
        <f>IF(AND('Mapa final'!$AB$16="Alta",'Mapa final'!$AD$16="Mayor"),CONCATENATE("R4C",'Mapa final'!$R$16),"")</f>
        <v/>
      </c>
      <c r="T59" s="40" t="str">
        <f>IF(AND('Mapa final'!$AB$17="Alta",'Mapa final'!$AD$17="Mayor"),CONCATENATE("R4C",'Mapa final'!$R$17),"")</f>
        <v/>
      </c>
      <c r="U59" s="88" t="str">
        <f>IF(AND('Mapa final'!$AB$18="Alta",'Mapa final'!$AD$18="Mayor"),CONCATENATE("R4C",'Mapa final'!$R$18),"")</f>
        <v/>
      </c>
      <c r="V59" s="215" t="str">
        <f>IF(AND('Mapa final'!$AB$16="Alta",'Mapa final'!$AD$16="Catastrófico"),CONCATENATE("R4C",'Mapa final'!$R$16),"")</f>
        <v/>
      </c>
      <c r="W59" s="216" t="str">
        <f>IF(AND('Mapa final'!$AB$17="Alta",'Mapa final'!$AD$17="Catastrófico"),CONCATENATE("R4C",'Mapa final'!$R$17),"")</f>
        <v/>
      </c>
      <c r="X59" s="217" t="str">
        <f>IF(AND('Mapa final'!$AB$18="Alta",'Mapa final'!$AD$18="Catastrófico"),CONCATENATE("R4C",'Mapa final'!$R$18),"")</f>
        <v/>
      </c>
      <c r="Y59" s="41"/>
      <c r="Z59" s="292"/>
      <c r="AA59" s="293"/>
      <c r="AB59" s="293"/>
      <c r="AC59" s="293"/>
      <c r="AD59" s="293"/>
      <c r="AE59" s="294"/>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row>
    <row r="60" spans="1:61" ht="12" customHeight="1" x14ac:dyDescent="0.25">
      <c r="A60" s="41"/>
      <c r="B60" s="309"/>
      <c r="C60" s="310"/>
      <c r="D60" s="311"/>
      <c r="E60" s="284"/>
      <c r="F60" s="279"/>
      <c r="G60" s="279"/>
      <c r="H60" s="279"/>
      <c r="I60" s="279"/>
      <c r="J60" s="221" t="str">
        <f>IF(AND('Mapa final'!$AB$19="Alta",'Mapa final'!$AD$19="Moderado"),CONCATENATE("R5C",'Mapa final'!$R$19),"")</f>
        <v/>
      </c>
      <c r="K60" s="222" t="str">
        <f>IF(AND('Mapa final'!$AB$20="Alta",'Mapa final'!$AD$20="Moderado"),CONCATENATE("R5C",'Mapa final'!$R$20),"")</f>
        <v/>
      </c>
      <c r="L60" s="223" t="str">
        <f>IF(AND('Mapa final'!$AB$21="Alta",'Mapa final'!$AD$21="Moderado"),CONCATENATE("R5C",'Mapa final'!$R$21),"")</f>
        <v/>
      </c>
      <c r="M60" s="221" t="str">
        <f>IF(AND('Mapa final'!$AB$19="Alta",'Mapa final'!$AD$19="Moderado"),CONCATENATE("R5C",'Mapa final'!$R$19),"")</f>
        <v/>
      </c>
      <c r="N60" s="222" t="str">
        <f>IF(AND('Mapa final'!$AB$20="Alta",'Mapa final'!$AD$20="Moderado"),CONCATENATE("R5C",'Mapa final'!$R$20),"")</f>
        <v/>
      </c>
      <c r="O60" s="223" t="str">
        <f>IF(AND('Mapa final'!$AB$21="Alta",'Mapa final'!$AD$21="Moderado"),CONCATENATE("R5C",'Mapa final'!$R$21),"")</f>
        <v/>
      </c>
      <c r="P60" s="87" t="str">
        <f>IF(AND('Mapa final'!$AB$19="Alta",'Mapa final'!$AD$19="Moderado"),CONCATENATE("R5C",'Mapa final'!$R$19),"")</f>
        <v/>
      </c>
      <c r="Q60" s="40" t="str">
        <f>IF(AND('Mapa final'!$AB$20="Alta",'Mapa final'!$AD$20="Moderado"),CONCATENATE("R5C",'Mapa final'!$R$20),"")</f>
        <v/>
      </c>
      <c r="R60" s="88" t="str">
        <f>IF(AND('Mapa final'!$AB$21="Alta",'Mapa final'!$AD$21="Moderado"),CONCATENATE("R5C",'Mapa final'!$R$21),"")</f>
        <v/>
      </c>
      <c r="S60" s="87" t="str">
        <f>IF(AND('Mapa final'!$AB$19="Alta",'Mapa final'!$AD$19="Mayor"),CONCATENATE("R5C",'Mapa final'!$R$19),"")</f>
        <v/>
      </c>
      <c r="T60" s="40" t="str">
        <f>IF(AND('Mapa final'!$AB$20="Alta",'Mapa final'!$AD$20="Mayor"),CONCATENATE("R5C",'Mapa final'!$R$20),"")</f>
        <v/>
      </c>
      <c r="U60" s="88" t="str">
        <f>IF(AND('Mapa final'!$AB$21="Alta",'Mapa final'!$AD$21="Mayor"),CONCATENATE("R5C",'Mapa final'!$R$21),"")</f>
        <v/>
      </c>
      <c r="V60" s="215" t="str">
        <f>IF(AND('Mapa final'!$AB$19="Alta",'Mapa final'!$AD$19="Catastrófico"),CONCATENATE("R5C",'Mapa final'!$R$19),"")</f>
        <v/>
      </c>
      <c r="W60" s="216" t="str">
        <f>IF(AND('Mapa final'!$AB$20="Alta",'Mapa final'!$AD$20="Catastrófico"),CONCATENATE("R5C",'Mapa final'!$R$20),"")</f>
        <v/>
      </c>
      <c r="X60" s="217" t="str">
        <f>IF(AND('Mapa final'!$AB$21="Alta",'Mapa final'!$AD$21="Catastrófico"),CONCATENATE("R5C",'Mapa final'!$R$21),"")</f>
        <v/>
      </c>
      <c r="Y60" s="41"/>
      <c r="Z60" s="292"/>
      <c r="AA60" s="293"/>
      <c r="AB60" s="293"/>
      <c r="AC60" s="293"/>
      <c r="AD60" s="293"/>
      <c r="AE60" s="294"/>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1:61" ht="12" customHeight="1" x14ac:dyDescent="0.25">
      <c r="A61" s="41"/>
      <c r="B61" s="309"/>
      <c r="C61" s="310"/>
      <c r="D61" s="311"/>
      <c r="E61" s="284"/>
      <c r="F61" s="279"/>
      <c r="G61" s="279"/>
      <c r="H61" s="279"/>
      <c r="I61" s="279"/>
      <c r="J61" s="221" t="str">
        <f>IF(AND('Mapa final'!$AB$22="Alta",'Mapa final'!$AD$22="Moderado"),CONCATENATE("R6C",'Mapa final'!$R$22),"")</f>
        <v/>
      </c>
      <c r="K61" s="222" t="str">
        <f>IF(AND('Mapa final'!$AB$23="Alta",'Mapa final'!$AD$23="Moderado"),CONCATENATE("R6C",'Mapa final'!$R$23),"")</f>
        <v/>
      </c>
      <c r="L61" s="223" t="str">
        <f>IF(AND('Mapa final'!$AB$24="Alta",'Mapa final'!$AD$24="Moderado"),CONCATENATE("R6C",'Mapa final'!$R$24),"")</f>
        <v/>
      </c>
      <c r="M61" s="221" t="str">
        <f>IF(AND('Mapa final'!$AB$22="Alta",'Mapa final'!$AD$22="Moderado"),CONCATENATE("R6C",'Mapa final'!$R$22),"")</f>
        <v/>
      </c>
      <c r="N61" s="222" t="str">
        <f>IF(AND('Mapa final'!$AB$23="Alta",'Mapa final'!$AD$23="Moderado"),CONCATENATE("R6C",'Mapa final'!$R$23),"")</f>
        <v/>
      </c>
      <c r="O61" s="223" t="str">
        <f>IF(AND('Mapa final'!$AB$24="Alta",'Mapa final'!$AD$24="Moderado"),CONCATENATE("R6C",'Mapa final'!$R$24),"")</f>
        <v/>
      </c>
      <c r="P61" s="87" t="str">
        <f>IF(AND('Mapa final'!$AB$22="Alta",'Mapa final'!$AD$22="Moderado"),CONCATENATE("R6C",'Mapa final'!$R$22),"")</f>
        <v/>
      </c>
      <c r="Q61" s="40" t="str">
        <f>IF(AND('Mapa final'!$AB$23="Alta",'Mapa final'!$AD$23="Moderado"),CONCATENATE("R6C",'Mapa final'!$R$23),"")</f>
        <v/>
      </c>
      <c r="R61" s="88" t="str">
        <f>IF(AND('Mapa final'!$AB$24="Alta",'Mapa final'!$AD$24="Moderado"),CONCATENATE("R6C",'Mapa final'!$R$24),"")</f>
        <v/>
      </c>
      <c r="S61" s="87" t="str">
        <f>IF(AND('Mapa final'!$AB$22="Alta",'Mapa final'!$AD$22="Mayor"),CONCATENATE("R6C",'Mapa final'!$R$22),"")</f>
        <v/>
      </c>
      <c r="T61" s="40" t="str">
        <f>IF(AND('Mapa final'!$AB$23="Alta",'Mapa final'!$AD$23="Mayor"),CONCATENATE("R6C",'Mapa final'!$R$23),"")</f>
        <v/>
      </c>
      <c r="U61" s="88" t="str">
        <f>IF(AND('Mapa final'!$AB$24="Alta",'Mapa final'!$AD$24="Mayor"),CONCATENATE("R6C",'Mapa final'!$R$24),"")</f>
        <v/>
      </c>
      <c r="V61" s="215" t="str">
        <f>IF(AND('Mapa final'!$AB$22="Alta",'Mapa final'!$AD$22="Catastrófico"),CONCATENATE("R6C",'Mapa final'!$R$22),"")</f>
        <v/>
      </c>
      <c r="W61" s="216" t="str">
        <f>IF(AND('Mapa final'!$AB$23="Alta",'Mapa final'!$AD$23="Catastrófico"),CONCATENATE("R6C",'Mapa final'!$R$23),"")</f>
        <v/>
      </c>
      <c r="X61" s="217" t="str">
        <f>IF(AND('Mapa final'!$AB$24="Alta",'Mapa final'!$AD$24="Catastrófico"),CONCATENATE("R6C",'Mapa final'!$R$24),"")</f>
        <v/>
      </c>
      <c r="Y61" s="41"/>
      <c r="Z61" s="292"/>
      <c r="AA61" s="293"/>
      <c r="AB61" s="293"/>
      <c r="AC61" s="293"/>
      <c r="AD61" s="293"/>
      <c r="AE61" s="294"/>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1:61" ht="12" customHeight="1" x14ac:dyDescent="0.25">
      <c r="A62" s="41"/>
      <c r="B62" s="309"/>
      <c r="C62" s="310"/>
      <c r="D62" s="311"/>
      <c r="E62" s="284"/>
      <c r="F62" s="279"/>
      <c r="G62" s="279"/>
      <c r="H62" s="279"/>
      <c r="I62" s="279"/>
      <c r="J62" s="221" t="str">
        <f>IF(AND('Mapa final'!$AB$25="Alta",'Mapa final'!$AD$25="Moderado"),CONCATENATE("R7C",'Mapa final'!$R$25),"")</f>
        <v/>
      </c>
      <c r="K62" s="222" t="str">
        <f>IF(AND('Mapa final'!$AB$26="Alta",'Mapa final'!$AD$26="Moderado"),CONCATENATE("R7C",'Mapa final'!$R$26),"")</f>
        <v/>
      </c>
      <c r="L62" s="223" t="str">
        <f>IF(AND('Mapa final'!$AB$27="Alta",'Mapa final'!$AD$27="Moderado"),CONCATENATE("R7C",'Mapa final'!$R$27),"")</f>
        <v/>
      </c>
      <c r="M62" s="221" t="str">
        <f>IF(AND('Mapa final'!$AB$25="Alta",'Mapa final'!$AD$25="Moderado"),CONCATENATE("R7C",'Mapa final'!$R$25),"")</f>
        <v/>
      </c>
      <c r="N62" s="222" t="str">
        <f>IF(AND('Mapa final'!$AB$26="Alta",'Mapa final'!$AD$26="Moderado"),CONCATENATE("R7C",'Mapa final'!$R$26),"")</f>
        <v/>
      </c>
      <c r="O62" s="223" t="str">
        <f>IF(AND('Mapa final'!$AB$27="Alta",'Mapa final'!$AD$27="Moderado"),CONCATENATE("R7C",'Mapa final'!$R$27),"")</f>
        <v/>
      </c>
      <c r="P62" s="87" t="str">
        <f>IF(AND('Mapa final'!$AB$25="Alta",'Mapa final'!$AD$25="Moderado"),CONCATENATE("R7C",'Mapa final'!$R$25),"")</f>
        <v/>
      </c>
      <c r="Q62" s="40" t="str">
        <f>IF(AND('Mapa final'!$AB$26="Alta",'Mapa final'!$AD$26="Moderado"),CONCATENATE("R7C",'Mapa final'!$R$26),"")</f>
        <v/>
      </c>
      <c r="R62" s="88" t="str">
        <f>IF(AND('Mapa final'!$AB$27="Alta",'Mapa final'!$AD$27="Moderado"),CONCATENATE("R7C",'Mapa final'!$R$27),"")</f>
        <v/>
      </c>
      <c r="S62" s="87" t="str">
        <f>IF(AND('Mapa final'!$AB$25="Alta",'Mapa final'!$AD$25="Mayor"),CONCATENATE("R7C",'Mapa final'!$R$25),"")</f>
        <v/>
      </c>
      <c r="T62" s="40" t="str">
        <f>IF(AND('Mapa final'!$AB$26="Alta",'Mapa final'!$AD$26="Mayor"),CONCATENATE("R7C",'Mapa final'!$R$26),"")</f>
        <v/>
      </c>
      <c r="U62" s="88" t="str">
        <f>IF(AND('Mapa final'!$AB$27="Alta",'Mapa final'!$AD$27="Mayor"),CONCATENATE("R7C",'Mapa final'!$R$27),"")</f>
        <v/>
      </c>
      <c r="V62" s="215" t="str">
        <f>IF(AND('Mapa final'!$AB$25="Alta",'Mapa final'!$AD$25="Catastrófico"),CONCATENATE("R7C",'Mapa final'!$R$25),"")</f>
        <v/>
      </c>
      <c r="W62" s="216" t="str">
        <f>IF(AND('Mapa final'!$AB$26="Alta",'Mapa final'!$AD$26="Catastrófico"),CONCATENATE("R7C",'Mapa final'!$R$26),"")</f>
        <v/>
      </c>
      <c r="X62" s="217" t="str">
        <f>IF(AND('Mapa final'!$AB$27="Alta",'Mapa final'!$AD$27="Catastrófico"),CONCATENATE("R7C",'Mapa final'!$R$27),"")</f>
        <v/>
      </c>
      <c r="Y62" s="41"/>
      <c r="Z62" s="292"/>
      <c r="AA62" s="293"/>
      <c r="AB62" s="293"/>
      <c r="AC62" s="293"/>
      <c r="AD62" s="293"/>
      <c r="AE62" s="294"/>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row>
    <row r="63" spans="1:61" ht="12" customHeight="1" x14ac:dyDescent="0.25">
      <c r="A63" s="41"/>
      <c r="B63" s="309"/>
      <c r="C63" s="310"/>
      <c r="D63" s="311"/>
      <c r="E63" s="284"/>
      <c r="F63" s="279"/>
      <c r="G63" s="279"/>
      <c r="H63" s="279"/>
      <c r="I63" s="279"/>
      <c r="J63" s="221" t="str">
        <f>IF(AND('Mapa final'!$AB$28="Alta",'Mapa final'!$AD$28="Moderado"),CONCATENATE("R8C",'Mapa final'!$R$28),"")</f>
        <v/>
      </c>
      <c r="K63" s="222" t="str">
        <f>IF(AND('Mapa final'!$AB$29="Alta",'Mapa final'!$AD$29="Moderado"),CONCATENATE("R8C",'Mapa final'!$R$29),"")</f>
        <v/>
      </c>
      <c r="L63" s="223" t="str">
        <f>IF(AND('Mapa final'!$AB$30="Alta",'Mapa final'!$AD$30="Moderado"),CONCATENATE("R8C",'Mapa final'!$R$30),"")</f>
        <v/>
      </c>
      <c r="M63" s="221" t="str">
        <f>IF(AND('Mapa final'!$AB$28="Alta",'Mapa final'!$AD$28="Moderado"),CONCATENATE("R8C",'Mapa final'!$R$28),"")</f>
        <v/>
      </c>
      <c r="N63" s="222" t="str">
        <f>IF(AND('Mapa final'!$AB$29="Alta",'Mapa final'!$AD$29="Moderado"),CONCATENATE("R8C",'Mapa final'!$R$29),"")</f>
        <v/>
      </c>
      <c r="O63" s="223" t="str">
        <f>IF(AND('Mapa final'!$AB$30="Alta",'Mapa final'!$AD$30="Moderado"),CONCATENATE("R8C",'Mapa final'!$R$30),"")</f>
        <v/>
      </c>
      <c r="P63" s="87" t="str">
        <f>IF(AND('Mapa final'!$AB$28="Alta",'Mapa final'!$AD$28="Moderado"),CONCATENATE("R8C",'Mapa final'!$R$28),"")</f>
        <v/>
      </c>
      <c r="Q63" s="40" t="str">
        <f>IF(AND('Mapa final'!$AB$29="Alta",'Mapa final'!$AD$29="Moderado"),CONCATENATE("R8C",'Mapa final'!$R$29),"")</f>
        <v/>
      </c>
      <c r="R63" s="88" t="str">
        <f>IF(AND('Mapa final'!$AB$30="Alta",'Mapa final'!$AD$30="Moderado"),CONCATENATE("R8C",'Mapa final'!$R$30),"")</f>
        <v/>
      </c>
      <c r="S63" s="87" t="str">
        <f>IF(AND('Mapa final'!$AB$28="Alta",'Mapa final'!$AD$28="Mayor"),CONCATENATE("R8C",'Mapa final'!$R$28),"")</f>
        <v/>
      </c>
      <c r="T63" s="40" t="str">
        <f>IF(AND('Mapa final'!$AB$29="Alta",'Mapa final'!$AD$29="Mayor"),CONCATENATE("R8C",'Mapa final'!$R$29),"")</f>
        <v/>
      </c>
      <c r="U63" s="88" t="str">
        <f>IF(AND('Mapa final'!$AB$30="Alta",'Mapa final'!$AD$30="Mayor"),CONCATENATE("R8C",'Mapa final'!$R$30),"")</f>
        <v/>
      </c>
      <c r="V63" s="215" t="str">
        <f>IF(AND('Mapa final'!$AB$28="Alta",'Mapa final'!$AD$28="Catastrófico"),CONCATENATE("R8C",'Mapa final'!$R$28),"")</f>
        <v/>
      </c>
      <c r="W63" s="216" t="str">
        <f>IF(AND('Mapa final'!$AB$29="Alta",'Mapa final'!$AD$29="Catastrófico"),CONCATENATE("R8C",'Mapa final'!$R$29),"")</f>
        <v/>
      </c>
      <c r="X63" s="217" t="str">
        <f>IF(AND('Mapa final'!$AB$30="Alta",'Mapa final'!$AD$30="Catastrófico"),CONCATENATE("R8C",'Mapa final'!$R$30),"")</f>
        <v/>
      </c>
      <c r="Y63" s="41"/>
      <c r="Z63" s="292"/>
      <c r="AA63" s="293"/>
      <c r="AB63" s="293"/>
      <c r="AC63" s="293"/>
      <c r="AD63" s="293"/>
      <c r="AE63" s="294"/>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row>
    <row r="64" spans="1:61" ht="12" customHeight="1" x14ac:dyDescent="0.25">
      <c r="A64" s="41"/>
      <c r="B64" s="309"/>
      <c r="C64" s="310"/>
      <c r="D64" s="311"/>
      <c r="E64" s="284"/>
      <c r="F64" s="279"/>
      <c r="G64" s="279"/>
      <c r="H64" s="279"/>
      <c r="I64" s="279"/>
      <c r="J64" s="221" t="str">
        <f>IF(AND('Mapa final'!$AB$31="Alta",'Mapa final'!$AD$31="Moderado"),CONCATENATE("R9C",'Mapa final'!$R$31),"")</f>
        <v/>
      </c>
      <c r="K64" s="222" t="str">
        <f>IF(AND('Mapa final'!$AB$32="Alta",'Mapa final'!$AD$32="Moderado"),CONCATENATE("R9C",'Mapa final'!$R$32),"")</f>
        <v/>
      </c>
      <c r="L64" s="223" t="str">
        <f>IF(AND('Mapa final'!$AB$33="Alta",'Mapa final'!$AD$33="Moderado"),CONCATENATE("R9C",'Mapa final'!$R$33),"")</f>
        <v/>
      </c>
      <c r="M64" s="221" t="str">
        <f>IF(AND('Mapa final'!$AB$31="Alta",'Mapa final'!$AD$31="Moderado"),CONCATENATE("R9C",'Mapa final'!$R$31),"")</f>
        <v/>
      </c>
      <c r="N64" s="222" t="str">
        <f>IF(AND('Mapa final'!$AB$32="Alta",'Mapa final'!$AD$32="Moderado"),CONCATENATE("R9C",'Mapa final'!$R$32),"")</f>
        <v/>
      </c>
      <c r="O64" s="223" t="str">
        <f>IF(AND('Mapa final'!$AB$33="Alta",'Mapa final'!$AD$33="Moderado"),CONCATENATE("R9C",'Mapa final'!$R$33),"")</f>
        <v/>
      </c>
      <c r="P64" s="87" t="str">
        <f>IF(AND('Mapa final'!$AB$31="Alta",'Mapa final'!$AD$31="Moderado"),CONCATENATE("R9C",'Mapa final'!$R$31),"")</f>
        <v/>
      </c>
      <c r="Q64" s="40" t="str">
        <f>IF(AND('Mapa final'!$AB$32="Alta",'Mapa final'!$AD$32="Moderado"),CONCATENATE("R9C",'Mapa final'!$R$32),"")</f>
        <v/>
      </c>
      <c r="R64" s="88" t="str">
        <f>IF(AND('Mapa final'!$AB$33="Alta",'Mapa final'!$AD$33="Moderado"),CONCATENATE("R9C",'Mapa final'!$R$33),"")</f>
        <v/>
      </c>
      <c r="S64" s="87" t="str">
        <f>IF(AND('Mapa final'!$AB$31="Alta",'Mapa final'!$AD$31="Mayor"),CONCATENATE("R9C",'Mapa final'!$R$31),"")</f>
        <v/>
      </c>
      <c r="T64" s="40" t="str">
        <f>IF(AND('Mapa final'!$AB$32="Alta",'Mapa final'!$AD$32="Mayor"),CONCATENATE("R9C",'Mapa final'!$R$32),"")</f>
        <v/>
      </c>
      <c r="U64" s="88" t="str">
        <f>IF(AND('Mapa final'!$AB$33="Alta",'Mapa final'!$AD$33="Mayor"),CONCATENATE("R9C",'Mapa final'!$R$33),"")</f>
        <v/>
      </c>
      <c r="V64" s="215" t="str">
        <f>IF(AND('Mapa final'!$AB$31="Alta",'Mapa final'!$AD$31="Catastrófico"),CONCATENATE("R9C",'Mapa final'!$R$31),"")</f>
        <v/>
      </c>
      <c r="W64" s="216" t="str">
        <f>IF(AND('Mapa final'!$AB$32="Alta",'Mapa final'!$AD$32="Catastrófico"),CONCATENATE("R9C",'Mapa final'!$R$32),"")</f>
        <v/>
      </c>
      <c r="X64" s="217" t="str">
        <f>IF(AND('Mapa final'!$AB$33="Alta",'Mapa final'!$AD$33="Catastrófico"),CONCATENATE("R9C",'Mapa final'!$R$33),"")</f>
        <v/>
      </c>
      <c r="Y64" s="41"/>
      <c r="Z64" s="292"/>
      <c r="AA64" s="293"/>
      <c r="AB64" s="293"/>
      <c r="AC64" s="293"/>
      <c r="AD64" s="293"/>
      <c r="AE64" s="294"/>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row>
    <row r="65" spans="1:61" ht="12" customHeight="1" x14ac:dyDescent="0.25">
      <c r="A65" s="41"/>
      <c r="B65" s="309"/>
      <c r="C65" s="310"/>
      <c r="D65" s="311"/>
      <c r="E65" s="284"/>
      <c r="F65" s="279"/>
      <c r="G65" s="279"/>
      <c r="H65" s="279"/>
      <c r="I65" s="279"/>
      <c r="J65" s="221" t="str">
        <f>IF(AND('Mapa final'!$AB$34="Alta",'Mapa final'!$AD$34="Moderado"),CONCATENATE("R10C",'Mapa final'!$R$34),"")</f>
        <v/>
      </c>
      <c r="K65" s="222" t="str">
        <f>IF(AND('Mapa final'!$AB$35="Alta",'Mapa final'!$AD$35="Moderado"),CONCATENATE("R10C",'Mapa final'!$R$35),"")</f>
        <v/>
      </c>
      <c r="L65" s="223" t="str">
        <f>IF(AND('Mapa final'!$AB$36="Alta",'Mapa final'!$AD$36="Moderado"),CONCATENATE("R10C",'Mapa final'!$R$36),"")</f>
        <v/>
      </c>
      <c r="M65" s="221" t="str">
        <f>IF(AND('Mapa final'!$AB$34="Alta",'Mapa final'!$AD$34="Moderado"),CONCATENATE("R10C",'Mapa final'!$R$34),"")</f>
        <v/>
      </c>
      <c r="N65" s="222" t="str">
        <f>IF(AND('Mapa final'!$AB$35="Alta",'Mapa final'!$AD$35="Moderado"),CONCATENATE("R10C",'Mapa final'!$R$35),"")</f>
        <v/>
      </c>
      <c r="O65" s="223" t="str">
        <f>IF(AND('Mapa final'!$AB$36="Alta",'Mapa final'!$AD$36="Moderado"),CONCATENATE("R10C",'Mapa final'!$R$36),"")</f>
        <v/>
      </c>
      <c r="P65" s="87" t="str">
        <f>IF(AND('Mapa final'!$AB$34="Alta",'Mapa final'!$AD$34="Moderado"),CONCATENATE("R10C",'Mapa final'!$R$34),"")</f>
        <v/>
      </c>
      <c r="Q65" s="40" t="str">
        <f>IF(AND('Mapa final'!$AB$35="Alta",'Mapa final'!$AD$35="Moderado"),CONCATENATE("R10C",'Mapa final'!$R$35),"")</f>
        <v/>
      </c>
      <c r="R65" s="88" t="str">
        <f>IF(AND('Mapa final'!$AB$36="Alta",'Mapa final'!$AD$36="Moderado"),CONCATENATE("R10C",'Mapa final'!$R$36),"")</f>
        <v/>
      </c>
      <c r="S65" s="87" t="str">
        <f>IF(AND('Mapa final'!$AB$34="Alta",'Mapa final'!$AD$34="Mayor"),CONCATENATE("R10C",'Mapa final'!$R$34),"")</f>
        <v/>
      </c>
      <c r="T65" s="40" t="str">
        <f>IF(AND('Mapa final'!$AB$35="Alta",'Mapa final'!$AD$35="Mayor"),CONCATENATE("R10C",'Mapa final'!$R$35),"")</f>
        <v/>
      </c>
      <c r="U65" s="88" t="str">
        <f>IF(AND('Mapa final'!$AB$36="Alta",'Mapa final'!$AD$36="Mayor"),CONCATENATE("R10C",'Mapa final'!$R$36),"")</f>
        <v/>
      </c>
      <c r="V65" s="215" t="str">
        <f>IF(AND('Mapa final'!$AB$34="Alta",'Mapa final'!$AD$34="Catastrófico"),CONCATENATE("R10C",'Mapa final'!$R$34),"")</f>
        <v/>
      </c>
      <c r="W65" s="216" t="str">
        <f>IF(AND('Mapa final'!$AB$35="Alta",'Mapa final'!$AD$35="Catastrófico"),CONCATENATE("R10C",'Mapa final'!$R$35),"")</f>
        <v/>
      </c>
      <c r="X65" s="217" t="str">
        <f>IF(AND('Mapa final'!$AB$36="Alta",'Mapa final'!$AD$36="Catastrófico"),CONCATENATE("R10C",'Mapa final'!$R$36),"")</f>
        <v/>
      </c>
      <c r="Y65" s="41"/>
      <c r="Z65" s="292"/>
      <c r="AA65" s="293"/>
      <c r="AB65" s="293"/>
      <c r="AC65" s="293"/>
      <c r="AD65" s="293"/>
      <c r="AE65" s="294"/>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row>
    <row r="66" spans="1:61" ht="12" customHeight="1" x14ac:dyDescent="0.25">
      <c r="A66" s="41"/>
      <c r="B66" s="309"/>
      <c r="C66" s="310"/>
      <c r="D66" s="311"/>
      <c r="E66" s="284"/>
      <c r="F66" s="279"/>
      <c r="G66" s="279"/>
      <c r="H66" s="279"/>
      <c r="I66" s="279"/>
      <c r="J66" s="221" t="str">
        <f>IF(AND('Mapa final'!$AB$37="Alta",'Mapa final'!$AD$37="Moderado"),CONCATENATE("R11C",'Mapa final'!$R$37),"")</f>
        <v/>
      </c>
      <c r="K66" s="222" t="str">
        <f>IF(AND('Mapa final'!$AB$38="Alta",'Mapa final'!$AD$38="Moderado"),CONCATENATE("R11C",'Mapa final'!$R$38),"")</f>
        <v/>
      </c>
      <c r="L66" s="223" t="str">
        <f>IF(AND('Mapa final'!$AB$39="Alta",'Mapa final'!$AD$39="Moderado"),CONCATENATE("R11C",'Mapa final'!$R$39),"")</f>
        <v/>
      </c>
      <c r="M66" s="221" t="str">
        <f>IF(AND('Mapa final'!$AB$37="Alta",'Mapa final'!$AD$37="Moderado"),CONCATENATE("R11C",'Mapa final'!$R$37),"")</f>
        <v/>
      </c>
      <c r="N66" s="222" t="str">
        <f>IF(AND('Mapa final'!$AB$38="Alta",'Mapa final'!$AD$38="Moderado"),CONCATENATE("R11C",'Mapa final'!$R$38),"")</f>
        <v/>
      </c>
      <c r="O66" s="223" t="str">
        <f>IF(AND('Mapa final'!$AB$39="Alta",'Mapa final'!$AD$39="Moderado"),CONCATENATE("R11C",'Mapa final'!$R$39),"")</f>
        <v/>
      </c>
      <c r="P66" s="87" t="str">
        <f>IF(AND('Mapa final'!$AB$37="Alta",'Mapa final'!$AD$37="Moderado"),CONCATENATE("R11C",'Mapa final'!$R$37),"")</f>
        <v/>
      </c>
      <c r="Q66" s="40" t="str">
        <f>IF(AND('Mapa final'!$AB$38="Alta",'Mapa final'!$AD$38="Moderado"),CONCATENATE("R11C",'Mapa final'!$R$38),"")</f>
        <v/>
      </c>
      <c r="R66" s="88" t="str">
        <f>IF(AND('Mapa final'!$AB$39="Alta",'Mapa final'!$AD$39="Moderado"),CONCATENATE("R11C",'Mapa final'!$R$39),"")</f>
        <v/>
      </c>
      <c r="S66" s="87" t="str">
        <f>IF(AND('Mapa final'!$AB$37="Alta",'Mapa final'!$AD$37="Mayor"),CONCATENATE("R11C",'Mapa final'!$R$37),"")</f>
        <v/>
      </c>
      <c r="T66" s="40" t="str">
        <f>IF(AND('Mapa final'!$AB$38="Alta",'Mapa final'!$AD$38="Mayor"),CONCATENATE("R11C",'Mapa final'!$R$38),"")</f>
        <v/>
      </c>
      <c r="U66" s="88" t="str">
        <f>IF(AND('Mapa final'!$AB$39="Alta",'Mapa final'!$AD$39="Mayor"),CONCATENATE("R11C",'Mapa final'!$R$39),"")</f>
        <v/>
      </c>
      <c r="V66" s="215" t="str">
        <f>IF(AND('Mapa final'!$AB$37="Alta",'Mapa final'!$AD$37="Catastrófico"),CONCATENATE("R11C",'Mapa final'!$R$37),"")</f>
        <v/>
      </c>
      <c r="W66" s="216" t="str">
        <f>IF(AND('Mapa final'!$AB$38="Alta",'Mapa final'!$AD$38="Catastrófico"),CONCATENATE("R11C",'Mapa final'!$R$38),"")</f>
        <v/>
      </c>
      <c r="X66" s="217" t="str">
        <f>IF(AND('Mapa final'!$AB$39="Alta",'Mapa final'!$AD$39="Catastrófico"),CONCATENATE("R11C",'Mapa final'!$R$39),"")</f>
        <v/>
      </c>
      <c r="Y66" s="41"/>
      <c r="Z66" s="292"/>
      <c r="AA66" s="293"/>
      <c r="AB66" s="293"/>
      <c r="AC66" s="293"/>
      <c r="AD66" s="293"/>
      <c r="AE66" s="294"/>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row>
    <row r="67" spans="1:61" ht="12" customHeight="1" x14ac:dyDescent="0.25">
      <c r="A67" s="41"/>
      <c r="B67" s="309"/>
      <c r="C67" s="310"/>
      <c r="D67" s="311"/>
      <c r="E67" s="284"/>
      <c r="F67" s="279"/>
      <c r="G67" s="279"/>
      <c r="H67" s="279"/>
      <c r="I67" s="279"/>
      <c r="J67" s="221" t="str">
        <f>IF(AND('Mapa final'!$AB$40="Alta",'Mapa final'!$AD$40="Moderado"),CONCATENATE("R12C",'Mapa final'!$R$40),"")</f>
        <v/>
      </c>
      <c r="K67" s="222" t="str">
        <f>IF(AND('Mapa final'!$AB$41="Alta",'Mapa final'!$AD$41="Moderado"),CONCATENATE("R12C",'Mapa final'!$R$41),"")</f>
        <v/>
      </c>
      <c r="L67" s="223" t="str">
        <f>IF(AND('Mapa final'!$AB$42="Alta",'Mapa final'!$AD$42="Moderado"),CONCATENATE("R12C",'Mapa final'!$R$42),"")</f>
        <v/>
      </c>
      <c r="M67" s="221" t="str">
        <f>IF(AND('Mapa final'!$AB$40="Alta",'Mapa final'!$AD$40="Moderado"),CONCATENATE("R12C",'Mapa final'!$R$40),"")</f>
        <v/>
      </c>
      <c r="N67" s="222" t="str">
        <f>IF(AND('Mapa final'!$AB$41="Alta",'Mapa final'!$AD$41="Moderado"),CONCATENATE("R12C",'Mapa final'!$R$41),"")</f>
        <v/>
      </c>
      <c r="O67" s="223" t="str">
        <f>IF(AND('Mapa final'!$AB$42="Alta",'Mapa final'!$AD$42="Moderado"),CONCATENATE("R12C",'Mapa final'!$R$42),"")</f>
        <v/>
      </c>
      <c r="P67" s="87" t="str">
        <f>IF(AND('Mapa final'!$AB$40="Alta",'Mapa final'!$AD$40="Moderado"),CONCATENATE("R12C",'Mapa final'!$R$40),"")</f>
        <v/>
      </c>
      <c r="Q67" s="40" t="str">
        <f>IF(AND('Mapa final'!$AB$41="Alta",'Mapa final'!$AD$41="Moderado"),CONCATENATE("R12C",'Mapa final'!$R$41),"")</f>
        <v/>
      </c>
      <c r="R67" s="88" t="str">
        <f>IF(AND('Mapa final'!$AB$42="Alta",'Mapa final'!$AD$42="Moderado"),CONCATENATE("R12C",'Mapa final'!$R$42),"")</f>
        <v/>
      </c>
      <c r="S67" s="87" t="str">
        <f>IF(AND('Mapa final'!$AB$40="Alta",'Mapa final'!$AD$40="Mayor"),CONCATENATE("R12C",'Mapa final'!$R$40),"")</f>
        <v/>
      </c>
      <c r="T67" s="40" t="str">
        <f>IF(AND('Mapa final'!$AB$41="Alta",'Mapa final'!$AD$41="Mayor"),CONCATENATE("R12C",'Mapa final'!$R$41),"")</f>
        <v/>
      </c>
      <c r="U67" s="88" t="str">
        <f>IF(AND('Mapa final'!$AB$42="Alta",'Mapa final'!$AD$42="Mayor"),CONCATENATE("R12C",'Mapa final'!$R$42),"")</f>
        <v/>
      </c>
      <c r="V67" s="215" t="str">
        <f>IF(AND('Mapa final'!$AB$40="Alta",'Mapa final'!$AD$40="Catastrófico"),CONCATENATE("R12C",'Mapa final'!$R$40),"")</f>
        <v/>
      </c>
      <c r="W67" s="216" t="str">
        <f>IF(AND('Mapa final'!$AB$41="Alta",'Mapa final'!$AD$41="Catastrófico"),CONCATENATE("R12C",'Mapa final'!$R$41),"")</f>
        <v/>
      </c>
      <c r="X67" s="217" t="str">
        <f>IF(AND('Mapa final'!$AB$42="Alta",'Mapa final'!$AD$42="Catastrófico"),CONCATENATE("R12C",'Mapa final'!$R$42),"")</f>
        <v/>
      </c>
      <c r="Y67" s="41"/>
      <c r="Z67" s="292"/>
      <c r="AA67" s="293"/>
      <c r="AB67" s="293"/>
      <c r="AC67" s="293"/>
      <c r="AD67" s="293"/>
      <c r="AE67" s="294"/>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row>
    <row r="68" spans="1:61" ht="12" customHeight="1" x14ac:dyDescent="0.25">
      <c r="A68" s="41"/>
      <c r="B68" s="309"/>
      <c r="C68" s="310"/>
      <c r="D68" s="311"/>
      <c r="E68" s="284"/>
      <c r="F68" s="279"/>
      <c r="G68" s="279"/>
      <c r="H68" s="279"/>
      <c r="I68" s="279"/>
      <c r="J68" s="221" t="str">
        <f>IF(AND('Mapa final'!$AB$43="Alta",'Mapa final'!$AD$43="Moderado"),CONCATENATE("R13C",'Mapa final'!$R$43),"")</f>
        <v/>
      </c>
      <c r="K68" s="222" t="str">
        <f>IF(AND('Mapa final'!$AB$44="Alta",'Mapa final'!$AD$44="Moderado"),CONCATENATE("R13C",'Mapa final'!$R$44),"")</f>
        <v/>
      </c>
      <c r="L68" s="223" t="str">
        <f>IF(AND('Mapa final'!$AB$45="Alta",'Mapa final'!$AD$45="Moderado"),CONCATENATE("R13C",'Mapa final'!$R$45),"")</f>
        <v/>
      </c>
      <c r="M68" s="221" t="str">
        <f>IF(AND('Mapa final'!$AB$43="Alta",'Mapa final'!$AD$43="Moderado"),CONCATENATE("R13C",'Mapa final'!$R$43),"")</f>
        <v/>
      </c>
      <c r="N68" s="222" t="str">
        <f>IF(AND('Mapa final'!$AB$44="Alta",'Mapa final'!$AD$44="Moderado"),CONCATENATE("R13C",'Mapa final'!$R$44),"")</f>
        <v/>
      </c>
      <c r="O68" s="223" t="str">
        <f>IF(AND('Mapa final'!$AB$45="Alta",'Mapa final'!$AD$45="Moderado"),CONCATENATE("R13C",'Mapa final'!$R$45),"")</f>
        <v/>
      </c>
      <c r="P68" s="87" t="str">
        <f>IF(AND('Mapa final'!$AB$43="Alta",'Mapa final'!$AD$43="Moderado"),CONCATENATE("R13C",'Mapa final'!$R$43),"")</f>
        <v/>
      </c>
      <c r="Q68" s="40" t="str">
        <f>IF(AND('Mapa final'!$AB$44="Alta",'Mapa final'!$AD$44="Moderado"),CONCATENATE("R13C",'Mapa final'!$R$44),"")</f>
        <v/>
      </c>
      <c r="R68" s="88" t="str">
        <f>IF(AND('Mapa final'!$AB$45="Alta",'Mapa final'!$AD$45="Moderado"),CONCATENATE("R13C",'Mapa final'!$R$45),"")</f>
        <v/>
      </c>
      <c r="S68" s="87" t="str">
        <f>IF(AND('Mapa final'!$AB$43="Alta",'Mapa final'!$AD$43="Mayor"),CONCATENATE("R13C",'Mapa final'!$R$43),"")</f>
        <v/>
      </c>
      <c r="T68" s="40" t="str">
        <f>IF(AND('Mapa final'!$AB$44="Alta",'Mapa final'!$AD$44="Mayor"),CONCATENATE("R13C",'Mapa final'!$R$44),"")</f>
        <v/>
      </c>
      <c r="U68" s="88" t="str">
        <f>IF(AND('Mapa final'!$AB$45="Alta",'Mapa final'!$AD$45="Mayor"),CONCATENATE("R13C",'Mapa final'!$R$45),"")</f>
        <v/>
      </c>
      <c r="V68" s="215" t="str">
        <f>IF(AND('Mapa final'!$AB$43="Alta",'Mapa final'!$AD$43="Catastrófico"),CONCATENATE("R13C",'Mapa final'!$R$43),"")</f>
        <v/>
      </c>
      <c r="W68" s="216" t="str">
        <f>IF(AND('Mapa final'!$AB$44="Alta",'Mapa final'!$AD$44="Catastrófico"),CONCATENATE("R13C",'Mapa final'!$R$44),"")</f>
        <v/>
      </c>
      <c r="X68" s="217" t="str">
        <f>IF(AND('Mapa final'!$AB$45="Alta",'Mapa final'!$AD$45="Catastrófico"),CONCATENATE("R13C",'Mapa final'!$R$45),"")</f>
        <v/>
      </c>
      <c r="Y68" s="41"/>
      <c r="Z68" s="292"/>
      <c r="AA68" s="293"/>
      <c r="AB68" s="293"/>
      <c r="AC68" s="293"/>
      <c r="AD68" s="293"/>
      <c r="AE68" s="294"/>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row>
    <row r="69" spans="1:61" ht="12" customHeight="1" x14ac:dyDescent="0.25">
      <c r="A69" s="41"/>
      <c r="B69" s="309"/>
      <c r="C69" s="310"/>
      <c r="D69" s="311"/>
      <c r="E69" s="284"/>
      <c r="F69" s="279"/>
      <c r="G69" s="279"/>
      <c r="H69" s="279"/>
      <c r="I69" s="279"/>
      <c r="J69" s="221" t="str">
        <f>IF(AND('Mapa final'!$AB$46="Alta",'Mapa final'!$AD$46="Moderado"),CONCATENATE("R14C",'Mapa final'!$R$46),"")</f>
        <v/>
      </c>
      <c r="K69" s="222" t="str">
        <f>IF(AND('Mapa final'!$AB$47="Alta",'Mapa final'!$AD$47="Moderado"),CONCATENATE("R14C",'Mapa final'!$R$47),"")</f>
        <v/>
      </c>
      <c r="L69" s="223" t="str">
        <f>IF(AND('Mapa final'!$AB$48="Alta",'Mapa final'!$AD$48="Moderado"),CONCATENATE("R14C",'Mapa final'!$R$48),"")</f>
        <v/>
      </c>
      <c r="M69" s="221" t="str">
        <f>IF(AND('Mapa final'!$AB$46="Alta",'Mapa final'!$AD$46="Moderado"),CONCATENATE("R14C",'Mapa final'!$R$46),"")</f>
        <v/>
      </c>
      <c r="N69" s="222" t="str">
        <f>IF(AND('Mapa final'!$AB$47="Alta",'Mapa final'!$AD$47="Moderado"),CONCATENATE("R14C",'Mapa final'!$R$47),"")</f>
        <v/>
      </c>
      <c r="O69" s="223" t="str">
        <f>IF(AND('Mapa final'!$AB$48="Alta",'Mapa final'!$AD$48="Moderado"),CONCATENATE("R14C",'Mapa final'!$R$48),"")</f>
        <v/>
      </c>
      <c r="P69" s="87" t="str">
        <f>IF(AND('Mapa final'!$AB$46="Alta",'Mapa final'!$AD$46="Moderado"),CONCATENATE("R14C",'Mapa final'!$R$46),"")</f>
        <v/>
      </c>
      <c r="Q69" s="40" t="str">
        <f>IF(AND('Mapa final'!$AB$47="Alta",'Mapa final'!$AD$47="Moderado"),CONCATENATE("R14C",'Mapa final'!$R$47),"")</f>
        <v/>
      </c>
      <c r="R69" s="88" t="str">
        <f>IF(AND('Mapa final'!$AB$48="Alta",'Mapa final'!$AD$48="Moderado"),CONCATENATE("R14C",'Mapa final'!$R$48),"")</f>
        <v/>
      </c>
      <c r="S69" s="87" t="str">
        <f>IF(AND('Mapa final'!$AB$46="Alta",'Mapa final'!$AD$46="Mayor"),CONCATENATE("R14C",'Mapa final'!$R$46),"")</f>
        <v/>
      </c>
      <c r="T69" s="40" t="str">
        <f>IF(AND('Mapa final'!$AB$47="Alta",'Mapa final'!$AD$47="Mayor"),CONCATENATE("R14C",'Mapa final'!$R$47),"")</f>
        <v/>
      </c>
      <c r="U69" s="88" t="str">
        <f>IF(AND('Mapa final'!$AB$48="Alta",'Mapa final'!$AD$48="Mayor"),CONCATENATE("R14C",'Mapa final'!$R$48),"")</f>
        <v/>
      </c>
      <c r="V69" s="215" t="str">
        <f>IF(AND('Mapa final'!$AB$46="Alta",'Mapa final'!$AD$46="Catastrófico"),CONCATENATE("R14C",'Mapa final'!$R$46),"")</f>
        <v/>
      </c>
      <c r="W69" s="216" t="str">
        <f>IF(AND('Mapa final'!$AB$47="Alta",'Mapa final'!$AD$47="Catastrófico"),CONCATENATE("R14C",'Mapa final'!$R$47),"")</f>
        <v/>
      </c>
      <c r="X69" s="217" t="str">
        <f>IF(AND('Mapa final'!$AB$48="Alta",'Mapa final'!$AD$48="Catastrófico"),CONCATENATE("R14C",'Mapa final'!$R$48),"")</f>
        <v/>
      </c>
      <c r="Y69" s="41"/>
      <c r="Z69" s="292"/>
      <c r="AA69" s="293"/>
      <c r="AB69" s="293"/>
      <c r="AC69" s="293"/>
      <c r="AD69" s="293"/>
      <c r="AE69" s="294"/>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ht="15" customHeight="1" x14ac:dyDescent="0.25">
      <c r="A70" s="41"/>
      <c r="B70" s="309"/>
      <c r="C70" s="310"/>
      <c r="D70" s="311"/>
      <c r="E70" s="284"/>
      <c r="F70" s="279"/>
      <c r="G70" s="279"/>
      <c r="H70" s="279"/>
      <c r="I70" s="279"/>
      <c r="J70" s="221" t="str">
        <f>IF(AND('Mapa final'!$AB$49="Alta",'Mapa final'!$AD$49="Moderado"),CONCATENATE("R15C",'Mapa final'!$R$49),"")</f>
        <v/>
      </c>
      <c r="K70" s="222" t="str">
        <f>IF(AND('Mapa final'!$AB$50="Alta",'Mapa final'!$AD$50="Moderado"),CONCATENATE("R15C",'Mapa final'!$R$50),"")</f>
        <v/>
      </c>
      <c r="L70" s="223" t="str">
        <f>IF(AND('Mapa final'!$AB$51="Alta",'Mapa final'!$AD$51="Moderado"),CONCATENATE("R15C",'Mapa final'!$R$51),"")</f>
        <v/>
      </c>
      <c r="M70" s="221" t="str">
        <f>IF(AND('Mapa final'!$AB$49="Alta",'Mapa final'!$AD$49="Moderado"),CONCATENATE("R15C",'Mapa final'!$R$49),"")</f>
        <v/>
      </c>
      <c r="N70" s="222" t="str">
        <f>IF(AND('Mapa final'!$AB$50="Alta",'Mapa final'!$AD$50="Moderado"),CONCATENATE("R15C",'Mapa final'!$R$50),"")</f>
        <v/>
      </c>
      <c r="O70" s="223" t="str">
        <f>IF(AND('Mapa final'!$AB$51="Alta",'Mapa final'!$AD$51="Moderado"),CONCATENATE("R15C",'Mapa final'!$R$51),"")</f>
        <v/>
      </c>
      <c r="P70" s="87" t="str">
        <f>IF(AND('Mapa final'!$AB$49="Alta",'Mapa final'!$AD$49="Moderado"),CONCATENATE("R15C",'Mapa final'!$R$49),"")</f>
        <v/>
      </c>
      <c r="Q70" s="40" t="str">
        <f>IF(AND('Mapa final'!$AB$50="Alta",'Mapa final'!$AD$50="Moderado"),CONCATENATE("R15C",'Mapa final'!$R$50),"")</f>
        <v/>
      </c>
      <c r="R70" s="88" t="str">
        <f>IF(AND('Mapa final'!$AB$51="Alta",'Mapa final'!$AD$51="Moderado"),CONCATENATE("R15C",'Mapa final'!$R$51),"")</f>
        <v/>
      </c>
      <c r="S70" s="87" t="str">
        <f>IF(AND('Mapa final'!$AB$49="Alta",'Mapa final'!$AD$49="Mayor"),CONCATENATE("R15C",'Mapa final'!$R$49),"")</f>
        <v/>
      </c>
      <c r="T70" s="40" t="str">
        <f>IF(AND('Mapa final'!$AB$50="Alta",'Mapa final'!$AD$50="Mayor"),CONCATENATE("R15C",'Mapa final'!$R$50),"")</f>
        <v/>
      </c>
      <c r="U70" s="88" t="str">
        <f>IF(AND('Mapa final'!$AB$51="Alta",'Mapa final'!$AD$51="Mayor"),CONCATENATE("R15C",'Mapa final'!$R$51),"")</f>
        <v/>
      </c>
      <c r="V70" s="215" t="str">
        <f>IF(AND('Mapa final'!$AB$49="Alta",'Mapa final'!$AD$49="Catastrófico"),CONCATENATE("R15C",'Mapa final'!$R$49),"")</f>
        <v/>
      </c>
      <c r="W70" s="216" t="str">
        <f>IF(AND('Mapa final'!$AB$50="Alta",'Mapa final'!$AD$50="Catastrófico"),CONCATENATE("R15C",'Mapa final'!$R$50),"")</f>
        <v/>
      </c>
      <c r="X70" s="217" t="str">
        <f>IF(AND('Mapa final'!$AB$51="Alta",'Mapa final'!$AD$51="Catastrófico"),CONCATENATE("R15C",'Mapa final'!$R$51),"")</f>
        <v/>
      </c>
      <c r="Y70" s="41"/>
      <c r="Z70" s="292"/>
      <c r="AA70" s="293"/>
      <c r="AB70" s="293"/>
      <c r="AC70" s="293"/>
      <c r="AD70" s="293"/>
      <c r="AE70" s="294"/>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ht="15" customHeight="1" x14ac:dyDescent="0.25">
      <c r="A71" s="41"/>
      <c r="B71" s="309"/>
      <c r="C71" s="310"/>
      <c r="D71" s="311"/>
      <c r="E71" s="284"/>
      <c r="F71" s="279"/>
      <c r="G71" s="279"/>
      <c r="H71" s="279"/>
      <c r="I71" s="279"/>
      <c r="J71" s="221" t="str">
        <f>IF(AND('Mapa final'!$AB$52="Alta",'Mapa final'!$AD$52="Moderado"),CONCATENATE("R16C",'Mapa final'!$R$52),"")</f>
        <v/>
      </c>
      <c r="K71" s="222" t="str">
        <f>IF(AND('Mapa final'!$AB$53="Alta",'Mapa final'!$AD$53="Moderado"),CONCATENATE("R16C",'Mapa final'!$R$53),"")</f>
        <v/>
      </c>
      <c r="L71" s="223" t="str">
        <f>IF(AND('Mapa final'!$AB$54="Alta",'Mapa final'!$AD$54="Moderado"),CONCATENATE("R16C",'Mapa final'!$R$54),"")</f>
        <v/>
      </c>
      <c r="M71" s="221" t="str">
        <f>IF(AND('Mapa final'!$AB$52="Alta",'Mapa final'!$AD$52="Moderado"),CONCATENATE("R16C",'Mapa final'!$R$52),"")</f>
        <v/>
      </c>
      <c r="N71" s="222" t="str">
        <f>IF(AND('Mapa final'!$AB$53="Alta",'Mapa final'!$AD$53="Moderado"),CONCATENATE("R16C",'Mapa final'!$R$53),"")</f>
        <v/>
      </c>
      <c r="O71" s="223" t="str">
        <f>IF(AND('Mapa final'!$AB$54="Alta",'Mapa final'!$AD$54="Moderado"),CONCATENATE("R16C",'Mapa final'!$R$54),"")</f>
        <v/>
      </c>
      <c r="P71" s="87" t="str">
        <f>IF(AND('Mapa final'!$AB$52="Alta",'Mapa final'!$AD$52="Moderado"),CONCATENATE("R16C",'Mapa final'!$R$52),"")</f>
        <v/>
      </c>
      <c r="Q71" s="40" t="str">
        <f>IF(AND('Mapa final'!$AB$53="Alta",'Mapa final'!$AD$53="Moderado"),CONCATENATE("R16C",'Mapa final'!$R$53),"")</f>
        <v/>
      </c>
      <c r="R71" s="88" t="str">
        <f>IF(AND('Mapa final'!$AB$54="Alta",'Mapa final'!$AD$54="Moderado"),CONCATENATE("R16C",'Mapa final'!$R$54),"")</f>
        <v/>
      </c>
      <c r="S71" s="87" t="str">
        <f>IF(AND('Mapa final'!$AB$52="Alta",'Mapa final'!$AD$52="Mayor"),CONCATENATE("R16C",'Mapa final'!$R$52),"")</f>
        <v/>
      </c>
      <c r="T71" s="40" t="str">
        <f>IF(AND('Mapa final'!$AB$53="Alta",'Mapa final'!$AD$53="Mayor"),CONCATENATE("R16C",'Mapa final'!$R$53),"")</f>
        <v/>
      </c>
      <c r="U71" s="88" t="str">
        <f>IF(AND('Mapa final'!$AB$54="Alta",'Mapa final'!$AD$54="Mayor"),CONCATENATE("R16C",'Mapa final'!$R$54),"")</f>
        <v/>
      </c>
      <c r="V71" s="215" t="str">
        <f>IF(AND('Mapa final'!$AB$52="Alta",'Mapa final'!$AD$52="Catastrófico"),CONCATENATE("R16C",'Mapa final'!$R$52),"")</f>
        <v/>
      </c>
      <c r="W71" s="216" t="str">
        <f>IF(AND('Mapa final'!$AB$53="Alta",'Mapa final'!$AD$53="Catastrófico"),CONCATENATE("R16C",'Mapa final'!$R$53),"")</f>
        <v/>
      </c>
      <c r="X71" s="217" t="str">
        <f>IF(AND('Mapa final'!$AB$54="Alta",'Mapa final'!$AD$54="Catastrófico"),CONCATENATE("R16C",'Mapa final'!$R$54),"")</f>
        <v/>
      </c>
      <c r="Y71" s="41"/>
      <c r="Z71" s="292"/>
      <c r="AA71" s="293"/>
      <c r="AB71" s="293"/>
      <c r="AC71" s="293"/>
      <c r="AD71" s="293"/>
      <c r="AE71" s="294"/>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row>
    <row r="72" spans="1:61" ht="15" customHeight="1" x14ac:dyDescent="0.25">
      <c r="A72" s="41"/>
      <c r="B72" s="309"/>
      <c r="C72" s="310"/>
      <c r="D72" s="311"/>
      <c r="E72" s="284"/>
      <c r="F72" s="279"/>
      <c r="G72" s="279"/>
      <c r="H72" s="279"/>
      <c r="I72" s="279"/>
      <c r="J72" s="221" t="str">
        <f>IF(AND('Mapa final'!$AB$55="Alta",'Mapa final'!$AD$55="Moderado"),CONCATENATE("R17",'Mapa final'!$R$55),"")</f>
        <v/>
      </c>
      <c r="K72" s="222" t="str">
        <f>IF(AND('Mapa final'!$AB$56="Alta",'Mapa final'!$AD$56="Moderado"),CONCATENATE("R17C",'Mapa final'!$R$56),"")</f>
        <v/>
      </c>
      <c r="L72" s="223" t="str">
        <f>IF(AND('Mapa final'!$AB$57="Alta",'Mapa final'!$AD$57="Moderado"),CONCATENATE("R17C",'Mapa final'!$R$57),"")</f>
        <v/>
      </c>
      <c r="M72" s="221" t="str">
        <f>IF(AND('Mapa final'!$AB$55="Alta",'Mapa final'!$AD$55="Moderado"),CONCATENATE("R17",'Mapa final'!$R$55),"")</f>
        <v/>
      </c>
      <c r="N72" s="222" t="str">
        <f>IF(AND('Mapa final'!$AB$56="Alta",'Mapa final'!$AD$56="Moderado"),CONCATENATE("R17C",'Mapa final'!$R$56),"")</f>
        <v/>
      </c>
      <c r="O72" s="223" t="str">
        <f>IF(AND('Mapa final'!$AB$57="Alta",'Mapa final'!$AD$57="Moderado"),CONCATENATE("R17C",'Mapa final'!$R$57),"")</f>
        <v/>
      </c>
      <c r="P72" s="87" t="str">
        <f>IF(AND('Mapa final'!$AB$55="Alta",'Mapa final'!$AD$55="Moderado"),CONCATENATE("R17",'Mapa final'!$R$55),"")</f>
        <v/>
      </c>
      <c r="Q72" s="40" t="str">
        <f>IF(AND('Mapa final'!$AB$56="Alta",'Mapa final'!$AD$56="Moderado"),CONCATENATE("R17C",'Mapa final'!$R$56),"")</f>
        <v/>
      </c>
      <c r="R72" s="88" t="str">
        <f>IF(AND('Mapa final'!$AB$57="Alta",'Mapa final'!$AD$57="Moderado"),CONCATENATE("R17C",'Mapa final'!$R$57),"")</f>
        <v/>
      </c>
      <c r="S72" s="87" t="str">
        <f>IF(AND('Mapa final'!$AB$55="Alta",'Mapa final'!$AD$55="Mayor"),CONCATENATE("R17",'Mapa final'!$R$55),"")</f>
        <v/>
      </c>
      <c r="T72" s="40" t="str">
        <f>IF(AND('Mapa final'!$AB$56="Alta",'Mapa final'!$AD$56="Mayor"),CONCATENATE("R17C",'Mapa final'!$R$56),"")</f>
        <v/>
      </c>
      <c r="U72" s="88" t="str">
        <f>IF(AND('Mapa final'!$AB$57="Alta",'Mapa final'!$AD$57="Mayor"),CONCATENATE("R17C",'Mapa final'!$R$57),"")</f>
        <v/>
      </c>
      <c r="V72" s="215" t="str">
        <f>IF(AND('Mapa final'!$AB$55="Alta",'Mapa final'!$AD$55="Catastrófico"),CONCATENATE("R17",'Mapa final'!$R$55),"")</f>
        <v/>
      </c>
      <c r="W72" s="216" t="str">
        <f>IF(AND('Mapa final'!$AB$56="Alta",'Mapa final'!$AD$56="Catastrófico"),CONCATENATE("R17C",'Mapa final'!$R$56),"")</f>
        <v/>
      </c>
      <c r="X72" s="217" t="str">
        <f>IF(AND('Mapa final'!$AB$57="Alta",'Mapa final'!$AD$57="Catastrófico"),CONCATENATE("R17C",'Mapa final'!$R$57),"")</f>
        <v/>
      </c>
      <c r="Y72" s="41"/>
      <c r="Z72" s="292"/>
      <c r="AA72" s="293"/>
      <c r="AB72" s="293"/>
      <c r="AC72" s="293"/>
      <c r="AD72" s="293"/>
      <c r="AE72" s="294"/>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row>
    <row r="73" spans="1:61" ht="15" customHeight="1" x14ac:dyDescent="0.25">
      <c r="A73" s="41"/>
      <c r="B73" s="309"/>
      <c r="C73" s="310"/>
      <c r="D73" s="311"/>
      <c r="E73" s="284"/>
      <c r="F73" s="279"/>
      <c r="G73" s="279"/>
      <c r="H73" s="279"/>
      <c r="I73" s="279"/>
      <c r="J73" s="221" t="str">
        <f>IF(AND('Mapa final'!$AB$58="Alta",'Mapa final'!$AD$58="Moderado"),CONCATENATE("R18C",'Mapa final'!$R$58),"")</f>
        <v/>
      </c>
      <c r="K73" s="222" t="str">
        <f>IF(AND('Mapa final'!$AB$59="Alta",'Mapa final'!$AD$59="Moderado"),CONCATENATE("R18C",'Mapa final'!$R$59),"")</f>
        <v/>
      </c>
      <c r="L73" s="223" t="str">
        <f>IF(AND('Mapa final'!$AB$60="Alta",'Mapa final'!$AD$60="Moderado"),CONCATENATE("R18C",'Mapa final'!$R$60),"")</f>
        <v/>
      </c>
      <c r="M73" s="221" t="str">
        <f>IF(AND('Mapa final'!$AB$58="Alta",'Mapa final'!$AD$58="Moderado"),CONCATENATE("R18C",'Mapa final'!$R$58),"")</f>
        <v/>
      </c>
      <c r="N73" s="222" t="str">
        <f>IF(AND('Mapa final'!$AB$59="Alta",'Mapa final'!$AD$59="Moderado"),CONCATENATE("R18C",'Mapa final'!$R$59),"")</f>
        <v/>
      </c>
      <c r="O73" s="223" t="str">
        <f>IF(AND('Mapa final'!$AB$60="Alta",'Mapa final'!$AD$60="Moderado"),CONCATENATE("R18C",'Mapa final'!$R$60),"")</f>
        <v/>
      </c>
      <c r="P73" s="87" t="str">
        <f>IF(AND('Mapa final'!$AB$58="Alta",'Mapa final'!$AD$58="Moderado"),CONCATENATE("R18C",'Mapa final'!$R$58),"")</f>
        <v/>
      </c>
      <c r="Q73" s="40" t="str">
        <f>IF(AND('Mapa final'!$AB$59="Alta",'Mapa final'!$AD$59="Moderado"),CONCATENATE("R18C",'Mapa final'!$R$59),"")</f>
        <v/>
      </c>
      <c r="R73" s="88" t="str">
        <f>IF(AND('Mapa final'!$AB$60="Alta",'Mapa final'!$AD$60="Moderado"),CONCATENATE("R18C",'Mapa final'!$R$60),"")</f>
        <v/>
      </c>
      <c r="S73" s="87" t="str">
        <f>IF(AND('Mapa final'!$AB$58="Alta",'Mapa final'!$AD$58="Mayor"),CONCATENATE("R18C",'Mapa final'!$R$58),"")</f>
        <v/>
      </c>
      <c r="T73" s="40" t="str">
        <f>IF(AND('Mapa final'!$AB$59="Alta",'Mapa final'!$AD$59="Mayor"),CONCATENATE("R18C",'Mapa final'!$R$59),"")</f>
        <v/>
      </c>
      <c r="U73" s="88" t="str">
        <f>IF(AND('Mapa final'!$AB$60="Alta",'Mapa final'!$AD$60="Mayor"),CONCATENATE("R18C",'Mapa final'!$R$60),"")</f>
        <v/>
      </c>
      <c r="V73" s="215" t="str">
        <f>IF(AND('Mapa final'!$AB$58="Alta",'Mapa final'!$AD$58="Catastrófico"),CONCATENATE("R18C",'Mapa final'!$R$58),"")</f>
        <v/>
      </c>
      <c r="W73" s="216" t="str">
        <f>IF(AND('Mapa final'!$AB$59="Alta",'Mapa final'!$AD$59="Catastrófico"),CONCATENATE("R18C",'Mapa final'!$R$59),"")</f>
        <v/>
      </c>
      <c r="X73" s="217" t="str">
        <f>IF(AND('Mapa final'!$AB$60="Alta",'Mapa final'!$AD$60="Catastrófico"),CONCATENATE("R18C",'Mapa final'!$R$60),"")</f>
        <v/>
      </c>
      <c r="Y73" s="41"/>
      <c r="Z73" s="292"/>
      <c r="AA73" s="293"/>
      <c r="AB73" s="293"/>
      <c r="AC73" s="293"/>
      <c r="AD73" s="293"/>
      <c r="AE73" s="294"/>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row>
    <row r="74" spans="1:61" ht="15" customHeight="1" x14ac:dyDescent="0.25">
      <c r="A74" s="41"/>
      <c r="B74" s="309"/>
      <c r="C74" s="310"/>
      <c r="D74" s="311"/>
      <c r="E74" s="284"/>
      <c r="F74" s="279"/>
      <c r="G74" s="279"/>
      <c r="H74" s="279"/>
      <c r="I74" s="279"/>
      <c r="J74" s="221" t="str">
        <f>IF(AND('Mapa final'!$AB$61="Alta",'Mapa final'!$AD$61="Moderado"),CONCATENATE("R19C",'Mapa final'!$R$61),"")</f>
        <v/>
      </c>
      <c r="K74" s="222" t="str">
        <f>IF(AND('Mapa final'!$AB$62="Alta",'Mapa final'!$AD$62="Moderado"),CONCATENATE("R19C",'Mapa final'!$R$62),"")</f>
        <v/>
      </c>
      <c r="L74" s="223" t="str">
        <f>IF(AND('Mapa final'!$AB$63="Alta",'Mapa final'!$AD$63="Moderado"),CONCATENATE("R19C",'Mapa final'!$R$63),"")</f>
        <v/>
      </c>
      <c r="M74" s="221" t="str">
        <f>IF(AND('Mapa final'!$AB$61="Alta",'Mapa final'!$AD$61="Moderado"),CONCATENATE("R19C",'Mapa final'!$R$61),"")</f>
        <v/>
      </c>
      <c r="N74" s="222" t="str">
        <f>IF(AND('Mapa final'!$AB$62="Alta",'Mapa final'!$AD$62="Moderado"),CONCATENATE("R19C",'Mapa final'!$R$62),"")</f>
        <v/>
      </c>
      <c r="O74" s="223" t="str">
        <f>IF(AND('Mapa final'!$AB$63="Alta",'Mapa final'!$AD$63="Moderado"),CONCATENATE("R19C",'Mapa final'!$R$63),"")</f>
        <v/>
      </c>
      <c r="P74" s="87" t="str">
        <f>IF(AND('Mapa final'!$AB$61="Alta",'Mapa final'!$AD$61="Moderado"),CONCATENATE("R19C",'Mapa final'!$R$61),"")</f>
        <v/>
      </c>
      <c r="Q74" s="40" t="str">
        <f>IF(AND('Mapa final'!$AB$62="Alta",'Mapa final'!$AD$62="Moderado"),CONCATENATE("R19C",'Mapa final'!$R$62),"")</f>
        <v/>
      </c>
      <c r="R74" s="88" t="str">
        <f>IF(AND('Mapa final'!$AB$63="Alta",'Mapa final'!$AD$63="Moderado"),CONCATENATE("R19C",'Mapa final'!$R$63),"")</f>
        <v/>
      </c>
      <c r="S74" s="87" t="str">
        <f>IF(AND('Mapa final'!$AB$61="Alta",'Mapa final'!$AD$61="Mayor"),CONCATENATE("R19C",'Mapa final'!$R$61),"")</f>
        <v/>
      </c>
      <c r="T74" s="40" t="str">
        <f>IF(AND('Mapa final'!$AB$62="Alta",'Mapa final'!$AD$62="Mayor"),CONCATENATE("R19C",'Mapa final'!$R$62),"")</f>
        <v/>
      </c>
      <c r="U74" s="88" t="str">
        <f>IF(AND('Mapa final'!$AB$63="Alta",'Mapa final'!$AD$63="Mayor"),CONCATENATE("R19C",'Mapa final'!$R$63),"")</f>
        <v/>
      </c>
      <c r="V74" s="215" t="str">
        <f>IF(AND('Mapa final'!$AB$61="Alta",'Mapa final'!$AD$61="Catastrófico"),CONCATENATE("R19C",'Mapa final'!$R$61),"")</f>
        <v/>
      </c>
      <c r="W74" s="216" t="str">
        <f>IF(AND('Mapa final'!$AB$62="Alta",'Mapa final'!$AD$62="Catastrófico"),CONCATENATE("R19C",'Mapa final'!$R$62),"")</f>
        <v/>
      </c>
      <c r="X74" s="217" t="str">
        <f>IF(AND('Mapa final'!$AB$63="Alta",'Mapa final'!$AD$63="Catastrófico"),CONCATENATE("R19C",'Mapa final'!$R$63),"")</f>
        <v/>
      </c>
      <c r="Y74" s="41"/>
      <c r="Z74" s="292"/>
      <c r="AA74" s="293"/>
      <c r="AB74" s="293"/>
      <c r="AC74" s="293"/>
      <c r="AD74" s="293"/>
      <c r="AE74" s="294"/>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row>
    <row r="75" spans="1:61" ht="15" customHeight="1" x14ac:dyDescent="0.25">
      <c r="A75" s="41"/>
      <c r="B75" s="309"/>
      <c r="C75" s="310"/>
      <c r="D75" s="311"/>
      <c r="E75" s="284"/>
      <c r="F75" s="279"/>
      <c r="G75" s="279"/>
      <c r="H75" s="279"/>
      <c r="I75" s="279"/>
      <c r="J75" s="221" t="str">
        <f>IF(AND('Mapa final'!$AB$64="Alta",'Mapa final'!$AD$64="Moderado"),CONCATENATE("R20C",'Mapa final'!$R$64),"")</f>
        <v/>
      </c>
      <c r="K75" s="222" t="str">
        <f>IF(AND('Mapa final'!$AB$65="Alta",'Mapa final'!$AD$65="Moderado"),CONCATENATE("R20C",'Mapa final'!$R$65),"")</f>
        <v/>
      </c>
      <c r="L75" s="223" t="str">
        <f>IF(AND('Mapa final'!$AB$66="Alta",'Mapa final'!$AD$66="Moderado"),CONCATENATE("R20C",'Mapa final'!$R$66),"")</f>
        <v/>
      </c>
      <c r="M75" s="221" t="str">
        <f>IF(AND('Mapa final'!$AB$64="Alta",'Mapa final'!$AD$64="Moderado"),CONCATENATE("R20C",'Mapa final'!$R$64),"")</f>
        <v/>
      </c>
      <c r="N75" s="222" t="str">
        <f>IF(AND('Mapa final'!$AB$65="Alta",'Mapa final'!$AD$65="Moderado"),CONCATENATE("R20C",'Mapa final'!$R$65),"")</f>
        <v/>
      </c>
      <c r="O75" s="223" t="str">
        <f>IF(AND('Mapa final'!$AB$66="Alta",'Mapa final'!$AD$66="Moderado"),CONCATENATE("R20C",'Mapa final'!$R$66),"")</f>
        <v/>
      </c>
      <c r="P75" s="87" t="str">
        <f>IF(AND('Mapa final'!$AB$64="Alta",'Mapa final'!$AD$64="Moderado"),CONCATENATE("R20C",'Mapa final'!$R$64),"")</f>
        <v/>
      </c>
      <c r="Q75" s="40" t="str">
        <f>IF(AND('Mapa final'!$AB$65="Alta",'Mapa final'!$AD$65="Moderado"),CONCATENATE("R20C",'Mapa final'!$R$65),"")</f>
        <v/>
      </c>
      <c r="R75" s="88" t="str">
        <f>IF(AND('Mapa final'!$AB$66="Alta",'Mapa final'!$AD$66="Moderado"),CONCATENATE("R20C",'Mapa final'!$R$66),"")</f>
        <v/>
      </c>
      <c r="S75" s="87" t="str">
        <f>IF(AND('Mapa final'!$AB$64="Alta",'Mapa final'!$AD$64="Mayor"),CONCATENATE("R20C",'Mapa final'!$R$64),"")</f>
        <v/>
      </c>
      <c r="T75" s="40" t="str">
        <f>IF(AND('Mapa final'!$AB$65="Alta",'Mapa final'!$AD$65="Mayor"),CONCATENATE("R20C",'Mapa final'!$R$65),"")</f>
        <v/>
      </c>
      <c r="U75" s="88" t="str">
        <f>IF(AND('Mapa final'!$AB$66="Alta",'Mapa final'!$AD$66="Mayor"),CONCATENATE("R20C",'Mapa final'!$R$66),"")</f>
        <v/>
      </c>
      <c r="V75" s="215" t="str">
        <f>IF(AND('Mapa final'!$AB$64="Alta",'Mapa final'!$AD$64="Catastrófico"),CONCATENATE("R20C",'Mapa final'!$R$64),"")</f>
        <v/>
      </c>
      <c r="W75" s="216" t="str">
        <f>IF(AND('Mapa final'!$AB$65="Alta",'Mapa final'!$AD$65="Catastrófico"),CONCATENATE("R20C",'Mapa final'!$R$65),"")</f>
        <v/>
      </c>
      <c r="X75" s="217" t="str">
        <f>IF(AND('Mapa final'!$AB$66="Alta",'Mapa final'!$AD$66="Catastrófico"),CONCATENATE("R20C",'Mapa final'!$R$66),"")</f>
        <v/>
      </c>
      <c r="Y75" s="41"/>
      <c r="Z75" s="292"/>
      <c r="AA75" s="293"/>
      <c r="AB75" s="293"/>
      <c r="AC75" s="293"/>
      <c r="AD75" s="293"/>
      <c r="AE75" s="294"/>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row>
    <row r="76" spans="1:61" ht="15" customHeight="1" x14ac:dyDescent="0.25">
      <c r="A76" s="41"/>
      <c r="B76" s="309"/>
      <c r="C76" s="310"/>
      <c r="D76" s="311"/>
      <c r="E76" s="284"/>
      <c r="F76" s="279"/>
      <c r="G76" s="279"/>
      <c r="H76" s="279"/>
      <c r="I76" s="279"/>
      <c r="J76" s="221" t="str">
        <f>IF(AND('Mapa final'!$AB$67="Alta",'Mapa final'!$AD$67="Moderado"),CONCATENATE("R21C",'Mapa final'!$R$67),"")</f>
        <v/>
      </c>
      <c r="K76" s="222" t="str">
        <f>IF(AND('Mapa final'!$AB$68="Alta",'Mapa final'!$AD$68="Moderado"),CONCATENATE("R21C",'Mapa final'!$R$68),"")</f>
        <v/>
      </c>
      <c r="L76" s="223" t="str">
        <f>IF(AND('Mapa final'!$AB$69="Alta",'Mapa final'!$AD$69="Moderado"),CONCATENATE("R21C",'Mapa final'!$R$69),"")</f>
        <v/>
      </c>
      <c r="M76" s="221" t="str">
        <f>IF(AND('Mapa final'!$AB$67="Alta",'Mapa final'!$AD$67="Moderado"),CONCATENATE("R21C",'Mapa final'!$R$67),"")</f>
        <v/>
      </c>
      <c r="N76" s="222" t="str">
        <f>IF(AND('Mapa final'!$AB$68="Alta",'Mapa final'!$AD$68="Moderado"),CONCATENATE("R21C",'Mapa final'!$R$68),"")</f>
        <v/>
      </c>
      <c r="O76" s="223" t="str">
        <f>IF(AND('Mapa final'!$AB$69="Alta",'Mapa final'!$AD$69="Moderado"),CONCATENATE("R21C",'Mapa final'!$R$69),"")</f>
        <v/>
      </c>
      <c r="P76" s="87" t="str">
        <f>IF(AND('Mapa final'!$AB$67="Alta",'Mapa final'!$AD$67="Moderado"),CONCATENATE("R21C",'Mapa final'!$R$67),"")</f>
        <v/>
      </c>
      <c r="Q76" s="40" t="str">
        <f>IF(AND('Mapa final'!$AB$68="Alta",'Mapa final'!$AD$68="Moderado"),CONCATENATE("R21C",'Mapa final'!$R$68),"")</f>
        <v/>
      </c>
      <c r="R76" s="88" t="str">
        <f>IF(AND('Mapa final'!$AB$69="Alta",'Mapa final'!$AD$69="Moderado"),CONCATENATE("R21C",'Mapa final'!$R$69),"")</f>
        <v/>
      </c>
      <c r="S76" s="87" t="str">
        <f>IF(AND('Mapa final'!$AB$67="Alta",'Mapa final'!$AD$67="Mayor"),CONCATENATE("R21C",'Mapa final'!$R$67),"")</f>
        <v/>
      </c>
      <c r="T76" s="40" t="str">
        <f>IF(AND('Mapa final'!$AB$68="Alta",'Mapa final'!$AD$68="Mayor"),CONCATENATE("R21C",'Mapa final'!$R$68),"")</f>
        <v/>
      </c>
      <c r="U76" s="88" t="str">
        <f>IF(AND('Mapa final'!$AB$69="Alta",'Mapa final'!$AD$69="Mayor"),CONCATENATE("R21C",'Mapa final'!$R$69),"")</f>
        <v/>
      </c>
      <c r="V76" s="215" t="str">
        <f>IF(AND('Mapa final'!$AB$67="Alta",'Mapa final'!$AD$67="Catastrófico"),CONCATENATE("R21C",'Mapa final'!$R$67),"")</f>
        <v/>
      </c>
      <c r="W76" s="216" t="str">
        <f>IF(AND('Mapa final'!$AB$68="Alta",'Mapa final'!$AD$68="Catastrófico"),CONCATENATE("R21C",'Mapa final'!$R$68),"")</f>
        <v/>
      </c>
      <c r="X76" s="217" t="str">
        <f>IF(AND('Mapa final'!$AB$69="Alta",'Mapa final'!$AD$69="Catastrófico"),CONCATENATE("R21C",'Mapa final'!$R$69),"")</f>
        <v/>
      </c>
      <c r="Y76" s="41"/>
      <c r="Z76" s="292"/>
      <c r="AA76" s="293"/>
      <c r="AB76" s="293"/>
      <c r="AC76" s="293"/>
      <c r="AD76" s="293"/>
      <c r="AE76" s="294"/>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row>
    <row r="77" spans="1:61" ht="15" customHeight="1" x14ac:dyDescent="0.25">
      <c r="A77" s="41"/>
      <c r="B77" s="309"/>
      <c r="C77" s="310"/>
      <c r="D77" s="311"/>
      <c r="E77" s="284"/>
      <c r="F77" s="279"/>
      <c r="G77" s="279"/>
      <c r="H77" s="279"/>
      <c r="I77" s="279"/>
      <c r="J77" s="221" t="str">
        <f>IF(AND('Mapa final'!$AB$70="Alta",'Mapa final'!$AD$70="Moderado"),CONCATENATE("R22C",'Mapa final'!$R$70),"")</f>
        <v/>
      </c>
      <c r="K77" s="222" t="str">
        <f>IF(AND('Mapa final'!$AB$71="Alta",'Mapa final'!$AD$71="Moderado"),CONCATENATE("R22C",'Mapa final'!$R$71),"")</f>
        <v/>
      </c>
      <c r="L77" s="223" t="str">
        <f>IF(AND('Mapa final'!$AB$72="Alta",'Mapa final'!$AD$72="Moderado"),CONCATENATE("R22C",'Mapa final'!$R$72),"")</f>
        <v/>
      </c>
      <c r="M77" s="221" t="str">
        <f>IF(AND('Mapa final'!$AB$70="Alta",'Mapa final'!$AD$70="Moderado"),CONCATENATE("R22C",'Mapa final'!$R$70),"")</f>
        <v/>
      </c>
      <c r="N77" s="222" t="str">
        <f>IF(AND('Mapa final'!$AB$71="Alta",'Mapa final'!$AD$71="Moderado"),CONCATENATE("R22C",'Mapa final'!$R$71),"")</f>
        <v/>
      </c>
      <c r="O77" s="223" t="str">
        <f>IF(AND('Mapa final'!$AB$72="Alta",'Mapa final'!$AD$72="Moderado"),CONCATENATE("R22C",'Mapa final'!$R$72),"")</f>
        <v/>
      </c>
      <c r="P77" s="87" t="str">
        <f>IF(AND('Mapa final'!$AB$70="Alta",'Mapa final'!$AD$70="Moderado"),CONCATENATE("R22C",'Mapa final'!$R$70),"")</f>
        <v/>
      </c>
      <c r="Q77" s="40" t="str">
        <f>IF(AND('Mapa final'!$AB$71="Alta",'Mapa final'!$AD$71="Moderado"),CONCATENATE("R22C",'Mapa final'!$R$71),"")</f>
        <v/>
      </c>
      <c r="R77" s="88" t="str">
        <f>IF(AND('Mapa final'!$AB$72="Alta",'Mapa final'!$AD$72="Moderado"),CONCATENATE("R22C",'Mapa final'!$R$72),"")</f>
        <v/>
      </c>
      <c r="S77" s="87" t="str">
        <f>IF(AND('Mapa final'!$AB$70="Alta",'Mapa final'!$AD$70="Mayor"),CONCATENATE("R22C",'Mapa final'!$R$70),"")</f>
        <v/>
      </c>
      <c r="T77" s="40" t="str">
        <f>IF(AND('Mapa final'!$AB$71="Alta",'Mapa final'!$AD$71="Mayor"),CONCATENATE("R22C",'Mapa final'!$R$71),"")</f>
        <v/>
      </c>
      <c r="U77" s="88" t="str">
        <f>IF(AND('Mapa final'!$AB$72="Alta",'Mapa final'!$AD$72="Mayor"),CONCATENATE("R22C",'Mapa final'!$R$72),"")</f>
        <v/>
      </c>
      <c r="V77" s="215" t="str">
        <f>IF(AND('Mapa final'!$AB$70="Alta",'Mapa final'!$AD$70="Catastrófico"),CONCATENATE("R22C",'Mapa final'!$R$70),"")</f>
        <v/>
      </c>
      <c r="W77" s="216" t="str">
        <f>IF(AND('Mapa final'!$AB$71="Alta",'Mapa final'!$AD$71="Catastrófico"),CONCATENATE("R22C",'Mapa final'!$R$71),"")</f>
        <v/>
      </c>
      <c r="X77" s="217" t="str">
        <f>IF(AND('Mapa final'!$AB$72="Alta",'Mapa final'!$AD$72="Catastrófico"),CONCATENATE("R22C",'Mapa final'!$R$72),"")</f>
        <v/>
      </c>
      <c r="Y77" s="41"/>
      <c r="Z77" s="292"/>
      <c r="AA77" s="293"/>
      <c r="AB77" s="293"/>
      <c r="AC77" s="293"/>
      <c r="AD77" s="293"/>
      <c r="AE77" s="294"/>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row>
    <row r="78" spans="1:61" ht="15" customHeight="1" x14ac:dyDescent="0.25">
      <c r="A78" s="41"/>
      <c r="B78" s="309"/>
      <c r="C78" s="310"/>
      <c r="D78" s="311"/>
      <c r="E78" s="284"/>
      <c r="F78" s="279"/>
      <c r="G78" s="279"/>
      <c r="H78" s="279"/>
      <c r="I78" s="279"/>
      <c r="J78" s="221" t="str">
        <f>IF(AND('Mapa final'!$AB$73="Alta",'Mapa final'!$AD$73="Moderado"),CONCATENATE("R23C",'Mapa final'!$R$73),"")</f>
        <v/>
      </c>
      <c r="K78" s="222" t="str">
        <f>IF(AND('Mapa final'!$AB$74="Alta",'Mapa final'!$AD$74="Moderado"),CONCATENATE("R23C",'Mapa final'!$R$74),"")</f>
        <v/>
      </c>
      <c r="L78" s="223" t="str">
        <f>IF(AND('Mapa final'!$AB$75="Alta",'Mapa final'!$AD$75="Moderado"),CONCATENATE("R23C",'Mapa final'!$R$75),"")</f>
        <v/>
      </c>
      <c r="M78" s="221" t="str">
        <f>IF(AND('Mapa final'!$AB$73="Alta",'Mapa final'!$AD$73="Moderado"),CONCATENATE("R23C",'Mapa final'!$R$73),"")</f>
        <v/>
      </c>
      <c r="N78" s="222" t="str">
        <f>IF(AND('Mapa final'!$AB$74="Alta",'Mapa final'!$AD$74="Moderado"),CONCATENATE("R23C",'Mapa final'!$R$74),"")</f>
        <v/>
      </c>
      <c r="O78" s="223" t="str">
        <f>IF(AND('Mapa final'!$AB$75="Alta",'Mapa final'!$AD$75="Moderado"),CONCATENATE("R23C",'Mapa final'!$R$75),"")</f>
        <v/>
      </c>
      <c r="P78" s="87" t="str">
        <f>IF(AND('Mapa final'!$AB$73="Alta",'Mapa final'!$AD$73="Moderado"),CONCATENATE("R23C",'Mapa final'!$R$73),"")</f>
        <v/>
      </c>
      <c r="Q78" s="40" t="str">
        <f>IF(AND('Mapa final'!$AB$74="Alta",'Mapa final'!$AD$74="Moderado"),CONCATENATE("R23C",'Mapa final'!$R$74),"")</f>
        <v/>
      </c>
      <c r="R78" s="88" t="str">
        <f>IF(AND('Mapa final'!$AB$75="Alta",'Mapa final'!$AD$75="Moderado"),CONCATENATE("R23C",'Mapa final'!$R$75),"")</f>
        <v/>
      </c>
      <c r="S78" s="87" t="str">
        <f>IF(AND('Mapa final'!$AB$73="Alta",'Mapa final'!$AD$73="Mayor"),CONCATENATE("R23C",'Mapa final'!$R$73),"")</f>
        <v/>
      </c>
      <c r="T78" s="40" t="str">
        <f>IF(AND('Mapa final'!$AB$74="Alta",'Mapa final'!$AD$74="Mayor"),CONCATENATE("R23C",'Mapa final'!$R$74),"")</f>
        <v/>
      </c>
      <c r="U78" s="88" t="str">
        <f>IF(AND('Mapa final'!$AB$75="Alta",'Mapa final'!$AD$75="Mayor"),CONCATENATE("R23C",'Mapa final'!$R$75),"")</f>
        <v/>
      </c>
      <c r="V78" s="215" t="str">
        <f>IF(AND('Mapa final'!$AB$73="Alta",'Mapa final'!$AD$73="Catastrófico"),CONCATENATE("R23C",'Mapa final'!$R$73),"")</f>
        <v/>
      </c>
      <c r="W78" s="216" t="str">
        <f>IF(AND('Mapa final'!$AB$74="Alta",'Mapa final'!$AD$74="Catastrófico"),CONCATENATE("R23C",'Mapa final'!$R$74),"")</f>
        <v/>
      </c>
      <c r="X78" s="217" t="str">
        <f>IF(AND('Mapa final'!$AB$75="Alta",'Mapa final'!$AD$75="Catastrófico"),CONCATENATE("R23C",'Mapa final'!$R$75),"")</f>
        <v/>
      </c>
      <c r="Y78" s="41"/>
      <c r="Z78" s="292"/>
      <c r="AA78" s="293"/>
      <c r="AB78" s="293"/>
      <c r="AC78" s="293"/>
      <c r="AD78" s="293"/>
      <c r="AE78" s="294"/>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row>
    <row r="79" spans="1:61" ht="15" customHeight="1" x14ac:dyDescent="0.25">
      <c r="A79" s="41"/>
      <c r="B79" s="309"/>
      <c r="C79" s="310"/>
      <c r="D79" s="311"/>
      <c r="E79" s="284"/>
      <c r="F79" s="279"/>
      <c r="G79" s="279"/>
      <c r="H79" s="279"/>
      <c r="I79" s="279"/>
      <c r="J79" s="221" t="str">
        <f>IF(AND('Mapa final'!$AB$76="Alta",'Mapa final'!$AD$76="Moderado"),CONCATENATE("R24C",'Mapa final'!$R$76),"")</f>
        <v/>
      </c>
      <c r="K79" s="222" t="str">
        <f>IF(AND('Mapa final'!$AB$77="Alta",'Mapa final'!$AD$77="Moderado"),CONCATENATE("R24C",'Mapa final'!$R$77),"")</f>
        <v/>
      </c>
      <c r="L79" s="223" t="str">
        <f>IF(AND('Mapa final'!$AB$78="Alta",'Mapa final'!$AD$78="Moderado"),CONCATENATE("R24C",'Mapa final'!$R$78),"")</f>
        <v/>
      </c>
      <c r="M79" s="221" t="str">
        <f>IF(AND('Mapa final'!$AB$76="Alta",'Mapa final'!$AD$76="Moderado"),CONCATENATE("R24C",'Mapa final'!$R$76),"")</f>
        <v/>
      </c>
      <c r="N79" s="222" t="str">
        <f>IF(AND('Mapa final'!$AB$77="Alta",'Mapa final'!$AD$77="Moderado"),CONCATENATE("R24C",'Mapa final'!$R$77),"")</f>
        <v/>
      </c>
      <c r="O79" s="223" t="str">
        <f>IF(AND('Mapa final'!$AB$78="Alta",'Mapa final'!$AD$78="Moderado"),CONCATENATE("R24C",'Mapa final'!$R$78),"")</f>
        <v/>
      </c>
      <c r="P79" s="87" t="str">
        <f>IF(AND('Mapa final'!$AB$76="Alta",'Mapa final'!$AD$76="Moderado"),CONCATENATE("R24C",'Mapa final'!$R$76),"")</f>
        <v/>
      </c>
      <c r="Q79" s="40" t="str">
        <f>IF(AND('Mapa final'!$AB$77="Alta",'Mapa final'!$AD$77="Moderado"),CONCATENATE("R24C",'Mapa final'!$R$77),"")</f>
        <v/>
      </c>
      <c r="R79" s="88" t="str">
        <f>IF(AND('Mapa final'!$AB$78="Alta",'Mapa final'!$AD$78="Moderado"),CONCATENATE("R24C",'Mapa final'!$R$78),"")</f>
        <v/>
      </c>
      <c r="S79" s="87" t="str">
        <f>IF(AND('Mapa final'!$AB$76="Alta",'Mapa final'!$AD$76="Mayor"),CONCATENATE("R24C",'Mapa final'!$R$76),"")</f>
        <v/>
      </c>
      <c r="T79" s="40" t="str">
        <f>IF(AND('Mapa final'!$AB$77="Alta",'Mapa final'!$AD$77="Mayor"),CONCATENATE("R24C",'Mapa final'!$R$77),"")</f>
        <v/>
      </c>
      <c r="U79" s="88" t="str">
        <f>IF(AND('Mapa final'!$AB$78="Alta",'Mapa final'!$AD$78="Mayor"),CONCATENATE("R24C",'Mapa final'!$R$78),"")</f>
        <v/>
      </c>
      <c r="V79" s="215" t="str">
        <f>IF(AND('Mapa final'!$AB$76="Alta",'Mapa final'!$AD$76="Catastrófico"),CONCATENATE("R24C",'Mapa final'!$R$76),"")</f>
        <v/>
      </c>
      <c r="W79" s="216" t="str">
        <f>IF(AND('Mapa final'!$AB$77="Alta",'Mapa final'!$AD$77="Catastrófico"),CONCATENATE("R24C",'Mapa final'!$R$77),"")</f>
        <v/>
      </c>
      <c r="X79" s="217" t="str">
        <f>IF(AND('Mapa final'!$AB$78="Alta",'Mapa final'!$AD$78="Catastrófico"),CONCATENATE("R24C",'Mapa final'!$R$78),"")</f>
        <v/>
      </c>
      <c r="Y79" s="41"/>
      <c r="Z79" s="292"/>
      <c r="AA79" s="293"/>
      <c r="AB79" s="293"/>
      <c r="AC79" s="293"/>
      <c r="AD79" s="293"/>
      <c r="AE79" s="294"/>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row>
    <row r="80" spans="1:61" ht="15" customHeight="1" x14ac:dyDescent="0.25">
      <c r="A80" s="41"/>
      <c r="B80" s="309"/>
      <c r="C80" s="310"/>
      <c r="D80" s="311"/>
      <c r="E80" s="284"/>
      <c r="F80" s="279"/>
      <c r="G80" s="279"/>
      <c r="H80" s="279"/>
      <c r="I80" s="279"/>
      <c r="J80" s="221" t="str">
        <f>IF(AND('Mapa final'!$AB$79="Alta",'Mapa final'!$AD$79="Moderado"),CONCATENATE("R25C",'Mapa final'!$R$79),"")</f>
        <v/>
      </c>
      <c r="K80" s="222" t="str">
        <f>IF(AND('Mapa final'!$AB$80="Alta",'Mapa final'!$AD$80="Moderado"),CONCATENATE("R25C",'Mapa final'!$R$80),"")</f>
        <v/>
      </c>
      <c r="L80" s="223" t="str">
        <f>IF(AND('Mapa final'!$AB$81="Alta",'Mapa final'!$AD$81="Moderado"),CONCATENATE("R25C",'Mapa final'!$R$81),"")</f>
        <v/>
      </c>
      <c r="M80" s="221" t="str">
        <f>IF(AND('Mapa final'!$AB$79="Alta",'Mapa final'!$AD$79="Moderado"),CONCATENATE("R25C",'Mapa final'!$R$79),"")</f>
        <v/>
      </c>
      <c r="N80" s="222" t="str">
        <f>IF(AND('Mapa final'!$AB$80="Alta",'Mapa final'!$AD$80="Moderado"),CONCATENATE("R25C",'Mapa final'!$R$80),"")</f>
        <v/>
      </c>
      <c r="O80" s="223" t="str">
        <f>IF(AND('Mapa final'!$AB$81="Alta",'Mapa final'!$AD$81="Moderado"),CONCATENATE("R25C",'Mapa final'!$R$81),"")</f>
        <v/>
      </c>
      <c r="P80" s="87" t="str">
        <f>IF(AND('Mapa final'!$AB$79="Alta",'Mapa final'!$AD$79="Moderado"),CONCATENATE("R25C",'Mapa final'!$R$79),"")</f>
        <v/>
      </c>
      <c r="Q80" s="40" t="str">
        <f>IF(AND('Mapa final'!$AB$80="Alta",'Mapa final'!$AD$80="Moderado"),CONCATENATE("R25C",'Mapa final'!$R$80),"")</f>
        <v/>
      </c>
      <c r="R80" s="88" t="str">
        <f>IF(AND('Mapa final'!$AB$81="Alta",'Mapa final'!$AD$81="Moderado"),CONCATENATE("R25C",'Mapa final'!$R$81),"")</f>
        <v/>
      </c>
      <c r="S80" s="87" t="str">
        <f>IF(AND('Mapa final'!$AB$79="Alta",'Mapa final'!$AD$79="Mayor"),CONCATENATE("R25C",'Mapa final'!$R$79),"")</f>
        <v/>
      </c>
      <c r="T80" s="40" t="str">
        <f>IF(AND('Mapa final'!$AB$80="Alta",'Mapa final'!$AD$80="Mayor"),CONCATENATE("R25C",'Mapa final'!$R$80),"")</f>
        <v/>
      </c>
      <c r="U80" s="88" t="str">
        <f>IF(AND('Mapa final'!$AB$81="Alta",'Mapa final'!$AD$81="Mayor"),CONCATENATE("R25C",'Mapa final'!$R$81),"")</f>
        <v/>
      </c>
      <c r="V80" s="215" t="str">
        <f>IF(AND('Mapa final'!$AB$79="Alta",'Mapa final'!$AD$79="Catastrófico"),CONCATENATE("R25C",'Mapa final'!$R$79),"")</f>
        <v/>
      </c>
      <c r="W80" s="216" t="str">
        <f>IF(AND('Mapa final'!$AB$80="Alta",'Mapa final'!$AD$80="Catastrófico"),CONCATENATE("R25C",'Mapa final'!$R$80),"")</f>
        <v/>
      </c>
      <c r="X80" s="217" t="str">
        <f>IF(AND('Mapa final'!$AB$81="Alta",'Mapa final'!$AD$81="Catastrófico"),CONCATENATE("R25C",'Mapa final'!$R$81),"")</f>
        <v/>
      </c>
      <c r="Y80" s="41"/>
      <c r="Z80" s="292"/>
      <c r="AA80" s="293"/>
      <c r="AB80" s="293"/>
      <c r="AC80" s="293"/>
      <c r="AD80" s="293"/>
      <c r="AE80" s="294"/>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row>
    <row r="81" spans="1:61" ht="15" customHeight="1" x14ac:dyDescent="0.25">
      <c r="A81" s="41"/>
      <c r="B81" s="309"/>
      <c r="C81" s="310"/>
      <c r="D81" s="311"/>
      <c r="E81" s="284"/>
      <c r="F81" s="279"/>
      <c r="G81" s="279"/>
      <c r="H81" s="279"/>
      <c r="I81" s="279"/>
      <c r="J81" s="221" t="str">
        <f>IF(AND('Mapa final'!$AB$82="Alta",'Mapa final'!$AD$82="Moderado"),CONCATENATE("R26C",'Mapa final'!$R$82),"")</f>
        <v/>
      </c>
      <c r="K81" s="222" t="str">
        <f>IF(AND('Mapa final'!$AB$83="Alta",'Mapa final'!$AD$83="Moderado"),CONCATENATE("R26C",'Mapa final'!$R$83),"")</f>
        <v/>
      </c>
      <c r="L81" s="223" t="str">
        <f>IF(AND('Mapa final'!$AB$84="Alta",'Mapa final'!$AD$84="Moderado"),CONCATENATE("R26C",'Mapa final'!$R$84),"")</f>
        <v/>
      </c>
      <c r="M81" s="221" t="str">
        <f>IF(AND('Mapa final'!$AB$82="Alta",'Mapa final'!$AD$82="Moderado"),CONCATENATE("R26C",'Mapa final'!$R$82),"")</f>
        <v/>
      </c>
      <c r="N81" s="222" t="str">
        <f>IF(AND('Mapa final'!$AB$83="Alta",'Mapa final'!$AD$83="Moderado"),CONCATENATE("R26C",'Mapa final'!$R$83),"")</f>
        <v/>
      </c>
      <c r="O81" s="223" t="str">
        <f>IF(AND('Mapa final'!$AB$84="Alta",'Mapa final'!$AD$84="Moderado"),CONCATENATE("R26C",'Mapa final'!$R$84),"")</f>
        <v/>
      </c>
      <c r="P81" s="87" t="str">
        <f>IF(AND('Mapa final'!$AB$82="Alta",'Mapa final'!$AD$82="Moderado"),CONCATENATE("R26C",'Mapa final'!$R$82),"")</f>
        <v/>
      </c>
      <c r="Q81" s="40" t="str">
        <f>IF(AND('Mapa final'!$AB$83="Alta",'Mapa final'!$AD$83="Moderado"),CONCATENATE("R26C",'Mapa final'!$R$83),"")</f>
        <v/>
      </c>
      <c r="R81" s="88" t="str">
        <f>IF(AND('Mapa final'!$AB$84="Alta",'Mapa final'!$AD$84="Moderado"),CONCATENATE("R26C",'Mapa final'!$R$84),"")</f>
        <v/>
      </c>
      <c r="S81" s="87" t="str">
        <f>IF(AND('Mapa final'!$AB$82="Alta",'Mapa final'!$AD$82="Mayor"),CONCATENATE("R26C",'Mapa final'!$R$82),"")</f>
        <v/>
      </c>
      <c r="T81" s="40" t="str">
        <f>IF(AND('Mapa final'!$AB$83="Alta",'Mapa final'!$AD$83="Mayor"),CONCATENATE("R26C",'Mapa final'!$R$83),"")</f>
        <v/>
      </c>
      <c r="U81" s="88" t="str">
        <f>IF(AND('Mapa final'!$AB$84="Alta",'Mapa final'!$AD$84="Mayor"),CONCATENATE("R26C",'Mapa final'!$R$84),"")</f>
        <v/>
      </c>
      <c r="V81" s="215" t="str">
        <f>IF(AND('Mapa final'!$AB$82="Alta",'Mapa final'!$AD$82="Catastrófico"),CONCATENATE("R26C",'Mapa final'!$R$82),"")</f>
        <v/>
      </c>
      <c r="W81" s="216" t="str">
        <f>IF(AND('Mapa final'!$AB$83="Alta",'Mapa final'!$AD$83="Catastrófico"),CONCATENATE("R26C",'Mapa final'!$R$83),"")</f>
        <v/>
      </c>
      <c r="X81" s="217" t="str">
        <f>IF(AND('Mapa final'!$AB$84="Alta",'Mapa final'!$AD$84="Catastrófico"),CONCATENATE("R26C",'Mapa final'!$R$84),"")</f>
        <v/>
      </c>
      <c r="Y81" s="41"/>
      <c r="Z81" s="292"/>
      <c r="AA81" s="293"/>
      <c r="AB81" s="293"/>
      <c r="AC81" s="293"/>
      <c r="AD81" s="293"/>
      <c r="AE81" s="294"/>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row>
    <row r="82" spans="1:61" ht="15" customHeight="1" x14ac:dyDescent="0.25">
      <c r="A82" s="41"/>
      <c r="B82" s="309"/>
      <c r="C82" s="310"/>
      <c r="D82" s="311"/>
      <c r="E82" s="284"/>
      <c r="F82" s="279"/>
      <c r="G82" s="279"/>
      <c r="H82" s="279"/>
      <c r="I82" s="279"/>
      <c r="J82" s="221" t="str">
        <f>IF(AND('Mapa final'!$AB$85="Alta",'Mapa final'!$AD$85="Moderado"),CONCATENATE("R27C",'Mapa final'!$R$85),"")</f>
        <v/>
      </c>
      <c r="K82" s="222" t="str">
        <f>IF(AND('Mapa final'!$AB$86="Alta",'Mapa final'!$AD$86="Moderado"),CONCATENATE("R27C",'Mapa final'!$R$86),"")</f>
        <v/>
      </c>
      <c r="L82" s="223" t="str">
        <f>IF(AND('Mapa final'!$AB$87="Alta",'Mapa final'!$AD$87="Moderado"),CONCATENATE("R27C",'Mapa final'!$R$87),"")</f>
        <v/>
      </c>
      <c r="M82" s="221" t="str">
        <f>IF(AND('Mapa final'!$AB$85="Alta",'Mapa final'!$AD$85="Moderado"),CONCATENATE("R27C",'Mapa final'!$R$85),"")</f>
        <v/>
      </c>
      <c r="N82" s="222" t="str">
        <f>IF(AND('Mapa final'!$AB$86="Alta",'Mapa final'!$AD$86="Moderado"),CONCATENATE("R27C",'Mapa final'!$R$86),"")</f>
        <v/>
      </c>
      <c r="O82" s="223" t="str">
        <f>IF(AND('Mapa final'!$AB$87="Alta",'Mapa final'!$AD$87="Moderado"),CONCATENATE("R27C",'Mapa final'!$R$87),"")</f>
        <v/>
      </c>
      <c r="P82" s="87" t="str">
        <f>IF(AND('Mapa final'!$AB$85="Alta",'Mapa final'!$AD$85="Moderado"),CONCATENATE("R27C",'Mapa final'!$R$85),"")</f>
        <v/>
      </c>
      <c r="Q82" s="40" t="str">
        <f>IF(AND('Mapa final'!$AB$86="Alta",'Mapa final'!$AD$86="Moderado"),CONCATENATE("R27C",'Mapa final'!$R$86),"")</f>
        <v/>
      </c>
      <c r="R82" s="88" t="str">
        <f>IF(AND('Mapa final'!$AB$87="Alta",'Mapa final'!$AD$87="Moderado"),CONCATENATE("R27C",'Mapa final'!$R$87),"")</f>
        <v/>
      </c>
      <c r="S82" s="87" t="str">
        <f>IF(AND('Mapa final'!$AB$85="Alta",'Mapa final'!$AD$85="Mayor"),CONCATENATE("R27C",'Mapa final'!$R$85),"")</f>
        <v/>
      </c>
      <c r="T82" s="40" t="str">
        <f>IF(AND('Mapa final'!$AB$86="Alta",'Mapa final'!$AD$86="Mayor"),CONCATENATE("R27C",'Mapa final'!$R$86),"")</f>
        <v/>
      </c>
      <c r="U82" s="88" t="str">
        <f>IF(AND('Mapa final'!$AB$87="Alta",'Mapa final'!$AD$87="Mayor"),CONCATENATE("R27C",'Mapa final'!$R$87),"")</f>
        <v/>
      </c>
      <c r="V82" s="215" t="str">
        <f>IF(AND('Mapa final'!$AB$85="Alta",'Mapa final'!$AD$85="Catastrófico"),CONCATENATE("R27C",'Mapa final'!$R$85),"")</f>
        <v/>
      </c>
      <c r="W82" s="216" t="str">
        <f>IF(AND('Mapa final'!$AB$86="Alta",'Mapa final'!$AD$86="Catastrófico"),CONCATENATE("R27C",'Mapa final'!$R$86),"")</f>
        <v/>
      </c>
      <c r="X82" s="217" t="str">
        <f>IF(AND('Mapa final'!$AB$87="Alta",'Mapa final'!$AD$87="Catastrófico"),CONCATENATE("R27C",'Mapa final'!$R$87),"")</f>
        <v/>
      </c>
      <c r="Y82" s="41"/>
      <c r="Z82" s="292"/>
      <c r="AA82" s="293"/>
      <c r="AB82" s="293"/>
      <c r="AC82" s="293"/>
      <c r="AD82" s="293"/>
      <c r="AE82" s="294"/>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row>
    <row r="83" spans="1:61" ht="15" customHeight="1" x14ac:dyDescent="0.25">
      <c r="A83" s="41"/>
      <c r="B83" s="309"/>
      <c r="C83" s="310"/>
      <c r="D83" s="311"/>
      <c r="E83" s="284"/>
      <c r="F83" s="279"/>
      <c r="G83" s="279"/>
      <c r="H83" s="279"/>
      <c r="I83" s="279"/>
      <c r="J83" s="221" t="str">
        <f>IF(AND('Mapa final'!$AB$88="Alta",'Mapa final'!$AD$88="Moderado"),CONCATENATE("R28C",'Mapa final'!$R$88),"")</f>
        <v/>
      </c>
      <c r="K83" s="222" t="str">
        <f>IF(AND('Mapa final'!$AB$89="Alta",'Mapa final'!$AD$89="Moderado"),CONCATENATE("R28C",'Mapa final'!$R$89),"")</f>
        <v/>
      </c>
      <c r="L83" s="223" t="str">
        <f>IF(AND('Mapa final'!$AB$90="Alta",'Mapa final'!$AD$90="Moderado"),CONCATENATE("R28C",'Mapa final'!$R$90),"")</f>
        <v/>
      </c>
      <c r="M83" s="221" t="str">
        <f>IF(AND('Mapa final'!$AB$88="Alta",'Mapa final'!$AD$88="Moderado"),CONCATENATE("R28C",'Mapa final'!$R$88),"")</f>
        <v/>
      </c>
      <c r="N83" s="222" t="str">
        <f>IF(AND('Mapa final'!$AB$89="Alta",'Mapa final'!$AD$89="Moderado"),CONCATENATE("R28C",'Mapa final'!$R$89),"")</f>
        <v/>
      </c>
      <c r="O83" s="223" t="str">
        <f>IF(AND('Mapa final'!$AB$90="Alta",'Mapa final'!$AD$90="Moderado"),CONCATENATE("R28C",'Mapa final'!$R$90),"")</f>
        <v/>
      </c>
      <c r="P83" s="87" t="str">
        <f>IF(AND('Mapa final'!$AB$88="Alta",'Mapa final'!$AD$88="Moderado"),CONCATENATE("R28C",'Mapa final'!$R$88),"")</f>
        <v/>
      </c>
      <c r="Q83" s="40" t="str">
        <f>IF(AND('Mapa final'!$AB$89="Alta",'Mapa final'!$AD$89="Moderado"),CONCATENATE("R28C",'Mapa final'!$R$89),"")</f>
        <v/>
      </c>
      <c r="R83" s="88" t="str">
        <f>IF(AND('Mapa final'!$AB$90="Alta",'Mapa final'!$AD$90="Moderado"),CONCATENATE("R28C",'Mapa final'!$R$90),"")</f>
        <v/>
      </c>
      <c r="S83" s="87" t="str">
        <f>IF(AND('Mapa final'!$AB$88="Alta",'Mapa final'!$AD$88="Mayor"),CONCATENATE("R28C",'Mapa final'!$R$88),"")</f>
        <v/>
      </c>
      <c r="T83" s="40" t="str">
        <f>IF(AND('Mapa final'!$AB$89="Alta",'Mapa final'!$AD$89="Mayor"),CONCATENATE("R28C",'Mapa final'!$R$89),"")</f>
        <v/>
      </c>
      <c r="U83" s="88" t="str">
        <f>IF(AND('Mapa final'!$AB$90="Alta",'Mapa final'!$AD$90="Mayor"),CONCATENATE("R28C",'Mapa final'!$R$90),"")</f>
        <v/>
      </c>
      <c r="V83" s="215" t="str">
        <f>IF(AND('Mapa final'!$AB$88="Alta",'Mapa final'!$AD$88="Catastrófico"),CONCATENATE("R28C",'Mapa final'!$R$88),"")</f>
        <v/>
      </c>
      <c r="W83" s="216" t="str">
        <f>IF(AND('Mapa final'!$AB$89="Alta",'Mapa final'!$AD$89="Catastrófico"),CONCATENATE("R28C",'Mapa final'!$R$89),"")</f>
        <v/>
      </c>
      <c r="X83" s="217" t="str">
        <f>IF(AND('Mapa final'!$AB$90="Alta",'Mapa final'!$AD$90="Catastrófico"),CONCATENATE("R28C",'Mapa final'!$R$90),"")</f>
        <v/>
      </c>
      <c r="Y83" s="41"/>
      <c r="Z83" s="292"/>
      <c r="AA83" s="293"/>
      <c r="AB83" s="293"/>
      <c r="AC83" s="293"/>
      <c r="AD83" s="293"/>
      <c r="AE83" s="294"/>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row>
    <row r="84" spans="1:61" ht="15" customHeight="1" x14ac:dyDescent="0.25">
      <c r="A84" s="41"/>
      <c r="B84" s="309"/>
      <c r="C84" s="310"/>
      <c r="D84" s="311"/>
      <c r="E84" s="284"/>
      <c r="F84" s="279"/>
      <c r="G84" s="279"/>
      <c r="H84" s="279"/>
      <c r="I84" s="279"/>
      <c r="J84" s="221" t="str">
        <f>IF(AND('Mapa final'!$AB$91="Alta",'Mapa final'!$AD$91="Moderado"),CONCATENATE("R29C",'Mapa final'!$R$91),"")</f>
        <v/>
      </c>
      <c r="K84" s="222" t="str">
        <f>IF(AND('Mapa final'!$AB$92="Alta",'Mapa final'!$AD$92="Moderado"),CONCATENATE("R29C",'Mapa final'!$R$92),"")</f>
        <v/>
      </c>
      <c r="L84" s="223" t="str">
        <f>IF(AND('Mapa final'!$AB$93="Alta",'Mapa final'!$AD$93="Moderado"),CONCATENATE("R29C",'Mapa final'!$R$93),"")</f>
        <v/>
      </c>
      <c r="M84" s="221" t="str">
        <f>IF(AND('Mapa final'!$AB$91="Alta",'Mapa final'!$AD$91="Moderado"),CONCATENATE("R29C",'Mapa final'!$R$91),"")</f>
        <v/>
      </c>
      <c r="N84" s="222" t="str">
        <f>IF(AND('Mapa final'!$AB$92="Alta",'Mapa final'!$AD$92="Moderado"),CONCATENATE("R29C",'Mapa final'!$R$92),"")</f>
        <v/>
      </c>
      <c r="O84" s="223" t="str">
        <f>IF(AND('Mapa final'!$AB$93="Alta",'Mapa final'!$AD$93="Moderado"),CONCATENATE("R29C",'Mapa final'!$R$93),"")</f>
        <v/>
      </c>
      <c r="P84" s="87" t="str">
        <f>IF(AND('Mapa final'!$AB$91="Alta",'Mapa final'!$AD$91="Moderado"),CONCATENATE("R29C",'Mapa final'!$R$91),"")</f>
        <v/>
      </c>
      <c r="Q84" s="40" t="str">
        <f>IF(AND('Mapa final'!$AB$92="Alta",'Mapa final'!$AD$92="Moderado"),CONCATENATE("R29C",'Mapa final'!$R$92),"")</f>
        <v/>
      </c>
      <c r="R84" s="88" t="str">
        <f>IF(AND('Mapa final'!$AB$93="Alta",'Mapa final'!$AD$93="Moderado"),CONCATENATE("R29C",'Mapa final'!$R$93),"")</f>
        <v/>
      </c>
      <c r="S84" s="87" t="str">
        <f>IF(AND('Mapa final'!$AB$91="Alta",'Mapa final'!$AD$91="Mayor"),CONCATENATE("R29C",'Mapa final'!$R$91),"")</f>
        <v/>
      </c>
      <c r="T84" s="40" t="str">
        <f>IF(AND('Mapa final'!$AB$92="Alta",'Mapa final'!$AD$92="Mayor"),CONCATENATE("R29C",'Mapa final'!$R$92),"")</f>
        <v/>
      </c>
      <c r="U84" s="88" t="str">
        <f>IF(AND('Mapa final'!$AB$93="Alta",'Mapa final'!$AD$93="Mayor"),CONCATENATE("R29C",'Mapa final'!$R$93),"")</f>
        <v/>
      </c>
      <c r="V84" s="215" t="str">
        <f>IF(AND('Mapa final'!$AB$91="Alta",'Mapa final'!$AD$91="Catastrófico"),CONCATENATE("R29C",'Mapa final'!$R$91),"")</f>
        <v/>
      </c>
      <c r="W84" s="216" t="str">
        <f>IF(AND('Mapa final'!$AB$92="Alta",'Mapa final'!$AD$92="Catastrófico"),CONCATENATE("R29C",'Mapa final'!$R$92),"")</f>
        <v/>
      </c>
      <c r="X84" s="217" t="str">
        <f>IF(AND('Mapa final'!$AB$93="Alta",'Mapa final'!$AD$93="Catastrófico"),CONCATENATE("R29C",'Mapa final'!$R$93),"")</f>
        <v/>
      </c>
      <c r="Y84" s="41"/>
      <c r="Z84" s="292"/>
      <c r="AA84" s="293"/>
      <c r="AB84" s="293"/>
      <c r="AC84" s="293"/>
      <c r="AD84" s="293"/>
      <c r="AE84" s="294"/>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row>
    <row r="85" spans="1:61" ht="15" customHeight="1" x14ac:dyDescent="0.25">
      <c r="A85" s="41"/>
      <c r="B85" s="309"/>
      <c r="C85" s="310"/>
      <c r="D85" s="311"/>
      <c r="E85" s="284"/>
      <c r="F85" s="279"/>
      <c r="G85" s="279"/>
      <c r="H85" s="279"/>
      <c r="I85" s="279"/>
      <c r="J85" s="221" t="str">
        <f>IF(AND('Mapa final'!$AB$94="Alta",'Mapa final'!$AD$94="Moderado"),CONCATENATE("R30C",'Mapa final'!$R$94),"")</f>
        <v/>
      </c>
      <c r="K85" s="222" t="str">
        <f>IF(AND('Mapa final'!$AB$95="Alta",'Mapa final'!$AD$95="Moderado"),CONCATENATE("R30C",'Mapa final'!$R$95),"")</f>
        <v/>
      </c>
      <c r="L85" s="223" t="str">
        <f>IF(AND('Mapa final'!$AB$96="Alta",'Mapa final'!$AD$96="Moderado"),CONCATENATE("R30C",'Mapa final'!$R$96),"")</f>
        <v/>
      </c>
      <c r="M85" s="221" t="str">
        <f>IF(AND('Mapa final'!$AB$94="Alta",'Mapa final'!$AD$94="Moderado"),CONCATENATE("R30C",'Mapa final'!$R$94),"")</f>
        <v/>
      </c>
      <c r="N85" s="222" t="str">
        <f>IF(AND('Mapa final'!$AB$95="Alta",'Mapa final'!$AD$95="Moderado"),CONCATENATE("R30C",'Mapa final'!$R$95),"")</f>
        <v/>
      </c>
      <c r="O85" s="223" t="str">
        <f>IF(AND('Mapa final'!$AB$96="Alta",'Mapa final'!$AD$96="Moderado"),CONCATENATE("R30C",'Mapa final'!$R$96),"")</f>
        <v/>
      </c>
      <c r="P85" s="87" t="str">
        <f>IF(AND('Mapa final'!$AB$94="Alta",'Mapa final'!$AD$94="Moderado"),CONCATENATE("R30C",'Mapa final'!$R$94),"")</f>
        <v/>
      </c>
      <c r="Q85" s="40" t="str">
        <f>IF(AND('Mapa final'!$AB$95="Alta",'Mapa final'!$AD$95="Moderado"),CONCATENATE("R30C",'Mapa final'!$R$95),"")</f>
        <v/>
      </c>
      <c r="R85" s="88" t="str">
        <f>IF(AND('Mapa final'!$AB$96="Alta",'Mapa final'!$AD$96="Moderado"),CONCATENATE("R30C",'Mapa final'!$R$96),"")</f>
        <v/>
      </c>
      <c r="S85" s="87" t="str">
        <f>IF(AND('Mapa final'!$AB$94="Alta",'Mapa final'!$AD$94="Mayor"),CONCATENATE("R30C",'Mapa final'!$R$94),"")</f>
        <v/>
      </c>
      <c r="T85" s="40" t="str">
        <f>IF(AND('Mapa final'!$AB$95="Alta",'Mapa final'!$AD$95="Mayor"),CONCATENATE("R30C",'Mapa final'!$R$95),"")</f>
        <v/>
      </c>
      <c r="U85" s="88" t="str">
        <f>IF(AND('Mapa final'!$AB$96="Alta",'Mapa final'!$AD$96="Mayor"),CONCATENATE("R30C",'Mapa final'!$R$96),"")</f>
        <v/>
      </c>
      <c r="V85" s="215" t="str">
        <f>IF(AND('Mapa final'!$AB$94="Alta",'Mapa final'!$AD$94="Catastrófico"),CONCATENATE("R30C",'Mapa final'!$R$94),"")</f>
        <v/>
      </c>
      <c r="W85" s="216" t="str">
        <f>IF(AND('Mapa final'!$AB$95="Alta",'Mapa final'!$AD$95="Catastrófico"),CONCATENATE("R30C",'Mapa final'!$R$95),"")</f>
        <v/>
      </c>
      <c r="X85" s="217" t="str">
        <f>IF(AND('Mapa final'!$AB$96="Alta",'Mapa final'!$AD$96="Catastrófico"),CONCATENATE("R30C",'Mapa final'!$R$96),"")</f>
        <v/>
      </c>
      <c r="Y85" s="41"/>
      <c r="Z85" s="292"/>
      <c r="AA85" s="293"/>
      <c r="AB85" s="293"/>
      <c r="AC85" s="293"/>
      <c r="AD85" s="293"/>
      <c r="AE85" s="294"/>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row>
    <row r="86" spans="1:61" ht="15" customHeight="1" x14ac:dyDescent="0.25">
      <c r="A86" s="41"/>
      <c r="B86" s="309"/>
      <c r="C86" s="310"/>
      <c r="D86" s="311"/>
      <c r="E86" s="284"/>
      <c r="F86" s="279"/>
      <c r="G86" s="279"/>
      <c r="H86" s="279"/>
      <c r="I86" s="279"/>
      <c r="J86" s="221" t="str">
        <f>IF(AND('Mapa final'!$AB$97="Alta",'Mapa final'!$AD$97="Moderado"),CONCATENATE("R31C",'Mapa final'!$R$97),"")</f>
        <v/>
      </c>
      <c r="K86" s="222" t="str">
        <f>IF(AND('Mapa final'!$AB$98="Alta",'Mapa final'!$AD$98="Moderado"),CONCATENATE("R31C",'Mapa final'!$R$98),"")</f>
        <v/>
      </c>
      <c r="L86" s="222" t="str">
        <f>IF(AND('Mapa final'!$AB$99="Alta",'Mapa final'!$AD$99="Moderado"),CONCATENATE("R31C",'Mapa final'!$R$99),"")</f>
        <v/>
      </c>
      <c r="M86" s="221" t="str">
        <f>IF(AND('Mapa final'!$AB$97="Alta",'Mapa final'!$AD$97="Moderado"),CONCATENATE("R31C",'Mapa final'!$R$97),"")</f>
        <v/>
      </c>
      <c r="N86" s="222" t="str">
        <f>IF(AND('Mapa final'!$AB$98="Alta",'Mapa final'!$AD$98="Moderado"),CONCATENATE("R31C",'Mapa final'!$R$98),"")</f>
        <v/>
      </c>
      <c r="O86" s="222" t="str">
        <f>IF(AND('Mapa final'!$AB$99="Alta",'Mapa final'!$AD$99="Moderado"),CONCATENATE("R31C",'Mapa final'!$R$99),"")</f>
        <v/>
      </c>
      <c r="P86" s="87" t="str">
        <f>IF(AND('Mapa final'!$AB$97="Alta",'Mapa final'!$AD$97="Moderado"),CONCATENATE("R31C",'Mapa final'!$R$97),"")</f>
        <v/>
      </c>
      <c r="Q86" s="40" t="str">
        <f>IF(AND('Mapa final'!$AB$98="Alta",'Mapa final'!$AD$98="Moderado"),CONCATENATE("R31C",'Mapa final'!$R$98),"")</f>
        <v/>
      </c>
      <c r="R86" s="40" t="str">
        <f>IF(AND('Mapa final'!$AB$99="Alta",'Mapa final'!$AD$99="Moderado"),CONCATENATE("R31C",'Mapa final'!$R$99),"")</f>
        <v/>
      </c>
      <c r="S86" s="87" t="str">
        <f>IF(AND('Mapa final'!$AB$97="Alta",'Mapa final'!$AD$97="Mayor"),CONCATENATE("R31C",'Mapa final'!$R$97),"")</f>
        <v/>
      </c>
      <c r="T86" s="40" t="str">
        <f>IF(AND('Mapa final'!$AB$98="Alta",'Mapa final'!$AD$98="Mayor"),CONCATENATE("R31C",'Mapa final'!$R$98),"")</f>
        <v/>
      </c>
      <c r="U86" s="40" t="str">
        <f>IF(AND('Mapa final'!$AB$99="Alta",'Mapa final'!$AD$99="Mayor"),CONCATENATE("R31C",'Mapa final'!$R$99),"")</f>
        <v/>
      </c>
      <c r="V86" s="215" t="str">
        <f>IF(AND('Mapa final'!$AB$97="Alta",'Mapa final'!$AD$97="Catastrófico"),CONCATENATE("R31C",'Mapa final'!$R$97),"")</f>
        <v/>
      </c>
      <c r="W86" s="216" t="str">
        <f>IF(AND('Mapa final'!$AB$98="Alta",'Mapa final'!$AD$98="Catastrófico"),CONCATENATE("R31C",'Mapa final'!$R$98),"")</f>
        <v/>
      </c>
      <c r="X86" s="217" t="str">
        <f>IF(AND('Mapa final'!$AB$99="Alta",'Mapa final'!$AD$99="Catastrófico"),CONCATENATE("R31C",'Mapa final'!$R$99),"")</f>
        <v/>
      </c>
      <c r="Y86" s="41"/>
      <c r="Z86" s="292"/>
      <c r="AA86" s="293"/>
      <c r="AB86" s="293"/>
      <c r="AC86" s="293"/>
      <c r="AD86" s="293"/>
      <c r="AE86" s="294"/>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row>
    <row r="87" spans="1:61" ht="15" customHeight="1" x14ac:dyDescent="0.25">
      <c r="A87" s="41"/>
      <c r="B87" s="309"/>
      <c r="C87" s="310"/>
      <c r="D87" s="311"/>
      <c r="E87" s="284"/>
      <c r="F87" s="279"/>
      <c r="G87" s="279"/>
      <c r="H87" s="279"/>
      <c r="I87" s="279"/>
      <c r="J87" s="221" t="str">
        <f>IF(AND('Mapa final'!$AB$100="Alta",'Mapa final'!$AD$100="Moderado"),CONCATENATE("R32C",'Mapa final'!$R$100),"")</f>
        <v/>
      </c>
      <c r="K87" s="222" t="str">
        <f>IF(AND('Mapa final'!$AB$101="Alta",'Mapa final'!$AD$101="Moderado"),CONCATENATE("R32C",'Mapa final'!$R$101),"")</f>
        <v/>
      </c>
      <c r="L87" s="223" t="str">
        <f>IF(AND('Mapa final'!$AB$102="Alta",'Mapa final'!$AD$102="Moderado"),CONCATENATE("R32C",'Mapa final'!$R$102),"")</f>
        <v/>
      </c>
      <c r="M87" s="221" t="str">
        <f>IF(AND('Mapa final'!$AB$100="Alta",'Mapa final'!$AD$100="Moderado"),CONCATENATE("R32C",'Mapa final'!$R$100),"")</f>
        <v/>
      </c>
      <c r="N87" s="222" t="str">
        <f>IF(AND('Mapa final'!$AB$101="Alta",'Mapa final'!$AD$101="Moderado"),CONCATENATE("R32C",'Mapa final'!$R$101),"")</f>
        <v/>
      </c>
      <c r="O87" s="223" t="str">
        <f>IF(AND('Mapa final'!$AB$102="Alta",'Mapa final'!$AD$102="Moderado"),CONCATENATE("R32C",'Mapa final'!$R$102),"")</f>
        <v/>
      </c>
      <c r="P87" s="87" t="str">
        <f>IF(AND('Mapa final'!$AB$100="Alta",'Mapa final'!$AD$100="Moderado"),CONCATENATE("R32C",'Mapa final'!$R$100),"")</f>
        <v/>
      </c>
      <c r="Q87" s="40" t="str">
        <f>IF(AND('Mapa final'!$AB$101="Alta",'Mapa final'!$AD$101="Moderado"),CONCATENATE("R32C",'Mapa final'!$R$101),"")</f>
        <v/>
      </c>
      <c r="R87" s="88" t="str">
        <f>IF(AND('Mapa final'!$AB$102="Alta",'Mapa final'!$AD$102="Moderado"),CONCATENATE("R32C",'Mapa final'!$R$102),"")</f>
        <v/>
      </c>
      <c r="S87" s="87" t="str">
        <f>IF(AND('Mapa final'!$AB$100="Alta",'Mapa final'!$AD$100="Mayor"),CONCATENATE("R32C",'Mapa final'!$R$100),"")</f>
        <v/>
      </c>
      <c r="T87" s="40" t="str">
        <f>IF(AND('Mapa final'!$AB$101="Alta",'Mapa final'!$AD$101="Mayor"),CONCATENATE("R32C",'Mapa final'!$R$101),"")</f>
        <v/>
      </c>
      <c r="U87" s="88" t="str">
        <f>IF(AND('Mapa final'!$AB$102="Alta",'Mapa final'!$AD$102="Mayor"),CONCATENATE("R32C",'Mapa final'!$R$102),"")</f>
        <v/>
      </c>
      <c r="V87" s="215" t="str">
        <f>IF(AND('Mapa final'!$AB$100="Alta",'Mapa final'!$AD$100="Catastrófico"),CONCATENATE("R32C",'Mapa final'!$R$100),"")</f>
        <v/>
      </c>
      <c r="W87" s="216" t="str">
        <f>IF(AND('Mapa final'!$AB$101="Alta",'Mapa final'!$AD$101="Catastrófico"),CONCATENATE("R32C",'Mapa final'!$R$101),"")</f>
        <v/>
      </c>
      <c r="X87" s="217" t="str">
        <f>IF(AND('Mapa final'!$AB$102="Alta",'Mapa final'!$AD$102="Catastrófico"),CONCATENATE("R32C",'Mapa final'!$R$102),"")</f>
        <v/>
      </c>
      <c r="Y87" s="41"/>
      <c r="Z87" s="292"/>
      <c r="AA87" s="293"/>
      <c r="AB87" s="293"/>
      <c r="AC87" s="293"/>
      <c r="AD87" s="293"/>
      <c r="AE87" s="294"/>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row>
    <row r="88" spans="1:61" ht="15" customHeight="1" x14ac:dyDescent="0.25">
      <c r="A88" s="41"/>
      <c r="B88" s="309"/>
      <c r="C88" s="310"/>
      <c r="D88" s="311"/>
      <c r="E88" s="284"/>
      <c r="F88" s="279"/>
      <c r="G88" s="279"/>
      <c r="H88" s="279"/>
      <c r="I88" s="279"/>
      <c r="J88" s="221" t="str">
        <f>IF(AND('Mapa final'!$AB$103="Alta",'Mapa final'!$AD$103="Moderado"),CONCATENATE("R33C",'Mapa final'!$R$103),"")</f>
        <v/>
      </c>
      <c r="K88" s="222" t="str">
        <f>IF(AND('Mapa final'!$AB$104="Alta",'Mapa final'!$AD$104="Moderado"),CONCATENATE("R33C",'Mapa final'!$R$104),"")</f>
        <v/>
      </c>
      <c r="L88" s="223" t="str">
        <f>IF(AND('Mapa final'!$AB$105="Alta",'Mapa final'!$AD$105="Moderado"),CONCATENATE("R33C",'Mapa final'!$R$105),"")</f>
        <v/>
      </c>
      <c r="M88" s="221" t="str">
        <f>IF(AND('Mapa final'!$AB$103="Alta",'Mapa final'!$AD$103="Moderado"),CONCATENATE("R33C",'Mapa final'!$R$103),"")</f>
        <v/>
      </c>
      <c r="N88" s="222" t="str">
        <f>IF(AND('Mapa final'!$AB$104="Alta",'Mapa final'!$AD$104="Moderado"),CONCATENATE("R33C",'Mapa final'!$R$104),"")</f>
        <v/>
      </c>
      <c r="O88" s="223" t="str">
        <f>IF(AND('Mapa final'!$AB$105="Alta",'Mapa final'!$AD$105="Moderado"),CONCATENATE("R33C",'Mapa final'!$R$105),"")</f>
        <v/>
      </c>
      <c r="P88" s="87" t="str">
        <f>IF(AND('Mapa final'!$AB$103="Alta",'Mapa final'!$AD$103="Moderado"),CONCATENATE("R33C",'Mapa final'!$R$103),"")</f>
        <v/>
      </c>
      <c r="Q88" s="40" t="str">
        <f>IF(AND('Mapa final'!$AB$104="Alta",'Mapa final'!$AD$104="Moderado"),CONCATENATE("R33C",'Mapa final'!$R$104),"")</f>
        <v/>
      </c>
      <c r="R88" s="88" t="str">
        <f>IF(AND('Mapa final'!$AB$105="Alta",'Mapa final'!$AD$105="Moderado"),CONCATENATE("R33C",'Mapa final'!$R$105),"")</f>
        <v/>
      </c>
      <c r="S88" s="87" t="str">
        <f>IF(AND('Mapa final'!$AB$103="Alta",'Mapa final'!$AD$103="Mayor"),CONCATENATE("R33C",'Mapa final'!$R$103),"")</f>
        <v/>
      </c>
      <c r="T88" s="40" t="str">
        <f>IF(AND('Mapa final'!$AB$104="Alta",'Mapa final'!$AD$104="Mayor"),CONCATENATE("R33C",'Mapa final'!$R$104),"")</f>
        <v/>
      </c>
      <c r="U88" s="88" t="str">
        <f>IF(AND('Mapa final'!$AB$105="Alta",'Mapa final'!$AD$105="Mayor"),CONCATENATE("R33C",'Mapa final'!$R$105),"")</f>
        <v/>
      </c>
      <c r="V88" s="215" t="str">
        <f>IF(AND('Mapa final'!$AB$103="Alta",'Mapa final'!$AD$103="Catastrófico"),CONCATENATE("R33C",'Mapa final'!$R$103),"")</f>
        <v/>
      </c>
      <c r="W88" s="216" t="str">
        <f>IF(AND('Mapa final'!$AB$104="Alta",'Mapa final'!$AD$104="Catastrófico"),CONCATENATE("R33C",'Mapa final'!$R$104),"")</f>
        <v/>
      </c>
      <c r="X88" s="217" t="str">
        <f>IF(AND('Mapa final'!$AB$105="Alta",'Mapa final'!$AD$105="Catastrófico"),CONCATENATE("R33C",'Mapa final'!$R$105),"")</f>
        <v/>
      </c>
      <c r="Y88" s="41"/>
      <c r="Z88" s="292"/>
      <c r="AA88" s="293"/>
      <c r="AB88" s="293"/>
      <c r="AC88" s="293"/>
      <c r="AD88" s="293"/>
      <c r="AE88" s="294"/>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row>
    <row r="89" spans="1:61" ht="15" customHeight="1" x14ac:dyDescent="0.25">
      <c r="A89" s="41"/>
      <c r="B89" s="309"/>
      <c r="C89" s="310"/>
      <c r="D89" s="311"/>
      <c r="E89" s="284"/>
      <c r="F89" s="279"/>
      <c r="G89" s="279"/>
      <c r="H89" s="279"/>
      <c r="I89" s="279"/>
      <c r="J89" s="221" t="str">
        <f>IF(AND('Mapa final'!$AB$106="Alta",'Mapa final'!$AD$106="Moderado"),CONCATENATE("R34C",'Mapa final'!$R$106),"")</f>
        <v/>
      </c>
      <c r="K89" s="222" t="str">
        <f>IF(AND('Mapa final'!$AB$107="Alta",'Mapa final'!$AD$107="Moderado"),CONCATENATE("R34C",'Mapa final'!$R$107),"")</f>
        <v/>
      </c>
      <c r="L89" s="223" t="str">
        <f>IF(AND('Mapa final'!$AB$108="Alta",'Mapa final'!$AD$108="Moderado"),CONCATENATE("R34C",'Mapa final'!$R$108),"")</f>
        <v/>
      </c>
      <c r="M89" s="221" t="str">
        <f>IF(AND('Mapa final'!$AB$106="Alta",'Mapa final'!$AD$106="Moderado"),CONCATENATE("R34C",'Mapa final'!$R$106),"")</f>
        <v/>
      </c>
      <c r="N89" s="222" t="str">
        <f>IF(AND('Mapa final'!$AB$107="Alta",'Mapa final'!$AD$107="Moderado"),CONCATENATE("R34C",'Mapa final'!$R$107),"")</f>
        <v/>
      </c>
      <c r="O89" s="223" t="str">
        <f>IF(AND('Mapa final'!$AB$108="Alta",'Mapa final'!$AD$108="Moderado"),CONCATENATE("R34C",'Mapa final'!$R$108),"")</f>
        <v/>
      </c>
      <c r="P89" s="87" t="str">
        <f>IF(AND('Mapa final'!$AB$106="Alta",'Mapa final'!$AD$106="Moderado"),CONCATENATE("R34C",'Mapa final'!$R$106),"")</f>
        <v/>
      </c>
      <c r="Q89" s="40" t="str">
        <f>IF(AND('Mapa final'!$AB$107="Alta",'Mapa final'!$AD$107="Moderado"),CONCATENATE("R34C",'Mapa final'!$R$107),"")</f>
        <v/>
      </c>
      <c r="R89" s="88" t="str">
        <f>IF(AND('Mapa final'!$AB$108="Alta",'Mapa final'!$AD$108="Moderado"),CONCATENATE("R34C",'Mapa final'!$R$108),"")</f>
        <v/>
      </c>
      <c r="S89" s="87" t="str">
        <f>IF(AND('Mapa final'!$AB$106="Alta",'Mapa final'!$AD$106="Mayor"),CONCATENATE("R34C",'Mapa final'!$R$106),"")</f>
        <v/>
      </c>
      <c r="T89" s="40" t="str">
        <f>IF(AND('Mapa final'!$AB$107="Alta",'Mapa final'!$AD$107="Mayor"),CONCATENATE("R34C",'Mapa final'!$R$107),"")</f>
        <v/>
      </c>
      <c r="U89" s="88" t="str">
        <f>IF(AND('Mapa final'!$AB$108="Alta",'Mapa final'!$AD$108="Mayor"),CONCATENATE("R34C",'Mapa final'!$R$108),"")</f>
        <v/>
      </c>
      <c r="V89" s="215" t="str">
        <f>IF(AND('Mapa final'!$AB$106="Alta",'Mapa final'!$AD$106="Catastrófico"),CONCATENATE("R34C",'Mapa final'!$R$106),"")</f>
        <v/>
      </c>
      <c r="W89" s="216" t="str">
        <f>IF(AND('Mapa final'!$AB$107="Alta",'Mapa final'!$AD$107="Catastrófico"),CONCATENATE("R34C",'Mapa final'!$R$107),"")</f>
        <v/>
      </c>
      <c r="X89" s="217" t="str">
        <f>IF(AND('Mapa final'!$AB$108="Alta",'Mapa final'!$AD$108="Catastrófico"),CONCATENATE("R34C",'Mapa final'!$R$108),"")</f>
        <v/>
      </c>
      <c r="Y89" s="41"/>
      <c r="Z89" s="292"/>
      <c r="AA89" s="293"/>
      <c r="AB89" s="293"/>
      <c r="AC89" s="293"/>
      <c r="AD89" s="293"/>
      <c r="AE89" s="294"/>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row>
    <row r="90" spans="1:61" ht="15" customHeight="1" x14ac:dyDescent="0.25">
      <c r="A90" s="41"/>
      <c r="B90" s="309"/>
      <c r="C90" s="310"/>
      <c r="D90" s="311"/>
      <c r="E90" s="284"/>
      <c r="F90" s="279"/>
      <c r="G90" s="279"/>
      <c r="H90" s="279"/>
      <c r="I90" s="279"/>
      <c r="J90" s="221" t="str">
        <f>IF(AND('Mapa final'!$AB$109="Alta",'Mapa final'!$AD$109="Moderado"),CONCATENATE("R35C",'Mapa final'!$R$109),"")</f>
        <v/>
      </c>
      <c r="K90" s="222" t="str">
        <f>IF(AND('Mapa final'!$AB$110="Alta",'Mapa final'!$AD$110="Moderado"),CONCATENATE("R35C",'Mapa final'!$R$110),"")</f>
        <v/>
      </c>
      <c r="L90" s="223" t="str">
        <f>IF(AND('Mapa final'!$AB$111="Alta",'Mapa final'!$AD$111="Moderado"),CONCATENATE("R35C",'Mapa final'!$R$111),"")</f>
        <v/>
      </c>
      <c r="M90" s="221" t="str">
        <f>IF(AND('Mapa final'!$AB$109="Alta",'Mapa final'!$AD$109="Moderado"),CONCATENATE("R35C",'Mapa final'!$R$109),"")</f>
        <v/>
      </c>
      <c r="N90" s="222" t="str">
        <f>IF(AND('Mapa final'!$AB$110="Alta",'Mapa final'!$AD$110="Moderado"),CONCATENATE("R35C",'Mapa final'!$R$110),"")</f>
        <v/>
      </c>
      <c r="O90" s="223" t="str">
        <f>IF(AND('Mapa final'!$AB$111="Alta",'Mapa final'!$AD$111="Moderado"),CONCATENATE("R35C",'Mapa final'!$R$111),"")</f>
        <v/>
      </c>
      <c r="P90" s="87" t="str">
        <f>IF(AND('Mapa final'!$AB$109="Alta",'Mapa final'!$AD$109="Moderado"),CONCATENATE("R35C",'Mapa final'!$R$109),"")</f>
        <v/>
      </c>
      <c r="Q90" s="40" t="str">
        <f>IF(AND('Mapa final'!$AB$110="Alta",'Mapa final'!$AD$110="Moderado"),CONCATENATE("R35C",'Mapa final'!$R$110),"")</f>
        <v/>
      </c>
      <c r="R90" s="88" t="str">
        <f>IF(AND('Mapa final'!$AB$111="Alta",'Mapa final'!$AD$111="Moderado"),CONCATENATE("R35C",'Mapa final'!$R$111),"")</f>
        <v/>
      </c>
      <c r="S90" s="87" t="str">
        <f>IF(AND('Mapa final'!$AB$109="Alta",'Mapa final'!$AD$109="Mayor"),CONCATENATE("R35C",'Mapa final'!$R$109),"")</f>
        <v/>
      </c>
      <c r="T90" s="40" t="str">
        <f>IF(AND('Mapa final'!$AB$110="Alta",'Mapa final'!$AD$110="Mayor"),CONCATENATE("R35C",'Mapa final'!$R$110),"")</f>
        <v/>
      </c>
      <c r="U90" s="88" t="str">
        <f>IF(AND('Mapa final'!$AB$111="Alta",'Mapa final'!$AD$111="Mayor"),CONCATENATE("R35C",'Mapa final'!$R$111),"")</f>
        <v/>
      </c>
      <c r="V90" s="215" t="str">
        <f>IF(AND('Mapa final'!$AB$109="Alta",'Mapa final'!$AD$109="Catastrófico"),CONCATENATE("R35C",'Mapa final'!$R$109),"")</f>
        <v/>
      </c>
      <c r="W90" s="216" t="str">
        <f>IF(AND('Mapa final'!$AB$110="Alta",'Mapa final'!$AD$110="Catastrófico"),CONCATENATE("R35C",'Mapa final'!$R$110),"")</f>
        <v/>
      </c>
      <c r="X90" s="217" t="str">
        <f>IF(AND('Mapa final'!$AB$111="Alta",'Mapa final'!$AD$111="Catastrófico"),CONCATENATE("R35C",'Mapa final'!$R$111),"")</f>
        <v/>
      </c>
      <c r="Y90" s="41"/>
      <c r="Z90" s="292"/>
      <c r="AA90" s="293"/>
      <c r="AB90" s="293"/>
      <c r="AC90" s="293"/>
      <c r="AD90" s="293"/>
      <c r="AE90" s="294"/>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row>
    <row r="91" spans="1:61" ht="15" customHeight="1" x14ac:dyDescent="0.25">
      <c r="A91" s="41"/>
      <c r="B91" s="309"/>
      <c r="C91" s="310"/>
      <c r="D91" s="311"/>
      <c r="E91" s="284"/>
      <c r="F91" s="279"/>
      <c r="G91" s="279"/>
      <c r="H91" s="279"/>
      <c r="I91" s="279"/>
      <c r="J91" s="221" t="str">
        <f>IF(AND('Mapa final'!$AB$112="Alta",'Mapa final'!$AD$112="Moderado"),CONCATENATE("R36C",'Mapa final'!$R$112),"")</f>
        <v/>
      </c>
      <c r="K91" s="222" t="str">
        <f>IF(AND('Mapa final'!$AB$113="Alta",'Mapa final'!$AD$113="Moderado"),CONCATENATE("R36C",'Mapa final'!$R$113),"")</f>
        <v/>
      </c>
      <c r="L91" s="223" t="str">
        <f>IF(AND('Mapa final'!$AB$114="Alta",'Mapa final'!$AD$114="Moderado"),CONCATENATE("R36C",'Mapa final'!$R$114),"")</f>
        <v/>
      </c>
      <c r="M91" s="221" t="str">
        <f>IF(AND('Mapa final'!$AB$112="Alta",'Mapa final'!$AD$112="Moderado"),CONCATENATE("R36C",'Mapa final'!$R$112),"")</f>
        <v/>
      </c>
      <c r="N91" s="222" t="str">
        <f>IF(AND('Mapa final'!$AB$113="Alta",'Mapa final'!$AD$113="Moderado"),CONCATENATE("R36C",'Mapa final'!$R$113),"")</f>
        <v/>
      </c>
      <c r="O91" s="223" t="str">
        <f>IF(AND('Mapa final'!$AB$114="Alta",'Mapa final'!$AD$114="Moderado"),CONCATENATE("R36C",'Mapa final'!$R$114),"")</f>
        <v/>
      </c>
      <c r="P91" s="87" t="str">
        <f>IF(AND('Mapa final'!$AB$112="Alta",'Mapa final'!$AD$112="Moderado"),CONCATENATE("R36C",'Mapa final'!$R$112),"")</f>
        <v/>
      </c>
      <c r="Q91" s="40" t="str">
        <f>IF(AND('Mapa final'!$AB$113="Alta",'Mapa final'!$AD$113="Moderado"),CONCATENATE("R36C",'Mapa final'!$R$113),"")</f>
        <v/>
      </c>
      <c r="R91" s="88" t="str">
        <f>IF(AND('Mapa final'!$AB$114="Alta",'Mapa final'!$AD$114="Moderado"),CONCATENATE("R36C",'Mapa final'!$R$114),"")</f>
        <v/>
      </c>
      <c r="S91" s="87" t="str">
        <f>IF(AND('Mapa final'!$AB$112="Alta",'Mapa final'!$AD$112="Mayor"),CONCATENATE("R36C",'Mapa final'!$R$112),"")</f>
        <v/>
      </c>
      <c r="T91" s="40" t="str">
        <f>IF(AND('Mapa final'!$AB$113="Alta",'Mapa final'!$AD$113="Mayor"),CONCATENATE("R36C",'Mapa final'!$R$113),"")</f>
        <v/>
      </c>
      <c r="U91" s="88" t="str">
        <f>IF(AND('Mapa final'!$AB$114="Alta",'Mapa final'!$AD$114="Mayor"),CONCATENATE("R36C",'Mapa final'!$R$114),"")</f>
        <v/>
      </c>
      <c r="V91" s="215" t="str">
        <f>IF(AND('Mapa final'!$AB$112="Alta",'Mapa final'!$AD$112="Catastrófico"),CONCATENATE("R36C",'Mapa final'!$R$112),"")</f>
        <v/>
      </c>
      <c r="W91" s="216" t="str">
        <f>IF(AND('Mapa final'!$AB$113="Alta",'Mapa final'!$AD$113="Catastrófico"),CONCATENATE("R36C",'Mapa final'!$R$113),"")</f>
        <v/>
      </c>
      <c r="X91" s="217" t="str">
        <f>IF(AND('Mapa final'!$AB$114="Alta",'Mapa final'!$AD$114="Catastrófico"),CONCATENATE("R36C",'Mapa final'!$R$114),"")</f>
        <v/>
      </c>
      <c r="Y91" s="41"/>
      <c r="Z91" s="292"/>
      <c r="AA91" s="293"/>
      <c r="AB91" s="293"/>
      <c r="AC91" s="293"/>
      <c r="AD91" s="293"/>
      <c r="AE91" s="294"/>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1:61" ht="15" customHeight="1" x14ac:dyDescent="0.25">
      <c r="A92" s="41"/>
      <c r="B92" s="309"/>
      <c r="C92" s="310"/>
      <c r="D92" s="311"/>
      <c r="E92" s="284"/>
      <c r="F92" s="279"/>
      <c r="G92" s="279"/>
      <c r="H92" s="279"/>
      <c r="I92" s="279"/>
      <c r="J92" s="221" t="str">
        <f>IF(AND('Mapa final'!$AB$115="Alta",'Mapa final'!$AD$115="Moderado"),CONCATENATE("R37C",'Mapa final'!$R$115),"")</f>
        <v/>
      </c>
      <c r="K92" s="222" t="str">
        <f>IF(AND('Mapa final'!$AB$116="Alta",'Mapa final'!$AD$116="Moderado"),CONCATENATE("R37C",'Mapa final'!$R$116),"")</f>
        <v/>
      </c>
      <c r="L92" s="223" t="str">
        <f>IF(AND('Mapa final'!$AB$117="Alta",'Mapa final'!$AD$117="Moderado"),CONCATENATE("R37C",'Mapa final'!$R$117),"")</f>
        <v/>
      </c>
      <c r="M92" s="221" t="str">
        <f>IF(AND('Mapa final'!$AB$115="Alta",'Mapa final'!$AD$115="Moderado"),CONCATENATE("R37C",'Mapa final'!$R$115),"")</f>
        <v/>
      </c>
      <c r="N92" s="222" t="str">
        <f>IF(AND('Mapa final'!$AB$116="Alta",'Mapa final'!$AD$116="Moderado"),CONCATENATE("R37C",'Mapa final'!$R$116),"")</f>
        <v/>
      </c>
      <c r="O92" s="223" t="str">
        <f>IF(AND('Mapa final'!$AB$117="Alta",'Mapa final'!$AD$117="Moderado"),CONCATENATE("R37C",'Mapa final'!$R$117),"")</f>
        <v/>
      </c>
      <c r="P92" s="87" t="str">
        <f>IF(AND('Mapa final'!$AB$115="Alta",'Mapa final'!$AD$115="Moderado"),CONCATENATE("R37C",'Mapa final'!$R$115),"")</f>
        <v/>
      </c>
      <c r="Q92" s="40" t="str">
        <f>IF(AND('Mapa final'!$AB$116="Alta",'Mapa final'!$AD$116="Moderado"),CONCATENATE("R37C",'Mapa final'!$R$116),"")</f>
        <v/>
      </c>
      <c r="R92" s="88" t="str">
        <f>IF(AND('Mapa final'!$AB$117="Alta",'Mapa final'!$AD$117="Moderado"),CONCATENATE("R37C",'Mapa final'!$R$117),"")</f>
        <v/>
      </c>
      <c r="S92" s="87" t="str">
        <f>IF(AND('Mapa final'!$AB$115="Alta",'Mapa final'!$AD$115="Mayor"),CONCATENATE("R37C",'Mapa final'!$R$115),"")</f>
        <v/>
      </c>
      <c r="T92" s="40" t="str">
        <f>IF(AND('Mapa final'!$AB$116="Alta",'Mapa final'!$AD$116="Mayor"),CONCATENATE("R37C",'Mapa final'!$R$116),"")</f>
        <v/>
      </c>
      <c r="U92" s="88" t="str">
        <f>IF(AND('Mapa final'!$AB$117="Alta",'Mapa final'!$AD$117="Mayor"),CONCATENATE("R37C",'Mapa final'!$R$117),"")</f>
        <v/>
      </c>
      <c r="V92" s="215" t="str">
        <f>IF(AND('Mapa final'!$AB$115="Alta",'Mapa final'!$AD$115="Catastrófico"),CONCATENATE("R37C",'Mapa final'!$R$115),"")</f>
        <v/>
      </c>
      <c r="W92" s="216" t="str">
        <f>IF(AND('Mapa final'!$AB$116="Alta",'Mapa final'!$AD$116="Catastrófico"),CONCATENATE("R37C",'Mapa final'!$R$116),"")</f>
        <v/>
      </c>
      <c r="X92" s="217" t="str">
        <f>IF(AND('Mapa final'!$AB$117="Alta",'Mapa final'!$AD$117="Catastrófico"),CONCATENATE("R37C",'Mapa final'!$R$117),"")</f>
        <v/>
      </c>
      <c r="Y92" s="41"/>
      <c r="Z92" s="292"/>
      <c r="AA92" s="293"/>
      <c r="AB92" s="293"/>
      <c r="AC92" s="293"/>
      <c r="AD92" s="293"/>
      <c r="AE92" s="294"/>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row>
    <row r="93" spans="1:61" ht="15" customHeight="1" x14ac:dyDescent="0.25">
      <c r="A93" s="41"/>
      <c r="B93" s="309"/>
      <c r="C93" s="310"/>
      <c r="D93" s="311"/>
      <c r="E93" s="284"/>
      <c r="F93" s="279"/>
      <c r="G93" s="279"/>
      <c r="H93" s="279"/>
      <c r="I93" s="279"/>
      <c r="J93" s="221" t="str">
        <f>IF(AND('Mapa final'!$AB$118="Alta",'Mapa final'!$AD$118="Moderado"),CONCATENATE("R39C",'Mapa final'!$R$118),"")</f>
        <v/>
      </c>
      <c r="K93" s="222" t="str">
        <f>IF(AND('Mapa final'!$AB$119="Alta",'Mapa final'!$AD$119="Moderado"),CONCATENATE("R38C",'Mapa final'!$R$119),"")</f>
        <v/>
      </c>
      <c r="L93" s="223" t="str">
        <f>IF(AND('Mapa final'!$AB$120="Alta",'Mapa final'!$AD$120="Moderado"),CONCATENATE("R38C",'Mapa final'!$R$120),"")</f>
        <v/>
      </c>
      <c r="M93" s="221" t="str">
        <f>IF(AND('Mapa final'!$AB$118="Alta",'Mapa final'!$AD$118="Moderado"),CONCATENATE("R39C",'Mapa final'!$R$118),"")</f>
        <v/>
      </c>
      <c r="N93" s="222" t="str">
        <f>IF(AND('Mapa final'!$AB$119="Alta",'Mapa final'!$AD$119="Moderado"),CONCATENATE("R38C",'Mapa final'!$R$119),"")</f>
        <v/>
      </c>
      <c r="O93" s="223" t="str">
        <f>IF(AND('Mapa final'!$AB$120="Alta",'Mapa final'!$AD$120="Moderado"),CONCATENATE("R38C",'Mapa final'!$R$120),"")</f>
        <v/>
      </c>
      <c r="P93" s="87" t="str">
        <f>IF(AND('Mapa final'!$AB$118="Alta",'Mapa final'!$AD$118="Moderado"),CONCATENATE("R39C",'Mapa final'!$R$118),"")</f>
        <v/>
      </c>
      <c r="Q93" s="40" t="str">
        <f>IF(AND('Mapa final'!$AB$119="Alta",'Mapa final'!$AD$119="Moderado"),CONCATENATE("R38C",'Mapa final'!$R$119),"")</f>
        <v/>
      </c>
      <c r="R93" s="88" t="str">
        <f>IF(AND('Mapa final'!$AB$120="Alta",'Mapa final'!$AD$120="Moderado"),CONCATENATE("R38C",'Mapa final'!$R$120),"")</f>
        <v/>
      </c>
      <c r="S93" s="87" t="str">
        <f>IF(AND('Mapa final'!$AB$118="Alta",'Mapa final'!$AD$118="Mayor"),CONCATENATE("R39C",'Mapa final'!$R$118),"")</f>
        <v/>
      </c>
      <c r="T93" s="40" t="str">
        <f>IF(AND('Mapa final'!$AB$119="Alta",'Mapa final'!$AD$119="Mayor"),CONCATENATE("R38C",'Mapa final'!$R$119),"")</f>
        <v/>
      </c>
      <c r="U93" s="88" t="str">
        <f>IF(AND('Mapa final'!$AB$120="Alta",'Mapa final'!$AD$120="Mayor"),CONCATENATE("R38C",'Mapa final'!$R$120),"")</f>
        <v/>
      </c>
      <c r="V93" s="215" t="str">
        <f>IF(AND('Mapa final'!$AB$118="Alta",'Mapa final'!$AD$118="Catastrófico"),CONCATENATE("R39C",'Mapa final'!$R$118),"")</f>
        <v/>
      </c>
      <c r="W93" s="216" t="str">
        <f>IF(AND('Mapa final'!$AB$119="Alta",'Mapa final'!$AD$119="Catastrófico"),CONCATENATE("R38C",'Mapa final'!$R$119),"")</f>
        <v/>
      </c>
      <c r="X93" s="217" t="str">
        <f>IF(AND('Mapa final'!$AB$120="Alta",'Mapa final'!$AD$120="Catastrófico"),CONCATENATE("R38C",'Mapa final'!$R$120),"")</f>
        <v/>
      </c>
      <c r="Y93" s="41"/>
      <c r="Z93" s="292"/>
      <c r="AA93" s="293"/>
      <c r="AB93" s="293"/>
      <c r="AC93" s="293"/>
      <c r="AD93" s="293"/>
      <c r="AE93" s="294"/>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1:61" ht="15" customHeight="1" x14ac:dyDescent="0.25">
      <c r="A94" s="41"/>
      <c r="B94" s="309"/>
      <c r="C94" s="310"/>
      <c r="D94" s="311"/>
      <c r="E94" s="284"/>
      <c r="F94" s="279"/>
      <c r="G94" s="279"/>
      <c r="H94" s="279"/>
      <c r="I94" s="279"/>
      <c r="J94" s="221" t="str">
        <f>IF(AND('Mapa final'!$AB$121="Alta",'Mapa final'!$AD$121="Moderado"),CONCATENATE("R40C",'Mapa final'!$R$121),"")</f>
        <v/>
      </c>
      <c r="K94" s="222" t="str">
        <f>IF(AND('Mapa final'!$AB$122="Alta",'Mapa final'!$AD$122="Moderado"),CONCATENATE("R39C",'Mapa final'!$R$122),"")</f>
        <v/>
      </c>
      <c r="L94" s="223" t="str">
        <f>IF(AND('Mapa final'!$AB$123="Alta",'Mapa final'!$AD$123="Moderado"),CONCATENATE("R39C",'Mapa final'!$R$123),"")</f>
        <v/>
      </c>
      <c r="M94" s="221" t="str">
        <f>IF(AND('Mapa final'!$AB$121="Alta",'Mapa final'!$AD$121="Moderado"),CONCATENATE("R40C",'Mapa final'!$R$121),"")</f>
        <v/>
      </c>
      <c r="N94" s="222" t="str">
        <f>IF(AND('Mapa final'!$AB$122="Alta",'Mapa final'!$AD$122="Moderado"),CONCATENATE("R39C",'Mapa final'!$R$122),"")</f>
        <v/>
      </c>
      <c r="O94" s="223" t="str">
        <f>IF(AND('Mapa final'!$AB$123="Alta",'Mapa final'!$AD$123="Moderado"),CONCATENATE("R39C",'Mapa final'!$R$123),"")</f>
        <v/>
      </c>
      <c r="P94" s="87" t="str">
        <f>IF(AND('Mapa final'!$AB$121="Alta",'Mapa final'!$AD$121="Moderado"),CONCATENATE("R40C",'Mapa final'!$R$121),"")</f>
        <v/>
      </c>
      <c r="Q94" s="40" t="str">
        <f>IF(AND('Mapa final'!$AB$122="Alta",'Mapa final'!$AD$122="Moderado"),CONCATENATE("R39C",'Mapa final'!$R$122),"")</f>
        <v/>
      </c>
      <c r="R94" s="88" t="str">
        <f>IF(AND('Mapa final'!$AB$123="Alta",'Mapa final'!$AD$123="Moderado"),CONCATENATE("R39C",'Mapa final'!$R$123),"")</f>
        <v/>
      </c>
      <c r="S94" s="87" t="str">
        <f>IF(AND('Mapa final'!$AB$121="Alta",'Mapa final'!$AD$121="Mayor"),CONCATENATE("R40C",'Mapa final'!$R$121),"")</f>
        <v/>
      </c>
      <c r="T94" s="40" t="str">
        <f>IF(AND('Mapa final'!$AB$122="Alta",'Mapa final'!$AD$122="Mayor"),CONCATENATE("R39C",'Mapa final'!$R$122),"")</f>
        <v/>
      </c>
      <c r="U94" s="88" t="str">
        <f>IF(AND('Mapa final'!$AB$123="Alta",'Mapa final'!$AD$123="Mayor"),CONCATENATE("R39C",'Mapa final'!$R$123),"")</f>
        <v/>
      </c>
      <c r="V94" s="215" t="str">
        <f>IF(AND('Mapa final'!$AB$121="Alta",'Mapa final'!$AD$121="Catastrófico"),CONCATENATE("R40C",'Mapa final'!$R$121),"")</f>
        <v/>
      </c>
      <c r="W94" s="216" t="str">
        <f>IF(AND('Mapa final'!$AB$122="Alta",'Mapa final'!$AD$122="Catastrófico"),CONCATENATE("R39C",'Mapa final'!$R$122),"")</f>
        <v/>
      </c>
      <c r="X94" s="217" t="str">
        <f>IF(AND('Mapa final'!$AB$123="Alta",'Mapa final'!$AD$123="Catastrófico"),CONCATENATE("R39C",'Mapa final'!$R$123),"")</f>
        <v/>
      </c>
      <c r="Y94" s="41"/>
      <c r="Z94" s="292"/>
      <c r="AA94" s="293"/>
      <c r="AB94" s="293"/>
      <c r="AC94" s="293"/>
      <c r="AD94" s="293"/>
      <c r="AE94" s="294"/>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row>
    <row r="95" spans="1:61" ht="15" customHeight="1" x14ac:dyDescent="0.25">
      <c r="A95" s="41"/>
      <c r="B95" s="309"/>
      <c r="C95" s="310"/>
      <c r="D95" s="311"/>
      <c r="E95" s="284"/>
      <c r="F95" s="279"/>
      <c r="G95" s="279"/>
      <c r="H95" s="279"/>
      <c r="I95" s="279"/>
      <c r="J95" s="221" t="str">
        <f>IF(AND('Mapa final'!$AB$124="Alta",'Mapa final'!$AD$124="Moderado"),CONCATENATE("R41C",'Mapa final'!$R$124),"")</f>
        <v/>
      </c>
      <c r="K95" s="222" t="str">
        <f>IF(AND('Mapa final'!$AB$125="Alta",'Mapa final'!$AD$125="Moderado"),CONCATENATE("R40C",'Mapa final'!$R$125),"")</f>
        <v/>
      </c>
      <c r="L95" s="223" t="str">
        <f>IF(AND('Mapa final'!$AB$126="Alta",'Mapa final'!$AD$126="Moderado"),CONCATENATE("R40C",'Mapa final'!$R$126),"")</f>
        <v/>
      </c>
      <c r="M95" s="221" t="str">
        <f>IF(AND('Mapa final'!$AB$124="Alta",'Mapa final'!$AD$124="Moderado"),CONCATENATE("R41C",'Mapa final'!$R$124),"")</f>
        <v/>
      </c>
      <c r="N95" s="222" t="str">
        <f>IF(AND('Mapa final'!$AB$125="Alta",'Mapa final'!$AD$125="Moderado"),CONCATENATE("R40C",'Mapa final'!$R$125),"")</f>
        <v/>
      </c>
      <c r="O95" s="223" t="str">
        <f>IF(AND('Mapa final'!$AB$126="Alta",'Mapa final'!$AD$126="Moderado"),CONCATENATE("R40C",'Mapa final'!$R$126),"")</f>
        <v/>
      </c>
      <c r="P95" s="87" t="str">
        <f>IF(AND('Mapa final'!$AB$124="Alta",'Mapa final'!$AD$124="Moderado"),CONCATENATE("R41C",'Mapa final'!$R$124),"")</f>
        <v/>
      </c>
      <c r="Q95" s="40" t="str">
        <f>IF(AND('Mapa final'!$AB$125="Alta",'Mapa final'!$AD$125="Moderado"),CONCATENATE("R40C",'Mapa final'!$R$125),"")</f>
        <v/>
      </c>
      <c r="R95" s="88" t="str">
        <f>IF(AND('Mapa final'!$AB$126="Alta",'Mapa final'!$AD$126="Moderado"),CONCATENATE("R40C",'Mapa final'!$R$126),"")</f>
        <v/>
      </c>
      <c r="S95" s="87" t="str">
        <f>IF(AND('Mapa final'!$AB$124="Alta",'Mapa final'!$AD$124="Mayor"),CONCATENATE("R41C",'Mapa final'!$R$124),"")</f>
        <v/>
      </c>
      <c r="T95" s="40" t="str">
        <f>IF(AND('Mapa final'!$AB$125="Alta",'Mapa final'!$AD$125="Mayor"),CONCATENATE("R40C",'Mapa final'!$R$125),"")</f>
        <v/>
      </c>
      <c r="U95" s="88" t="str">
        <f>IF(AND('Mapa final'!$AB$126="Alta",'Mapa final'!$AD$126="Mayor"),CONCATENATE("R40C",'Mapa final'!$R$126),"")</f>
        <v/>
      </c>
      <c r="V95" s="215" t="str">
        <f>IF(AND('Mapa final'!$AB$124="Alta",'Mapa final'!$AD$124="Catastrófico"),CONCATENATE("R41C",'Mapa final'!$R$124),"")</f>
        <v/>
      </c>
      <c r="W95" s="216" t="str">
        <f>IF(AND('Mapa final'!$AB$125="Alta",'Mapa final'!$AD$125="Catastrófico"),CONCATENATE("R40C",'Mapa final'!$R$125),"")</f>
        <v/>
      </c>
      <c r="X95" s="217" t="str">
        <f>IF(AND('Mapa final'!$AB$126="Alta",'Mapa final'!$AD$126="Catastrófico"),CONCATENATE("R40C",'Mapa final'!$R$126),"")</f>
        <v/>
      </c>
      <c r="Y95" s="41"/>
      <c r="Z95" s="292"/>
      <c r="AA95" s="293"/>
      <c r="AB95" s="293"/>
      <c r="AC95" s="293"/>
      <c r="AD95" s="293"/>
      <c r="AE95" s="294"/>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row>
    <row r="96" spans="1:61" ht="15" customHeight="1" x14ac:dyDescent="0.25">
      <c r="A96" s="41"/>
      <c r="B96" s="309"/>
      <c r="C96" s="310"/>
      <c r="D96" s="311"/>
      <c r="E96" s="284"/>
      <c r="F96" s="279"/>
      <c r="G96" s="279"/>
      <c r="H96" s="279"/>
      <c r="I96" s="279"/>
      <c r="J96" s="221" t="str">
        <f>IF(AND('Mapa final'!$AB$127="Alta",'Mapa final'!$AD$127="Moderado"),CONCATENATE("R42C",'Mapa final'!$R$127),"")</f>
        <v/>
      </c>
      <c r="K96" s="222" t="str">
        <f>IF(AND('Mapa final'!$AB$128="Alta",'Mapa final'!$AD$128="Moderado"),CONCATENATE("R41C",'Mapa final'!$R$128),"")</f>
        <v/>
      </c>
      <c r="L96" s="223" t="str">
        <f>IF(AND('Mapa final'!$AB$129="Alta",'Mapa final'!$AD$129="Moderado"),CONCATENATE("R41C",'Mapa final'!$R$129),"")</f>
        <v/>
      </c>
      <c r="M96" s="221" t="str">
        <f>IF(AND('Mapa final'!$AB$127="Alta",'Mapa final'!$AD$127="Moderado"),CONCATENATE("R42C",'Mapa final'!$R$127),"")</f>
        <v/>
      </c>
      <c r="N96" s="222" t="str">
        <f>IF(AND('Mapa final'!$AB$128="Alta",'Mapa final'!$AD$128="Moderado"),CONCATENATE("R41C",'Mapa final'!$R$128),"")</f>
        <v/>
      </c>
      <c r="O96" s="223" t="str">
        <f>IF(AND('Mapa final'!$AB$129="Alta",'Mapa final'!$AD$129="Moderado"),CONCATENATE("R41C",'Mapa final'!$R$129),"")</f>
        <v/>
      </c>
      <c r="P96" s="87" t="str">
        <f>IF(AND('Mapa final'!$AB$127="Alta",'Mapa final'!$AD$127="Moderado"),CONCATENATE("R42C",'Mapa final'!$R$127),"")</f>
        <v/>
      </c>
      <c r="Q96" s="40" t="str">
        <f>IF(AND('Mapa final'!$AB$128="Alta",'Mapa final'!$AD$128="Moderado"),CONCATENATE("R41C",'Mapa final'!$R$128),"")</f>
        <v/>
      </c>
      <c r="R96" s="88" t="str">
        <f>IF(AND('Mapa final'!$AB$129="Alta",'Mapa final'!$AD$129="Moderado"),CONCATENATE("R41C",'Mapa final'!$R$129),"")</f>
        <v/>
      </c>
      <c r="S96" s="87" t="str">
        <f>IF(AND('Mapa final'!$AB$127="Alta",'Mapa final'!$AD$127="Mayor"),CONCATENATE("R42C",'Mapa final'!$R$127),"")</f>
        <v/>
      </c>
      <c r="T96" s="40" t="str">
        <f>IF(AND('Mapa final'!$AB$128="Alta",'Mapa final'!$AD$128="Mayor"),CONCATENATE("R41C",'Mapa final'!$R$128),"")</f>
        <v/>
      </c>
      <c r="U96" s="88" t="str">
        <f>IF(AND('Mapa final'!$AB$129="Alta",'Mapa final'!$AD$129="Mayor"),CONCATENATE("R41C",'Mapa final'!$R$129),"")</f>
        <v/>
      </c>
      <c r="V96" s="215" t="str">
        <f>IF(AND('Mapa final'!$AB$127="Alta",'Mapa final'!$AD$127="Catastrófico"),CONCATENATE("R42C",'Mapa final'!$R$127),"")</f>
        <v/>
      </c>
      <c r="W96" s="216" t="str">
        <f>IF(AND('Mapa final'!$AB$128="Alta",'Mapa final'!$AD$128="Catastrófico"),CONCATENATE("R41C",'Mapa final'!$R$128),"")</f>
        <v/>
      </c>
      <c r="X96" s="217" t="str">
        <f>IF(AND('Mapa final'!$AB$129="Alta",'Mapa final'!$AD$129="Catastrófico"),CONCATENATE("R41C",'Mapa final'!$R$129),"")</f>
        <v/>
      </c>
      <c r="Y96" s="41"/>
      <c r="Z96" s="292"/>
      <c r="AA96" s="293"/>
      <c r="AB96" s="293"/>
      <c r="AC96" s="293"/>
      <c r="AD96" s="293"/>
      <c r="AE96" s="294"/>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row>
    <row r="97" spans="1:61" ht="15" customHeight="1" x14ac:dyDescent="0.25">
      <c r="A97" s="41"/>
      <c r="B97" s="309"/>
      <c r="C97" s="310"/>
      <c r="D97" s="311"/>
      <c r="E97" s="284"/>
      <c r="F97" s="279"/>
      <c r="G97" s="279"/>
      <c r="H97" s="279"/>
      <c r="I97" s="279"/>
      <c r="J97" s="221" t="str">
        <f>IF(AND('Mapa final'!$AB$130="Alta",'Mapa final'!$AD$130="Moderado"),CONCATENATE("R43C",'Mapa final'!$R$130),"")</f>
        <v/>
      </c>
      <c r="K97" s="222" t="str">
        <f>IF(AND('Mapa final'!$AB$131="Alta",'Mapa final'!$AD$131="Moderado"),CONCATENATE("R42C",'Mapa final'!$R$131),"")</f>
        <v/>
      </c>
      <c r="L97" s="223" t="str">
        <f>IF(AND('Mapa final'!$AB$132="Alta",'Mapa final'!$AD$132="Moderado"),CONCATENATE("R42C",'Mapa final'!$R$132),"")</f>
        <v/>
      </c>
      <c r="M97" s="221" t="str">
        <f>IF(AND('Mapa final'!$AB$130="Alta",'Mapa final'!$AD$130="Moderado"),CONCATENATE("R43C",'Mapa final'!$R$130),"")</f>
        <v/>
      </c>
      <c r="N97" s="222" t="str">
        <f>IF(AND('Mapa final'!$AB$131="Alta",'Mapa final'!$AD$131="Moderado"),CONCATENATE("R42C",'Mapa final'!$R$131),"")</f>
        <v/>
      </c>
      <c r="O97" s="223" t="str">
        <f>IF(AND('Mapa final'!$AB$132="Alta",'Mapa final'!$AD$132="Moderado"),CONCATENATE("R42C",'Mapa final'!$R$132),"")</f>
        <v/>
      </c>
      <c r="P97" s="87" t="str">
        <f>IF(AND('Mapa final'!$AB$130="Alta",'Mapa final'!$AD$130="Moderado"),CONCATENATE("R43C",'Mapa final'!$R$130),"")</f>
        <v/>
      </c>
      <c r="Q97" s="40" t="str">
        <f>IF(AND('Mapa final'!$AB$131="Alta",'Mapa final'!$AD$131="Moderado"),CONCATENATE("R42C",'Mapa final'!$R$131),"")</f>
        <v/>
      </c>
      <c r="R97" s="88" t="str">
        <f>IF(AND('Mapa final'!$AB$132="Alta",'Mapa final'!$AD$132="Moderado"),CONCATENATE("R42C",'Mapa final'!$R$132),"")</f>
        <v/>
      </c>
      <c r="S97" s="87" t="str">
        <f>IF(AND('Mapa final'!$AB$130="Alta",'Mapa final'!$AD$130="Mayor"),CONCATENATE("R43C",'Mapa final'!$R$130),"")</f>
        <v/>
      </c>
      <c r="T97" s="40" t="str">
        <f>IF(AND('Mapa final'!$AB$131="Alta",'Mapa final'!$AD$131="Mayor"),CONCATENATE("R42C",'Mapa final'!$R$131),"")</f>
        <v/>
      </c>
      <c r="U97" s="88" t="str">
        <f>IF(AND('Mapa final'!$AB$132="Alta",'Mapa final'!$AD$132="Mayor"),CONCATENATE("R42C",'Mapa final'!$R$132),"")</f>
        <v/>
      </c>
      <c r="V97" s="215" t="str">
        <f>IF(AND('Mapa final'!$AB$130="Alta",'Mapa final'!$AD$130="Catastrófico"),CONCATENATE("R43C",'Mapa final'!$R$130),"")</f>
        <v/>
      </c>
      <c r="W97" s="216" t="str">
        <f>IF(AND('Mapa final'!$AB$131="Alta",'Mapa final'!$AD$131="Catastrófico"),CONCATENATE("R42C",'Mapa final'!$R$131),"")</f>
        <v/>
      </c>
      <c r="X97" s="217" t="str">
        <f>IF(AND('Mapa final'!$AB$132="Alta",'Mapa final'!$AD$132="Catastrófico"),CONCATENATE("R42C",'Mapa final'!$R$132),"")</f>
        <v/>
      </c>
      <c r="Y97" s="41"/>
      <c r="Z97" s="292"/>
      <c r="AA97" s="293"/>
      <c r="AB97" s="293"/>
      <c r="AC97" s="293"/>
      <c r="AD97" s="293"/>
      <c r="AE97" s="294"/>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row>
    <row r="98" spans="1:61" ht="15" customHeight="1" x14ac:dyDescent="0.25">
      <c r="A98" s="41"/>
      <c r="B98" s="309"/>
      <c r="C98" s="310"/>
      <c r="D98" s="311"/>
      <c r="E98" s="284"/>
      <c r="F98" s="279"/>
      <c r="G98" s="279"/>
      <c r="H98" s="279"/>
      <c r="I98" s="279"/>
      <c r="J98" s="221" t="str">
        <f>IF(AND('Mapa final'!$AB$133="Alta",'Mapa final'!$AD$133="Moderado"),CONCATENATE("R44C",'Mapa final'!$R$133),"")</f>
        <v/>
      </c>
      <c r="K98" s="222" t="str">
        <f>IF(AND('Mapa final'!$AB$134="Alta",'Mapa final'!$AD$134="Moderado"),CONCATENATE("R43C",'Mapa final'!$R$134),"")</f>
        <v/>
      </c>
      <c r="L98" s="223" t="str">
        <f>IF(AND('Mapa final'!$AB$135="Alta",'Mapa final'!$AD$135="Moderado"),CONCATENATE("R43C",'Mapa final'!$R$135),"")</f>
        <v/>
      </c>
      <c r="M98" s="221" t="str">
        <f>IF(AND('Mapa final'!$AB$133="Alta",'Mapa final'!$AD$133="Moderado"),CONCATENATE("R44C",'Mapa final'!$R$133),"")</f>
        <v/>
      </c>
      <c r="N98" s="222" t="str">
        <f>IF(AND('Mapa final'!$AB$134="Alta",'Mapa final'!$AD$134="Moderado"),CONCATENATE("R43C",'Mapa final'!$R$134),"")</f>
        <v/>
      </c>
      <c r="O98" s="223" t="str">
        <f>IF(AND('Mapa final'!$AB$135="Alta",'Mapa final'!$AD$135="Moderado"),CONCATENATE("R43C",'Mapa final'!$R$135),"")</f>
        <v/>
      </c>
      <c r="P98" s="87" t="str">
        <f>IF(AND('Mapa final'!$AB$133="Alta",'Mapa final'!$AD$133="Moderado"),CONCATENATE("R44C",'Mapa final'!$R$133),"")</f>
        <v/>
      </c>
      <c r="Q98" s="40" t="str">
        <f>IF(AND('Mapa final'!$AB$134="Alta",'Mapa final'!$AD$134="Moderado"),CONCATENATE("R43C",'Mapa final'!$R$134),"")</f>
        <v/>
      </c>
      <c r="R98" s="88" t="str">
        <f>IF(AND('Mapa final'!$AB$135="Alta",'Mapa final'!$AD$135="Moderado"),CONCATENATE("R43C",'Mapa final'!$R$135),"")</f>
        <v/>
      </c>
      <c r="S98" s="87" t="str">
        <f>IF(AND('Mapa final'!$AB$133="Alta",'Mapa final'!$AD$133="Mayor"),CONCATENATE("R44C",'Mapa final'!$R$133),"")</f>
        <v/>
      </c>
      <c r="T98" s="40" t="str">
        <f>IF(AND('Mapa final'!$AB$134="Alta",'Mapa final'!$AD$134="Mayor"),CONCATENATE("R43C",'Mapa final'!$R$134),"")</f>
        <v/>
      </c>
      <c r="U98" s="88" t="str">
        <f>IF(AND('Mapa final'!$AB$135="Alta",'Mapa final'!$AD$135="Mayor"),CONCATENATE("R43C",'Mapa final'!$R$135),"")</f>
        <v/>
      </c>
      <c r="V98" s="215" t="str">
        <f>IF(AND('Mapa final'!$AB$133="Alta",'Mapa final'!$AD$133="Catastrófico"),CONCATENATE("R44C",'Mapa final'!$R$133),"")</f>
        <v/>
      </c>
      <c r="W98" s="216" t="str">
        <f>IF(AND('Mapa final'!$AB$134="Alta",'Mapa final'!$AD$134="Catastrófico"),CONCATENATE("R43C",'Mapa final'!$R$134),"")</f>
        <v/>
      </c>
      <c r="X98" s="217" t="str">
        <f>IF(AND('Mapa final'!$AB$135="Alta",'Mapa final'!$AD$135="Catastrófico"),CONCATENATE("R43C",'Mapa final'!$R$135),"")</f>
        <v/>
      </c>
      <c r="Y98" s="41"/>
      <c r="Z98" s="292"/>
      <c r="AA98" s="293"/>
      <c r="AB98" s="293"/>
      <c r="AC98" s="293"/>
      <c r="AD98" s="293"/>
      <c r="AE98" s="294"/>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row>
    <row r="99" spans="1:61" ht="15" customHeight="1" x14ac:dyDescent="0.25">
      <c r="A99" s="41"/>
      <c r="B99" s="309"/>
      <c r="C99" s="310"/>
      <c r="D99" s="311"/>
      <c r="E99" s="284"/>
      <c r="F99" s="279"/>
      <c r="G99" s="279"/>
      <c r="H99" s="279"/>
      <c r="I99" s="279"/>
      <c r="J99" s="221" t="str">
        <f>IF(AND('Mapa final'!$AB$136="Alta",'Mapa final'!$AD$136="Moderado"),CONCATENATE("R45C",'Mapa final'!$R$136),"")</f>
        <v/>
      </c>
      <c r="K99" s="222" t="str">
        <f>IF(AND('Mapa final'!$AB$137="Alta",'Mapa final'!$AD$137="Moderado"),CONCATENATE("R44C",'Mapa final'!$R$137),"")</f>
        <v/>
      </c>
      <c r="L99" s="223" t="str">
        <f>IF(AND('Mapa final'!$AB$138="Alta",'Mapa final'!$AD$138="Moderado"),CONCATENATE("R44C",'Mapa final'!$R$138),"")</f>
        <v/>
      </c>
      <c r="M99" s="221" t="str">
        <f>IF(AND('Mapa final'!$AB$136="Alta",'Mapa final'!$AD$136="Moderado"),CONCATENATE("R45C",'Mapa final'!$R$136),"")</f>
        <v/>
      </c>
      <c r="N99" s="222" t="str">
        <f>IF(AND('Mapa final'!$AB$137="Alta",'Mapa final'!$AD$137="Moderado"),CONCATENATE("R44C",'Mapa final'!$R$137),"")</f>
        <v/>
      </c>
      <c r="O99" s="223" t="str">
        <f>IF(AND('Mapa final'!$AB$138="Alta",'Mapa final'!$AD$138="Moderado"),CONCATENATE("R44C",'Mapa final'!$R$138),"")</f>
        <v/>
      </c>
      <c r="P99" s="87" t="str">
        <f>IF(AND('Mapa final'!$AB$136="Alta",'Mapa final'!$AD$136="Moderado"),CONCATENATE("R45C",'Mapa final'!$R$136),"")</f>
        <v/>
      </c>
      <c r="Q99" s="40" t="str">
        <f>IF(AND('Mapa final'!$AB$137="Alta",'Mapa final'!$AD$137="Moderado"),CONCATENATE("R44C",'Mapa final'!$R$137),"")</f>
        <v/>
      </c>
      <c r="R99" s="88" t="str">
        <f>IF(AND('Mapa final'!$AB$138="Alta",'Mapa final'!$AD$138="Moderado"),CONCATENATE("R44C",'Mapa final'!$R$138),"")</f>
        <v/>
      </c>
      <c r="S99" s="87" t="str">
        <f>IF(AND('Mapa final'!$AB$136="Alta",'Mapa final'!$AD$136="Mayor"),CONCATENATE("R45C",'Mapa final'!$R$136),"")</f>
        <v/>
      </c>
      <c r="T99" s="40" t="str">
        <f>IF(AND('Mapa final'!$AB$137="Alta",'Mapa final'!$AD$137="Mayor"),CONCATENATE("R44C",'Mapa final'!$R$137),"")</f>
        <v/>
      </c>
      <c r="U99" s="88" t="str">
        <f>IF(AND('Mapa final'!$AB$138="Alta",'Mapa final'!$AD$138="Mayor"),CONCATENATE("R44C",'Mapa final'!$R$138),"")</f>
        <v/>
      </c>
      <c r="V99" s="215" t="str">
        <f>IF(AND('Mapa final'!$AB$136="Alta",'Mapa final'!$AD$136="Catastrófico"),CONCATENATE("R45C",'Mapa final'!$R$136),"")</f>
        <v/>
      </c>
      <c r="W99" s="216" t="str">
        <f>IF(AND('Mapa final'!$AB$137="Alta",'Mapa final'!$AD$137="Catastrófico"),CONCATENATE("R44C",'Mapa final'!$R$137),"")</f>
        <v/>
      </c>
      <c r="X99" s="217" t="str">
        <f>IF(AND('Mapa final'!$AB$138="Alta",'Mapa final'!$AD$138="Catastrófico"),CONCATENATE("R44C",'Mapa final'!$R$138),"")</f>
        <v/>
      </c>
      <c r="Y99" s="41"/>
      <c r="Z99" s="292"/>
      <c r="AA99" s="293"/>
      <c r="AB99" s="293"/>
      <c r="AC99" s="293"/>
      <c r="AD99" s="293"/>
      <c r="AE99" s="294"/>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row>
    <row r="100" spans="1:61" ht="15" customHeight="1" x14ac:dyDescent="0.25">
      <c r="A100" s="41"/>
      <c r="B100" s="309"/>
      <c r="C100" s="310"/>
      <c r="D100" s="311"/>
      <c r="E100" s="284"/>
      <c r="F100" s="279"/>
      <c r="G100" s="279"/>
      <c r="H100" s="279"/>
      <c r="I100" s="279"/>
      <c r="J100" s="221" t="str">
        <f>IF(AND('Mapa final'!$AB$139="Alta",'Mapa final'!$AD$139="Moderado"),CONCATENATE("R46C",'Mapa final'!$R$139),"")</f>
        <v/>
      </c>
      <c r="K100" s="222" t="str">
        <f>IF(AND('Mapa final'!$AB$140="Alta",'Mapa final'!$AD$140="Moderado"),CONCATENATE("R45C",'Mapa final'!$R$140),"")</f>
        <v/>
      </c>
      <c r="L100" s="223" t="str">
        <f>IF(AND('Mapa final'!$AB$141="Alta",'Mapa final'!$AD$141="Moderado"),CONCATENATE("R45C",'Mapa final'!$R$141),"")</f>
        <v/>
      </c>
      <c r="M100" s="221" t="str">
        <f>IF(AND('Mapa final'!$AB$139="Alta",'Mapa final'!$AD$139="Moderado"),CONCATENATE("R46C",'Mapa final'!$R$139),"")</f>
        <v/>
      </c>
      <c r="N100" s="222" t="str">
        <f>IF(AND('Mapa final'!$AB$140="Alta",'Mapa final'!$AD$140="Moderado"),CONCATENATE("R45C",'Mapa final'!$R$140),"")</f>
        <v/>
      </c>
      <c r="O100" s="223" t="str">
        <f>IF(AND('Mapa final'!$AB$141="Alta",'Mapa final'!$AD$141="Moderado"),CONCATENATE("R45C",'Mapa final'!$R$141),"")</f>
        <v/>
      </c>
      <c r="P100" s="87" t="str">
        <f>IF(AND('Mapa final'!$AB$139="Alta",'Mapa final'!$AD$139="Moderado"),CONCATENATE("R46C",'Mapa final'!$R$139),"")</f>
        <v/>
      </c>
      <c r="Q100" s="40" t="str">
        <f>IF(AND('Mapa final'!$AB$140="Alta",'Mapa final'!$AD$140="Moderado"),CONCATENATE("R45C",'Mapa final'!$R$140),"")</f>
        <v/>
      </c>
      <c r="R100" s="88" t="str">
        <f>IF(AND('Mapa final'!$AB$141="Alta",'Mapa final'!$AD$141="Moderado"),CONCATENATE("R45C",'Mapa final'!$R$141),"")</f>
        <v/>
      </c>
      <c r="S100" s="87" t="str">
        <f>IF(AND('Mapa final'!$AB$139="Alta",'Mapa final'!$AD$139="Mayor"),CONCATENATE("R46C",'Mapa final'!$R$139),"")</f>
        <v/>
      </c>
      <c r="T100" s="40" t="str">
        <f>IF(AND('Mapa final'!$AB$140="Alta",'Mapa final'!$AD$140="Mayor"),CONCATENATE("R45C",'Mapa final'!$R$140),"")</f>
        <v/>
      </c>
      <c r="U100" s="88" t="str">
        <f>IF(AND('Mapa final'!$AB$141="Alta",'Mapa final'!$AD$141="Mayor"),CONCATENATE("R45C",'Mapa final'!$R$141),"")</f>
        <v/>
      </c>
      <c r="V100" s="215" t="str">
        <f>IF(AND('Mapa final'!$AB$139="Alta",'Mapa final'!$AD$139="Catastrófico"),CONCATENATE("R46C",'Mapa final'!$R$139),"")</f>
        <v/>
      </c>
      <c r="W100" s="216" t="str">
        <f>IF(AND('Mapa final'!$AB$140="Alta",'Mapa final'!$AD$140="Catastrófico"),CONCATENATE("R45C",'Mapa final'!$R$140),"")</f>
        <v/>
      </c>
      <c r="X100" s="217" t="str">
        <f>IF(AND('Mapa final'!$AB$141="Alta",'Mapa final'!$AD$141="Catastrófico"),CONCATENATE("R45C",'Mapa final'!$R$141),"")</f>
        <v/>
      </c>
      <c r="Y100" s="41"/>
      <c r="Z100" s="292"/>
      <c r="AA100" s="293"/>
      <c r="AB100" s="293"/>
      <c r="AC100" s="293"/>
      <c r="AD100" s="293"/>
      <c r="AE100" s="294"/>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row>
    <row r="101" spans="1:61" ht="15" customHeight="1" x14ac:dyDescent="0.25">
      <c r="A101" s="41"/>
      <c r="B101" s="309"/>
      <c r="C101" s="310"/>
      <c r="D101" s="311"/>
      <c r="E101" s="284"/>
      <c r="F101" s="279"/>
      <c r="G101" s="279"/>
      <c r="H101" s="279"/>
      <c r="I101" s="279"/>
      <c r="J101" s="221" t="str">
        <f>IF(AND('Mapa final'!$AB$142="Alta",'Mapa final'!$AD$142="Moderado"),CONCATENATE("R47C",'Mapa final'!$R$142),"")</f>
        <v/>
      </c>
      <c r="K101" s="222" t="str">
        <f>IF(AND('Mapa final'!$AB$143="Alta",'Mapa final'!$AD$143="Moderado"),CONCATENATE("R46C",'Mapa final'!$R$143),"")</f>
        <v/>
      </c>
      <c r="L101" s="223" t="str">
        <f>IF(AND('Mapa final'!$AB$144="Alta",'Mapa final'!$AD$144="Moderado"),CONCATENATE("R46C",'Mapa final'!$R$144),"")</f>
        <v/>
      </c>
      <c r="M101" s="221" t="str">
        <f>IF(AND('Mapa final'!$AB$142="Alta",'Mapa final'!$AD$142="Moderado"),CONCATENATE("R47C",'Mapa final'!$R$142),"")</f>
        <v/>
      </c>
      <c r="N101" s="222" t="str">
        <f>IF(AND('Mapa final'!$AB$143="Alta",'Mapa final'!$AD$143="Moderado"),CONCATENATE("R46C",'Mapa final'!$R$143),"")</f>
        <v/>
      </c>
      <c r="O101" s="223" t="str">
        <f>IF(AND('Mapa final'!$AB$144="Alta",'Mapa final'!$AD$144="Moderado"),CONCATENATE("R46C",'Mapa final'!$R$144),"")</f>
        <v/>
      </c>
      <c r="P101" s="87" t="str">
        <f>IF(AND('Mapa final'!$AB$142="Alta",'Mapa final'!$AD$142="Moderado"),CONCATENATE("R47C",'Mapa final'!$R$142),"")</f>
        <v/>
      </c>
      <c r="Q101" s="40" t="str">
        <f>IF(AND('Mapa final'!$AB$143="Alta",'Mapa final'!$AD$143="Moderado"),CONCATENATE("R46C",'Mapa final'!$R$143),"")</f>
        <v/>
      </c>
      <c r="R101" s="88" t="str">
        <f>IF(AND('Mapa final'!$AB$144="Alta",'Mapa final'!$AD$144="Moderado"),CONCATENATE("R46C",'Mapa final'!$R$144),"")</f>
        <v/>
      </c>
      <c r="S101" s="87" t="str">
        <f>IF(AND('Mapa final'!$AB$142="Alta",'Mapa final'!$AD$142="Mayor"),CONCATENATE("R47C",'Mapa final'!$R$142),"")</f>
        <v/>
      </c>
      <c r="T101" s="40" t="str">
        <f>IF(AND('Mapa final'!$AB$143="Alta",'Mapa final'!$AD$143="Mayor"),CONCATENATE("R46C",'Mapa final'!$R$143),"")</f>
        <v/>
      </c>
      <c r="U101" s="88" t="str">
        <f>IF(AND('Mapa final'!$AB$144="Alta",'Mapa final'!$AD$144="Mayor"),CONCATENATE("R46C",'Mapa final'!$R$144),"")</f>
        <v/>
      </c>
      <c r="V101" s="215" t="str">
        <f>IF(AND('Mapa final'!$AB$142="Alta",'Mapa final'!$AD$142="Catastrófico"),CONCATENATE("R47C",'Mapa final'!$R$142),"")</f>
        <v/>
      </c>
      <c r="W101" s="216" t="str">
        <f>IF(AND('Mapa final'!$AB$143="Alta",'Mapa final'!$AD$143="Catastrófico"),CONCATENATE("R46C",'Mapa final'!$R$143),"")</f>
        <v/>
      </c>
      <c r="X101" s="217" t="str">
        <f>IF(AND('Mapa final'!$AB$144="Alta",'Mapa final'!$AD$144="Catastrófico"),CONCATENATE("R46C",'Mapa final'!$R$144),"")</f>
        <v/>
      </c>
      <c r="Y101" s="41"/>
      <c r="Z101" s="292"/>
      <c r="AA101" s="293"/>
      <c r="AB101" s="293"/>
      <c r="AC101" s="293"/>
      <c r="AD101" s="293"/>
      <c r="AE101" s="294"/>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row>
    <row r="102" spans="1:61" ht="15" customHeight="1" x14ac:dyDescent="0.25">
      <c r="A102" s="41"/>
      <c r="B102" s="309"/>
      <c r="C102" s="310"/>
      <c r="D102" s="311"/>
      <c r="E102" s="284"/>
      <c r="F102" s="279"/>
      <c r="G102" s="279"/>
      <c r="H102" s="279"/>
      <c r="I102" s="279"/>
      <c r="J102" s="221" t="str">
        <f>IF(AND('Mapa final'!$AB$145="Alta",'Mapa final'!$AD$145="Moderado"),CONCATENATE("R48C",'Mapa final'!$R$145),"")</f>
        <v/>
      </c>
      <c r="K102" s="222" t="str">
        <f>IF(AND('Mapa final'!$AB$146="Alta",'Mapa final'!$AD$146="Moderado"),CONCATENATE("R47C",'Mapa final'!$R$146),"")</f>
        <v/>
      </c>
      <c r="L102" s="223" t="str">
        <f>IF(AND('Mapa final'!$AB$147="Alta",'Mapa final'!$AD$147="Moderado"),CONCATENATE("R47C",'Mapa final'!$R$147),"")</f>
        <v/>
      </c>
      <c r="M102" s="221" t="str">
        <f>IF(AND('Mapa final'!$AB$145="Alta",'Mapa final'!$AD$145="Moderado"),CONCATENATE("R48C",'Mapa final'!$R$145),"")</f>
        <v/>
      </c>
      <c r="N102" s="222" t="str">
        <f>IF(AND('Mapa final'!$AB$146="Alta",'Mapa final'!$AD$146="Moderado"),CONCATENATE("R47C",'Mapa final'!$R$146),"")</f>
        <v/>
      </c>
      <c r="O102" s="223" t="str">
        <f>IF(AND('Mapa final'!$AB$147="Alta",'Mapa final'!$AD$147="Moderado"),CONCATENATE("R47C",'Mapa final'!$R$147),"")</f>
        <v/>
      </c>
      <c r="P102" s="87" t="str">
        <f>IF(AND('Mapa final'!$AB$145="Alta",'Mapa final'!$AD$145="Moderado"),CONCATENATE("R48C",'Mapa final'!$R$145),"")</f>
        <v/>
      </c>
      <c r="Q102" s="40" t="str">
        <f>IF(AND('Mapa final'!$AB$146="Alta",'Mapa final'!$AD$146="Moderado"),CONCATENATE("R47C",'Mapa final'!$R$146),"")</f>
        <v/>
      </c>
      <c r="R102" s="88" t="str">
        <f>IF(AND('Mapa final'!$AB$147="Alta",'Mapa final'!$AD$147="Moderado"),CONCATENATE("R47C",'Mapa final'!$R$147),"")</f>
        <v/>
      </c>
      <c r="S102" s="87" t="str">
        <f>IF(AND('Mapa final'!$AB$145="Alta",'Mapa final'!$AD$145="Mayor"),CONCATENATE("R48C",'Mapa final'!$R$145),"")</f>
        <v/>
      </c>
      <c r="T102" s="40" t="str">
        <f>IF(AND('Mapa final'!$AB$146="Alta",'Mapa final'!$AD$146="Mayor"),CONCATENATE("R47C",'Mapa final'!$R$146),"")</f>
        <v/>
      </c>
      <c r="U102" s="88" t="str">
        <f>IF(AND('Mapa final'!$AB$147="Alta",'Mapa final'!$AD$147="Mayor"),CONCATENATE("R47C",'Mapa final'!$R$147),"")</f>
        <v/>
      </c>
      <c r="V102" s="215" t="str">
        <f>IF(AND('Mapa final'!$AB$145="Alta",'Mapa final'!$AD$145="Catastrófico"),CONCATENATE("R48C",'Mapa final'!$R$145),"")</f>
        <v/>
      </c>
      <c r="W102" s="216" t="str">
        <f>IF(AND('Mapa final'!$AB$146="Alta",'Mapa final'!$AD$146="Catastrófico"),CONCATENATE("R47C",'Mapa final'!$R$146),"")</f>
        <v/>
      </c>
      <c r="X102" s="217" t="str">
        <f>IF(AND('Mapa final'!$AB$147="Alta",'Mapa final'!$AD$147="Catastrófico"),CONCATENATE("R47C",'Mapa final'!$R$147),"")</f>
        <v/>
      </c>
      <c r="Y102" s="41"/>
      <c r="Z102" s="292"/>
      <c r="AA102" s="293"/>
      <c r="AB102" s="293"/>
      <c r="AC102" s="293"/>
      <c r="AD102" s="293"/>
      <c r="AE102" s="294"/>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row>
    <row r="103" spans="1:61" ht="15" customHeight="1" x14ac:dyDescent="0.25">
      <c r="A103" s="41"/>
      <c r="B103" s="309"/>
      <c r="C103" s="310"/>
      <c r="D103" s="311"/>
      <c r="E103" s="284"/>
      <c r="F103" s="279"/>
      <c r="G103" s="279"/>
      <c r="H103" s="279"/>
      <c r="I103" s="279"/>
      <c r="J103" s="221" t="str">
        <f>IF(AND('Mapa final'!$AB$148="Alta",'Mapa final'!$AD$148="Moderado"),CONCATENATE("R49C",'Mapa final'!$R$148),"")</f>
        <v/>
      </c>
      <c r="K103" s="222" t="str">
        <f>IF(AND('Mapa final'!$AB$149="Alta",'Mapa final'!$AD$149="Moderado"),CONCATENATE("R48C",'Mapa final'!$R$149),"")</f>
        <v/>
      </c>
      <c r="L103" s="223" t="str">
        <f>IF(AND('Mapa final'!$AB$150="Alta",'Mapa final'!$AD$150="Moderado"),CONCATENATE("R48C",'Mapa final'!$R$150),"")</f>
        <v/>
      </c>
      <c r="M103" s="221" t="str">
        <f>IF(AND('Mapa final'!$AB$148="Alta",'Mapa final'!$AD$148="Moderado"),CONCATENATE("R49C",'Mapa final'!$R$148),"")</f>
        <v/>
      </c>
      <c r="N103" s="222" t="str">
        <f>IF(AND('Mapa final'!$AB$149="Alta",'Mapa final'!$AD$149="Moderado"),CONCATENATE("R48C",'Mapa final'!$R$149),"")</f>
        <v/>
      </c>
      <c r="O103" s="223" t="str">
        <f>IF(AND('Mapa final'!$AB$150="Alta",'Mapa final'!$AD$150="Moderado"),CONCATENATE("R48C",'Mapa final'!$R$150),"")</f>
        <v/>
      </c>
      <c r="P103" s="87" t="str">
        <f>IF(AND('Mapa final'!$AB$148="Alta",'Mapa final'!$AD$148="Moderado"),CONCATENATE("R49C",'Mapa final'!$R$148),"")</f>
        <v/>
      </c>
      <c r="Q103" s="40" t="str">
        <f>IF(AND('Mapa final'!$AB$149="Alta",'Mapa final'!$AD$149="Moderado"),CONCATENATE("R48C",'Mapa final'!$R$149),"")</f>
        <v/>
      </c>
      <c r="R103" s="88" t="str">
        <f>IF(AND('Mapa final'!$AB$150="Alta",'Mapa final'!$AD$150="Moderado"),CONCATENATE("R48C",'Mapa final'!$R$150),"")</f>
        <v/>
      </c>
      <c r="S103" s="87" t="str">
        <f>IF(AND('Mapa final'!$AB$148="Alta",'Mapa final'!$AD$148="Mayor"),CONCATENATE("R49C",'Mapa final'!$R$148),"")</f>
        <v/>
      </c>
      <c r="T103" s="40" t="str">
        <f>IF(AND('Mapa final'!$AB$149="Alta",'Mapa final'!$AD$149="Mayor"),CONCATENATE("R48C",'Mapa final'!$R$149),"")</f>
        <v/>
      </c>
      <c r="U103" s="88" t="str">
        <f>IF(AND('Mapa final'!$AB$150="Alta",'Mapa final'!$AD$150="Mayor"),CONCATENATE("R48C",'Mapa final'!$R$150),"")</f>
        <v/>
      </c>
      <c r="V103" s="215" t="str">
        <f>IF(AND('Mapa final'!$AB$148="Alta",'Mapa final'!$AD$148="Catastrófico"),CONCATENATE("R49C",'Mapa final'!$R$148),"")</f>
        <v/>
      </c>
      <c r="W103" s="216" t="str">
        <f>IF(AND('Mapa final'!$AB$149="Alta",'Mapa final'!$AD$149="Catastrófico"),CONCATENATE("R48C",'Mapa final'!$R$149),"")</f>
        <v/>
      </c>
      <c r="X103" s="217" t="str">
        <f>IF(AND('Mapa final'!$AB$150="Alta",'Mapa final'!$AD$150="Catastrófico"),CONCATENATE("R48C",'Mapa final'!$R$150),"")</f>
        <v/>
      </c>
      <c r="Y103" s="41"/>
      <c r="Z103" s="292"/>
      <c r="AA103" s="293"/>
      <c r="AB103" s="293"/>
      <c r="AC103" s="293"/>
      <c r="AD103" s="293"/>
      <c r="AE103" s="294"/>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row>
    <row r="104" spans="1:61" ht="15" customHeight="1" x14ac:dyDescent="0.25">
      <c r="A104" s="41"/>
      <c r="B104" s="309"/>
      <c r="C104" s="310"/>
      <c r="D104" s="311"/>
      <c r="E104" s="284"/>
      <c r="F104" s="279"/>
      <c r="G104" s="279"/>
      <c r="H104" s="279"/>
      <c r="I104" s="279"/>
      <c r="J104" s="221" t="str">
        <f>IF(AND('Mapa final'!$AB$151="Alta",'Mapa final'!$AD$151="Moderado"),CONCATENATE("R49C",'Mapa final'!$R$151),"")</f>
        <v/>
      </c>
      <c r="K104" s="222" t="str">
        <f>IF(AND('Mapa final'!$AB$152="Alta",'Mapa final'!$AD$152="Moderado"),CONCATENATE("R49C",'Mapa final'!$R$152),"")</f>
        <v/>
      </c>
      <c r="L104" s="223" t="str">
        <f>IF(AND('Mapa final'!$AB$153="Alta",'Mapa final'!$AD$153="Moderado"),CONCATENATE("R49C",'Mapa final'!$R$153),"")</f>
        <v/>
      </c>
      <c r="M104" s="221" t="str">
        <f>IF(AND('Mapa final'!$AB$151="Alta",'Mapa final'!$AD$151="Moderado"),CONCATENATE("R49C",'Mapa final'!$R$151),"")</f>
        <v/>
      </c>
      <c r="N104" s="222" t="str">
        <f>IF(AND('Mapa final'!$AB$152="Alta",'Mapa final'!$AD$152="Moderado"),CONCATENATE("R49C",'Mapa final'!$R$152),"")</f>
        <v/>
      </c>
      <c r="O104" s="223" t="str">
        <f>IF(AND('Mapa final'!$AB$153="Alta",'Mapa final'!$AD$153="Moderado"),CONCATENATE("R49C",'Mapa final'!$R$153),"")</f>
        <v/>
      </c>
      <c r="P104" s="87" t="str">
        <f>IF(AND('Mapa final'!$AB$151="Alta",'Mapa final'!$AD$151="Moderado"),CONCATENATE("R49C",'Mapa final'!$R$151),"")</f>
        <v/>
      </c>
      <c r="Q104" s="40" t="str">
        <f>IF(AND('Mapa final'!$AB$152="Alta",'Mapa final'!$AD$152="Moderado"),CONCATENATE("R49C",'Mapa final'!$R$152),"")</f>
        <v/>
      </c>
      <c r="R104" s="88" t="str">
        <f>IF(AND('Mapa final'!$AB$153="Alta",'Mapa final'!$AD$153="Moderado"),CONCATENATE("R49C",'Mapa final'!$R$153),"")</f>
        <v/>
      </c>
      <c r="S104" s="87" t="str">
        <f>IF(AND('Mapa final'!$AB$151="Alta",'Mapa final'!$AD$151="Mayor"),CONCATENATE("R49C",'Mapa final'!$R$151),"")</f>
        <v/>
      </c>
      <c r="T104" s="40" t="str">
        <f>IF(AND('Mapa final'!$AB$152="Alta",'Mapa final'!$AD$152="Mayor"),CONCATENATE("R49C",'Mapa final'!$R$152),"")</f>
        <v/>
      </c>
      <c r="U104" s="88" t="str">
        <f>IF(AND('Mapa final'!$AB$153="Alta",'Mapa final'!$AD$153="Mayor"),CONCATENATE("R49C",'Mapa final'!$R$153),"")</f>
        <v/>
      </c>
      <c r="V104" s="215" t="str">
        <f>IF(AND('Mapa final'!$AB$151="Alta",'Mapa final'!$AD$151="Catastrófico"),CONCATENATE("R49C",'Mapa final'!$R$151),"")</f>
        <v/>
      </c>
      <c r="W104" s="216" t="str">
        <f>IF(AND('Mapa final'!$AB$152="Alta",'Mapa final'!$AD$152="Catastrófico"),CONCATENATE("R49C",'Mapa final'!$R$152),"")</f>
        <v/>
      </c>
      <c r="X104" s="217" t="str">
        <f>IF(AND('Mapa final'!$AB$153="Alta",'Mapa final'!$AD$153="Catastrófico"),CONCATENATE("R49C",'Mapa final'!$R$153),"")</f>
        <v/>
      </c>
      <c r="Y104" s="41"/>
      <c r="Z104" s="292"/>
      <c r="AA104" s="293"/>
      <c r="AB104" s="293"/>
      <c r="AC104" s="293"/>
      <c r="AD104" s="293"/>
      <c r="AE104" s="294"/>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row>
    <row r="105" spans="1:61" ht="15" customHeight="1" thickBot="1" x14ac:dyDescent="0.3">
      <c r="A105" s="41"/>
      <c r="B105" s="309"/>
      <c r="C105" s="310"/>
      <c r="D105" s="311"/>
      <c r="E105" s="284"/>
      <c r="F105" s="279"/>
      <c r="G105" s="279"/>
      <c r="H105" s="279"/>
      <c r="I105" s="279"/>
      <c r="J105" s="221" t="str">
        <f>IF(AND('Mapa final'!$AB$154="Alta",'Mapa final'!$AD$154="Moderado"),CONCATENATE("R50C",'Mapa final'!$R$154),"")</f>
        <v/>
      </c>
      <c r="K105" s="222" t="str">
        <f>IF(AND('Mapa final'!$AB$155="Alta",'Mapa final'!$AD$155="Moderado"),CONCATENATE("R50C",'Mapa final'!$R$155),"")</f>
        <v/>
      </c>
      <c r="L105" s="223" t="str">
        <f>IF(AND('Mapa final'!$AB$156="Alta",'Mapa final'!$AD$156="Moderado"),CONCATENATE("R50C",'Mapa final'!$R$156),"")</f>
        <v/>
      </c>
      <c r="M105" s="221" t="str">
        <f>IF(AND('Mapa final'!$AB$154="Alta",'Mapa final'!$AD$154="Moderado"),CONCATENATE("R50C",'Mapa final'!$R$154),"")</f>
        <v/>
      </c>
      <c r="N105" s="222" t="str">
        <f>IF(AND('Mapa final'!$AB$155="Alta",'Mapa final'!$AD$155="Moderado"),CONCATENATE("R50C",'Mapa final'!$R$155),"")</f>
        <v/>
      </c>
      <c r="O105" s="223" t="str">
        <f>IF(AND('Mapa final'!$AB$156="Alta",'Mapa final'!$AD$156="Moderado"),CONCATENATE("R50C",'Mapa final'!$R$156),"")</f>
        <v/>
      </c>
      <c r="P105" s="87" t="str">
        <f>IF(AND('Mapa final'!$AB$154="Alta",'Mapa final'!$AD$154="Moderado"),CONCATENATE("R50C",'Mapa final'!$R$154),"")</f>
        <v/>
      </c>
      <c r="Q105" s="40" t="str">
        <f>IF(AND('Mapa final'!$AB$155="Alta",'Mapa final'!$AD$155="Moderado"),CONCATENATE("R50C",'Mapa final'!$R$155),"")</f>
        <v/>
      </c>
      <c r="R105" s="88" t="str">
        <f>IF(AND('Mapa final'!$AB$156="Alta",'Mapa final'!$AD$156="Moderado"),CONCATENATE("R50C",'Mapa final'!$R$156),"")</f>
        <v/>
      </c>
      <c r="S105" s="87" t="str">
        <f>IF(AND('Mapa final'!$AB$154="Alta",'Mapa final'!$AD$154="Mayor"),CONCATENATE("R50C",'Mapa final'!$R$154),"")</f>
        <v/>
      </c>
      <c r="T105" s="40" t="str">
        <f>IF(AND('Mapa final'!$AB$155="Alta",'Mapa final'!$AD$155="Mayor"),CONCATENATE("R50C",'Mapa final'!$R$155),"")</f>
        <v/>
      </c>
      <c r="U105" s="88" t="str">
        <f>IF(AND('Mapa final'!$AB$156="Alta",'Mapa final'!$AD$156="Mayor"),CONCATENATE("R50C",'Mapa final'!$R$156),"")</f>
        <v/>
      </c>
      <c r="V105" s="215" t="str">
        <f>IF(AND('Mapa final'!$AB$154="Alta",'Mapa final'!$AD$154="Catastrófico"),CONCATENATE("R50C",'Mapa final'!$R$154),"")</f>
        <v/>
      </c>
      <c r="W105" s="216" t="str">
        <f>IF(AND('Mapa final'!$AB$155="Alta",'Mapa final'!$AD$155="Catastrófico"),CONCATENATE("R50C",'Mapa final'!$R$155),"")</f>
        <v/>
      </c>
      <c r="X105" s="217" t="str">
        <f>IF(AND('Mapa final'!$AB$156="Alta",'Mapa final'!$AD$156="Catastrófico"),CONCATENATE("R50C",'Mapa final'!$R$156),"")</f>
        <v/>
      </c>
      <c r="Y105" s="41"/>
      <c r="Z105" s="292"/>
      <c r="AA105" s="293"/>
      <c r="AB105" s="293"/>
      <c r="AC105" s="293"/>
      <c r="AD105" s="293"/>
      <c r="AE105" s="294"/>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row>
    <row r="106" spans="1:61" ht="15" customHeight="1" x14ac:dyDescent="0.25">
      <c r="A106" s="41"/>
      <c r="B106" s="309"/>
      <c r="C106" s="310"/>
      <c r="D106" s="311"/>
      <c r="E106" s="295" t="s">
        <v>108</v>
      </c>
      <c r="F106" s="296"/>
      <c r="G106" s="296"/>
      <c r="H106" s="296"/>
      <c r="I106" s="296"/>
      <c r="J106" s="218" t="str">
        <f>IF(AND('Mapa final'!$AB$7="Muy Alta",'Mapa final'!$AD$7="Moderado"),CONCATENATE("R1C",'Mapa final'!$R$7),"")</f>
        <v/>
      </c>
      <c r="K106" s="219" t="str">
        <f>IF(AND('Mapa final'!$AB$8="Muy Alta",'Mapa final'!$AD$8="Moderado"),CONCATENATE("R1C",'Mapa final'!$R$8),"")</f>
        <v/>
      </c>
      <c r="L106" s="220" t="str">
        <f>IF(AND('Mapa final'!$AB$9="Muy Alta",'Mapa final'!$AD$9="Moderado"),CONCATENATE("R1C",'Mapa final'!$R$9),"")</f>
        <v/>
      </c>
      <c r="M106" s="218" t="str">
        <f>IF(AND('Mapa final'!$AB$7="Muy Alta",'Mapa final'!$AD$7="Moderado"),CONCATENATE("R1C",'Mapa final'!$R$7),"")</f>
        <v/>
      </c>
      <c r="N106" s="219" t="str">
        <f>IF(AND('Mapa final'!$AB$8="Muy Alta",'Mapa final'!$AD$8="Moderado"),CONCATENATE("R1C",'Mapa final'!$R$8),"")</f>
        <v/>
      </c>
      <c r="O106" s="220" t="str">
        <f>IF(AND('Mapa final'!$AB$9="Muy Alta",'Mapa final'!$AD$9="Moderado"),CONCATENATE("R1C",'Mapa final'!$R$9),"")</f>
        <v/>
      </c>
      <c r="P106" s="218" t="str">
        <f>IF(AND('Mapa final'!$AB$7="Muy Alta",'Mapa final'!$AD$7="Moderado"),CONCATENATE("R1C",'Mapa final'!$R$7),"")</f>
        <v/>
      </c>
      <c r="Q106" s="219" t="str">
        <f>IF(AND('Mapa final'!$AB$8="Muy Alta",'Mapa final'!$AD$8="Moderado"),CONCATENATE("R1C",'Mapa final'!$R$8),"")</f>
        <v/>
      </c>
      <c r="R106" s="220" t="str">
        <f>IF(AND('Mapa final'!$AB$9="Muy Alta",'Mapa final'!$AD$9="Moderado"),CONCATENATE("R1C",'Mapa final'!$R$9),"")</f>
        <v/>
      </c>
      <c r="S106" s="84" t="str">
        <f>IF(AND('Mapa final'!$AB$7="Muy Alta",'Mapa final'!$AD$7="Mayor"),CONCATENATE("R1C",'Mapa final'!$R$7),"")</f>
        <v/>
      </c>
      <c r="T106" s="85" t="str">
        <f>IF(AND('Mapa final'!$AB$8="Muy Alta",'Mapa final'!$AD$8="Mayor"),CONCATENATE("R1C",'Mapa final'!$R$8),"")</f>
        <v/>
      </c>
      <c r="U106" s="86" t="str">
        <f>IF(AND('Mapa final'!$AB$9="Muy Alta",'Mapa final'!$AD$9="Mayor"),CONCATENATE("R1C",'Mapa final'!$R$9),"")</f>
        <v/>
      </c>
      <c r="V106" s="212" t="str">
        <f>IF(AND('Mapa final'!$AB$7="Muy Alta",'Mapa final'!$AD$7="Catastrófico"),CONCATENATE("R1C",'Mapa final'!$R$7),"")</f>
        <v/>
      </c>
      <c r="W106" s="213" t="str">
        <f>IF(AND('Mapa final'!$AB$8="Muy Alta",'Mapa final'!$AD$8="Catastrófico"),CONCATENATE("R1C",'Mapa final'!$R$8),"")</f>
        <v/>
      </c>
      <c r="X106" s="214" t="str">
        <f>IF(AND('Mapa final'!$AB$9="Muy Alta",'Mapa final'!$AD$9="Catastrófico"),CONCATENATE("R1C",'Mapa final'!$R$9),"")</f>
        <v/>
      </c>
      <c r="Y106" s="41"/>
      <c r="Z106" s="326" t="s">
        <v>75</v>
      </c>
      <c r="AA106" s="327"/>
      <c r="AB106" s="327"/>
      <c r="AC106" s="327"/>
      <c r="AD106" s="327"/>
      <c r="AE106" s="328"/>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row>
    <row r="107" spans="1:61" ht="15" customHeight="1" x14ac:dyDescent="0.25">
      <c r="A107" s="41"/>
      <c r="B107" s="309"/>
      <c r="C107" s="310"/>
      <c r="D107" s="311"/>
      <c r="E107" s="283"/>
      <c r="F107" s="279"/>
      <c r="G107" s="279"/>
      <c r="H107" s="279"/>
      <c r="I107" s="279"/>
      <c r="J107" s="221" t="str">
        <f>IF(AND('Mapa final'!$AB$10="Media",'Mapa final'!$AD$10="Moderado"),CONCATENATE("R2C",'Mapa final'!$R$10),"")</f>
        <v/>
      </c>
      <c r="K107" s="222" t="str">
        <f>IF(AND('Mapa final'!$AB$11="Media",'Mapa final'!$AD$11="Moderado"),CONCATENATE("R2C",'Mapa final'!$R$11),"")</f>
        <v/>
      </c>
      <c r="L107" s="223" t="str">
        <f>IF(AND('Mapa final'!$AB$12="Media",'Mapa final'!$AD$12="Moderado"),CONCATENATE("R2C",'Mapa final'!$R$12),"")</f>
        <v/>
      </c>
      <c r="M107" s="221" t="str">
        <f>IF(AND('Mapa final'!$AB$10="Media",'Mapa final'!$AD$10="Moderado"),CONCATENATE("R2C",'Mapa final'!$R$10),"")</f>
        <v/>
      </c>
      <c r="N107" s="222" t="str">
        <f>IF(AND('Mapa final'!$AB$11="Media",'Mapa final'!$AD$11="Moderado"),CONCATENATE("R2C",'Mapa final'!$R$11),"")</f>
        <v/>
      </c>
      <c r="O107" s="223" t="str">
        <f>IF(AND('Mapa final'!$AB$12="Media",'Mapa final'!$AD$12="Moderado"),CONCATENATE("R2C",'Mapa final'!$R$12),"")</f>
        <v/>
      </c>
      <c r="P107" s="221" t="str">
        <f>IF(AND('Mapa final'!$AB$10="Media",'Mapa final'!$AD$10="Moderado"),CONCATENATE("R2C",'Mapa final'!$R$10),"")</f>
        <v/>
      </c>
      <c r="Q107" s="222" t="str">
        <f>IF(AND('Mapa final'!$AB$11="Media",'Mapa final'!$AD$11="Moderado"),CONCATENATE("R2C",'Mapa final'!$R$11),"")</f>
        <v/>
      </c>
      <c r="R107" s="223" t="str">
        <f>IF(AND('Mapa final'!$AB$12="Media",'Mapa final'!$AD$12="Moderado"),CONCATENATE("R2C",'Mapa final'!$R$12),"")</f>
        <v/>
      </c>
      <c r="S107" s="87" t="str">
        <f>IF(AND('Mapa final'!$AB$10="Media",'Mapa final'!$AD$10="Mayor"),CONCATENATE("R2C",'Mapa final'!$R$10),"")</f>
        <v/>
      </c>
      <c r="T107" s="40" t="str">
        <f>IF(AND('Mapa final'!$AB$11="Media",'Mapa final'!$AD$11="Mayor"),CONCATENATE("R2C",'Mapa final'!$R$11),"")</f>
        <v/>
      </c>
      <c r="U107" s="88" t="str">
        <f>IF(AND('Mapa final'!$AB$12="Media",'Mapa final'!$AD$12="Mayor"),CONCATENATE("R2C",'Mapa final'!$R$12),"")</f>
        <v/>
      </c>
      <c r="V107" s="215" t="str">
        <f>IF(AND('Mapa final'!$AB$10="Media",'Mapa final'!$AD$10="Catastrófico"),CONCATENATE("R2C",'Mapa final'!$R$10),"")</f>
        <v/>
      </c>
      <c r="W107" s="216" t="str">
        <f>IF(AND('Mapa final'!$AB$11="Media",'Mapa final'!$AD$11="Catastrófico"),CONCATENATE("R2C",'Mapa final'!$R$11),"")</f>
        <v/>
      </c>
      <c r="X107" s="217" t="str">
        <f>IF(AND('Mapa final'!$AB$12="Media",'Mapa final'!$AD$12="Catastrófico"),CONCATENATE("R2C",'Mapa final'!$R$12),"")</f>
        <v/>
      </c>
      <c r="Y107" s="41"/>
      <c r="Z107" s="329"/>
      <c r="AA107" s="330"/>
      <c r="AB107" s="330"/>
      <c r="AC107" s="330"/>
      <c r="AD107" s="330"/>
      <c r="AE107" s="33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row>
    <row r="108" spans="1:61" ht="15" customHeight="1" x14ac:dyDescent="0.25">
      <c r="A108" s="41"/>
      <c r="B108" s="309"/>
      <c r="C108" s="310"/>
      <c r="D108" s="311"/>
      <c r="E108" s="284"/>
      <c r="F108" s="279"/>
      <c r="G108" s="279"/>
      <c r="H108" s="279"/>
      <c r="I108" s="279"/>
      <c r="J108" s="221" t="str">
        <f>IF(AND('Mapa final'!$AB$13="Media",'Mapa final'!$AD$13="Moderado"),CONCATENATE("R3C",'Mapa final'!$R$13),"")</f>
        <v>R3C1</v>
      </c>
      <c r="K108" s="222" t="str">
        <f>IF(AND('Mapa final'!$AB$14="Media",'Mapa final'!$AD$14="Moderado"),CONCATENATE("R3C",'Mapa final'!$R$14),"")</f>
        <v/>
      </c>
      <c r="L108" s="223" t="str">
        <f>IF(AND('Mapa final'!$AB$15="Media",'Mapa final'!$AD$15="Moderado"),CONCATENATE("R3C",'Mapa final'!$R$15),"")</f>
        <v/>
      </c>
      <c r="M108" s="221" t="str">
        <f>IF(AND('Mapa final'!$AB$13="Media",'Mapa final'!$AD$13="Moderado"),CONCATENATE("R3C",'Mapa final'!$R$13),"")</f>
        <v>R3C1</v>
      </c>
      <c r="N108" s="222" t="str">
        <f>IF(AND('Mapa final'!$AB$14="Media",'Mapa final'!$AD$14="Moderado"),CONCATENATE("R3C",'Mapa final'!$R$14),"")</f>
        <v/>
      </c>
      <c r="O108" s="223" t="str">
        <f>IF(AND('Mapa final'!$AB$15="Media",'Mapa final'!$AD$15="Moderado"),CONCATENATE("R3C",'Mapa final'!$R$15),"")</f>
        <v/>
      </c>
      <c r="P108" s="221" t="str">
        <f>IF(AND('Mapa final'!$AB$13="Media",'Mapa final'!$AD$13="Moderado"),CONCATENATE("R3C",'Mapa final'!$R$13),"")</f>
        <v>R3C1</v>
      </c>
      <c r="Q108" s="222" t="str">
        <f>IF(AND('Mapa final'!$AB$14="Media",'Mapa final'!$AD$14="Moderado"),CONCATENATE("R3C",'Mapa final'!$R$14),"")</f>
        <v/>
      </c>
      <c r="R108" s="223" t="str">
        <f>IF(AND('Mapa final'!$AB$15="Media",'Mapa final'!$AD$15="Moderado"),CONCATENATE("R3C",'Mapa final'!$R$15),"")</f>
        <v/>
      </c>
      <c r="S108" s="87" t="str">
        <f>IF(AND('Mapa final'!$AB$13="Media",'Mapa final'!$AD$13="Mayor"),CONCATENATE("R3C",'Mapa final'!$R$13),"")</f>
        <v/>
      </c>
      <c r="T108" s="40" t="str">
        <f>IF(AND('Mapa final'!$AB$14="Media",'Mapa final'!$AD$14="Mayor"),CONCATENATE("R3C",'Mapa final'!$R$14),"")</f>
        <v/>
      </c>
      <c r="U108" s="88" t="str">
        <f>IF(AND('Mapa final'!$AB$15="Media",'Mapa final'!$AD$15="Mayor"),CONCATENATE("R3C",'Mapa final'!$R$15),"")</f>
        <v/>
      </c>
      <c r="V108" s="215" t="str">
        <f>IF(AND('Mapa final'!$AB$13="Media",'Mapa final'!$AD$13="Catastrófico"),CONCATENATE("R3C",'Mapa final'!$R$13),"")</f>
        <v/>
      </c>
      <c r="W108" s="216" t="str">
        <f>IF(AND('Mapa final'!$AB$14="Media",'Mapa final'!$AD$14="Catastrófico"),CONCATENATE("R3C",'Mapa final'!$R$14),"")</f>
        <v/>
      </c>
      <c r="X108" s="217" t="str">
        <f>IF(AND('Mapa final'!$AB$15="Media",'Mapa final'!$AD$15="Catastrófico"),CONCATENATE("R3C",'Mapa final'!$R$15),"")</f>
        <v/>
      </c>
      <c r="Y108" s="41"/>
      <c r="Z108" s="329"/>
      <c r="AA108" s="330"/>
      <c r="AB108" s="330"/>
      <c r="AC108" s="330"/>
      <c r="AD108" s="330"/>
      <c r="AE108" s="33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row>
    <row r="109" spans="1:61" ht="15" customHeight="1" x14ac:dyDescent="0.25">
      <c r="A109" s="41"/>
      <c r="B109" s="309"/>
      <c r="C109" s="310"/>
      <c r="D109" s="311"/>
      <c r="E109" s="284"/>
      <c r="F109" s="279"/>
      <c r="G109" s="279"/>
      <c r="H109" s="279"/>
      <c r="I109" s="279"/>
      <c r="J109" s="221" t="str">
        <f>IF(AND('Mapa final'!$AB$16="Media",'Mapa final'!$AD$16="Moderado"),CONCATENATE("R4C",'Mapa final'!$R$16),"")</f>
        <v/>
      </c>
      <c r="K109" s="222" t="str">
        <f>IF(AND('Mapa final'!$AB$17="Media",'Mapa final'!$AD$17="Moderado"),CONCATENATE("R4C",'Mapa final'!$R$17),"")</f>
        <v/>
      </c>
      <c r="L109" s="223" t="str">
        <f>IF(AND('Mapa final'!$AB$18="Media",'Mapa final'!$AD$18="Moderado"),CONCATENATE("R4C",'Mapa final'!$R$18),"")</f>
        <v/>
      </c>
      <c r="M109" s="221" t="str">
        <f>IF(AND('Mapa final'!$AB$16="Media",'Mapa final'!$AD$16="Moderado"),CONCATENATE("R4C",'Mapa final'!$R$16),"")</f>
        <v/>
      </c>
      <c r="N109" s="222" t="str">
        <f>IF(AND('Mapa final'!$AB$17="Media",'Mapa final'!$AD$17="Moderado"),CONCATENATE("R4C",'Mapa final'!$R$17),"")</f>
        <v/>
      </c>
      <c r="O109" s="223" t="str">
        <f>IF(AND('Mapa final'!$AB$18="Media",'Mapa final'!$AD$18="Moderado"),CONCATENATE("R4C",'Mapa final'!$R$18),"")</f>
        <v/>
      </c>
      <c r="P109" s="221" t="str">
        <f>IF(AND('Mapa final'!$AB$16="Media",'Mapa final'!$AD$16="Moderado"),CONCATENATE("R4C",'Mapa final'!$R$16),"")</f>
        <v/>
      </c>
      <c r="Q109" s="222" t="str">
        <f>IF(AND('Mapa final'!$AB$17="Media",'Mapa final'!$AD$17="Moderado"),CONCATENATE("R4C",'Mapa final'!$R$17),"")</f>
        <v/>
      </c>
      <c r="R109" s="223" t="str">
        <f>IF(AND('Mapa final'!$AB$18="Media",'Mapa final'!$AD$18="Moderado"),CONCATENATE("R4C",'Mapa final'!$R$18),"")</f>
        <v/>
      </c>
      <c r="S109" s="87" t="str">
        <f>IF(AND('Mapa final'!$AB$16="Media",'Mapa final'!$AD$16="Mayor"),CONCATENATE("R4C",'Mapa final'!$R$16),"")</f>
        <v/>
      </c>
      <c r="T109" s="40" t="str">
        <f>IF(AND('Mapa final'!$AB$17="Media",'Mapa final'!$AD$17="Mayor"),CONCATENATE("R4C",'Mapa final'!$R$17),"")</f>
        <v/>
      </c>
      <c r="U109" s="88" t="str">
        <f>IF(AND('Mapa final'!$AB$18="Media",'Mapa final'!$AD$18="Mayor"),CONCATENATE("R4C",'Mapa final'!$R$18),"")</f>
        <v/>
      </c>
      <c r="V109" s="215" t="str">
        <f>IF(AND('Mapa final'!$AB$16="Media",'Mapa final'!$AD$16="Catastrófico"),CONCATENATE("R4C",'Mapa final'!$R$16),"")</f>
        <v/>
      </c>
      <c r="W109" s="216" t="str">
        <f>IF(AND('Mapa final'!$AB$17="Media",'Mapa final'!$AD$17="Catastrófico"),CONCATENATE("R4C",'Mapa final'!$R$17),"")</f>
        <v/>
      </c>
      <c r="X109" s="217" t="str">
        <f>IF(AND('Mapa final'!$AB$18="Media",'Mapa final'!$AD$18="Catastrófico"),CONCATENATE("R4C",'Mapa final'!$R$18),"")</f>
        <v/>
      </c>
      <c r="Y109" s="41"/>
      <c r="Z109" s="329"/>
      <c r="AA109" s="330"/>
      <c r="AB109" s="330"/>
      <c r="AC109" s="330"/>
      <c r="AD109" s="330"/>
      <c r="AE109" s="33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row>
    <row r="110" spans="1:61" ht="15" customHeight="1" x14ac:dyDescent="0.25">
      <c r="A110" s="41"/>
      <c r="B110" s="309"/>
      <c r="C110" s="310"/>
      <c r="D110" s="311"/>
      <c r="E110" s="284"/>
      <c r="F110" s="279"/>
      <c r="G110" s="279"/>
      <c r="H110" s="279"/>
      <c r="I110" s="279"/>
      <c r="J110" s="221" t="str">
        <f>IF(AND('Mapa final'!$AB$19="Media",'Mapa final'!$AD$19="Moderado"),CONCATENATE("R5C",'Mapa final'!$R$19),"")</f>
        <v/>
      </c>
      <c r="K110" s="222" t="str">
        <f>IF(AND('Mapa final'!$AB$20="Media",'Mapa final'!$AD$20="Moderado"),CONCATENATE("R5C",'Mapa final'!$R$20),"")</f>
        <v/>
      </c>
      <c r="L110" s="223" t="str">
        <f>IF(AND('Mapa final'!$AB$21="Media",'Mapa final'!$AD$21="Moderado"),CONCATENATE("R5C",'Mapa final'!$R$21),"")</f>
        <v/>
      </c>
      <c r="M110" s="221" t="str">
        <f>IF(AND('Mapa final'!$AB$19="Media",'Mapa final'!$AD$19="Moderado"),CONCATENATE("R5C",'Mapa final'!$R$19),"")</f>
        <v/>
      </c>
      <c r="N110" s="222" t="str">
        <f>IF(AND('Mapa final'!$AB$20="Media",'Mapa final'!$AD$20="Moderado"),CONCATENATE("R5C",'Mapa final'!$R$20),"")</f>
        <v/>
      </c>
      <c r="O110" s="223" t="str">
        <f>IF(AND('Mapa final'!$AB$21="Media",'Mapa final'!$AD$21="Moderado"),CONCATENATE("R5C",'Mapa final'!$R$21),"")</f>
        <v/>
      </c>
      <c r="P110" s="221" t="str">
        <f>IF(AND('Mapa final'!$AB$19="Media",'Mapa final'!$AD$19="Moderado"),CONCATENATE("R5C",'Mapa final'!$R$19),"")</f>
        <v/>
      </c>
      <c r="Q110" s="222" t="str">
        <f>IF(AND('Mapa final'!$AB$20="Media",'Mapa final'!$AD$20="Moderado"),CONCATENATE("R5C",'Mapa final'!$R$20),"")</f>
        <v/>
      </c>
      <c r="R110" s="223" t="str">
        <f>IF(AND('Mapa final'!$AB$21="Media",'Mapa final'!$AD$21="Moderado"),CONCATENATE("R5C",'Mapa final'!$R$21),"")</f>
        <v/>
      </c>
      <c r="S110" s="87" t="str">
        <f>IF(AND('Mapa final'!$AB$19="Media",'Mapa final'!$AD$19="Mayor"),CONCATENATE("R5C",'Mapa final'!$R$19),"")</f>
        <v/>
      </c>
      <c r="T110" s="40" t="str">
        <f>IF(AND('Mapa final'!$AB$20="Media",'Mapa final'!$AD$20="Mayor"),CONCATENATE("R5C",'Mapa final'!$R$20),"")</f>
        <v/>
      </c>
      <c r="U110" s="88" t="str">
        <f>IF(AND('Mapa final'!$AB$21="Media",'Mapa final'!$AD$21="Mayor"),CONCATENATE("R5C",'Mapa final'!$R$21),"")</f>
        <v/>
      </c>
      <c r="V110" s="215" t="str">
        <f>IF(AND('Mapa final'!$AB$19="Media",'Mapa final'!$AD$19="Catastrófico"),CONCATENATE("R5C",'Mapa final'!$R$19),"")</f>
        <v/>
      </c>
      <c r="W110" s="216" t="str">
        <f>IF(AND('Mapa final'!$AB$20="Media",'Mapa final'!$AD$20="Catastrófico"),CONCATENATE("R5C",'Mapa final'!$R$20),"")</f>
        <v/>
      </c>
      <c r="X110" s="217" t="str">
        <f>IF(AND('Mapa final'!$AB$21="Media",'Mapa final'!$AD$21="Catastrófico"),CONCATENATE("R5C",'Mapa final'!$R$21),"")</f>
        <v/>
      </c>
      <c r="Y110" s="41"/>
      <c r="Z110" s="329"/>
      <c r="AA110" s="330"/>
      <c r="AB110" s="330"/>
      <c r="AC110" s="330"/>
      <c r="AD110" s="330"/>
      <c r="AE110" s="33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row>
    <row r="111" spans="1:61" ht="15" customHeight="1" x14ac:dyDescent="0.25">
      <c r="A111" s="41"/>
      <c r="B111" s="309"/>
      <c r="C111" s="310"/>
      <c r="D111" s="311"/>
      <c r="E111" s="284"/>
      <c r="F111" s="279"/>
      <c r="G111" s="279"/>
      <c r="H111" s="279"/>
      <c r="I111" s="279"/>
      <c r="J111" s="221" t="str">
        <f>IF(AND('Mapa final'!$AB$22="Media",'Mapa final'!$AD$22="Moderado"),CONCATENATE("R6C",'Mapa final'!$R$22),"")</f>
        <v>R6C1</v>
      </c>
      <c r="K111" s="222" t="str">
        <f>IF(AND('Mapa final'!$AB$23="Media",'Mapa final'!$AD$23="Moderado"),CONCATENATE("R6C",'Mapa final'!$R$23),"")</f>
        <v/>
      </c>
      <c r="L111" s="223" t="str">
        <f>IF(AND('Mapa final'!$AB$24="Media",'Mapa final'!$AD$24="Moderado"),CONCATENATE("R6C",'Mapa final'!$R$24),"")</f>
        <v/>
      </c>
      <c r="M111" s="221" t="str">
        <f>IF(AND('Mapa final'!$AB$22="Media",'Mapa final'!$AD$22="Moderado"),CONCATENATE("R6C",'Mapa final'!$R$22),"")</f>
        <v>R6C1</v>
      </c>
      <c r="N111" s="222" t="str">
        <f>IF(AND('Mapa final'!$AB$23="Media",'Mapa final'!$AD$23="Moderado"),CONCATENATE("R6C",'Mapa final'!$R$23),"")</f>
        <v/>
      </c>
      <c r="O111" s="223" t="str">
        <f>IF(AND('Mapa final'!$AB$24="Media",'Mapa final'!$AD$24="Moderado"),CONCATENATE("R6C",'Mapa final'!$R$24),"")</f>
        <v/>
      </c>
      <c r="P111" s="221" t="str">
        <f>IF(AND('Mapa final'!$AB$22="Media",'Mapa final'!$AD$22="Moderado"),CONCATENATE("R6C",'Mapa final'!$R$22),"")</f>
        <v>R6C1</v>
      </c>
      <c r="Q111" s="222" t="str">
        <f>IF(AND('Mapa final'!$AB$23="Media",'Mapa final'!$AD$23="Moderado"),CONCATENATE("R6C",'Mapa final'!$R$23),"")</f>
        <v/>
      </c>
      <c r="R111" s="223" t="str">
        <f>IF(AND('Mapa final'!$AB$24="Media",'Mapa final'!$AD$24="Moderado"),CONCATENATE("R6C",'Mapa final'!$R$24),"")</f>
        <v/>
      </c>
      <c r="S111" s="87" t="str">
        <f>IF(AND('Mapa final'!$AB$22="Media",'Mapa final'!$AD$22="Mayor"),CONCATENATE("R6C",'Mapa final'!$R$22),"")</f>
        <v/>
      </c>
      <c r="T111" s="40" t="str">
        <f>IF(AND('Mapa final'!$AB$23="Media",'Mapa final'!$AD$23="Mayor"),CONCATENATE("R6C",'Mapa final'!$R$23),"")</f>
        <v/>
      </c>
      <c r="U111" s="88" t="str">
        <f>IF(AND('Mapa final'!$AB$24="Media",'Mapa final'!$AD$24="Mayor"),CONCATENATE("R6C",'Mapa final'!$R$24),"")</f>
        <v/>
      </c>
      <c r="V111" s="215" t="str">
        <f>IF(AND('Mapa final'!$AB$22="Media",'Mapa final'!$AD$22="Catastrófico"),CONCATENATE("R6C",'Mapa final'!$R$22),"")</f>
        <v/>
      </c>
      <c r="W111" s="216" t="str">
        <f>IF(AND('Mapa final'!$AB$23="Media",'Mapa final'!$AD$23="Catastrófico"),CONCATENATE("R6C",'Mapa final'!$R$23),"")</f>
        <v/>
      </c>
      <c r="X111" s="217" t="str">
        <f>IF(AND('Mapa final'!$AB$24="Media",'Mapa final'!$AD$24="Catastrófico"),CONCATENATE("R6C",'Mapa final'!$R$24),"")</f>
        <v/>
      </c>
      <c r="Y111" s="41"/>
      <c r="Z111" s="329"/>
      <c r="AA111" s="330"/>
      <c r="AB111" s="330"/>
      <c r="AC111" s="330"/>
      <c r="AD111" s="330"/>
      <c r="AE111" s="33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row>
    <row r="112" spans="1:61" ht="15" customHeight="1" x14ac:dyDescent="0.25">
      <c r="A112" s="41"/>
      <c r="B112" s="309"/>
      <c r="C112" s="310"/>
      <c r="D112" s="311"/>
      <c r="E112" s="284"/>
      <c r="F112" s="279"/>
      <c r="G112" s="279"/>
      <c r="H112" s="279"/>
      <c r="I112" s="279"/>
      <c r="J112" s="221" t="str">
        <f>IF(AND('Mapa final'!$AB$25="Media",'Mapa final'!$AD$25="Moderado"),CONCATENATE("R7C",'Mapa final'!$R$25),"")</f>
        <v/>
      </c>
      <c r="K112" s="222" t="str">
        <f>IF(AND('Mapa final'!$AB$26="Media",'Mapa final'!$AD$26="Moderado"),CONCATENATE("R7C",'Mapa final'!$R$26),"")</f>
        <v/>
      </c>
      <c r="L112" s="223" t="str">
        <f>IF(AND('Mapa final'!$AB$27="Media",'Mapa final'!$AD$27="Moderado"),CONCATENATE("R7C",'Mapa final'!$R$27),"")</f>
        <v/>
      </c>
      <c r="M112" s="221" t="str">
        <f>IF(AND('Mapa final'!$AB$25="Media",'Mapa final'!$AD$25="Moderado"),CONCATENATE("R7C",'Mapa final'!$R$25),"")</f>
        <v/>
      </c>
      <c r="N112" s="222" t="str">
        <f>IF(AND('Mapa final'!$AB$26="Media",'Mapa final'!$AD$26="Moderado"),CONCATENATE("R7C",'Mapa final'!$R$26),"")</f>
        <v/>
      </c>
      <c r="O112" s="223" t="str">
        <f>IF(AND('Mapa final'!$AB$27="Media",'Mapa final'!$AD$27="Moderado"),CONCATENATE("R7C",'Mapa final'!$R$27),"")</f>
        <v/>
      </c>
      <c r="P112" s="221" t="str">
        <f>IF(AND('Mapa final'!$AB$25="Media",'Mapa final'!$AD$25="Moderado"),CONCATENATE("R7C",'Mapa final'!$R$25),"")</f>
        <v/>
      </c>
      <c r="Q112" s="222" t="str">
        <f>IF(AND('Mapa final'!$AB$26="Media",'Mapa final'!$AD$26="Moderado"),CONCATENATE("R7C",'Mapa final'!$R$26),"")</f>
        <v/>
      </c>
      <c r="R112" s="223" t="str">
        <f>IF(AND('Mapa final'!$AB$27="Media",'Mapa final'!$AD$27="Moderado"),CONCATENATE("R7C",'Mapa final'!$R$27),"")</f>
        <v/>
      </c>
      <c r="S112" s="87" t="str">
        <f>IF(AND('Mapa final'!$AB$25="Media",'Mapa final'!$AD$25="Mayor"),CONCATENATE("R7C",'Mapa final'!$R$25),"")</f>
        <v>R7C1</v>
      </c>
      <c r="T112" s="40" t="str">
        <f>IF(AND('Mapa final'!$AB$26="Media",'Mapa final'!$AD$26="Mayor"),CONCATENATE("R7C",'Mapa final'!$R$26),"")</f>
        <v/>
      </c>
      <c r="U112" s="88" t="str">
        <f>IF(AND('Mapa final'!$AB$27="Media",'Mapa final'!$AD$27="Mayor"),CONCATENATE("R7C",'Mapa final'!$R$27),"")</f>
        <v/>
      </c>
      <c r="V112" s="215" t="str">
        <f>IF(AND('Mapa final'!$AB$25="Media",'Mapa final'!$AD$25="Catastrófico"),CONCATENATE("R7C",'Mapa final'!$R$25),"")</f>
        <v/>
      </c>
      <c r="W112" s="216" t="str">
        <f>IF(AND('Mapa final'!$AB$26="Media",'Mapa final'!$AD$26="Catastrófico"),CONCATENATE("R7C",'Mapa final'!$R$26),"")</f>
        <v/>
      </c>
      <c r="X112" s="217" t="str">
        <f>IF(AND('Mapa final'!$AB$27="Media",'Mapa final'!$AD$27="Catastrófico"),CONCATENATE("R7C",'Mapa final'!$R$27),"")</f>
        <v/>
      </c>
      <c r="Y112" s="41"/>
      <c r="Z112" s="329"/>
      <c r="AA112" s="330"/>
      <c r="AB112" s="330"/>
      <c r="AC112" s="330"/>
      <c r="AD112" s="330"/>
      <c r="AE112" s="33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row>
    <row r="113" spans="1:61" ht="15" customHeight="1" x14ac:dyDescent="0.25">
      <c r="A113" s="41"/>
      <c r="B113" s="309"/>
      <c r="C113" s="310"/>
      <c r="D113" s="311"/>
      <c r="E113" s="284"/>
      <c r="F113" s="279"/>
      <c r="G113" s="279"/>
      <c r="H113" s="279"/>
      <c r="I113" s="279"/>
      <c r="J113" s="221" t="str">
        <f>IF(AND('Mapa final'!$AB$28="Media",'Mapa final'!$AD$28="Moderado"),CONCATENATE("R8C",'Mapa final'!$R$28),"")</f>
        <v>R8C1</v>
      </c>
      <c r="K113" s="222" t="str">
        <f>IF(AND('Mapa final'!$AB$29="Media",'Mapa final'!$AD$29="Moderado"),CONCATENATE("R8C",'Mapa final'!$R$29),"")</f>
        <v/>
      </c>
      <c r="L113" s="223" t="str">
        <f>IF(AND('Mapa final'!$AB$30="Media",'Mapa final'!$AD$30="Moderado"),CONCATENATE("R8C",'Mapa final'!$R$30),"")</f>
        <v/>
      </c>
      <c r="M113" s="221" t="str">
        <f>IF(AND('Mapa final'!$AB$28="Media",'Mapa final'!$AD$28="Moderado"),CONCATENATE("R8C",'Mapa final'!$R$28),"")</f>
        <v>R8C1</v>
      </c>
      <c r="N113" s="222" t="str">
        <f>IF(AND('Mapa final'!$AB$29="Media",'Mapa final'!$AD$29="Moderado"),CONCATENATE("R8C",'Mapa final'!$R$29),"")</f>
        <v/>
      </c>
      <c r="O113" s="223" t="str">
        <f>IF(AND('Mapa final'!$AB$30="Media",'Mapa final'!$AD$30="Moderado"),CONCATENATE("R8C",'Mapa final'!$R$30),"")</f>
        <v/>
      </c>
      <c r="P113" s="221" t="str">
        <f>IF(AND('Mapa final'!$AB$28="Media",'Mapa final'!$AD$28="Moderado"),CONCATENATE("R8C",'Mapa final'!$R$28),"")</f>
        <v>R8C1</v>
      </c>
      <c r="Q113" s="222" t="str">
        <f>IF(AND('Mapa final'!$AB$29="Media",'Mapa final'!$AD$29="Moderado"),CONCATENATE("R8C",'Mapa final'!$R$29),"")</f>
        <v/>
      </c>
      <c r="R113" s="223" t="str">
        <f>IF(AND('Mapa final'!$AB$30="Media",'Mapa final'!$AD$30="Moderado"),CONCATENATE("R8C",'Mapa final'!$R$30),"")</f>
        <v/>
      </c>
      <c r="S113" s="87" t="str">
        <f>IF(AND('Mapa final'!$AB$28="Media",'Mapa final'!$AD$28="Mayor"),CONCATENATE("R8C",'Mapa final'!$R$28),"")</f>
        <v/>
      </c>
      <c r="T113" s="40" t="str">
        <f>IF(AND('Mapa final'!$AB$29="Media",'Mapa final'!$AD$29="Mayor"),CONCATENATE("R8C",'Mapa final'!$R$29),"")</f>
        <v/>
      </c>
      <c r="U113" s="88" t="str">
        <f>IF(AND('Mapa final'!$AB$30="Media",'Mapa final'!$AD$30="Mayor"),CONCATENATE("R8C",'Mapa final'!$R$30),"")</f>
        <v/>
      </c>
      <c r="V113" s="215" t="str">
        <f>IF(AND('Mapa final'!$AB$28="Media",'Mapa final'!$AD$28="Catastrófico"),CONCATENATE("R8C",'Mapa final'!$R$28),"")</f>
        <v/>
      </c>
      <c r="W113" s="216" t="str">
        <f>IF(AND('Mapa final'!$AB$29="Media",'Mapa final'!$AD$29="Catastrófico"),CONCATENATE("R8C",'Mapa final'!$R$29),"")</f>
        <v/>
      </c>
      <c r="X113" s="217" t="str">
        <f>IF(AND('Mapa final'!$AB$30="Media",'Mapa final'!$AD$30="Catastrófico"),CONCATENATE("R8C",'Mapa final'!$R$30),"")</f>
        <v/>
      </c>
      <c r="Y113" s="41"/>
      <c r="Z113" s="329"/>
      <c r="AA113" s="330"/>
      <c r="AB113" s="330"/>
      <c r="AC113" s="330"/>
      <c r="AD113" s="330"/>
      <c r="AE113" s="33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row>
    <row r="114" spans="1:61" ht="15" customHeight="1" x14ac:dyDescent="0.25">
      <c r="A114" s="41"/>
      <c r="B114" s="309"/>
      <c r="C114" s="310"/>
      <c r="D114" s="311"/>
      <c r="E114" s="284"/>
      <c r="F114" s="279"/>
      <c r="G114" s="279"/>
      <c r="H114" s="279"/>
      <c r="I114" s="279"/>
      <c r="J114" s="221" t="str">
        <f>IF(AND('Mapa final'!$AB$31="Media",'Mapa final'!$AD$31="Moderado"),CONCATENATE("R9C",'Mapa final'!$R$31),"")</f>
        <v/>
      </c>
      <c r="K114" s="222" t="str">
        <f>IF(AND('Mapa final'!$AB$32="Media",'Mapa final'!$AD$32="Moderado"),CONCATENATE("R9C",'Mapa final'!$R$32),"")</f>
        <v/>
      </c>
      <c r="L114" s="223" t="str">
        <f>IF(AND('Mapa final'!$AB$33="Media",'Mapa final'!$AD$33="Moderado"),CONCATENATE("R9C",'Mapa final'!$R$33),"")</f>
        <v/>
      </c>
      <c r="M114" s="221" t="str">
        <f>IF(AND('Mapa final'!$AB$31="Media",'Mapa final'!$AD$31="Moderado"),CONCATENATE("R9C",'Mapa final'!$R$31),"")</f>
        <v/>
      </c>
      <c r="N114" s="222" t="str">
        <f>IF(AND('Mapa final'!$AB$32="Media",'Mapa final'!$AD$32="Moderado"),CONCATENATE("R9C",'Mapa final'!$R$32),"")</f>
        <v/>
      </c>
      <c r="O114" s="223" t="str">
        <f>IF(AND('Mapa final'!$AB$33="Media",'Mapa final'!$AD$33="Moderado"),CONCATENATE("R9C",'Mapa final'!$R$33),"")</f>
        <v/>
      </c>
      <c r="P114" s="221" t="str">
        <f>IF(AND('Mapa final'!$AB$31="Media",'Mapa final'!$AD$31="Moderado"),CONCATENATE("R9C",'Mapa final'!$R$31),"")</f>
        <v/>
      </c>
      <c r="Q114" s="222" t="str">
        <f>IF(AND('Mapa final'!$AB$32="Media",'Mapa final'!$AD$32="Moderado"),CONCATENATE("R9C",'Mapa final'!$R$32),"")</f>
        <v/>
      </c>
      <c r="R114" s="223" t="str">
        <f>IF(AND('Mapa final'!$AB$33="Media",'Mapa final'!$AD$33="Moderado"),CONCATENATE("R9C",'Mapa final'!$R$33),"")</f>
        <v/>
      </c>
      <c r="S114" s="87" t="str">
        <f>IF(AND('Mapa final'!$AB$31="Media",'Mapa final'!$AD$31="Mayor"),CONCATENATE("R9C",'Mapa final'!$R$31),"")</f>
        <v/>
      </c>
      <c r="T114" s="40" t="str">
        <f>IF(AND('Mapa final'!$AB$32="Media",'Mapa final'!$AD$32="Mayor"),CONCATENATE("R9C",'Mapa final'!$R$32),"")</f>
        <v/>
      </c>
      <c r="U114" s="88" t="str">
        <f>IF(AND('Mapa final'!$AB$33="Media",'Mapa final'!$AD$33="Mayor"),CONCATENATE("R9C",'Mapa final'!$R$33),"")</f>
        <v/>
      </c>
      <c r="V114" s="215" t="str">
        <f>IF(AND('Mapa final'!$AB$31="Media",'Mapa final'!$AD$31="Catastrófico"),CONCATENATE("R9C",'Mapa final'!$R$31),"")</f>
        <v/>
      </c>
      <c r="W114" s="216" t="str">
        <f>IF(AND('Mapa final'!$AB$32="Media",'Mapa final'!$AD$32="Catastrófico"),CONCATENATE("R9C",'Mapa final'!$R$32),"")</f>
        <v/>
      </c>
      <c r="X114" s="217" t="str">
        <f>IF(AND('Mapa final'!$AB$33="Media",'Mapa final'!$AD$33="Catastrófico"),CONCATENATE("R9C",'Mapa final'!$R$33),"")</f>
        <v/>
      </c>
      <c r="Y114" s="41"/>
      <c r="Z114" s="329"/>
      <c r="AA114" s="330"/>
      <c r="AB114" s="330"/>
      <c r="AC114" s="330"/>
      <c r="AD114" s="330"/>
      <c r="AE114" s="33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row>
    <row r="115" spans="1:61" ht="15" customHeight="1" x14ac:dyDescent="0.25">
      <c r="A115" s="41"/>
      <c r="B115" s="309"/>
      <c r="C115" s="310"/>
      <c r="D115" s="311"/>
      <c r="E115" s="284"/>
      <c r="F115" s="279"/>
      <c r="G115" s="279"/>
      <c r="H115" s="279"/>
      <c r="I115" s="279"/>
      <c r="J115" s="221" t="str">
        <f>IF(AND('Mapa final'!$AB$34="Media",'Mapa final'!$AD$34="Moderado"),CONCATENATE("R10C",'Mapa final'!$R$34),"")</f>
        <v/>
      </c>
      <c r="K115" s="222" t="str">
        <f>IF(AND('Mapa final'!$AB$35="Media",'Mapa final'!$AD$35="Moderado"),CONCATENATE("R10C",'Mapa final'!$R$35),"")</f>
        <v/>
      </c>
      <c r="L115" s="223" t="str">
        <f>IF(AND('Mapa final'!$AB$36="Media",'Mapa final'!$AD$36="Moderado"),CONCATENATE("R10C",'Mapa final'!$R$36),"")</f>
        <v/>
      </c>
      <c r="M115" s="221" t="str">
        <f>IF(AND('Mapa final'!$AB$34="Media",'Mapa final'!$AD$34="Moderado"),CONCATENATE("R10C",'Mapa final'!$R$34),"")</f>
        <v/>
      </c>
      <c r="N115" s="222" t="str">
        <f>IF(AND('Mapa final'!$AB$35="Media",'Mapa final'!$AD$35="Moderado"),CONCATENATE("R10C",'Mapa final'!$R$35),"")</f>
        <v/>
      </c>
      <c r="O115" s="223" t="str">
        <f>IF(AND('Mapa final'!$AB$36="Media",'Mapa final'!$AD$36="Moderado"),CONCATENATE("R10C",'Mapa final'!$R$36),"")</f>
        <v/>
      </c>
      <c r="P115" s="221" t="str">
        <f>IF(AND('Mapa final'!$AB$34="Media",'Mapa final'!$AD$34="Moderado"),CONCATENATE("R10C",'Mapa final'!$R$34),"")</f>
        <v/>
      </c>
      <c r="Q115" s="222" t="str">
        <f>IF(AND('Mapa final'!$AB$35="Media",'Mapa final'!$AD$35="Moderado"),CONCATENATE("R10C",'Mapa final'!$R$35),"")</f>
        <v/>
      </c>
      <c r="R115" s="223" t="str">
        <f>IF(AND('Mapa final'!$AB$36="Media",'Mapa final'!$AD$36="Moderado"),CONCATENATE("R10C",'Mapa final'!$R$36),"")</f>
        <v/>
      </c>
      <c r="S115" s="87" t="str">
        <f>IF(AND('Mapa final'!$AB$34="Media",'Mapa final'!$AD$34="Mayor"),CONCATENATE("R10C",'Mapa final'!$R$34),"")</f>
        <v/>
      </c>
      <c r="T115" s="40" t="str">
        <f>IF(AND('Mapa final'!$AB$35="Media",'Mapa final'!$AD$35="Mayor"),CONCATENATE("R10C",'Mapa final'!$R$35),"")</f>
        <v/>
      </c>
      <c r="U115" s="88" t="str">
        <f>IF(AND('Mapa final'!$AB$36="Media",'Mapa final'!$AD$36="Mayor"),CONCATENATE("R10C",'Mapa final'!$R$36),"")</f>
        <v/>
      </c>
      <c r="V115" s="215" t="str">
        <f>IF(AND('Mapa final'!$AB$34="Media",'Mapa final'!$AD$34="Catastrófico"),CONCATENATE("R10C",'Mapa final'!$R$34),"")</f>
        <v/>
      </c>
      <c r="W115" s="216" t="str">
        <f>IF(AND('Mapa final'!$AB$35="Media",'Mapa final'!$AD$35="Catastrófico"),CONCATENATE("R10C",'Mapa final'!$R$35),"")</f>
        <v/>
      </c>
      <c r="X115" s="217" t="str">
        <f>IF(AND('Mapa final'!$AB$36="Media",'Mapa final'!$AD$36="Catastrófico"),CONCATENATE("R10C",'Mapa final'!$R$36),"")</f>
        <v/>
      </c>
      <c r="Y115" s="41"/>
      <c r="Z115" s="329"/>
      <c r="AA115" s="330"/>
      <c r="AB115" s="330"/>
      <c r="AC115" s="330"/>
      <c r="AD115" s="330"/>
      <c r="AE115" s="33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row>
    <row r="116" spans="1:61" ht="15" customHeight="1" x14ac:dyDescent="0.25">
      <c r="A116" s="41"/>
      <c r="B116" s="309"/>
      <c r="C116" s="310"/>
      <c r="D116" s="311"/>
      <c r="E116" s="284"/>
      <c r="F116" s="279"/>
      <c r="G116" s="279"/>
      <c r="H116" s="279"/>
      <c r="I116" s="279"/>
      <c r="J116" s="221" t="str">
        <f>IF(AND('Mapa final'!$AB$37="Media",'Mapa final'!$AD$37="Moderado"),CONCATENATE("R11C",'Mapa final'!$R$37),"")</f>
        <v/>
      </c>
      <c r="K116" s="222" t="str">
        <f>IF(AND('Mapa final'!$AB$38="Media",'Mapa final'!$AD$38="Moderado"),CONCATENATE("R11C",'Mapa final'!$R$38),"")</f>
        <v/>
      </c>
      <c r="L116" s="223" t="str">
        <f>IF(AND('Mapa final'!$AB$39="Media",'Mapa final'!$AD$39="Moderado"),CONCATENATE("R11C",'Mapa final'!$R$39),"")</f>
        <v/>
      </c>
      <c r="M116" s="221" t="str">
        <f>IF(AND('Mapa final'!$AB$37="Media",'Mapa final'!$AD$37="Moderado"),CONCATENATE("R11C",'Mapa final'!$R$37),"")</f>
        <v/>
      </c>
      <c r="N116" s="222" t="str">
        <f>IF(AND('Mapa final'!$AB$38="Media",'Mapa final'!$AD$38="Moderado"),CONCATENATE("R11C",'Mapa final'!$R$38),"")</f>
        <v/>
      </c>
      <c r="O116" s="223" t="str">
        <f>IF(AND('Mapa final'!$AB$39="Media",'Mapa final'!$AD$39="Moderado"),CONCATENATE("R11C",'Mapa final'!$R$39),"")</f>
        <v/>
      </c>
      <c r="P116" s="221" t="str">
        <f>IF(AND('Mapa final'!$AB$37="Media",'Mapa final'!$AD$37="Moderado"),CONCATENATE("R11C",'Mapa final'!$R$37),"")</f>
        <v/>
      </c>
      <c r="Q116" s="222" t="str">
        <f>IF(AND('Mapa final'!$AB$38="Media",'Mapa final'!$AD$38="Moderado"),CONCATENATE("R11C",'Mapa final'!$R$38),"")</f>
        <v/>
      </c>
      <c r="R116" s="223" t="str">
        <f>IF(AND('Mapa final'!$AB$39="Media",'Mapa final'!$AD$39="Moderado"),CONCATENATE("R11C",'Mapa final'!$R$39),"")</f>
        <v/>
      </c>
      <c r="S116" s="87" t="str">
        <f>IF(AND('Mapa final'!$AB$37="Media",'Mapa final'!$AD$37="Mayor"),CONCATENATE("R11C",'Mapa final'!$R$37),"")</f>
        <v/>
      </c>
      <c r="T116" s="40" t="str">
        <f>IF(AND('Mapa final'!$AB$38="Media",'Mapa final'!$AD$38="Mayor"),CONCATENATE("R11C",'Mapa final'!$R$38),"")</f>
        <v/>
      </c>
      <c r="U116" s="88" t="str">
        <f>IF(AND('Mapa final'!$AB$39="Media",'Mapa final'!$AD$39="Mayor"),CONCATENATE("R11C",'Mapa final'!$R$39),"")</f>
        <v/>
      </c>
      <c r="V116" s="215" t="str">
        <f>IF(AND('Mapa final'!$AB$37="Media",'Mapa final'!$AD$37="Catastrófico"),CONCATENATE("R11C",'Mapa final'!$R$37),"")</f>
        <v/>
      </c>
      <c r="W116" s="216" t="str">
        <f>IF(AND('Mapa final'!$AB$38="Media",'Mapa final'!$AD$38="Catastrófico"),CONCATENATE("R11C",'Mapa final'!$R$38),"")</f>
        <v/>
      </c>
      <c r="X116" s="217" t="str">
        <f>IF(AND('Mapa final'!$AB$39="Media",'Mapa final'!$AD$39="Catastrófico"),CONCATENATE("R11C",'Mapa final'!$R$39),"")</f>
        <v/>
      </c>
      <c r="Y116" s="41"/>
      <c r="Z116" s="329"/>
      <c r="AA116" s="330"/>
      <c r="AB116" s="330"/>
      <c r="AC116" s="330"/>
      <c r="AD116" s="330"/>
      <c r="AE116" s="33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row>
    <row r="117" spans="1:61" ht="15" customHeight="1" x14ac:dyDescent="0.25">
      <c r="A117" s="41"/>
      <c r="B117" s="309"/>
      <c r="C117" s="310"/>
      <c r="D117" s="311"/>
      <c r="E117" s="284"/>
      <c r="F117" s="279"/>
      <c r="G117" s="279"/>
      <c r="H117" s="279"/>
      <c r="I117" s="279"/>
      <c r="J117" s="221" t="str">
        <f>IF(AND('Mapa final'!$AB$40="Media",'Mapa final'!$AD$40="Moderado"),CONCATENATE("R12C",'Mapa final'!$R$40),"")</f>
        <v/>
      </c>
      <c r="K117" s="222" t="str">
        <f>IF(AND('Mapa final'!$AB$41="Media",'Mapa final'!$AD$41="Moderado"),CONCATENATE("R12C",'Mapa final'!$R$41),"")</f>
        <v/>
      </c>
      <c r="L117" s="223" t="str">
        <f>IF(AND('Mapa final'!$AB$42="Media",'Mapa final'!$AD$42="Moderado"),CONCATENATE("R12C",'Mapa final'!$R$42),"")</f>
        <v/>
      </c>
      <c r="M117" s="221" t="str">
        <f>IF(AND('Mapa final'!$AB$40="Media",'Mapa final'!$AD$40="Moderado"),CONCATENATE("R12C",'Mapa final'!$R$40),"")</f>
        <v/>
      </c>
      <c r="N117" s="222" t="str">
        <f>IF(AND('Mapa final'!$AB$41="Media",'Mapa final'!$AD$41="Moderado"),CONCATENATE("R12C",'Mapa final'!$R$41),"")</f>
        <v/>
      </c>
      <c r="O117" s="223" t="str">
        <f>IF(AND('Mapa final'!$AB$42="Media",'Mapa final'!$AD$42="Moderado"),CONCATENATE("R12C",'Mapa final'!$R$42),"")</f>
        <v/>
      </c>
      <c r="P117" s="221" t="str">
        <f>IF(AND('Mapa final'!$AB$40="Media",'Mapa final'!$AD$40="Moderado"),CONCATENATE("R12C",'Mapa final'!$R$40),"")</f>
        <v/>
      </c>
      <c r="Q117" s="222" t="str">
        <f>IF(AND('Mapa final'!$AB$41="Media",'Mapa final'!$AD$41="Moderado"),CONCATENATE("R12C",'Mapa final'!$R$41),"")</f>
        <v/>
      </c>
      <c r="R117" s="223" t="str">
        <f>IF(AND('Mapa final'!$AB$42="Media",'Mapa final'!$AD$42="Moderado"),CONCATENATE("R12C",'Mapa final'!$R$42),"")</f>
        <v/>
      </c>
      <c r="S117" s="87" t="str">
        <f>IF(AND('Mapa final'!$AB$40="Media",'Mapa final'!$AD$40="Mayor"),CONCATENATE("R12C",'Mapa final'!$R$40),"")</f>
        <v/>
      </c>
      <c r="T117" s="40" t="str">
        <f>IF(AND('Mapa final'!$AB$41="Media",'Mapa final'!$AD$41="Mayor"),CONCATENATE("R12C",'Mapa final'!$R$41),"")</f>
        <v/>
      </c>
      <c r="U117" s="88" t="str">
        <f>IF(AND('Mapa final'!$AB$42="Media",'Mapa final'!$AD$42="Mayor"),CONCATENATE("R12C",'Mapa final'!$R$42),"")</f>
        <v/>
      </c>
      <c r="V117" s="215" t="str">
        <f>IF(AND('Mapa final'!$AB$40="Media",'Mapa final'!$AD$40="Catastrófico"),CONCATENATE("R12C",'Mapa final'!$R$40),"")</f>
        <v/>
      </c>
      <c r="W117" s="216" t="str">
        <f>IF(AND('Mapa final'!$AB$41="Media",'Mapa final'!$AD$41="Catastrófico"),CONCATENATE("R12C",'Mapa final'!$R$41),"")</f>
        <v/>
      </c>
      <c r="X117" s="217" t="str">
        <f>IF(AND('Mapa final'!$AB$42="Media",'Mapa final'!$AD$42="Catastrófico"),CONCATENATE("R12C",'Mapa final'!$R$42),"")</f>
        <v/>
      </c>
      <c r="Y117" s="41"/>
      <c r="Z117" s="329"/>
      <c r="AA117" s="330"/>
      <c r="AB117" s="330"/>
      <c r="AC117" s="330"/>
      <c r="AD117" s="330"/>
      <c r="AE117" s="33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row>
    <row r="118" spans="1:61" ht="15" customHeight="1" x14ac:dyDescent="0.25">
      <c r="A118" s="41"/>
      <c r="B118" s="309"/>
      <c r="C118" s="310"/>
      <c r="D118" s="311"/>
      <c r="E118" s="284"/>
      <c r="F118" s="279"/>
      <c r="G118" s="279"/>
      <c r="H118" s="279"/>
      <c r="I118" s="279"/>
      <c r="J118" s="221" t="str">
        <f>IF(AND('Mapa final'!$AB$43="Media",'Mapa final'!$AD$43="Moderado"),CONCATENATE("R13C",'Mapa final'!$R$43),"")</f>
        <v>R13C1</v>
      </c>
      <c r="K118" s="222" t="str">
        <f>IF(AND('Mapa final'!$AB$44="Media",'Mapa final'!$AD$44="Moderado"),CONCATENATE("R13C",'Mapa final'!$R$44),"")</f>
        <v/>
      </c>
      <c r="L118" s="223" t="str">
        <f>IF(AND('Mapa final'!$AB$45="Media",'Mapa final'!$AD$45="Moderado"),CONCATENATE("R13C",'Mapa final'!$R$45),"")</f>
        <v/>
      </c>
      <c r="M118" s="221" t="str">
        <f>IF(AND('Mapa final'!$AB$43="Media",'Mapa final'!$AD$43="Moderado"),CONCATENATE("R13C",'Mapa final'!$R$43),"")</f>
        <v>R13C1</v>
      </c>
      <c r="N118" s="222" t="str">
        <f>IF(AND('Mapa final'!$AB$44="Media",'Mapa final'!$AD$44="Moderado"),CONCATENATE("R13C",'Mapa final'!$R$44),"")</f>
        <v/>
      </c>
      <c r="O118" s="223" t="str">
        <f>IF(AND('Mapa final'!$AB$45="Media",'Mapa final'!$AD$45="Moderado"),CONCATENATE("R13C",'Mapa final'!$R$45),"")</f>
        <v/>
      </c>
      <c r="P118" s="221" t="str">
        <f>IF(AND('Mapa final'!$AB$43="Media",'Mapa final'!$AD$43="Moderado"),CONCATENATE("R13C",'Mapa final'!$R$43),"")</f>
        <v>R13C1</v>
      </c>
      <c r="Q118" s="222" t="str">
        <f>IF(AND('Mapa final'!$AB$44="Media",'Mapa final'!$AD$44="Moderado"),CONCATENATE("R13C",'Mapa final'!$R$44),"")</f>
        <v/>
      </c>
      <c r="R118" s="223" t="str">
        <f>IF(AND('Mapa final'!$AB$45="Media",'Mapa final'!$AD$45="Moderado"),CONCATENATE("R13C",'Mapa final'!$R$45),"")</f>
        <v/>
      </c>
      <c r="S118" s="87" t="str">
        <f>IF(AND('Mapa final'!$AB$43="Media",'Mapa final'!$AD$43="Mayor"),CONCATENATE("R13C",'Mapa final'!$R$43),"")</f>
        <v/>
      </c>
      <c r="T118" s="40" t="str">
        <f>IF(AND('Mapa final'!$AB$44="Media",'Mapa final'!$AD$44="Mayor"),CONCATENATE("R13C",'Mapa final'!$R$44),"")</f>
        <v/>
      </c>
      <c r="U118" s="88" t="str">
        <f>IF(AND('Mapa final'!$AB$45="Media",'Mapa final'!$AD$45="Mayor"),CONCATENATE("R13C",'Mapa final'!$R$45),"")</f>
        <v/>
      </c>
      <c r="V118" s="215" t="str">
        <f>IF(AND('Mapa final'!$AB$43="Media",'Mapa final'!$AD$43="Catastrófico"),CONCATENATE("R13C",'Mapa final'!$R$43),"")</f>
        <v/>
      </c>
      <c r="W118" s="216" t="str">
        <f>IF(AND('Mapa final'!$AB$44="Media",'Mapa final'!$AD$44="Catastrófico"),CONCATENATE("R13C",'Mapa final'!$R$44),"")</f>
        <v/>
      </c>
      <c r="X118" s="217" t="str">
        <f>IF(AND('Mapa final'!$AB$45="Media",'Mapa final'!$AD$45="Catastrófico"),CONCATENATE("R13C",'Mapa final'!$R$45),"")</f>
        <v/>
      </c>
      <c r="Y118" s="41"/>
      <c r="Z118" s="329"/>
      <c r="AA118" s="330"/>
      <c r="AB118" s="330"/>
      <c r="AC118" s="330"/>
      <c r="AD118" s="330"/>
      <c r="AE118" s="33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row>
    <row r="119" spans="1:61" ht="15" customHeight="1" x14ac:dyDescent="0.25">
      <c r="A119" s="41"/>
      <c r="B119" s="309"/>
      <c r="C119" s="310"/>
      <c r="D119" s="311"/>
      <c r="E119" s="284"/>
      <c r="F119" s="279"/>
      <c r="G119" s="279"/>
      <c r="H119" s="279"/>
      <c r="I119" s="279"/>
      <c r="J119" s="221" t="str">
        <f>IF(AND('Mapa final'!$AB$46="Media",'Mapa final'!$AD$46="Moderado"),CONCATENATE("R14C",'Mapa final'!$R$46),"")</f>
        <v/>
      </c>
      <c r="K119" s="222" t="str">
        <f>IF(AND('Mapa final'!$AB$47="Media",'Mapa final'!$AD$47="Moderado"),CONCATENATE("R14C",'Mapa final'!$R$47),"")</f>
        <v/>
      </c>
      <c r="L119" s="223" t="str">
        <f>IF(AND('Mapa final'!$AB$48="Media",'Mapa final'!$AD$48="Moderado"),CONCATENATE("R14C",'Mapa final'!$R$48),"")</f>
        <v/>
      </c>
      <c r="M119" s="221" t="str">
        <f>IF(AND('Mapa final'!$AB$46="Media",'Mapa final'!$AD$46="Moderado"),CONCATENATE("R14C",'Mapa final'!$R$46),"")</f>
        <v/>
      </c>
      <c r="N119" s="222" t="str">
        <f>IF(AND('Mapa final'!$AB$47="Media",'Mapa final'!$AD$47="Moderado"),CONCATENATE("R14C",'Mapa final'!$R$47),"")</f>
        <v/>
      </c>
      <c r="O119" s="223" t="str">
        <f>IF(AND('Mapa final'!$AB$48="Media",'Mapa final'!$AD$48="Moderado"),CONCATENATE("R14C",'Mapa final'!$R$48),"")</f>
        <v/>
      </c>
      <c r="P119" s="221" t="str">
        <f>IF(AND('Mapa final'!$AB$46="Media",'Mapa final'!$AD$46="Moderado"),CONCATENATE("R14C",'Mapa final'!$R$46),"")</f>
        <v/>
      </c>
      <c r="Q119" s="222" t="str">
        <f>IF(AND('Mapa final'!$AB$47="Media",'Mapa final'!$AD$47="Moderado"),CONCATENATE("R14C",'Mapa final'!$R$47),"")</f>
        <v/>
      </c>
      <c r="R119" s="223" t="str">
        <f>IF(AND('Mapa final'!$AB$48="Media",'Mapa final'!$AD$48="Moderado"),CONCATENATE("R14C",'Mapa final'!$R$48),"")</f>
        <v/>
      </c>
      <c r="S119" s="87" t="str">
        <f>IF(AND('Mapa final'!$AB$46="Media",'Mapa final'!$AD$46="Mayor"),CONCATENATE("R14C",'Mapa final'!$R$46),"")</f>
        <v/>
      </c>
      <c r="T119" s="40" t="str">
        <f>IF(AND('Mapa final'!$AB$47="Media",'Mapa final'!$AD$47="Mayor"),CONCATENATE("R14C",'Mapa final'!$R$47),"")</f>
        <v/>
      </c>
      <c r="U119" s="88" t="str">
        <f>IF(AND('Mapa final'!$AB$48="Media",'Mapa final'!$AD$48="Mayor"),CONCATENATE("R14C",'Mapa final'!$R$48),"")</f>
        <v/>
      </c>
      <c r="V119" s="215" t="str">
        <f>IF(AND('Mapa final'!$AB$46="Media",'Mapa final'!$AD$46="Catastrófico"),CONCATENATE("R14C",'Mapa final'!$R$46),"")</f>
        <v/>
      </c>
      <c r="W119" s="216" t="str">
        <f>IF(AND('Mapa final'!$AB$47="Media",'Mapa final'!$AD$47="Catastrófico"),CONCATENATE("R14C",'Mapa final'!$R$47),"")</f>
        <v/>
      </c>
      <c r="X119" s="217" t="str">
        <f>IF(AND('Mapa final'!$AB$48="Media",'Mapa final'!$AD$48="Catastrófico"),CONCATENATE("R14C",'Mapa final'!$R$48),"")</f>
        <v/>
      </c>
      <c r="Y119" s="41"/>
      <c r="Z119" s="329"/>
      <c r="AA119" s="330"/>
      <c r="AB119" s="330"/>
      <c r="AC119" s="330"/>
      <c r="AD119" s="330"/>
      <c r="AE119" s="33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row>
    <row r="120" spans="1:61" ht="15" customHeight="1" x14ac:dyDescent="0.25">
      <c r="A120" s="41"/>
      <c r="B120" s="309"/>
      <c r="C120" s="310"/>
      <c r="D120" s="311"/>
      <c r="E120" s="284"/>
      <c r="F120" s="279"/>
      <c r="G120" s="279"/>
      <c r="H120" s="279"/>
      <c r="I120" s="279"/>
      <c r="J120" s="221" t="str">
        <f>IF(AND('Mapa final'!$AB$49="Media",'Mapa final'!$AD$49="Moderado"),CONCATENATE("R15C",'Mapa final'!$R$49),"")</f>
        <v/>
      </c>
      <c r="K120" s="222" t="str">
        <f>IF(AND('Mapa final'!$AB$50="Media",'Mapa final'!$AD$50="Moderado"),CONCATENATE("R15C",'Mapa final'!$R$50),"")</f>
        <v/>
      </c>
      <c r="L120" s="223" t="str">
        <f>IF(AND('Mapa final'!$AB$51="Media",'Mapa final'!$AD$51="Moderado"),CONCATENATE("R15C",'Mapa final'!$R$51),"")</f>
        <v/>
      </c>
      <c r="M120" s="221" t="str">
        <f>IF(AND('Mapa final'!$AB$49="Media",'Mapa final'!$AD$49="Moderado"),CONCATENATE("R15C",'Mapa final'!$R$49),"")</f>
        <v/>
      </c>
      <c r="N120" s="222" t="str">
        <f>IF(AND('Mapa final'!$AB$50="Media",'Mapa final'!$AD$50="Moderado"),CONCATENATE("R15C",'Mapa final'!$R$50),"")</f>
        <v/>
      </c>
      <c r="O120" s="223" t="str">
        <f>IF(AND('Mapa final'!$AB$51="Media",'Mapa final'!$AD$51="Moderado"),CONCATENATE("R15C",'Mapa final'!$R$51),"")</f>
        <v/>
      </c>
      <c r="P120" s="221" t="str">
        <f>IF(AND('Mapa final'!$AB$49="Media",'Mapa final'!$AD$49="Moderado"),CONCATENATE("R15C",'Mapa final'!$R$49),"")</f>
        <v/>
      </c>
      <c r="Q120" s="222" t="str">
        <f>IF(AND('Mapa final'!$AB$50="Media",'Mapa final'!$AD$50="Moderado"),CONCATENATE("R15C",'Mapa final'!$R$50),"")</f>
        <v/>
      </c>
      <c r="R120" s="223" t="str">
        <f>IF(AND('Mapa final'!$AB$51="Media",'Mapa final'!$AD$51="Moderado"),CONCATENATE("R15C",'Mapa final'!$R$51),"")</f>
        <v/>
      </c>
      <c r="S120" s="87" t="str">
        <f>IF(AND('Mapa final'!$AB$49="Media",'Mapa final'!$AD$49="Mayor"),CONCATENATE("R15C",'Mapa final'!$R$49),"")</f>
        <v>R15C1</v>
      </c>
      <c r="T120" s="40" t="str">
        <f>IF(AND('Mapa final'!$AB$50="Media",'Mapa final'!$AD$50="Mayor"),CONCATENATE("R15C",'Mapa final'!$R$50),"")</f>
        <v/>
      </c>
      <c r="U120" s="88" t="str">
        <f>IF(AND('Mapa final'!$AB$51="Media",'Mapa final'!$AD$51="Mayor"),CONCATENATE("R15C",'Mapa final'!$R$51),"")</f>
        <v/>
      </c>
      <c r="V120" s="215" t="str">
        <f>IF(AND('Mapa final'!$AB$49="Media",'Mapa final'!$AD$49="Catastrófico"),CONCATENATE("R15C",'Mapa final'!$R$49),"")</f>
        <v/>
      </c>
      <c r="W120" s="216" t="str">
        <f>IF(AND('Mapa final'!$AB$50="Media",'Mapa final'!$AD$50="Catastrófico"),CONCATENATE("R15C",'Mapa final'!$R$50),"")</f>
        <v/>
      </c>
      <c r="X120" s="217" t="str">
        <f>IF(AND('Mapa final'!$AB$51="Media",'Mapa final'!$AD$51="Catastrófico"),CONCATENATE("R15C",'Mapa final'!$R$51),"")</f>
        <v/>
      </c>
      <c r="Y120" s="41"/>
      <c r="Z120" s="329"/>
      <c r="AA120" s="330"/>
      <c r="AB120" s="330"/>
      <c r="AC120" s="330"/>
      <c r="AD120" s="330"/>
      <c r="AE120" s="33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row>
    <row r="121" spans="1:61" ht="15" customHeight="1" x14ac:dyDescent="0.25">
      <c r="A121" s="41"/>
      <c r="B121" s="309"/>
      <c r="C121" s="310"/>
      <c r="D121" s="311"/>
      <c r="E121" s="284"/>
      <c r="F121" s="279"/>
      <c r="G121" s="279"/>
      <c r="H121" s="279"/>
      <c r="I121" s="279"/>
      <c r="J121" s="221" t="str">
        <f>IF(AND('Mapa final'!$AB$52="Media",'Mapa final'!$AD$52="Moderado"),CONCATENATE("R16C",'Mapa final'!$R$52),"")</f>
        <v>R16C1</v>
      </c>
      <c r="K121" s="222" t="str">
        <f>IF(AND('Mapa final'!$AB$53="Media",'Mapa final'!$AD$53="Moderado"),CONCATENATE("R16C",'Mapa final'!$R$53),"")</f>
        <v/>
      </c>
      <c r="L121" s="223" t="str">
        <f>IF(AND('Mapa final'!$AB$54="Media",'Mapa final'!$AD$54="Moderado"),CONCATENATE("R16C",'Mapa final'!$R$54),"")</f>
        <v/>
      </c>
      <c r="M121" s="221" t="str">
        <f>IF(AND('Mapa final'!$AB$52="Media",'Mapa final'!$AD$52="Moderado"),CONCATENATE("R16C",'Mapa final'!$R$52),"")</f>
        <v>R16C1</v>
      </c>
      <c r="N121" s="222" t="str">
        <f>IF(AND('Mapa final'!$AB$53="Media",'Mapa final'!$AD$53="Moderado"),CONCATENATE("R16C",'Mapa final'!$R$53),"")</f>
        <v/>
      </c>
      <c r="O121" s="223" t="str">
        <f>IF(AND('Mapa final'!$AB$54="Media",'Mapa final'!$AD$54="Moderado"),CONCATENATE("R16C",'Mapa final'!$R$54),"")</f>
        <v/>
      </c>
      <c r="P121" s="221" t="str">
        <f>IF(AND('Mapa final'!$AB$52="Media",'Mapa final'!$AD$52="Moderado"),CONCATENATE("R16C",'Mapa final'!$R$52),"")</f>
        <v>R16C1</v>
      </c>
      <c r="Q121" s="222" t="str">
        <f>IF(AND('Mapa final'!$AB$53="Media",'Mapa final'!$AD$53="Moderado"),CONCATENATE("R16C",'Mapa final'!$R$53),"")</f>
        <v/>
      </c>
      <c r="R121" s="223" t="str">
        <f>IF(AND('Mapa final'!$AB$54="Media",'Mapa final'!$AD$54="Moderado"),CONCATENATE("R16C",'Mapa final'!$R$54),"")</f>
        <v/>
      </c>
      <c r="S121" s="87" t="str">
        <f>IF(AND('Mapa final'!$AB$52="Media",'Mapa final'!$AD$52="Mayor"),CONCATENATE("R16C",'Mapa final'!$R$52),"")</f>
        <v/>
      </c>
      <c r="T121" s="40" t="str">
        <f>IF(AND('Mapa final'!$AB$53="Media",'Mapa final'!$AD$53="Mayor"),CONCATENATE("R16C",'Mapa final'!$R$53),"")</f>
        <v/>
      </c>
      <c r="U121" s="88" t="str">
        <f>IF(AND('Mapa final'!$AB$54="Media",'Mapa final'!$AD$54="Mayor"),CONCATENATE("R16C",'Mapa final'!$R$54),"")</f>
        <v/>
      </c>
      <c r="V121" s="215" t="str">
        <f>IF(AND('Mapa final'!$AB$52="Media",'Mapa final'!$AD$52="Catastrófico"),CONCATENATE("R16C",'Mapa final'!$R$52),"")</f>
        <v/>
      </c>
      <c r="W121" s="216" t="str">
        <f>IF(AND('Mapa final'!$AB$53="Media",'Mapa final'!$AD$53="Catastrófico"),CONCATENATE("R16C",'Mapa final'!$R$53),"")</f>
        <v/>
      </c>
      <c r="X121" s="217" t="str">
        <f>IF(AND('Mapa final'!$AB$54="Media",'Mapa final'!$AD$54="Catastrófico"),CONCATENATE("R16C",'Mapa final'!$R$54),"")</f>
        <v/>
      </c>
      <c r="Y121" s="41"/>
      <c r="Z121" s="329"/>
      <c r="AA121" s="330"/>
      <c r="AB121" s="330"/>
      <c r="AC121" s="330"/>
      <c r="AD121" s="330"/>
      <c r="AE121" s="33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row>
    <row r="122" spans="1:61" ht="15" customHeight="1" x14ac:dyDescent="0.25">
      <c r="A122" s="41"/>
      <c r="B122" s="309"/>
      <c r="C122" s="310"/>
      <c r="D122" s="311"/>
      <c r="E122" s="284"/>
      <c r="F122" s="279"/>
      <c r="G122" s="279"/>
      <c r="H122" s="279"/>
      <c r="I122" s="279"/>
      <c r="J122" s="221" t="str">
        <f>IF(AND('Mapa final'!$AB$55="Media",'Mapa final'!$AD$55="Moderado"),CONCATENATE("R17",'Mapa final'!$R$55),"")</f>
        <v>R171</v>
      </c>
      <c r="K122" s="222" t="str">
        <f>IF(AND('Mapa final'!$AB$56="Media",'Mapa final'!$AD$56="Moderado"),CONCATENATE("R17C",'Mapa final'!$R$56),"")</f>
        <v/>
      </c>
      <c r="L122" s="223" t="str">
        <f>IF(AND('Mapa final'!$AB$57="Media",'Mapa final'!$AD$57="Moderado"),CONCATENATE("R17C",'Mapa final'!$R$57),"")</f>
        <v/>
      </c>
      <c r="M122" s="221" t="str">
        <f>IF(AND('Mapa final'!$AB$55="Media",'Mapa final'!$AD$55="Moderado"),CONCATENATE("R17",'Mapa final'!$R$55),"")</f>
        <v>R171</v>
      </c>
      <c r="N122" s="222" t="str">
        <f>IF(AND('Mapa final'!$AB$56="Media",'Mapa final'!$AD$56="Moderado"),CONCATENATE("R17C",'Mapa final'!$R$56),"")</f>
        <v/>
      </c>
      <c r="O122" s="223" t="str">
        <f>IF(AND('Mapa final'!$AB$57="Media",'Mapa final'!$AD$57="Moderado"),CONCATENATE("R17C",'Mapa final'!$R$57),"")</f>
        <v/>
      </c>
      <c r="P122" s="221" t="str">
        <f>IF(AND('Mapa final'!$AB$55="Media",'Mapa final'!$AD$55="Moderado"),CONCATENATE("R17",'Mapa final'!$R$55),"")</f>
        <v>R171</v>
      </c>
      <c r="Q122" s="222" t="str">
        <f>IF(AND('Mapa final'!$AB$56="Media",'Mapa final'!$AD$56="Moderado"),CONCATENATE("R17C",'Mapa final'!$R$56),"")</f>
        <v/>
      </c>
      <c r="R122" s="223" t="str">
        <f>IF(AND('Mapa final'!$AB$57="Media",'Mapa final'!$AD$57="Moderado"),CONCATENATE("R17C",'Mapa final'!$R$57),"")</f>
        <v/>
      </c>
      <c r="S122" s="87" t="str">
        <f>IF(AND('Mapa final'!$AB$55="Media",'Mapa final'!$AD$55="Mayor"),CONCATENATE("R17",'Mapa final'!$R$55),"")</f>
        <v/>
      </c>
      <c r="T122" s="40" t="str">
        <f>IF(AND('Mapa final'!$AB$56="Media",'Mapa final'!$AD$56="Mayor"),CONCATENATE("R17C",'Mapa final'!$R$56),"")</f>
        <v/>
      </c>
      <c r="U122" s="88" t="str">
        <f>IF(AND('Mapa final'!$AB$57="Media",'Mapa final'!$AD$57="Mayor"),CONCATENATE("R17C",'Mapa final'!$R$57),"")</f>
        <v/>
      </c>
      <c r="V122" s="215" t="str">
        <f>IF(AND('Mapa final'!$AB$55="Media",'Mapa final'!$AD$55="Catastrófico"),CONCATENATE("R17",'Mapa final'!$R$55),"")</f>
        <v/>
      </c>
      <c r="W122" s="216" t="str">
        <f>IF(AND('Mapa final'!$AB$56="Media",'Mapa final'!$AD$56="Catastrófico"),CONCATENATE("R17C",'Mapa final'!$R$56),"")</f>
        <v/>
      </c>
      <c r="X122" s="217" t="str">
        <f>IF(AND('Mapa final'!$AB$57="Media",'Mapa final'!$AD$57="Catastrófico"),CONCATENATE("R17C",'Mapa final'!$R$57),"")</f>
        <v/>
      </c>
      <c r="Y122" s="41"/>
      <c r="Z122" s="329"/>
      <c r="AA122" s="330"/>
      <c r="AB122" s="330"/>
      <c r="AC122" s="330"/>
      <c r="AD122" s="330"/>
      <c r="AE122" s="33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row>
    <row r="123" spans="1:61" ht="15" customHeight="1" x14ac:dyDescent="0.25">
      <c r="A123" s="41"/>
      <c r="B123" s="309"/>
      <c r="C123" s="310"/>
      <c r="D123" s="311"/>
      <c r="E123" s="284"/>
      <c r="F123" s="279"/>
      <c r="G123" s="279"/>
      <c r="H123" s="279"/>
      <c r="I123" s="279"/>
      <c r="J123" s="221" t="str">
        <f>IF(AND('Mapa final'!$AB$58="Media",'Mapa final'!$AD$58="Moderado"),CONCATENATE("R18C",'Mapa final'!$R$58),"")</f>
        <v/>
      </c>
      <c r="K123" s="222" t="str">
        <f>IF(AND('Mapa final'!$AB$59="Media",'Mapa final'!$AD$59="Moderado"),CONCATENATE("R18C",'Mapa final'!$R$59),"")</f>
        <v/>
      </c>
      <c r="L123" s="223" t="str">
        <f>IF(AND('Mapa final'!$AB$60="Media",'Mapa final'!$AD$60="Moderado"),CONCATENATE("R18C",'Mapa final'!$R$60),"")</f>
        <v/>
      </c>
      <c r="M123" s="221" t="str">
        <f>IF(AND('Mapa final'!$AB$58="Media",'Mapa final'!$AD$58="Moderado"),CONCATENATE("R18C",'Mapa final'!$R$58),"")</f>
        <v/>
      </c>
      <c r="N123" s="222" t="str">
        <f>IF(AND('Mapa final'!$AB$59="Media",'Mapa final'!$AD$59="Moderado"),CONCATENATE("R18C",'Mapa final'!$R$59),"")</f>
        <v/>
      </c>
      <c r="O123" s="223" t="str">
        <f>IF(AND('Mapa final'!$AB$60="Media",'Mapa final'!$AD$60="Moderado"),CONCATENATE("R18C",'Mapa final'!$R$60),"")</f>
        <v/>
      </c>
      <c r="P123" s="221" t="str">
        <f>IF(AND('Mapa final'!$AB$58="Media",'Mapa final'!$AD$58="Moderado"),CONCATENATE("R18C",'Mapa final'!$R$58),"")</f>
        <v/>
      </c>
      <c r="Q123" s="222" t="str">
        <f>IF(AND('Mapa final'!$AB$59="Media",'Mapa final'!$AD$59="Moderado"),CONCATENATE("R18C",'Mapa final'!$R$59),"")</f>
        <v/>
      </c>
      <c r="R123" s="223" t="str">
        <f>IF(AND('Mapa final'!$AB$60="Media",'Mapa final'!$AD$60="Moderado"),CONCATENATE("R18C",'Mapa final'!$R$60),"")</f>
        <v/>
      </c>
      <c r="S123" s="87" t="str">
        <f>IF(AND('Mapa final'!$AB$58="Media",'Mapa final'!$AD$58="Mayor"),CONCATENATE("R18C",'Mapa final'!$R$58),"")</f>
        <v/>
      </c>
      <c r="T123" s="40" t="str">
        <f>IF(AND('Mapa final'!$AB$59="Media",'Mapa final'!$AD$59="Mayor"),CONCATENATE("R18C",'Mapa final'!$R$59),"")</f>
        <v/>
      </c>
      <c r="U123" s="88" t="str">
        <f>IF(AND('Mapa final'!$AB$60="Media",'Mapa final'!$AD$60="Mayor"),CONCATENATE("R18C",'Mapa final'!$R$60),"")</f>
        <v/>
      </c>
      <c r="V123" s="215" t="str">
        <f>IF(AND('Mapa final'!$AB$58="Media",'Mapa final'!$AD$58="Catastrófico"),CONCATENATE("R18C",'Mapa final'!$R$58),"")</f>
        <v/>
      </c>
      <c r="W123" s="216" t="str">
        <f>IF(AND('Mapa final'!$AB$59="Media",'Mapa final'!$AD$59="Catastrófico"),CONCATENATE("R18C",'Mapa final'!$R$59),"")</f>
        <v/>
      </c>
      <c r="X123" s="217" t="str">
        <f>IF(AND('Mapa final'!$AB$60="Media",'Mapa final'!$AD$60="Catastrófico"),CONCATENATE("R18C",'Mapa final'!$R$60),"")</f>
        <v/>
      </c>
      <c r="Y123" s="41"/>
      <c r="Z123" s="329"/>
      <c r="AA123" s="330"/>
      <c r="AB123" s="330"/>
      <c r="AC123" s="330"/>
      <c r="AD123" s="330"/>
      <c r="AE123" s="33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row>
    <row r="124" spans="1:61" ht="15" customHeight="1" x14ac:dyDescent="0.25">
      <c r="A124" s="41"/>
      <c r="B124" s="309"/>
      <c r="C124" s="310"/>
      <c r="D124" s="311"/>
      <c r="E124" s="284"/>
      <c r="F124" s="279"/>
      <c r="G124" s="279"/>
      <c r="H124" s="279"/>
      <c r="I124" s="279"/>
      <c r="J124" s="221" t="str">
        <f>IF(AND('Mapa final'!$AB$61="Media",'Mapa final'!$AD$61="Moderado"),CONCATENATE("R19C",'Mapa final'!$R$61),"")</f>
        <v/>
      </c>
      <c r="K124" s="222" t="str">
        <f>IF(AND('Mapa final'!$AB$62="Media",'Mapa final'!$AD$62="Moderado"),CONCATENATE("R19C",'Mapa final'!$R$62),"")</f>
        <v/>
      </c>
      <c r="L124" s="223" t="str">
        <f>IF(AND('Mapa final'!$AB$63="Media",'Mapa final'!$AD$63="Moderado"),CONCATENATE("R19C",'Mapa final'!$R$63),"")</f>
        <v/>
      </c>
      <c r="M124" s="221" t="str">
        <f>IF(AND('Mapa final'!$AB$61="Media",'Mapa final'!$AD$61="Moderado"),CONCATENATE("R19C",'Mapa final'!$R$61),"")</f>
        <v/>
      </c>
      <c r="N124" s="222" t="str">
        <f>IF(AND('Mapa final'!$AB$62="Media",'Mapa final'!$AD$62="Moderado"),CONCATENATE("R19C",'Mapa final'!$R$62),"")</f>
        <v/>
      </c>
      <c r="O124" s="223" t="str">
        <f>IF(AND('Mapa final'!$AB$63="Media",'Mapa final'!$AD$63="Moderado"),CONCATENATE("R19C",'Mapa final'!$R$63),"")</f>
        <v/>
      </c>
      <c r="P124" s="221" t="str">
        <f>IF(AND('Mapa final'!$AB$61="Media",'Mapa final'!$AD$61="Moderado"),CONCATENATE("R19C",'Mapa final'!$R$61),"")</f>
        <v/>
      </c>
      <c r="Q124" s="222" t="str">
        <f>IF(AND('Mapa final'!$AB$62="Media",'Mapa final'!$AD$62="Moderado"),CONCATENATE("R19C",'Mapa final'!$R$62),"")</f>
        <v/>
      </c>
      <c r="R124" s="223" t="str">
        <f>IF(AND('Mapa final'!$AB$63="Media",'Mapa final'!$AD$63="Moderado"),CONCATENATE("R19C",'Mapa final'!$R$63),"")</f>
        <v/>
      </c>
      <c r="S124" s="87" t="str">
        <f>IF(AND('Mapa final'!$AB$61="Media",'Mapa final'!$AD$61="Mayor"),CONCATENATE("R19C",'Mapa final'!$R$61),"")</f>
        <v/>
      </c>
      <c r="T124" s="40" t="str">
        <f>IF(AND('Mapa final'!$AB$62="Media",'Mapa final'!$AD$62="Mayor"),CONCATENATE("R19C",'Mapa final'!$R$62),"")</f>
        <v/>
      </c>
      <c r="U124" s="88" t="str">
        <f>IF(AND('Mapa final'!$AB$63="Media",'Mapa final'!$AD$63="Mayor"),CONCATENATE("R19C",'Mapa final'!$R$63),"")</f>
        <v/>
      </c>
      <c r="V124" s="215" t="str">
        <f>IF(AND('Mapa final'!$AB$61="Media",'Mapa final'!$AD$61="Catastrófico"),CONCATENATE("R19C",'Mapa final'!$R$61),"")</f>
        <v/>
      </c>
      <c r="W124" s="216" t="str">
        <f>IF(AND('Mapa final'!$AB$62="Media",'Mapa final'!$AD$62="Catastrófico"),CONCATENATE("R19C",'Mapa final'!$R$62),"")</f>
        <v/>
      </c>
      <c r="X124" s="217" t="str">
        <f>IF(AND('Mapa final'!$AB$63="Media",'Mapa final'!$AD$63="Catastrófico"),CONCATENATE("R19C",'Mapa final'!$R$63),"")</f>
        <v/>
      </c>
      <c r="Y124" s="41"/>
      <c r="Z124" s="329"/>
      <c r="AA124" s="330"/>
      <c r="AB124" s="330"/>
      <c r="AC124" s="330"/>
      <c r="AD124" s="330"/>
      <c r="AE124" s="33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row>
    <row r="125" spans="1:61" ht="15" customHeight="1" x14ac:dyDescent="0.25">
      <c r="A125" s="41"/>
      <c r="B125" s="309"/>
      <c r="C125" s="310"/>
      <c r="D125" s="311"/>
      <c r="E125" s="284"/>
      <c r="F125" s="279"/>
      <c r="G125" s="279"/>
      <c r="H125" s="279"/>
      <c r="I125" s="279"/>
      <c r="J125" s="221" t="str">
        <f>IF(AND('Mapa final'!$AB$64="Media",'Mapa final'!$AD$64="Moderado"),CONCATENATE("R20C",'Mapa final'!$R$64),"")</f>
        <v/>
      </c>
      <c r="K125" s="222" t="str">
        <f>IF(AND('Mapa final'!$AB$65="Media",'Mapa final'!$AD$65="Moderado"),CONCATENATE("R20C",'Mapa final'!$R$65),"")</f>
        <v/>
      </c>
      <c r="L125" s="223" t="str">
        <f>IF(AND('Mapa final'!$AB$66="Media",'Mapa final'!$AD$66="Moderado"),CONCATENATE("R20C",'Mapa final'!$R$66),"")</f>
        <v/>
      </c>
      <c r="M125" s="221" t="str">
        <f>IF(AND('Mapa final'!$AB$64="Media",'Mapa final'!$AD$64="Moderado"),CONCATENATE("R20C",'Mapa final'!$R$64),"")</f>
        <v/>
      </c>
      <c r="N125" s="222" t="str">
        <f>IF(AND('Mapa final'!$AB$65="Media",'Mapa final'!$AD$65="Moderado"),CONCATENATE("R20C",'Mapa final'!$R$65),"")</f>
        <v/>
      </c>
      <c r="O125" s="223" t="str">
        <f>IF(AND('Mapa final'!$AB$66="Media",'Mapa final'!$AD$66="Moderado"),CONCATENATE("R20C",'Mapa final'!$R$66),"")</f>
        <v/>
      </c>
      <c r="P125" s="221" t="str">
        <f>IF(AND('Mapa final'!$AB$64="Media",'Mapa final'!$AD$64="Moderado"),CONCATENATE("R20C",'Mapa final'!$R$64),"")</f>
        <v/>
      </c>
      <c r="Q125" s="222" t="str">
        <f>IF(AND('Mapa final'!$AB$65="Media",'Mapa final'!$AD$65="Moderado"),CONCATENATE("R20C",'Mapa final'!$R$65),"")</f>
        <v/>
      </c>
      <c r="R125" s="223" t="str">
        <f>IF(AND('Mapa final'!$AB$66="Media",'Mapa final'!$AD$66="Moderado"),CONCATENATE("R20C",'Mapa final'!$R$66),"")</f>
        <v/>
      </c>
      <c r="S125" s="87" t="str">
        <f>IF(AND('Mapa final'!$AB$64="Media",'Mapa final'!$AD$64="Mayor"),CONCATENATE("R20C",'Mapa final'!$R$64),"")</f>
        <v/>
      </c>
      <c r="T125" s="40" t="str">
        <f>IF(AND('Mapa final'!$AB$65="Media",'Mapa final'!$AD$65="Mayor"),CONCATENATE("R20C",'Mapa final'!$R$65),"")</f>
        <v/>
      </c>
      <c r="U125" s="88" t="str">
        <f>IF(AND('Mapa final'!$AB$66="Media",'Mapa final'!$AD$66="Mayor"),CONCATENATE("R20C",'Mapa final'!$R$66),"")</f>
        <v/>
      </c>
      <c r="V125" s="215" t="str">
        <f>IF(AND('Mapa final'!$AB$64="Media",'Mapa final'!$AD$64="Catastrófico"),CONCATENATE("R20C",'Mapa final'!$R$64),"")</f>
        <v/>
      </c>
      <c r="W125" s="216" t="str">
        <f>IF(AND('Mapa final'!$AB$65="Media",'Mapa final'!$AD$65="Catastrófico"),CONCATENATE("R20C",'Mapa final'!$R$65),"")</f>
        <v/>
      </c>
      <c r="X125" s="217" t="str">
        <f>IF(AND('Mapa final'!$AB$66="Media",'Mapa final'!$AD$66="Catastrófico"),CONCATENATE("R20C",'Mapa final'!$R$66),"")</f>
        <v/>
      </c>
      <c r="Y125" s="41"/>
      <c r="Z125" s="329"/>
      <c r="AA125" s="330"/>
      <c r="AB125" s="330"/>
      <c r="AC125" s="330"/>
      <c r="AD125" s="330"/>
      <c r="AE125" s="33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row>
    <row r="126" spans="1:61" ht="15" customHeight="1" x14ac:dyDescent="0.25">
      <c r="A126" s="41"/>
      <c r="B126" s="309"/>
      <c r="C126" s="310"/>
      <c r="D126" s="311"/>
      <c r="E126" s="284"/>
      <c r="F126" s="279"/>
      <c r="G126" s="279"/>
      <c r="H126" s="279"/>
      <c r="I126" s="279"/>
      <c r="J126" s="221" t="str">
        <f>IF(AND('Mapa final'!$AB$67="Media",'Mapa final'!$AD$67="Moderado"),CONCATENATE("R21C",'Mapa final'!$R$67),"")</f>
        <v/>
      </c>
      <c r="K126" s="222" t="str">
        <f>IF(AND('Mapa final'!$AB$68="Media",'Mapa final'!$AD$68="Moderado"),CONCATENATE("R21C",'Mapa final'!$R$68),"")</f>
        <v/>
      </c>
      <c r="L126" s="223" t="str">
        <f>IF(AND('Mapa final'!$AB$69="Media",'Mapa final'!$AD$69="Moderado"),CONCATENATE("R21C",'Mapa final'!$R$69),"")</f>
        <v/>
      </c>
      <c r="M126" s="221" t="str">
        <f>IF(AND('Mapa final'!$AB$67="Media",'Mapa final'!$AD$67="Moderado"),CONCATENATE("R21C",'Mapa final'!$R$67),"")</f>
        <v/>
      </c>
      <c r="N126" s="222" t="str">
        <f>IF(AND('Mapa final'!$AB$68="Media",'Mapa final'!$AD$68="Moderado"),CONCATENATE("R21C",'Mapa final'!$R$68),"")</f>
        <v/>
      </c>
      <c r="O126" s="223" t="str">
        <f>IF(AND('Mapa final'!$AB$69="Media",'Mapa final'!$AD$69="Moderado"),CONCATENATE("R21C",'Mapa final'!$R$69),"")</f>
        <v/>
      </c>
      <c r="P126" s="221" t="str">
        <f>IF(AND('Mapa final'!$AB$67="Media",'Mapa final'!$AD$67="Moderado"),CONCATENATE("R21C",'Mapa final'!$R$67),"")</f>
        <v/>
      </c>
      <c r="Q126" s="222" t="str">
        <f>IF(AND('Mapa final'!$AB$68="Media",'Mapa final'!$AD$68="Moderado"),CONCATENATE("R21C",'Mapa final'!$R$68),"")</f>
        <v/>
      </c>
      <c r="R126" s="223" t="str">
        <f>IF(AND('Mapa final'!$AB$69="Media",'Mapa final'!$AD$69="Moderado"),CONCATENATE("R21C",'Mapa final'!$R$69),"")</f>
        <v/>
      </c>
      <c r="S126" s="87" t="str">
        <f>IF(AND('Mapa final'!$AB$67="Media",'Mapa final'!$AD$67="Mayor"),CONCATENATE("R21C",'Mapa final'!$R$67),"")</f>
        <v/>
      </c>
      <c r="T126" s="40" t="str">
        <f>IF(AND('Mapa final'!$AB$68="Media",'Mapa final'!$AD$68="Mayor"),CONCATENATE("R21C",'Mapa final'!$R$68),"")</f>
        <v/>
      </c>
      <c r="U126" s="88" t="str">
        <f>IF(AND('Mapa final'!$AB$69="Media",'Mapa final'!$AD$69="Mayor"),CONCATENATE("R21C",'Mapa final'!$R$69),"")</f>
        <v/>
      </c>
      <c r="V126" s="215" t="str">
        <f>IF(AND('Mapa final'!$AB$67="Media",'Mapa final'!$AD$67="Catastrófico"),CONCATENATE("R21C",'Mapa final'!$R$67),"")</f>
        <v/>
      </c>
      <c r="W126" s="216" t="str">
        <f>IF(AND('Mapa final'!$AB$68="Media",'Mapa final'!$AD$68="Catastrófico"),CONCATENATE("R21C",'Mapa final'!$R$68),"")</f>
        <v/>
      </c>
      <c r="X126" s="217" t="str">
        <f>IF(AND('Mapa final'!$AB$69="Media",'Mapa final'!$AD$69="Catastrófico"),CONCATENATE("R21C",'Mapa final'!$R$69),"")</f>
        <v/>
      </c>
      <c r="Y126" s="41"/>
      <c r="Z126" s="329"/>
      <c r="AA126" s="330"/>
      <c r="AB126" s="330"/>
      <c r="AC126" s="330"/>
      <c r="AD126" s="330"/>
      <c r="AE126" s="33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row>
    <row r="127" spans="1:61" ht="15" customHeight="1" x14ac:dyDescent="0.25">
      <c r="A127" s="41"/>
      <c r="B127" s="309"/>
      <c r="C127" s="310"/>
      <c r="D127" s="311"/>
      <c r="E127" s="284"/>
      <c r="F127" s="279"/>
      <c r="G127" s="279"/>
      <c r="H127" s="279"/>
      <c r="I127" s="279"/>
      <c r="J127" s="221" t="str">
        <f>IF(AND('Mapa final'!$AB$70="Media",'Mapa final'!$AD$70="Moderado"),CONCATENATE("R22C",'Mapa final'!$R$70),"")</f>
        <v/>
      </c>
      <c r="K127" s="222" t="str">
        <f>IF(AND('Mapa final'!$AB$71="Media",'Mapa final'!$AD$71="Moderado"),CONCATENATE("R22C",'Mapa final'!$R$71),"")</f>
        <v/>
      </c>
      <c r="L127" s="223" t="str">
        <f>IF(AND('Mapa final'!$AB$72="Media",'Mapa final'!$AD$72="Moderado"),CONCATENATE("R22C",'Mapa final'!$R$72),"")</f>
        <v/>
      </c>
      <c r="M127" s="221" t="str">
        <f>IF(AND('Mapa final'!$AB$70="Media",'Mapa final'!$AD$70="Moderado"),CONCATENATE("R22C",'Mapa final'!$R$70),"")</f>
        <v/>
      </c>
      <c r="N127" s="222" t="str">
        <f>IF(AND('Mapa final'!$AB$71="Media",'Mapa final'!$AD$71="Moderado"),CONCATENATE("R22C",'Mapa final'!$R$71),"")</f>
        <v/>
      </c>
      <c r="O127" s="223" t="str">
        <f>IF(AND('Mapa final'!$AB$72="Media",'Mapa final'!$AD$72="Moderado"),CONCATENATE("R22C",'Mapa final'!$R$72),"")</f>
        <v/>
      </c>
      <c r="P127" s="221" t="str">
        <f>IF(AND('Mapa final'!$AB$70="Media",'Mapa final'!$AD$70="Moderado"),CONCATENATE("R22C",'Mapa final'!$R$70),"")</f>
        <v/>
      </c>
      <c r="Q127" s="222" t="str">
        <f>IF(AND('Mapa final'!$AB$71="Media",'Mapa final'!$AD$71="Moderado"),CONCATENATE("R22C",'Mapa final'!$R$71),"")</f>
        <v/>
      </c>
      <c r="R127" s="223" t="str">
        <f>IF(AND('Mapa final'!$AB$72="Media",'Mapa final'!$AD$72="Moderado"),CONCATENATE("R22C",'Mapa final'!$R$72),"")</f>
        <v/>
      </c>
      <c r="S127" s="87" t="str">
        <f>IF(AND('Mapa final'!$AB$70="Media",'Mapa final'!$AD$70="Mayor"),CONCATENATE("R22C",'Mapa final'!$R$70),"")</f>
        <v/>
      </c>
      <c r="T127" s="40" t="str">
        <f>IF(AND('Mapa final'!$AB$71="Media",'Mapa final'!$AD$71="Mayor"),CONCATENATE("R22C",'Mapa final'!$R$71),"")</f>
        <v/>
      </c>
      <c r="U127" s="88" t="str">
        <f>IF(AND('Mapa final'!$AB$72="Media",'Mapa final'!$AD$72="Mayor"),CONCATENATE("R22C",'Mapa final'!$R$72),"")</f>
        <v/>
      </c>
      <c r="V127" s="215" t="str">
        <f>IF(AND('Mapa final'!$AB$70="Media",'Mapa final'!$AD$70="Catastrófico"),CONCATENATE("R22C",'Mapa final'!$R$70),"")</f>
        <v/>
      </c>
      <c r="W127" s="216" t="str">
        <f>IF(AND('Mapa final'!$AB$71="Media",'Mapa final'!$AD$71="Catastrófico"),CONCATENATE("R22C",'Mapa final'!$R$71),"")</f>
        <v/>
      </c>
      <c r="X127" s="217" t="str">
        <f>IF(AND('Mapa final'!$AB$72="Media",'Mapa final'!$AD$72="Catastrófico"),CONCATENATE("R22C",'Mapa final'!$R$72),"")</f>
        <v/>
      </c>
      <c r="Y127" s="41"/>
      <c r="Z127" s="329"/>
      <c r="AA127" s="330"/>
      <c r="AB127" s="330"/>
      <c r="AC127" s="330"/>
      <c r="AD127" s="330"/>
      <c r="AE127" s="33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row>
    <row r="128" spans="1:61" ht="15" customHeight="1" x14ac:dyDescent="0.25">
      <c r="A128" s="41"/>
      <c r="B128" s="309"/>
      <c r="C128" s="310"/>
      <c r="D128" s="311"/>
      <c r="E128" s="284"/>
      <c r="F128" s="279"/>
      <c r="G128" s="279"/>
      <c r="H128" s="279"/>
      <c r="I128" s="279"/>
      <c r="J128" s="221" t="str">
        <f>IF(AND('Mapa final'!$AB$73="Media",'Mapa final'!$AD$73="Moderado"),CONCATENATE("R23C",'Mapa final'!$R$73),"")</f>
        <v/>
      </c>
      <c r="K128" s="222" t="str">
        <f>IF(AND('Mapa final'!$AB$74="Media",'Mapa final'!$AD$74="Moderado"),CONCATENATE("R23C",'Mapa final'!$R$74),"")</f>
        <v/>
      </c>
      <c r="L128" s="223" t="str">
        <f>IF(AND('Mapa final'!$AB$75="Media",'Mapa final'!$AD$75="Moderado"),CONCATENATE("R23C",'Mapa final'!$R$75),"")</f>
        <v/>
      </c>
      <c r="M128" s="221" t="str">
        <f>IF(AND('Mapa final'!$AB$73="Media",'Mapa final'!$AD$73="Moderado"),CONCATENATE("R23C",'Mapa final'!$R$73),"")</f>
        <v/>
      </c>
      <c r="N128" s="222" t="str">
        <f>IF(AND('Mapa final'!$AB$74="Media",'Mapa final'!$AD$74="Moderado"),CONCATENATE("R23C",'Mapa final'!$R$74),"")</f>
        <v/>
      </c>
      <c r="O128" s="223" t="str">
        <f>IF(AND('Mapa final'!$AB$75="Media",'Mapa final'!$AD$75="Moderado"),CONCATENATE("R23C",'Mapa final'!$R$75),"")</f>
        <v/>
      </c>
      <c r="P128" s="221" t="str">
        <f>IF(AND('Mapa final'!$AB$73="Media",'Mapa final'!$AD$73="Moderado"),CONCATENATE("R23C",'Mapa final'!$R$73),"")</f>
        <v/>
      </c>
      <c r="Q128" s="222" t="str">
        <f>IF(AND('Mapa final'!$AB$74="Media",'Mapa final'!$AD$74="Moderado"),CONCATENATE("R23C",'Mapa final'!$R$74),"")</f>
        <v/>
      </c>
      <c r="R128" s="223" t="str">
        <f>IF(AND('Mapa final'!$AB$75="Media",'Mapa final'!$AD$75="Moderado"),CONCATENATE("R23C",'Mapa final'!$R$75),"")</f>
        <v/>
      </c>
      <c r="S128" s="87" t="str">
        <f>IF(AND('Mapa final'!$AB$73="Media",'Mapa final'!$AD$73="Mayor"),CONCATENATE("R23C",'Mapa final'!$R$73),"")</f>
        <v/>
      </c>
      <c r="T128" s="40" t="str">
        <f>IF(AND('Mapa final'!$AB$74="Media",'Mapa final'!$AD$74="Mayor"),CONCATENATE("R23C",'Mapa final'!$R$74),"")</f>
        <v/>
      </c>
      <c r="U128" s="88" t="str">
        <f>IF(AND('Mapa final'!$AB$75="Media",'Mapa final'!$AD$75="Mayor"),CONCATENATE("R23C",'Mapa final'!$R$75),"")</f>
        <v/>
      </c>
      <c r="V128" s="215" t="str">
        <f>IF(AND('Mapa final'!$AB$73="Media",'Mapa final'!$AD$73="Catastrófico"),CONCATENATE("R23C",'Mapa final'!$R$73),"")</f>
        <v/>
      </c>
      <c r="W128" s="216" t="str">
        <f>IF(AND('Mapa final'!$AB$74="Media",'Mapa final'!$AD$74="Catastrófico"),CONCATENATE("R23C",'Mapa final'!$R$74),"")</f>
        <v/>
      </c>
      <c r="X128" s="217" t="str">
        <f>IF(AND('Mapa final'!$AB$75="Media",'Mapa final'!$AD$75="Catastrófico"),CONCATENATE("R23C",'Mapa final'!$R$75),"")</f>
        <v/>
      </c>
      <c r="Y128" s="41"/>
      <c r="Z128" s="329"/>
      <c r="AA128" s="330"/>
      <c r="AB128" s="330"/>
      <c r="AC128" s="330"/>
      <c r="AD128" s="330"/>
      <c r="AE128" s="33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row>
    <row r="129" spans="1:61" ht="15" customHeight="1" x14ac:dyDescent="0.25">
      <c r="A129" s="41"/>
      <c r="B129" s="309"/>
      <c r="C129" s="310"/>
      <c r="D129" s="311"/>
      <c r="E129" s="284"/>
      <c r="F129" s="279"/>
      <c r="G129" s="279"/>
      <c r="H129" s="279"/>
      <c r="I129" s="279"/>
      <c r="J129" s="221" t="str">
        <f>IF(AND('Mapa final'!$AB$76="Media",'Mapa final'!$AD$76="Moderado"),CONCATENATE("R24C",'Mapa final'!$R$76),"")</f>
        <v/>
      </c>
      <c r="K129" s="222" t="str">
        <f>IF(AND('Mapa final'!$AB$77="Media",'Mapa final'!$AD$77="Moderado"),CONCATENATE("R24C",'Mapa final'!$R$77),"")</f>
        <v/>
      </c>
      <c r="L129" s="223" t="str">
        <f>IF(AND('Mapa final'!$AB$78="Media",'Mapa final'!$AD$78="Moderado"),CONCATENATE("R24C",'Mapa final'!$R$78),"")</f>
        <v/>
      </c>
      <c r="M129" s="221" t="str">
        <f>IF(AND('Mapa final'!$AB$76="Media",'Mapa final'!$AD$76="Moderado"),CONCATENATE("R24C",'Mapa final'!$R$76),"")</f>
        <v/>
      </c>
      <c r="N129" s="222" t="str">
        <f>IF(AND('Mapa final'!$AB$77="Media",'Mapa final'!$AD$77="Moderado"),CONCATENATE("R24C",'Mapa final'!$R$77),"")</f>
        <v/>
      </c>
      <c r="O129" s="223" t="str">
        <f>IF(AND('Mapa final'!$AB$78="Media",'Mapa final'!$AD$78="Moderado"),CONCATENATE("R24C",'Mapa final'!$R$78),"")</f>
        <v/>
      </c>
      <c r="P129" s="221" t="str">
        <f>IF(AND('Mapa final'!$AB$76="Media",'Mapa final'!$AD$76="Moderado"),CONCATENATE("R24C",'Mapa final'!$R$76),"")</f>
        <v/>
      </c>
      <c r="Q129" s="222" t="str">
        <f>IF(AND('Mapa final'!$AB$77="Media",'Mapa final'!$AD$77="Moderado"),CONCATENATE("R24C",'Mapa final'!$R$77),"")</f>
        <v/>
      </c>
      <c r="R129" s="223" t="str">
        <f>IF(AND('Mapa final'!$AB$78="Media",'Mapa final'!$AD$78="Moderado"),CONCATENATE("R24C",'Mapa final'!$R$78),"")</f>
        <v/>
      </c>
      <c r="S129" s="87" t="str">
        <f>IF(AND('Mapa final'!$AB$76="Media",'Mapa final'!$AD$76="Mayor"),CONCATENATE("R24C",'Mapa final'!$R$76),"")</f>
        <v/>
      </c>
      <c r="T129" s="40" t="str">
        <f>IF(AND('Mapa final'!$AB$77="Media",'Mapa final'!$AD$77="Mayor"),CONCATENATE("R24C",'Mapa final'!$R$77),"")</f>
        <v/>
      </c>
      <c r="U129" s="88" t="str">
        <f>IF(AND('Mapa final'!$AB$78="Media",'Mapa final'!$AD$78="Mayor"),CONCATENATE("R24C",'Mapa final'!$R$78),"")</f>
        <v/>
      </c>
      <c r="V129" s="215" t="str">
        <f>IF(AND('Mapa final'!$AB$76="Media",'Mapa final'!$AD$76="Catastrófico"),CONCATENATE("R24C",'Mapa final'!$R$76),"")</f>
        <v/>
      </c>
      <c r="W129" s="216" t="str">
        <f>IF(AND('Mapa final'!$AB$77="Media",'Mapa final'!$AD$77="Catastrófico"),CONCATENATE("R24C",'Mapa final'!$R$77),"")</f>
        <v/>
      </c>
      <c r="X129" s="217" t="str">
        <f>IF(AND('Mapa final'!$AB$78="Media",'Mapa final'!$AD$78="Catastrófico"),CONCATENATE("R24C",'Mapa final'!$R$78),"")</f>
        <v/>
      </c>
      <c r="Y129" s="41"/>
      <c r="Z129" s="329"/>
      <c r="AA129" s="330"/>
      <c r="AB129" s="330"/>
      <c r="AC129" s="330"/>
      <c r="AD129" s="330"/>
      <c r="AE129" s="33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row>
    <row r="130" spans="1:61" ht="15" customHeight="1" x14ac:dyDescent="0.25">
      <c r="A130" s="41"/>
      <c r="B130" s="309"/>
      <c r="C130" s="310"/>
      <c r="D130" s="311"/>
      <c r="E130" s="284"/>
      <c r="F130" s="279"/>
      <c r="G130" s="279"/>
      <c r="H130" s="279"/>
      <c r="I130" s="279"/>
      <c r="J130" s="221" t="str">
        <f>IF(AND('Mapa final'!$AB$79="Media",'Mapa final'!$AD$79="Moderado"),CONCATENATE("R25C",'Mapa final'!$R$79),"")</f>
        <v/>
      </c>
      <c r="K130" s="222" t="str">
        <f>IF(AND('Mapa final'!$AB$80="Media",'Mapa final'!$AD$80="Moderado"),CONCATENATE("R25C",'Mapa final'!$R$80),"")</f>
        <v/>
      </c>
      <c r="L130" s="223" t="str">
        <f>IF(AND('Mapa final'!$AB$81="Media",'Mapa final'!$AD$81="Moderado"),CONCATENATE("R25C",'Mapa final'!$R$81),"")</f>
        <v/>
      </c>
      <c r="M130" s="221" t="str">
        <f>IF(AND('Mapa final'!$AB$79="Media",'Mapa final'!$AD$79="Moderado"),CONCATENATE("R25C",'Mapa final'!$R$79),"")</f>
        <v/>
      </c>
      <c r="N130" s="222" t="str">
        <f>IF(AND('Mapa final'!$AB$80="Media",'Mapa final'!$AD$80="Moderado"),CONCATENATE("R25C",'Mapa final'!$R$80),"")</f>
        <v/>
      </c>
      <c r="O130" s="223" t="str">
        <f>IF(AND('Mapa final'!$AB$81="Media",'Mapa final'!$AD$81="Moderado"),CONCATENATE("R25C",'Mapa final'!$R$81),"")</f>
        <v/>
      </c>
      <c r="P130" s="221" t="str">
        <f>IF(AND('Mapa final'!$AB$79="Media",'Mapa final'!$AD$79="Moderado"),CONCATENATE("R25C",'Mapa final'!$R$79),"")</f>
        <v/>
      </c>
      <c r="Q130" s="222" t="str">
        <f>IF(AND('Mapa final'!$AB$80="Media",'Mapa final'!$AD$80="Moderado"),CONCATENATE("R25C",'Mapa final'!$R$80),"")</f>
        <v/>
      </c>
      <c r="R130" s="223" t="str">
        <f>IF(AND('Mapa final'!$AB$81="Media",'Mapa final'!$AD$81="Moderado"),CONCATENATE("R25C",'Mapa final'!$R$81),"")</f>
        <v/>
      </c>
      <c r="S130" s="87" t="str">
        <f>IF(AND('Mapa final'!$AB$79="Media",'Mapa final'!$AD$79="Mayor"),CONCATENATE("R25C",'Mapa final'!$R$79),"")</f>
        <v/>
      </c>
      <c r="T130" s="40" t="str">
        <f>IF(AND('Mapa final'!$AB$80="Media",'Mapa final'!$AD$80="Mayor"),CONCATENATE("R25C",'Mapa final'!$R$80),"")</f>
        <v/>
      </c>
      <c r="U130" s="88" t="str">
        <f>IF(AND('Mapa final'!$AB$81="Media",'Mapa final'!$AD$81="Mayor"),CONCATENATE("R25C",'Mapa final'!$R$81),"")</f>
        <v/>
      </c>
      <c r="V130" s="215" t="str">
        <f>IF(AND('Mapa final'!$AB$79="Media",'Mapa final'!$AD$79="Catastrófico"),CONCATENATE("R25C",'Mapa final'!$R$79),"")</f>
        <v/>
      </c>
      <c r="W130" s="216" t="str">
        <f>IF(AND('Mapa final'!$AB$80="Media",'Mapa final'!$AD$80="Catastrófico"),CONCATENATE("R25C",'Mapa final'!$R$80),"")</f>
        <v/>
      </c>
      <c r="X130" s="217" t="str">
        <f>IF(AND('Mapa final'!$AB$81="Media",'Mapa final'!$AD$81="Catastrófico"),CONCATENATE("R25C",'Mapa final'!$R$81),"")</f>
        <v/>
      </c>
      <c r="Y130" s="41"/>
      <c r="Z130" s="329"/>
      <c r="AA130" s="330"/>
      <c r="AB130" s="330"/>
      <c r="AC130" s="330"/>
      <c r="AD130" s="330"/>
      <c r="AE130" s="33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row>
    <row r="131" spans="1:61" ht="15" customHeight="1" x14ac:dyDescent="0.25">
      <c r="A131" s="41"/>
      <c r="B131" s="309"/>
      <c r="C131" s="310"/>
      <c r="D131" s="311"/>
      <c r="E131" s="284"/>
      <c r="F131" s="279"/>
      <c r="G131" s="279"/>
      <c r="H131" s="279"/>
      <c r="I131" s="279"/>
      <c r="J131" s="221" t="str">
        <f>IF(AND('Mapa final'!$AB$82="Media",'Mapa final'!$AD$82="Moderado"),CONCATENATE("R26C",'Mapa final'!$R$82),"")</f>
        <v/>
      </c>
      <c r="K131" s="222" t="str">
        <f>IF(AND('Mapa final'!$AB$83="Media",'Mapa final'!$AD$83="Moderado"),CONCATENATE("R26C",'Mapa final'!$R$83),"")</f>
        <v/>
      </c>
      <c r="L131" s="223" t="str">
        <f>IF(AND('Mapa final'!$AB$84="Media",'Mapa final'!$AD$84="Moderado"),CONCATENATE("R26C",'Mapa final'!$R$84),"")</f>
        <v/>
      </c>
      <c r="M131" s="221" t="str">
        <f>IF(AND('Mapa final'!$AB$82="Media",'Mapa final'!$AD$82="Moderado"),CONCATENATE("R26C",'Mapa final'!$R$82),"")</f>
        <v/>
      </c>
      <c r="N131" s="222" t="str">
        <f>IF(AND('Mapa final'!$AB$83="Media",'Mapa final'!$AD$83="Moderado"),CONCATENATE("R26C",'Mapa final'!$R$83),"")</f>
        <v/>
      </c>
      <c r="O131" s="223" t="str">
        <f>IF(AND('Mapa final'!$AB$84="Media",'Mapa final'!$AD$84="Moderado"),CONCATENATE("R26C",'Mapa final'!$R$84),"")</f>
        <v/>
      </c>
      <c r="P131" s="221" t="str">
        <f>IF(AND('Mapa final'!$AB$82="Media",'Mapa final'!$AD$82="Moderado"),CONCATENATE("R26C",'Mapa final'!$R$82),"")</f>
        <v/>
      </c>
      <c r="Q131" s="222" t="str">
        <f>IF(AND('Mapa final'!$AB$83="Media",'Mapa final'!$AD$83="Moderado"),CONCATENATE("R26C",'Mapa final'!$R$83),"")</f>
        <v/>
      </c>
      <c r="R131" s="223" t="str">
        <f>IF(AND('Mapa final'!$AB$84="Media",'Mapa final'!$AD$84="Moderado"),CONCATENATE("R26C",'Mapa final'!$R$84),"")</f>
        <v/>
      </c>
      <c r="S131" s="87" t="str">
        <f>IF(AND('Mapa final'!$AB$82="Media",'Mapa final'!$AD$82="Mayor"),CONCATENATE("R26C",'Mapa final'!$R$82),"")</f>
        <v/>
      </c>
      <c r="T131" s="40" t="str">
        <f>IF(AND('Mapa final'!$AB$83="Media",'Mapa final'!$AD$83="Mayor"),CONCATENATE("R26C",'Mapa final'!$R$83),"")</f>
        <v/>
      </c>
      <c r="U131" s="88" t="str">
        <f>IF(AND('Mapa final'!$AB$84="Media",'Mapa final'!$AD$84="Mayor"),CONCATENATE("R26C",'Mapa final'!$R$84),"")</f>
        <v/>
      </c>
      <c r="V131" s="215" t="str">
        <f>IF(AND('Mapa final'!$AB$82="Media",'Mapa final'!$AD$82="Catastrófico"),CONCATENATE("R26C",'Mapa final'!$R$82),"")</f>
        <v/>
      </c>
      <c r="W131" s="216" t="str">
        <f>IF(AND('Mapa final'!$AB$83="Media",'Mapa final'!$AD$83="Catastrófico"),CONCATENATE("R26C",'Mapa final'!$R$83),"")</f>
        <v/>
      </c>
      <c r="X131" s="217" t="str">
        <f>IF(AND('Mapa final'!$AB$84="Media",'Mapa final'!$AD$84="Catastrófico"),CONCATENATE("R26C",'Mapa final'!$R$84),"")</f>
        <v/>
      </c>
      <c r="Y131" s="41"/>
      <c r="Z131" s="329"/>
      <c r="AA131" s="330"/>
      <c r="AB131" s="330"/>
      <c r="AC131" s="330"/>
      <c r="AD131" s="330"/>
      <c r="AE131" s="33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row>
    <row r="132" spans="1:61" ht="15" customHeight="1" x14ac:dyDescent="0.25">
      <c r="A132" s="41"/>
      <c r="B132" s="309"/>
      <c r="C132" s="310"/>
      <c r="D132" s="311"/>
      <c r="E132" s="284"/>
      <c r="F132" s="279"/>
      <c r="G132" s="279"/>
      <c r="H132" s="279"/>
      <c r="I132" s="279"/>
      <c r="J132" s="221" t="str">
        <f>IF(AND('Mapa final'!$AB$85="Media",'Mapa final'!$AD$85="Moderado"),CONCATENATE("R27C",'Mapa final'!$R$85),"")</f>
        <v/>
      </c>
      <c r="K132" s="222" t="str">
        <f>IF(AND('Mapa final'!$AB$86="Media",'Mapa final'!$AD$86="Moderado"),CONCATENATE("R27C",'Mapa final'!$R$86),"")</f>
        <v/>
      </c>
      <c r="L132" s="223" t="str">
        <f>IF(AND('Mapa final'!$AB$87="Media",'Mapa final'!$AD$87="Moderado"),CONCATENATE("R27C",'Mapa final'!$R$87),"")</f>
        <v/>
      </c>
      <c r="M132" s="221" t="str">
        <f>IF(AND('Mapa final'!$AB$85="Media",'Mapa final'!$AD$85="Moderado"),CONCATENATE("R27C",'Mapa final'!$R$85),"")</f>
        <v/>
      </c>
      <c r="N132" s="222" t="str">
        <f>IF(AND('Mapa final'!$AB$86="Media",'Mapa final'!$AD$86="Moderado"),CONCATENATE("R27C",'Mapa final'!$R$86),"")</f>
        <v/>
      </c>
      <c r="O132" s="223" t="str">
        <f>IF(AND('Mapa final'!$AB$87="Media",'Mapa final'!$AD$87="Moderado"),CONCATENATE("R27C",'Mapa final'!$R$87),"")</f>
        <v/>
      </c>
      <c r="P132" s="221" t="str">
        <f>IF(AND('Mapa final'!$AB$85="Media",'Mapa final'!$AD$85="Moderado"),CONCATENATE("R27C",'Mapa final'!$R$85),"")</f>
        <v/>
      </c>
      <c r="Q132" s="222" t="str">
        <f>IF(AND('Mapa final'!$AB$86="Media",'Mapa final'!$AD$86="Moderado"),CONCATENATE("R27C",'Mapa final'!$R$86),"")</f>
        <v/>
      </c>
      <c r="R132" s="223" t="str">
        <f>IF(AND('Mapa final'!$AB$87="Media",'Mapa final'!$AD$87="Moderado"),CONCATENATE("R27C",'Mapa final'!$R$87),"")</f>
        <v/>
      </c>
      <c r="S132" s="87" t="str">
        <f>IF(AND('Mapa final'!$AB$85="Media",'Mapa final'!$AD$85="Mayor"),CONCATENATE("R27C",'Mapa final'!$R$85),"")</f>
        <v/>
      </c>
      <c r="T132" s="40" t="str">
        <f>IF(AND('Mapa final'!$AB$86="Media",'Mapa final'!$AD$86="Mayor"),CONCATENATE("R27C",'Mapa final'!$R$86),"")</f>
        <v/>
      </c>
      <c r="U132" s="88" t="str">
        <f>IF(AND('Mapa final'!$AB$87="Media",'Mapa final'!$AD$87="Mayor"),CONCATENATE("R27C",'Mapa final'!$R$87),"")</f>
        <v/>
      </c>
      <c r="V132" s="215" t="str">
        <f>IF(AND('Mapa final'!$AB$85="Media",'Mapa final'!$AD$85="Catastrófico"),CONCATENATE("R27C",'Mapa final'!$R$85),"")</f>
        <v/>
      </c>
      <c r="W132" s="216" t="str">
        <f>IF(AND('Mapa final'!$AB$86="Media",'Mapa final'!$AD$86="Catastrófico"),CONCATENATE("R27C",'Mapa final'!$R$86),"")</f>
        <v/>
      </c>
      <c r="X132" s="217" t="str">
        <f>IF(AND('Mapa final'!$AB$87="Media",'Mapa final'!$AD$87="Catastrófico"),CONCATENATE("R27C",'Mapa final'!$R$87),"")</f>
        <v/>
      </c>
      <c r="Y132" s="41"/>
      <c r="Z132" s="329"/>
      <c r="AA132" s="330"/>
      <c r="AB132" s="330"/>
      <c r="AC132" s="330"/>
      <c r="AD132" s="330"/>
      <c r="AE132" s="33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row>
    <row r="133" spans="1:61" ht="15" customHeight="1" x14ac:dyDescent="0.25">
      <c r="A133" s="41"/>
      <c r="B133" s="309"/>
      <c r="C133" s="310"/>
      <c r="D133" s="311"/>
      <c r="E133" s="284"/>
      <c r="F133" s="279"/>
      <c r="G133" s="279"/>
      <c r="H133" s="279"/>
      <c r="I133" s="279"/>
      <c r="J133" s="221" t="str">
        <f>IF(AND('Mapa final'!$AB$88="Media",'Mapa final'!$AD$88="Moderado"),CONCATENATE("R28C",'Mapa final'!$R$88),"")</f>
        <v/>
      </c>
      <c r="K133" s="222" t="str">
        <f>IF(AND('Mapa final'!$AB$89="Media",'Mapa final'!$AD$89="Moderado"),CONCATENATE("R28C",'Mapa final'!$R$89),"")</f>
        <v/>
      </c>
      <c r="L133" s="223" t="str">
        <f>IF(AND('Mapa final'!$AB$90="Media",'Mapa final'!$AD$90="Moderado"),CONCATENATE("R28C",'Mapa final'!$R$90),"")</f>
        <v/>
      </c>
      <c r="M133" s="221" t="str">
        <f>IF(AND('Mapa final'!$AB$88="Media",'Mapa final'!$AD$88="Moderado"),CONCATENATE("R28C",'Mapa final'!$R$88),"")</f>
        <v/>
      </c>
      <c r="N133" s="222" t="str">
        <f>IF(AND('Mapa final'!$AB$89="Media",'Mapa final'!$AD$89="Moderado"),CONCATENATE("R28C",'Mapa final'!$R$89),"")</f>
        <v/>
      </c>
      <c r="O133" s="223" t="str">
        <f>IF(AND('Mapa final'!$AB$90="Media",'Mapa final'!$AD$90="Moderado"),CONCATENATE("R28C",'Mapa final'!$R$90),"")</f>
        <v/>
      </c>
      <c r="P133" s="221" t="str">
        <f>IF(AND('Mapa final'!$AB$88="Media",'Mapa final'!$AD$88="Moderado"),CONCATENATE("R28C",'Mapa final'!$R$88),"")</f>
        <v/>
      </c>
      <c r="Q133" s="222" t="str">
        <f>IF(AND('Mapa final'!$AB$89="Media",'Mapa final'!$AD$89="Moderado"),CONCATENATE("R28C",'Mapa final'!$R$89),"")</f>
        <v/>
      </c>
      <c r="R133" s="223" t="str">
        <f>IF(AND('Mapa final'!$AB$90="Media",'Mapa final'!$AD$90="Moderado"),CONCATENATE("R28C",'Mapa final'!$R$90),"")</f>
        <v/>
      </c>
      <c r="S133" s="87" t="str">
        <f>IF(AND('Mapa final'!$AB$88="Media",'Mapa final'!$AD$88="Mayor"),CONCATENATE("R28C",'Mapa final'!$R$88),"")</f>
        <v/>
      </c>
      <c r="T133" s="40" t="str">
        <f>IF(AND('Mapa final'!$AB$89="Media",'Mapa final'!$AD$89="Mayor"),CONCATENATE("R28C",'Mapa final'!$R$89),"")</f>
        <v/>
      </c>
      <c r="U133" s="88" t="str">
        <f>IF(AND('Mapa final'!$AB$90="Media",'Mapa final'!$AD$90="Mayor"),CONCATENATE("R28C",'Mapa final'!$R$90),"")</f>
        <v/>
      </c>
      <c r="V133" s="215" t="str">
        <f>IF(AND('Mapa final'!$AB$88="Media",'Mapa final'!$AD$88="Catastrófico"),CONCATENATE("R28C",'Mapa final'!$R$88),"")</f>
        <v/>
      </c>
      <c r="W133" s="216" t="str">
        <f>IF(AND('Mapa final'!$AB$89="Media",'Mapa final'!$AD$89="Catastrófico"),CONCATENATE("R28C",'Mapa final'!$R$89),"")</f>
        <v/>
      </c>
      <c r="X133" s="217" t="str">
        <f>IF(AND('Mapa final'!$AB$90="Media",'Mapa final'!$AD$90="Catastrófico"),CONCATENATE("R28C",'Mapa final'!$R$90),"")</f>
        <v/>
      </c>
      <c r="Y133" s="41"/>
      <c r="Z133" s="329"/>
      <c r="AA133" s="330"/>
      <c r="AB133" s="330"/>
      <c r="AC133" s="330"/>
      <c r="AD133" s="330"/>
      <c r="AE133" s="33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row>
    <row r="134" spans="1:61" ht="15" customHeight="1" x14ac:dyDescent="0.25">
      <c r="A134" s="41"/>
      <c r="B134" s="309"/>
      <c r="C134" s="310"/>
      <c r="D134" s="311"/>
      <c r="E134" s="284"/>
      <c r="F134" s="279"/>
      <c r="G134" s="279"/>
      <c r="H134" s="279"/>
      <c r="I134" s="279"/>
      <c r="J134" s="221" t="str">
        <f>IF(AND('Mapa final'!$AB$91="Media",'Mapa final'!$AD$91="Moderado"),CONCATENATE("R29C",'Mapa final'!$R$91),"")</f>
        <v/>
      </c>
      <c r="K134" s="222" t="str">
        <f>IF(AND('Mapa final'!$AB$92="Media",'Mapa final'!$AD$92="Moderado"),CONCATENATE("R29C",'Mapa final'!$R$92),"")</f>
        <v/>
      </c>
      <c r="L134" s="223" t="str">
        <f>IF(AND('Mapa final'!$AB$93="Media",'Mapa final'!$AD$93="Moderado"),CONCATENATE("R29C",'Mapa final'!$R$93),"")</f>
        <v/>
      </c>
      <c r="M134" s="221" t="str">
        <f>IF(AND('Mapa final'!$AB$91="Media",'Mapa final'!$AD$91="Moderado"),CONCATENATE("R29C",'Mapa final'!$R$91),"")</f>
        <v/>
      </c>
      <c r="N134" s="222" t="str">
        <f>IF(AND('Mapa final'!$AB$92="Media",'Mapa final'!$AD$92="Moderado"),CONCATENATE("R29C",'Mapa final'!$R$92),"")</f>
        <v/>
      </c>
      <c r="O134" s="223" t="str">
        <f>IF(AND('Mapa final'!$AB$93="Media",'Mapa final'!$AD$93="Moderado"),CONCATENATE("R29C",'Mapa final'!$R$93),"")</f>
        <v/>
      </c>
      <c r="P134" s="221" t="str">
        <f>IF(AND('Mapa final'!$AB$91="Media",'Mapa final'!$AD$91="Moderado"),CONCATENATE("R29C",'Mapa final'!$R$91),"")</f>
        <v/>
      </c>
      <c r="Q134" s="222" t="str">
        <f>IF(AND('Mapa final'!$AB$92="Media",'Mapa final'!$AD$92="Moderado"),CONCATENATE("R29C",'Mapa final'!$R$92),"")</f>
        <v/>
      </c>
      <c r="R134" s="223" t="str">
        <f>IF(AND('Mapa final'!$AB$93="Media",'Mapa final'!$AD$93="Moderado"),CONCATENATE("R29C",'Mapa final'!$R$93),"")</f>
        <v/>
      </c>
      <c r="S134" s="87" t="str">
        <f>IF(AND('Mapa final'!$AB$91="Media",'Mapa final'!$AD$91="Mayor"),CONCATENATE("R29C",'Mapa final'!$R$91),"")</f>
        <v>R29C1</v>
      </c>
      <c r="T134" s="40" t="str">
        <f>IF(AND('Mapa final'!$AB$92="Media",'Mapa final'!$AD$92="Mayor"),CONCATENATE("R29C",'Mapa final'!$R$92),"")</f>
        <v/>
      </c>
      <c r="U134" s="88" t="str">
        <f>IF(AND('Mapa final'!$AB$93="Media",'Mapa final'!$AD$93="Mayor"),CONCATENATE("R29C",'Mapa final'!$R$93),"")</f>
        <v/>
      </c>
      <c r="V134" s="215" t="str">
        <f>IF(AND('Mapa final'!$AB$91="Media",'Mapa final'!$AD$91="Catastrófico"),CONCATENATE("R29C",'Mapa final'!$R$91),"")</f>
        <v/>
      </c>
      <c r="W134" s="216" t="str">
        <f>IF(AND('Mapa final'!$AB$92="Media",'Mapa final'!$AD$92="Catastrófico"),CONCATENATE("R29C",'Mapa final'!$R$92),"")</f>
        <v/>
      </c>
      <c r="X134" s="217" t="str">
        <f>IF(AND('Mapa final'!$AB$93="Media",'Mapa final'!$AD$93="Catastrófico"),CONCATENATE("R29C",'Mapa final'!$R$93),"")</f>
        <v/>
      </c>
      <c r="Y134" s="41"/>
      <c r="Z134" s="329"/>
      <c r="AA134" s="330"/>
      <c r="AB134" s="330"/>
      <c r="AC134" s="330"/>
      <c r="AD134" s="330"/>
      <c r="AE134" s="33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row>
    <row r="135" spans="1:61" ht="15" customHeight="1" x14ac:dyDescent="0.25">
      <c r="A135" s="41"/>
      <c r="B135" s="309"/>
      <c r="C135" s="310"/>
      <c r="D135" s="311"/>
      <c r="E135" s="284"/>
      <c r="F135" s="279"/>
      <c r="G135" s="279"/>
      <c r="H135" s="279"/>
      <c r="I135" s="279"/>
      <c r="J135" s="221" t="str">
        <f>IF(AND('Mapa final'!$AB$94="Media",'Mapa final'!$AD$94="Moderado"),CONCATENATE("R30C",'Mapa final'!$R$94),"")</f>
        <v/>
      </c>
      <c r="K135" s="222" t="str">
        <f>IF(AND('Mapa final'!$AB$95="Media",'Mapa final'!$AD$95="Moderado"),CONCATENATE("R30C",'Mapa final'!$R$95),"")</f>
        <v/>
      </c>
      <c r="L135" s="223" t="str">
        <f>IF(AND('Mapa final'!$AB$96="Media",'Mapa final'!$AD$96="Moderado"),CONCATENATE("R30C",'Mapa final'!$R$96),"")</f>
        <v/>
      </c>
      <c r="M135" s="221" t="str">
        <f>IF(AND('Mapa final'!$AB$94="Media",'Mapa final'!$AD$94="Moderado"),CONCATENATE("R30C",'Mapa final'!$R$94),"")</f>
        <v/>
      </c>
      <c r="N135" s="222" t="str">
        <f>IF(AND('Mapa final'!$AB$95="Media",'Mapa final'!$AD$95="Moderado"),CONCATENATE("R30C",'Mapa final'!$R$95),"")</f>
        <v/>
      </c>
      <c r="O135" s="223" t="str">
        <f>IF(AND('Mapa final'!$AB$96="Media",'Mapa final'!$AD$96="Moderado"),CONCATENATE("R30C",'Mapa final'!$R$96),"")</f>
        <v/>
      </c>
      <c r="P135" s="221" t="str">
        <f>IF(AND('Mapa final'!$AB$94="Media",'Mapa final'!$AD$94="Moderado"),CONCATENATE("R30C",'Mapa final'!$R$94),"")</f>
        <v/>
      </c>
      <c r="Q135" s="222" t="str">
        <f>IF(AND('Mapa final'!$AB$95="Media",'Mapa final'!$AD$95="Moderado"),CONCATENATE("R30C",'Mapa final'!$R$95),"")</f>
        <v/>
      </c>
      <c r="R135" s="223" t="str">
        <f>IF(AND('Mapa final'!$AB$96="Media",'Mapa final'!$AD$96="Moderado"),CONCATENATE("R30C",'Mapa final'!$R$96),"")</f>
        <v/>
      </c>
      <c r="S135" s="87" t="str">
        <f>IF(AND('Mapa final'!$AB$94="Media",'Mapa final'!$AD$94="Mayor"),CONCATENATE("R30C",'Mapa final'!$R$94),"")</f>
        <v/>
      </c>
      <c r="T135" s="40" t="str">
        <f>IF(AND('Mapa final'!$AB$95="Media",'Mapa final'!$AD$95="Mayor"),CONCATENATE("R30C",'Mapa final'!$R$95),"")</f>
        <v/>
      </c>
      <c r="U135" s="88" t="str">
        <f>IF(AND('Mapa final'!$AB$96="Media",'Mapa final'!$AD$96="Mayor"),CONCATENATE("R30C",'Mapa final'!$R$96),"")</f>
        <v/>
      </c>
      <c r="V135" s="215" t="str">
        <f>IF(AND('Mapa final'!$AB$94="Media",'Mapa final'!$AD$94="Catastrófico"),CONCATENATE("R30C",'Mapa final'!$R$94),"")</f>
        <v/>
      </c>
      <c r="W135" s="216" t="str">
        <f>IF(AND('Mapa final'!$AB$95="Media",'Mapa final'!$AD$95="Catastrófico"),CONCATENATE("R30C",'Mapa final'!$R$95),"")</f>
        <v/>
      </c>
      <c r="X135" s="217" t="str">
        <f>IF(AND('Mapa final'!$AB$96="Media",'Mapa final'!$AD$96="Catastrófico"),CONCATENATE("R30C",'Mapa final'!$R$96),"")</f>
        <v/>
      </c>
      <c r="Y135" s="41"/>
      <c r="Z135" s="329"/>
      <c r="AA135" s="330"/>
      <c r="AB135" s="330"/>
      <c r="AC135" s="330"/>
      <c r="AD135" s="330"/>
      <c r="AE135" s="33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row>
    <row r="136" spans="1:61" ht="15" customHeight="1" x14ac:dyDescent="0.25">
      <c r="A136" s="41"/>
      <c r="B136" s="309"/>
      <c r="C136" s="310"/>
      <c r="D136" s="311"/>
      <c r="E136" s="284"/>
      <c r="F136" s="279"/>
      <c r="G136" s="279"/>
      <c r="H136" s="279"/>
      <c r="I136" s="279"/>
      <c r="J136" s="221" t="str">
        <f>IF(AND('Mapa final'!$AB$97="Media",'Mapa final'!$AD$97="Moderado"),CONCATENATE("R31C",'Mapa final'!$R$97),"")</f>
        <v>R31C1</v>
      </c>
      <c r="K136" s="222" t="str">
        <f>IF(AND('Mapa final'!$AB$98="Media",'Mapa final'!$AD$98="Moderado"),CONCATENATE("R31C",'Mapa final'!$R$98),"")</f>
        <v/>
      </c>
      <c r="L136" s="222" t="str">
        <f>IF(AND('Mapa final'!$AB$99="Media",'Mapa final'!$AD$99="Moderado"),CONCATENATE("R31C",'Mapa final'!$R$99),"")</f>
        <v/>
      </c>
      <c r="M136" s="221" t="str">
        <f>IF(AND('Mapa final'!$AB$97="Media",'Mapa final'!$AD$97="Moderado"),CONCATENATE("R31C",'Mapa final'!$R$97),"")</f>
        <v>R31C1</v>
      </c>
      <c r="N136" s="222" t="str">
        <f>IF(AND('Mapa final'!$AB$98="Media",'Mapa final'!$AD$98="Moderado"),CONCATENATE("R31C",'Mapa final'!$R$98),"")</f>
        <v/>
      </c>
      <c r="O136" s="222" t="str">
        <f>IF(AND('Mapa final'!$AB$99="Media",'Mapa final'!$AD$99="Moderado"),CONCATENATE("R31C",'Mapa final'!$R$99),"")</f>
        <v/>
      </c>
      <c r="P136" s="221" t="str">
        <f>IF(AND('Mapa final'!$AB$97="Media",'Mapa final'!$AD$97="Moderado"),CONCATENATE("R31C",'Mapa final'!$R$97),"")</f>
        <v>R31C1</v>
      </c>
      <c r="Q136" s="222" t="str">
        <f>IF(AND('Mapa final'!$AB$98="Media",'Mapa final'!$AD$98="Moderado"),CONCATENATE("R31C",'Mapa final'!$R$98),"")</f>
        <v/>
      </c>
      <c r="R136" s="222" t="str">
        <f>IF(AND('Mapa final'!$AB$99="Media",'Mapa final'!$AD$99="Moderado"),CONCATENATE("R31C",'Mapa final'!$R$99),"")</f>
        <v/>
      </c>
      <c r="S136" s="87" t="str">
        <f>IF(AND('Mapa final'!$AB$97="Media",'Mapa final'!$AD$97="Mayor"),CONCATENATE("R31C",'Mapa final'!$R$97),"")</f>
        <v/>
      </c>
      <c r="T136" s="40" t="str">
        <f>IF(AND('Mapa final'!$AB$98="Media",'Mapa final'!$AD$98="Mayor"),CONCATENATE("R31C",'Mapa final'!$R$98),"")</f>
        <v/>
      </c>
      <c r="U136" s="40" t="str">
        <f>IF(AND('Mapa final'!$AB$99="Media",'Mapa final'!$AD$99="Mayor"),CONCATENATE("R31C",'Mapa final'!$R$99),"")</f>
        <v/>
      </c>
      <c r="V136" s="215" t="str">
        <f>IF(AND('Mapa final'!$AB$97="Media",'Mapa final'!$AD$97="Catastrófico"),CONCATENATE("R31C",'Mapa final'!$R$97),"")</f>
        <v/>
      </c>
      <c r="W136" s="216" t="str">
        <f>IF(AND('Mapa final'!$AB$98="Media",'Mapa final'!$AD$98="Catastrófico"),CONCATENATE("R31C",'Mapa final'!$R$98),"")</f>
        <v/>
      </c>
      <c r="X136" s="217" t="str">
        <f>IF(AND('Mapa final'!$AB$99="Media",'Mapa final'!$AD$99="Catastrófico"),CONCATENATE("R31C",'Mapa final'!$R$99),"")</f>
        <v/>
      </c>
      <c r="Y136" s="41"/>
      <c r="Z136" s="329"/>
      <c r="AA136" s="330"/>
      <c r="AB136" s="330"/>
      <c r="AC136" s="330"/>
      <c r="AD136" s="330"/>
      <c r="AE136" s="33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1" ht="15" customHeight="1" x14ac:dyDescent="0.25">
      <c r="A137" s="41"/>
      <c r="B137" s="309"/>
      <c r="C137" s="310"/>
      <c r="D137" s="311"/>
      <c r="E137" s="284"/>
      <c r="F137" s="279"/>
      <c r="G137" s="279"/>
      <c r="H137" s="279"/>
      <c r="I137" s="279"/>
      <c r="J137" s="221" t="str">
        <f>IF(AND('Mapa final'!$AB$100="Media",'Mapa final'!$AD$100="Moderado"),CONCATENATE("R32C",'Mapa final'!$R$100),"")</f>
        <v>R32C1</v>
      </c>
      <c r="K137" s="222" t="str">
        <f>IF(AND('Mapa final'!$AB$101="Media",'Mapa final'!$AD$101="Moderado"),CONCATENATE("R32C",'Mapa final'!$R$101),"")</f>
        <v/>
      </c>
      <c r="L137" s="223" t="str">
        <f>IF(AND('Mapa final'!$AB$102="Media",'Mapa final'!$AD$102="Moderado"),CONCATENATE("R32C",'Mapa final'!$R$102),"")</f>
        <v/>
      </c>
      <c r="M137" s="221" t="str">
        <f>IF(AND('Mapa final'!$AB$100="Media",'Mapa final'!$AD$100="Moderado"),CONCATENATE("R32C",'Mapa final'!$R$100),"")</f>
        <v>R32C1</v>
      </c>
      <c r="N137" s="222" t="str">
        <f>IF(AND('Mapa final'!$AB$101="Media",'Mapa final'!$AD$101="Moderado"),CONCATENATE("R32C",'Mapa final'!$R$101),"")</f>
        <v/>
      </c>
      <c r="O137" s="223" t="str">
        <f>IF(AND('Mapa final'!$AB$102="Media",'Mapa final'!$AD$102="Moderado"),CONCATENATE("R32C",'Mapa final'!$R$102),"")</f>
        <v/>
      </c>
      <c r="P137" s="221" t="str">
        <f>IF(AND('Mapa final'!$AB$100="Media",'Mapa final'!$AD$100="Moderado"),CONCATENATE("R32C",'Mapa final'!$R$100),"")</f>
        <v>R32C1</v>
      </c>
      <c r="Q137" s="222" t="str">
        <f>IF(AND('Mapa final'!$AB$101="Media",'Mapa final'!$AD$101="Moderado"),CONCATENATE("R32C",'Mapa final'!$R$101),"")</f>
        <v/>
      </c>
      <c r="R137" s="223" t="str">
        <f>IF(AND('Mapa final'!$AB$102="Media",'Mapa final'!$AD$102="Moderado"),CONCATENATE("R32C",'Mapa final'!$R$102),"")</f>
        <v/>
      </c>
      <c r="S137" s="87" t="str">
        <f>IF(AND('Mapa final'!$AB$100="Media",'Mapa final'!$AD$100="Mayor"),CONCATENATE("R32C",'Mapa final'!$R$100),"")</f>
        <v/>
      </c>
      <c r="T137" s="40" t="str">
        <f>IF(AND('Mapa final'!$AB$101="Media",'Mapa final'!$AD$101="Mayor"),CONCATENATE("R32C",'Mapa final'!$R$101),"")</f>
        <v/>
      </c>
      <c r="U137" s="88" t="str">
        <f>IF(AND('Mapa final'!$AB$102="Media",'Mapa final'!$AD$102="Mayor"),CONCATENATE("R32C",'Mapa final'!$R$102),"")</f>
        <v/>
      </c>
      <c r="V137" s="215" t="str">
        <f>IF(AND('Mapa final'!$AB$100="Media",'Mapa final'!$AD$100="Catastrófico"),CONCATENATE("R32C",'Mapa final'!$R$100),"")</f>
        <v/>
      </c>
      <c r="W137" s="216" t="str">
        <f>IF(AND('Mapa final'!$AB$101="Media",'Mapa final'!$AD$101="Catastrófico"),CONCATENATE("R32C",'Mapa final'!$R$101),"")</f>
        <v/>
      </c>
      <c r="X137" s="217" t="str">
        <f>IF(AND('Mapa final'!$AB$102="Media",'Mapa final'!$AD$102="Catastrófico"),CONCATENATE("R32C",'Mapa final'!$R$102),"")</f>
        <v/>
      </c>
      <c r="Y137" s="41"/>
      <c r="Z137" s="329"/>
      <c r="AA137" s="330"/>
      <c r="AB137" s="330"/>
      <c r="AC137" s="330"/>
      <c r="AD137" s="330"/>
      <c r="AE137" s="33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row>
    <row r="138" spans="1:61" ht="15" customHeight="1" x14ac:dyDescent="0.25">
      <c r="A138" s="41"/>
      <c r="B138" s="309"/>
      <c r="C138" s="310"/>
      <c r="D138" s="311"/>
      <c r="E138" s="284"/>
      <c r="F138" s="279"/>
      <c r="G138" s="279"/>
      <c r="H138" s="279"/>
      <c r="I138" s="279"/>
      <c r="J138" s="221" t="str">
        <f>IF(AND('Mapa final'!$AB$103="Media",'Mapa final'!$AD$103="Moderado"),CONCATENATE("R33C",'Mapa final'!$R$103),"")</f>
        <v/>
      </c>
      <c r="K138" s="222" t="str">
        <f>IF(AND('Mapa final'!$AB$104="Media",'Mapa final'!$AD$104="Moderado"),CONCATENATE("R33C",'Mapa final'!$R$104),"")</f>
        <v/>
      </c>
      <c r="L138" s="223" t="str">
        <f>IF(AND('Mapa final'!$AB$105="Media",'Mapa final'!$AD$105="Moderado"),CONCATENATE("R33C",'Mapa final'!$R$105),"")</f>
        <v/>
      </c>
      <c r="M138" s="221" t="str">
        <f>IF(AND('Mapa final'!$AB$103="Media",'Mapa final'!$AD$103="Moderado"),CONCATENATE("R33C",'Mapa final'!$R$103),"")</f>
        <v/>
      </c>
      <c r="N138" s="222" t="str">
        <f>IF(AND('Mapa final'!$AB$104="Media",'Mapa final'!$AD$104="Moderado"),CONCATENATE("R33C",'Mapa final'!$R$104),"")</f>
        <v/>
      </c>
      <c r="O138" s="223" t="str">
        <f>IF(AND('Mapa final'!$AB$105="Media",'Mapa final'!$AD$105="Moderado"),CONCATENATE("R33C",'Mapa final'!$R$105),"")</f>
        <v/>
      </c>
      <c r="P138" s="221" t="str">
        <f>IF(AND('Mapa final'!$AB$103="Media",'Mapa final'!$AD$103="Moderado"),CONCATENATE("R33C",'Mapa final'!$R$103),"")</f>
        <v/>
      </c>
      <c r="Q138" s="222" t="str">
        <f>IF(AND('Mapa final'!$AB$104="Media",'Mapa final'!$AD$104="Moderado"),CONCATENATE("R33C",'Mapa final'!$R$104),"")</f>
        <v/>
      </c>
      <c r="R138" s="223" t="str">
        <f>IF(AND('Mapa final'!$AB$105="Media",'Mapa final'!$AD$105="Moderado"),CONCATENATE("R33C",'Mapa final'!$R$105),"")</f>
        <v/>
      </c>
      <c r="S138" s="87" t="str">
        <f>IF(AND('Mapa final'!$AB$103="Media",'Mapa final'!$AD$103="Mayor"),CONCATENATE("R33C",'Mapa final'!$R$103),"")</f>
        <v/>
      </c>
      <c r="T138" s="40" t="str">
        <f>IF(AND('Mapa final'!$AB$104="Media",'Mapa final'!$AD$104="Mayor"),CONCATENATE("R33C",'Mapa final'!$R$104),"")</f>
        <v/>
      </c>
      <c r="U138" s="88" t="str">
        <f>IF(AND('Mapa final'!$AB$105="Media",'Mapa final'!$AD$105="Mayor"),CONCATENATE("R33C",'Mapa final'!$R$105),"")</f>
        <v/>
      </c>
      <c r="V138" s="215" t="str">
        <f>IF(AND('Mapa final'!$AB$103="Media",'Mapa final'!$AD$103="Catastrófico"),CONCATENATE("R33C",'Mapa final'!$R$103),"")</f>
        <v/>
      </c>
      <c r="W138" s="216" t="str">
        <f>IF(AND('Mapa final'!$AB$104="Media",'Mapa final'!$AD$104="Catastrófico"),CONCATENATE("R33C",'Mapa final'!$R$104),"")</f>
        <v/>
      </c>
      <c r="X138" s="217" t="str">
        <f>IF(AND('Mapa final'!$AB$105="Media",'Mapa final'!$AD$105="Catastrófico"),CONCATENATE("R33C",'Mapa final'!$R$105),"")</f>
        <v/>
      </c>
      <c r="Y138" s="41"/>
      <c r="Z138" s="329"/>
      <c r="AA138" s="330"/>
      <c r="AB138" s="330"/>
      <c r="AC138" s="330"/>
      <c r="AD138" s="330"/>
      <c r="AE138" s="33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row>
    <row r="139" spans="1:61" ht="15" customHeight="1" x14ac:dyDescent="0.25">
      <c r="A139" s="41"/>
      <c r="B139" s="309"/>
      <c r="C139" s="310"/>
      <c r="D139" s="311"/>
      <c r="E139" s="284"/>
      <c r="F139" s="279"/>
      <c r="G139" s="279"/>
      <c r="H139" s="279"/>
      <c r="I139" s="279"/>
      <c r="J139" s="221" t="str">
        <f>IF(AND('Mapa final'!$AB$106="Media",'Mapa final'!$AD$106="Moderado"),CONCATENATE("R34C",'Mapa final'!$R$106),"")</f>
        <v/>
      </c>
      <c r="K139" s="222" t="str">
        <f>IF(AND('Mapa final'!$AB$107="Media",'Mapa final'!$AD$107="Moderado"),CONCATENATE("R34C",'Mapa final'!$R$107),"")</f>
        <v/>
      </c>
      <c r="L139" s="223" t="str">
        <f>IF(AND('Mapa final'!$AB$108="Media",'Mapa final'!$AD$108="Moderado"),CONCATENATE("R34C",'Mapa final'!$R$108),"")</f>
        <v/>
      </c>
      <c r="M139" s="221" t="str">
        <f>IF(AND('Mapa final'!$AB$106="Media",'Mapa final'!$AD$106="Moderado"),CONCATENATE("R34C",'Mapa final'!$R$106),"")</f>
        <v/>
      </c>
      <c r="N139" s="222" t="str">
        <f>IF(AND('Mapa final'!$AB$107="Media",'Mapa final'!$AD$107="Moderado"),CONCATENATE("R34C",'Mapa final'!$R$107),"")</f>
        <v/>
      </c>
      <c r="O139" s="223" t="str">
        <f>IF(AND('Mapa final'!$AB$108="Media",'Mapa final'!$AD$108="Moderado"),CONCATENATE("R34C",'Mapa final'!$R$108),"")</f>
        <v/>
      </c>
      <c r="P139" s="221" t="str">
        <f>IF(AND('Mapa final'!$AB$106="Media",'Mapa final'!$AD$106="Moderado"),CONCATENATE("R34C",'Mapa final'!$R$106),"")</f>
        <v/>
      </c>
      <c r="Q139" s="222" t="str">
        <f>IF(AND('Mapa final'!$AB$107="Media",'Mapa final'!$AD$107="Moderado"),CONCATENATE("R34C",'Mapa final'!$R$107),"")</f>
        <v/>
      </c>
      <c r="R139" s="223" t="str">
        <f>IF(AND('Mapa final'!$AB$108="Media",'Mapa final'!$AD$108="Moderado"),CONCATENATE("R34C",'Mapa final'!$R$108),"")</f>
        <v/>
      </c>
      <c r="S139" s="87" t="str">
        <f>IF(AND('Mapa final'!$AB$106="Media",'Mapa final'!$AD$106="Mayor"),CONCATENATE("R34C",'Mapa final'!$R$106),"")</f>
        <v/>
      </c>
      <c r="T139" s="40" t="str">
        <f>IF(AND('Mapa final'!$AB$107="Media",'Mapa final'!$AD$107="Mayor"),CONCATENATE("R34C",'Mapa final'!$R$107),"")</f>
        <v/>
      </c>
      <c r="U139" s="88" t="str">
        <f>IF(AND('Mapa final'!$AB$108="Media",'Mapa final'!$AD$108="Mayor"),CONCATENATE("R34C",'Mapa final'!$R$108),"")</f>
        <v/>
      </c>
      <c r="V139" s="215" t="str">
        <f>IF(AND('Mapa final'!$AB$106="Media",'Mapa final'!$AD$106="Catastrófico"),CONCATENATE("R34C",'Mapa final'!$R$106),"")</f>
        <v/>
      </c>
      <c r="W139" s="216" t="str">
        <f>IF(AND('Mapa final'!$AB$107="Media",'Mapa final'!$AD$107="Catastrófico"),CONCATENATE("R34C",'Mapa final'!$R$107),"")</f>
        <v/>
      </c>
      <c r="X139" s="217" t="str">
        <f>IF(AND('Mapa final'!$AB$108="Media",'Mapa final'!$AD$108="Catastrófico"),CONCATENATE("R34C",'Mapa final'!$R$108),"")</f>
        <v/>
      </c>
      <c r="Y139" s="41"/>
      <c r="Z139" s="329"/>
      <c r="AA139" s="330"/>
      <c r="AB139" s="330"/>
      <c r="AC139" s="330"/>
      <c r="AD139" s="330"/>
      <c r="AE139" s="33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row>
    <row r="140" spans="1:61" ht="15" customHeight="1" x14ac:dyDescent="0.25">
      <c r="A140" s="41"/>
      <c r="B140" s="309"/>
      <c r="C140" s="310"/>
      <c r="D140" s="311"/>
      <c r="E140" s="284"/>
      <c r="F140" s="279"/>
      <c r="G140" s="279"/>
      <c r="H140" s="279"/>
      <c r="I140" s="279"/>
      <c r="J140" s="221" t="str">
        <f>IF(AND('Mapa final'!$AB$109="Media",'Mapa final'!$AD$109="Moderado"),CONCATENATE("R35C",'Mapa final'!$R$109),"")</f>
        <v/>
      </c>
      <c r="K140" s="222" t="str">
        <f>IF(AND('Mapa final'!$AB$110="Media",'Mapa final'!$AD$110="Moderado"),CONCATENATE("R35C",'Mapa final'!$R$110),"")</f>
        <v/>
      </c>
      <c r="L140" s="223" t="str">
        <f>IF(AND('Mapa final'!$AB$111="Media",'Mapa final'!$AD$111="Moderado"),CONCATENATE("R35C",'Mapa final'!$R$111),"")</f>
        <v/>
      </c>
      <c r="M140" s="221" t="str">
        <f>IF(AND('Mapa final'!$AB$109="Media",'Mapa final'!$AD$109="Moderado"),CONCATENATE("R35C",'Mapa final'!$R$109),"")</f>
        <v/>
      </c>
      <c r="N140" s="222" t="str">
        <f>IF(AND('Mapa final'!$AB$110="Media",'Mapa final'!$AD$110="Moderado"),CONCATENATE("R35C",'Mapa final'!$R$110),"")</f>
        <v/>
      </c>
      <c r="O140" s="223" t="str">
        <f>IF(AND('Mapa final'!$AB$111="Media",'Mapa final'!$AD$111="Moderado"),CONCATENATE("R35C",'Mapa final'!$R$111),"")</f>
        <v/>
      </c>
      <c r="P140" s="221" t="str">
        <f>IF(AND('Mapa final'!$AB$109="Media",'Mapa final'!$AD$109="Moderado"),CONCATENATE("R35C",'Mapa final'!$R$109),"")</f>
        <v/>
      </c>
      <c r="Q140" s="222" t="str">
        <f>IF(AND('Mapa final'!$AB$110="Media",'Mapa final'!$AD$110="Moderado"),CONCATENATE("R35C",'Mapa final'!$R$110),"")</f>
        <v/>
      </c>
      <c r="R140" s="223" t="str">
        <f>IF(AND('Mapa final'!$AB$111="Media",'Mapa final'!$AD$111="Moderado"),CONCATENATE("R35C",'Mapa final'!$R$111),"")</f>
        <v/>
      </c>
      <c r="S140" s="87" t="str">
        <f>IF(AND('Mapa final'!$AB$109="Media",'Mapa final'!$AD$109="Mayor"),CONCATENATE("R35C",'Mapa final'!$R$109),"")</f>
        <v/>
      </c>
      <c r="T140" s="40" t="str">
        <f>IF(AND('Mapa final'!$AB$110="Media",'Mapa final'!$AD$110="Mayor"),CONCATENATE("R35C",'Mapa final'!$R$110),"")</f>
        <v/>
      </c>
      <c r="U140" s="88" t="str">
        <f>IF(AND('Mapa final'!$AB$111="Media",'Mapa final'!$AD$111="Mayor"),CONCATENATE("R35C",'Mapa final'!$R$111),"")</f>
        <v/>
      </c>
      <c r="V140" s="215" t="str">
        <f>IF(AND('Mapa final'!$AB$109="Media",'Mapa final'!$AD$109="Catastrófico"),CONCATENATE("R35C",'Mapa final'!$R$109),"")</f>
        <v/>
      </c>
      <c r="W140" s="216" t="str">
        <f>IF(AND('Mapa final'!$AB$110="Media",'Mapa final'!$AD$110="Catastrófico"),CONCATENATE("R35C",'Mapa final'!$R$110),"")</f>
        <v/>
      </c>
      <c r="X140" s="217" t="str">
        <f>IF(AND('Mapa final'!$AB$111="Media",'Mapa final'!$AD$111="Catastrófico"),CONCATENATE("R35C",'Mapa final'!$R$111),"")</f>
        <v/>
      </c>
      <c r="Y140" s="41"/>
      <c r="Z140" s="329"/>
      <c r="AA140" s="330"/>
      <c r="AB140" s="330"/>
      <c r="AC140" s="330"/>
      <c r="AD140" s="330"/>
      <c r="AE140" s="33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row>
    <row r="141" spans="1:61" ht="15" customHeight="1" x14ac:dyDescent="0.25">
      <c r="A141" s="41"/>
      <c r="B141" s="309"/>
      <c r="C141" s="310"/>
      <c r="D141" s="311"/>
      <c r="E141" s="284"/>
      <c r="F141" s="279"/>
      <c r="G141" s="279"/>
      <c r="H141" s="279"/>
      <c r="I141" s="279"/>
      <c r="J141" s="221" t="str">
        <f>IF(AND('Mapa final'!$AB$112="Media",'Mapa final'!$AD$112="Moderado"),CONCATENATE("R36C",'Mapa final'!$R$112),"")</f>
        <v/>
      </c>
      <c r="K141" s="222" t="str">
        <f>IF(AND('Mapa final'!$AB$113="Media",'Mapa final'!$AD$113="Moderado"),CONCATENATE("R36C",'Mapa final'!$R$113),"")</f>
        <v/>
      </c>
      <c r="L141" s="223" t="str">
        <f>IF(AND('Mapa final'!$AB$114="Media",'Mapa final'!$AD$114="Moderado"),CONCATENATE("R36C",'Mapa final'!$R$114),"")</f>
        <v/>
      </c>
      <c r="M141" s="221" t="str">
        <f>IF(AND('Mapa final'!$AB$112="Media",'Mapa final'!$AD$112="Moderado"),CONCATENATE("R36C",'Mapa final'!$R$112),"")</f>
        <v/>
      </c>
      <c r="N141" s="222" t="str">
        <f>IF(AND('Mapa final'!$AB$113="Media",'Mapa final'!$AD$113="Moderado"),CONCATENATE("R36C",'Mapa final'!$R$113),"")</f>
        <v/>
      </c>
      <c r="O141" s="223" t="str">
        <f>IF(AND('Mapa final'!$AB$114="Media",'Mapa final'!$AD$114="Moderado"),CONCATENATE("R36C",'Mapa final'!$R$114),"")</f>
        <v/>
      </c>
      <c r="P141" s="221" t="str">
        <f>IF(AND('Mapa final'!$AB$112="Media",'Mapa final'!$AD$112="Moderado"),CONCATENATE("R36C",'Mapa final'!$R$112),"")</f>
        <v/>
      </c>
      <c r="Q141" s="222" t="str">
        <f>IF(AND('Mapa final'!$AB$113="Media",'Mapa final'!$AD$113="Moderado"),CONCATENATE("R36C",'Mapa final'!$R$113),"")</f>
        <v/>
      </c>
      <c r="R141" s="223" t="str">
        <f>IF(AND('Mapa final'!$AB$114="Media",'Mapa final'!$AD$114="Moderado"),CONCATENATE("R36C",'Mapa final'!$R$114),"")</f>
        <v/>
      </c>
      <c r="S141" s="87" t="str">
        <f>IF(AND('Mapa final'!$AB$112="Media",'Mapa final'!$AD$112="Mayor"),CONCATENATE("R36C",'Mapa final'!$R$112),"")</f>
        <v/>
      </c>
      <c r="T141" s="40" t="str">
        <f>IF(AND('Mapa final'!$AB$113="Media",'Mapa final'!$AD$113="Mayor"),CONCATENATE("R36C",'Mapa final'!$R$113),"")</f>
        <v/>
      </c>
      <c r="U141" s="88" t="str">
        <f>IF(AND('Mapa final'!$AB$114="Media",'Mapa final'!$AD$114="Mayor"),CONCATENATE("R36C",'Mapa final'!$R$114),"")</f>
        <v/>
      </c>
      <c r="V141" s="215" t="str">
        <f>IF(AND('Mapa final'!$AB$112="Media",'Mapa final'!$AD$112="Catastrófico"),CONCATENATE("R36C",'Mapa final'!$R$112),"")</f>
        <v/>
      </c>
      <c r="W141" s="216" t="str">
        <f>IF(AND('Mapa final'!$AB$113="Media",'Mapa final'!$AD$113="Catastrófico"),CONCATENATE("R36C",'Mapa final'!$R$113),"")</f>
        <v/>
      </c>
      <c r="X141" s="217" t="str">
        <f>IF(AND('Mapa final'!$AB$114="Media",'Mapa final'!$AD$114="Catastrófico"),CONCATENATE("R36C",'Mapa final'!$R$114),"")</f>
        <v/>
      </c>
      <c r="Y141" s="41"/>
      <c r="Z141" s="329"/>
      <c r="AA141" s="330"/>
      <c r="AB141" s="330"/>
      <c r="AC141" s="330"/>
      <c r="AD141" s="330"/>
      <c r="AE141" s="33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row>
    <row r="142" spans="1:61" ht="15" customHeight="1" x14ac:dyDescent="0.25">
      <c r="A142" s="41"/>
      <c r="B142" s="309"/>
      <c r="C142" s="310"/>
      <c r="D142" s="311"/>
      <c r="E142" s="284"/>
      <c r="F142" s="279"/>
      <c r="G142" s="279"/>
      <c r="H142" s="279"/>
      <c r="I142" s="279"/>
      <c r="J142" s="221" t="str">
        <f>IF(AND('Mapa final'!$AB$115="Media",'Mapa final'!$AD$115="Moderado"),CONCATENATE("R37C",'Mapa final'!$R$115),"")</f>
        <v>R37C1</v>
      </c>
      <c r="K142" s="222" t="str">
        <f>IF(AND('Mapa final'!$AB$116="Media",'Mapa final'!$AD$116="Moderado"),CONCATENATE("R37C",'Mapa final'!$R$116),"")</f>
        <v/>
      </c>
      <c r="L142" s="223" t="str">
        <f>IF(AND('Mapa final'!$AB$117="Media",'Mapa final'!$AD$117="Moderado"),CONCATENATE("R37C",'Mapa final'!$R$117),"")</f>
        <v/>
      </c>
      <c r="M142" s="221" t="str">
        <f>IF(AND('Mapa final'!$AB$115="Media",'Mapa final'!$AD$115="Moderado"),CONCATENATE("R37C",'Mapa final'!$R$115),"")</f>
        <v>R37C1</v>
      </c>
      <c r="N142" s="222" t="str">
        <f>IF(AND('Mapa final'!$AB$116="Media",'Mapa final'!$AD$116="Moderado"),CONCATENATE("R37C",'Mapa final'!$R$116),"")</f>
        <v/>
      </c>
      <c r="O142" s="223" t="str">
        <f>IF(AND('Mapa final'!$AB$117="Media",'Mapa final'!$AD$117="Moderado"),CONCATENATE("R37C",'Mapa final'!$R$117),"")</f>
        <v/>
      </c>
      <c r="P142" s="221" t="str">
        <f>IF(AND('Mapa final'!$AB$115="Media",'Mapa final'!$AD$115="Moderado"),CONCATENATE("R37C",'Mapa final'!$R$115),"")</f>
        <v>R37C1</v>
      </c>
      <c r="Q142" s="222" t="str">
        <f>IF(AND('Mapa final'!$AB$116="Media",'Mapa final'!$AD$116="Moderado"),CONCATENATE("R37C",'Mapa final'!$R$116),"")</f>
        <v/>
      </c>
      <c r="R142" s="223" t="str">
        <f>IF(AND('Mapa final'!$AB$117="Media",'Mapa final'!$AD$117="Moderado"),CONCATENATE("R37C",'Mapa final'!$R$117),"")</f>
        <v/>
      </c>
      <c r="S142" s="87" t="str">
        <f>IF(AND('Mapa final'!$AB$115="Media",'Mapa final'!$AD$115="Mayor"),CONCATENATE("R37C",'Mapa final'!$R$115),"")</f>
        <v/>
      </c>
      <c r="T142" s="40" t="str">
        <f>IF(AND('Mapa final'!$AB$116="Media",'Mapa final'!$AD$116="Mayor"),CONCATENATE("R37C",'Mapa final'!$R$116),"")</f>
        <v/>
      </c>
      <c r="U142" s="88" t="str">
        <f>IF(AND('Mapa final'!$AB$117="Media",'Mapa final'!$AD$117="Mayor"),CONCATENATE("R37C",'Mapa final'!$R$117),"")</f>
        <v/>
      </c>
      <c r="V142" s="215" t="str">
        <f>IF(AND('Mapa final'!$AB$115="Media",'Mapa final'!$AD$115="Catastrófico"),CONCATENATE("R37C",'Mapa final'!$R$115),"")</f>
        <v/>
      </c>
      <c r="W142" s="216" t="str">
        <f>IF(AND('Mapa final'!$AB$116="Media",'Mapa final'!$AD$116="Catastrófico"),CONCATENATE("R37C",'Mapa final'!$R$116),"")</f>
        <v/>
      </c>
      <c r="X142" s="217" t="str">
        <f>IF(AND('Mapa final'!$AB$117="Media",'Mapa final'!$AD$117="Catastrófico"),CONCATENATE("R37C",'Mapa final'!$R$117),"")</f>
        <v/>
      </c>
      <c r="Y142" s="41"/>
      <c r="Z142" s="329"/>
      <c r="AA142" s="330"/>
      <c r="AB142" s="330"/>
      <c r="AC142" s="330"/>
      <c r="AD142" s="330"/>
      <c r="AE142" s="33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row>
    <row r="143" spans="1:61" ht="15" customHeight="1" x14ac:dyDescent="0.25">
      <c r="A143" s="41"/>
      <c r="B143" s="309"/>
      <c r="C143" s="310"/>
      <c r="D143" s="311"/>
      <c r="E143" s="284"/>
      <c r="F143" s="279"/>
      <c r="G143" s="279"/>
      <c r="H143" s="279"/>
      <c r="I143" s="279"/>
      <c r="J143" s="221" t="str">
        <f>IF(AND('Mapa final'!$AB$118="Media",'Mapa final'!$AD$118="Moderado"),CONCATENATE("R39C",'Mapa final'!$R$118),"")</f>
        <v/>
      </c>
      <c r="K143" s="222" t="str">
        <f>IF(AND('Mapa final'!$AB$119="Media",'Mapa final'!$AD$119="Moderado"),CONCATENATE("R38C",'Mapa final'!$R$119),"")</f>
        <v/>
      </c>
      <c r="L143" s="223" t="str">
        <f>IF(AND('Mapa final'!$AB$120="Media",'Mapa final'!$AD$120="Moderado"),CONCATENATE("R38C",'Mapa final'!$R$120),"")</f>
        <v/>
      </c>
      <c r="M143" s="221" t="str">
        <f>IF(AND('Mapa final'!$AB$118="Media",'Mapa final'!$AD$118="Moderado"),CONCATENATE("R39C",'Mapa final'!$R$118),"")</f>
        <v/>
      </c>
      <c r="N143" s="222" t="str">
        <f>IF(AND('Mapa final'!$AB$119="Media",'Mapa final'!$AD$119="Moderado"),CONCATENATE("R38C",'Mapa final'!$R$119),"")</f>
        <v/>
      </c>
      <c r="O143" s="223" t="str">
        <f>IF(AND('Mapa final'!$AB$120="Media",'Mapa final'!$AD$120="Moderado"),CONCATENATE("R38C",'Mapa final'!$R$120),"")</f>
        <v/>
      </c>
      <c r="P143" s="221" t="str">
        <f>IF(AND('Mapa final'!$AB$118="Media",'Mapa final'!$AD$118="Moderado"),CONCATENATE("R39C",'Mapa final'!$R$118),"")</f>
        <v/>
      </c>
      <c r="Q143" s="222" t="str">
        <f>IF(AND('Mapa final'!$AB$119="Media",'Mapa final'!$AD$119="Moderado"),CONCATENATE("R38C",'Mapa final'!$R$119),"")</f>
        <v/>
      </c>
      <c r="R143" s="223" t="str">
        <f>IF(AND('Mapa final'!$AB$120="Media",'Mapa final'!$AD$120="Moderado"),CONCATENATE("R38C",'Mapa final'!$R$120),"")</f>
        <v/>
      </c>
      <c r="S143" s="87" t="str">
        <f>IF(AND('Mapa final'!$AB$118="Media",'Mapa final'!$AD$118="Mayor"),CONCATENATE("R39C",'Mapa final'!$R$118),"")</f>
        <v/>
      </c>
      <c r="T143" s="40" t="str">
        <f>IF(AND('Mapa final'!$AB$119="Media",'Mapa final'!$AD$119="Mayor"),CONCATENATE("R38C",'Mapa final'!$R$119),"")</f>
        <v/>
      </c>
      <c r="U143" s="88" t="str">
        <f>IF(AND('Mapa final'!$AB$120="Media",'Mapa final'!$AD$120="Mayor"),CONCATENATE("R38C",'Mapa final'!$R$120),"")</f>
        <v/>
      </c>
      <c r="V143" s="215" t="str">
        <f>IF(AND('Mapa final'!$AB$118="Media",'Mapa final'!$AD$118="Catastrófico"),CONCATENATE("R39C",'Mapa final'!$R$118),"")</f>
        <v/>
      </c>
      <c r="W143" s="216" t="str">
        <f>IF(AND('Mapa final'!$AB$119="Media",'Mapa final'!$AD$119="Catastrófico"),CONCATENATE("R38C",'Mapa final'!$R$119),"")</f>
        <v/>
      </c>
      <c r="X143" s="217" t="str">
        <f>IF(AND('Mapa final'!$AB$120="Media",'Mapa final'!$AD$120="Catastrófico"),CONCATENATE("R38C",'Mapa final'!$R$120),"")</f>
        <v/>
      </c>
      <c r="Y143" s="41"/>
      <c r="Z143" s="329"/>
      <c r="AA143" s="330"/>
      <c r="AB143" s="330"/>
      <c r="AC143" s="330"/>
      <c r="AD143" s="330"/>
      <c r="AE143" s="33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row>
    <row r="144" spans="1:61" ht="15" customHeight="1" x14ac:dyDescent="0.25">
      <c r="A144" s="41"/>
      <c r="B144" s="309"/>
      <c r="C144" s="310"/>
      <c r="D144" s="311"/>
      <c r="E144" s="284"/>
      <c r="F144" s="279"/>
      <c r="G144" s="279"/>
      <c r="H144" s="279"/>
      <c r="I144" s="279"/>
      <c r="J144" s="221" t="str">
        <f>IF(AND('Mapa final'!$AB$121="Media",'Mapa final'!$AD$121="Moderado"),CONCATENATE("R40C",'Mapa final'!$R$121),"")</f>
        <v>R40C1</v>
      </c>
      <c r="K144" s="222" t="str">
        <f>IF(AND('Mapa final'!$AB$122="Media",'Mapa final'!$AD$122="Moderado"),CONCATENATE("R39C",'Mapa final'!$R$122),"")</f>
        <v/>
      </c>
      <c r="L144" s="223" t="str">
        <f>IF(AND('Mapa final'!$AB$123="Media",'Mapa final'!$AD$123="Moderado"),CONCATENATE("R39C",'Mapa final'!$R$123),"")</f>
        <v/>
      </c>
      <c r="M144" s="221" t="str">
        <f>IF(AND('Mapa final'!$AB$121="Media",'Mapa final'!$AD$121="Moderado"),CONCATENATE("R40C",'Mapa final'!$R$121),"")</f>
        <v>R40C1</v>
      </c>
      <c r="N144" s="222" t="str">
        <f>IF(AND('Mapa final'!$AB$122="Media",'Mapa final'!$AD$122="Moderado"),CONCATENATE("R39C",'Mapa final'!$R$122),"")</f>
        <v/>
      </c>
      <c r="O144" s="223" t="str">
        <f>IF(AND('Mapa final'!$AB$123="Media",'Mapa final'!$AD$123="Moderado"),CONCATENATE("R39C",'Mapa final'!$R$123),"")</f>
        <v/>
      </c>
      <c r="P144" s="221" t="str">
        <f>IF(AND('Mapa final'!$AB$121="Media",'Mapa final'!$AD$121="Moderado"),CONCATENATE("R40C",'Mapa final'!$R$121),"")</f>
        <v>R40C1</v>
      </c>
      <c r="Q144" s="222" t="str">
        <f>IF(AND('Mapa final'!$AB$122="Media",'Mapa final'!$AD$122="Moderado"),CONCATENATE("R39C",'Mapa final'!$R$122),"")</f>
        <v/>
      </c>
      <c r="R144" s="223" t="str">
        <f>IF(AND('Mapa final'!$AB$123="Media",'Mapa final'!$AD$123="Moderado"),CONCATENATE("R39C",'Mapa final'!$R$123),"")</f>
        <v/>
      </c>
      <c r="S144" s="87" t="str">
        <f>IF(AND('Mapa final'!$AB$121="Media",'Mapa final'!$AD$121="Mayor"),CONCATENATE("R40C",'Mapa final'!$R$121),"")</f>
        <v/>
      </c>
      <c r="T144" s="40" t="str">
        <f>IF(AND('Mapa final'!$AB$122="Media",'Mapa final'!$AD$122="Mayor"),CONCATENATE("R39C",'Mapa final'!$R$122),"")</f>
        <v/>
      </c>
      <c r="U144" s="88" t="str">
        <f>IF(AND('Mapa final'!$AB$123="Media",'Mapa final'!$AD$123="Mayor"),CONCATENATE("R39C",'Mapa final'!$R$123),"")</f>
        <v/>
      </c>
      <c r="V144" s="215" t="str">
        <f>IF(AND('Mapa final'!$AB$121="Media",'Mapa final'!$AD$121="Catastrófico"),CONCATENATE("R40C",'Mapa final'!$R$121),"")</f>
        <v/>
      </c>
      <c r="W144" s="216" t="str">
        <f>IF(AND('Mapa final'!$AB$122="Media",'Mapa final'!$AD$122="Catastrófico"),CONCATENATE("R39C",'Mapa final'!$R$122),"")</f>
        <v/>
      </c>
      <c r="X144" s="217" t="str">
        <f>IF(AND('Mapa final'!$AB$123="Media",'Mapa final'!$AD$123="Catastrófico"),CONCATENATE("R39C",'Mapa final'!$R$123),"")</f>
        <v/>
      </c>
      <c r="Y144" s="41"/>
      <c r="Z144" s="329"/>
      <c r="AA144" s="330"/>
      <c r="AB144" s="330"/>
      <c r="AC144" s="330"/>
      <c r="AD144" s="330"/>
      <c r="AE144" s="33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row>
    <row r="145" spans="1:61" ht="15" customHeight="1" x14ac:dyDescent="0.25">
      <c r="A145" s="41"/>
      <c r="B145" s="309"/>
      <c r="C145" s="310"/>
      <c r="D145" s="311"/>
      <c r="E145" s="284"/>
      <c r="F145" s="279"/>
      <c r="G145" s="279"/>
      <c r="H145" s="279"/>
      <c r="I145" s="279"/>
      <c r="J145" s="221" t="str">
        <f>IF(AND('Mapa final'!$AB$124="Media",'Mapa final'!$AD$124="Moderado"),CONCATENATE("R41C",'Mapa final'!$R$124),"")</f>
        <v/>
      </c>
      <c r="K145" s="222" t="str">
        <f>IF(AND('Mapa final'!$AB$125="Media",'Mapa final'!$AD$125="Moderado"),CONCATENATE("R40C",'Mapa final'!$R$125),"")</f>
        <v/>
      </c>
      <c r="L145" s="223" t="str">
        <f>IF(AND('Mapa final'!$AB$126="Media",'Mapa final'!$AD$126="Moderado"),CONCATENATE("R40C",'Mapa final'!$R$126),"")</f>
        <v/>
      </c>
      <c r="M145" s="221" t="str">
        <f>IF(AND('Mapa final'!$AB$124="Media",'Mapa final'!$AD$124="Moderado"),CONCATENATE("R41C",'Mapa final'!$R$124),"")</f>
        <v/>
      </c>
      <c r="N145" s="222" t="str">
        <f>IF(AND('Mapa final'!$AB$125="Media",'Mapa final'!$AD$125="Moderado"),CONCATENATE("R40C",'Mapa final'!$R$125),"")</f>
        <v/>
      </c>
      <c r="O145" s="223" t="str">
        <f>IF(AND('Mapa final'!$AB$126="Media",'Mapa final'!$AD$126="Moderado"),CONCATENATE("R40C",'Mapa final'!$R$126),"")</f>
        <v/>
      </c>
      <c r="P145" s="221" t="str">
        <f>IF(AND('Mapa final'!$AB$124="Media",'Mapa final'!$AD$124="Moderado"),CONCATENATE("R41C",'Mapa final'!$R$124),"")</f>
        <v/>
      </c>
      <c r="Q145" s="222" t="str">
        <f>IF(AND('Mapa final'!$AB$125="Media",'Mapa final'!$AD$125="Moderado"),CONCATENATE("R40C",'Mapa final'!$R$125),"")</f>
        <v/>
      </c>
      <c r="R145" s="223" t="str">
        <f>IF(AND('Mapa final'!$AB$126="Media",'Mapa final'!$AD$126="Moderado"),CONCATENATE("R40C",'Mapa final'!$R$126),"")</f>
        <v/>
      </c>
      <c r="S145" s="87" t="str">
        <f>IF(AND('Mapa final'!$AB$124="Media",'Mapa final'!$AD$124="Mayor"),CONCATENATE("R41C",'Mapa final'!$R$124),"")</f>
        <v/>
      </c>
      <c r="T145" s="40" t="str">
        <f>IF(AND('Mapa final'!$AB$125="Media",'Mapa final'!$AD$125="Mayor"),CONCATENATE("R40C",'Mapa final'!$R$125),"")</f>
        <v/>
      </c>
      <c r="U145" s="88" t="str">
        <f>IF(AND('Mapa final'!$AB$126="Media",'Mapa final'!$AD$126="Mayor"),CONCATENATE("R40C",'Mapa final'!$R$126),"")</f>
        <v/>
      </c>
      <c r="V145" s="215" t="str">
        <f>IF(AND('Mapa final'!$AB$124="Media",'Mapa final'!$AD$124="Catastrófico"),CONCATENATE("R41C",'Mapa final'!$R$124),"")</f>
        <v/>
      </c>
      <c r="W145" s="216" t="str">
        <f>IF(AND('Mapa final'!$AB$125="Media",'Mapa final'!$AD$125="Catastrófico"),CONCATENATE("R40C",'Mapa final'!$R$125),"")</f>
        <v/>
      </c>
      <c r="X145" s="217" t="str">
        <f>IF(AND('Mapa final'!$AB$126="Media",'Mapa final'!$AD$126="Catastrófico"),CONCATENATE("R40C",'Mapa final'!$R$126),"")</f>
        <v/>
      </c>
      <c r="Y145" s="41"/>
      <c r="Z145" s="329"/>
      <c r="AA145" s="330"/>
      <c r="AB145" s="330"/>
      <c r="AC145" s="330"/>
      <c r="AD145" s="330"/>
      <c r="AE145" s="33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row>
    <row r="146" spans="1:61" ht="15" customHeight="1" x14ac:dyDescent="0.25">
      <c r="A146" s="41"/>
      <c r="B146" s="309"/>
      <c r="C146" s="310"/>
      <c r="D146" s="311"/>
      <c r="E146" s="284"/>
      <c r="F146" s="279"/>
      <c r="G146" s="279"/>
      <c r="H146" s="279"/>
      <c r="I146" s="279"/>
      <c r="J146" s="221" t="str">
        <f>IF(AND('Mapa final'!$AB$127="Media",'Mapa final'!$AD$127="Moderado"),CONCATENATE("R42C",'Mapa final'!$R$127),"")</f>
        <v/>
      </c>
      <c r="K146" s="222" t="str">
        <f>IF(AND('Mapa final'!$AB$128="Media",'Mapa final'!$AD$128="Moderado"),CONCATENATE("R41C",'Mapa final'!$R$128),"")</f>
        <v/>
      </c>
      <c r="L146" s="223" t="str">
        <f>IF(AND('Mapa final'!$AB$129="Media",'Mapa final'!$AD$129="Moderado"),CONCATENATE("R41C",'Mapa final'!$R$129),"")</f>
        <v/>
      </c>
      <c r="M146" s="221" t="str">
        <f>IF(AND('Mapa final'!$AB$127="Media",'Mapa final'!$AD$127="Moderado"),CONCATENATE("R42C",'Mapa final'!$R$127),"")</f>
        <v/>
      </c>
      <c r="N146" s="222" t="str">
        <f>IF(AND('Mapa final'!$AB$128="Media",'Mapa final'!$AD$128="Moderado"),CONCATENATE("R41C",'Mapa final'!$R$128),"")</f>
        <v/>
      </c>
      <c r="O146" s="223" t="str">
        <f>IF(AND('Mapa final'!$AB$129="Media",'Mapa final'!$AD$129="Moderado"),CONCATENATE("R41C",'Mapa final'!$R$129),"")</f>
        <v/>
      </c>
      <c r="P146" s="221" t="str">
        <f>IF(AND('Mapa final'!$AB$127="Media",'Mapa final'!$AD$127="Moderado"),CONCATENATE("R42C",'Mapa final'!$R$127),"")</f>
        <v/>
      </c>
      <c r="Q146" s="222" t="str">
        <f>IF(AND('Mapa final'!$AB$128="Media",'Mapa final'!$AD$128="Moderado"),CONCATENATE("R41C",'Mapa final'!$R$128),"")</f>
        <v/>
      </c>
      <c r="R146" s="223" t="str">
        <f>IF(AND('Mapa final'!$AB$129="Media",'Mapa final'!$AD$129="Moderado"),CONCATENATE("R41C",'Mapa final'!$R$129),"")</f>
        <v/>
      </c>
      <c r="S146" s="87" t="str">
        <f>IF(AND('Mapa final'!$AB$127="Media",'Mapa final'!$AD$127="Mayor"),CONCATENATE("R42C",'Mapa final'!$R$127),"")</f>
        <v>R42C1</v>
      </c>
      <c r="T146" s="40" t="str">
        <f>IF(AND('Mapa final'!$AB$128="Media",'Mapa final'!$AD$128="Mayor"),CONCATENATE("R41C",'Mapa final'!$R$128),"")</f>
        <v/>
      </c>
      <c r="U146" s="88" t="str">
        <f>IF(AND('Mapa final'!$AB$129="Media",'Mapa final'!$AD$129="Mayor"),CONCATENATE("R41C",'Mapa final'!$R$129),"")</f>
        <v/>
      </c>
      <c r="V146" s="215" t="str">
        <f>IF(AND('Mapa final'!$AB$127="Media",'Mapa final'!$AD$127="Catastrófico"),CONCATENATE("R42C",'Mapa final'!$R$127),"")</f>
        <v/>
      </c>
      <c r="W146" s="216" t="str">
        <f>IF(AND('Mapa final'!$AB$128="Media",'Mapa final'!$AD$128="Catastrófico"),CONCATENATE("R41C",'Mapa final'!$R$128),"")</f>
        <v/>
      </c>
      <c r="X146" s="217" t="str">
        <f>IF(AND('Mapa final'!$AB$129="Media",'Mapa final'!$AD$129="Catastrófico"),CONCATENATE("R41C",'Mapa final'!$R$129),"")</f>
        <v/>
      </c>
      <c r="Y146" s="41"/>
      <c r="Z146" s="329"/>
      <c r="AA146" s="330"/>
      <c r="AB146" s="330"/>
      <c r="AC146" s="330"/>
      <c r="AD146" s="330"/>
      <c r="AE146" s="33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row>
    <row r="147" spans="1:61" ht="15" customHeight="1" x14ac:dyDescent="0.25">
      <c r="A147" s="41"/>
      <c r="B147" s="309"/>
      <c r="C147" s="310"/>
      <c r="D147" s="311"/>
      <c r="E147" s="284"/>
      <c r="F147" s="279"/>
      <c r="G147" s="279"/>
      <c r="H147" s="279"/>
      <c r="I147" s="279"/>
      <c r="J147" s="221" t="str">
        <f>IF(AND('Mapa final'!$AB$130="Media",'Mapa final'!$AD$130="Moderado"),CONCATENATE("R43C",'Mapa final'!$R$130),"")</f>
        <v>R43C1</v>
      </c>
      <c r="K147" s="222" t="str">
        <f>IF(AND('Mapa final'!$AB$131="Media",'Mapa final'!$AD$131="Moderado"),CONCATENATE("R42C",'Mapa final'!$R$131),"")</f>
        <v/>
      </c>
      <c r="L147" s="223" t="str">
        <f>IF(AND('Mapa final'!$AB$132="Media",'Mapa final'!$AD$132="Moderado"),CONCATENATE("R42C",'Mapa final'!$R$132),"")</f>
        <v/>
      </c>
      <c r="M147" s="221" t="str">
        <f>IF(AND('Mapa final'!$AB$130="Media",'Mapa final'!$AD$130="Moderado"),CONCATENATE("R43C",'Mapa final'!$R$130),"")</f>
        <v>R43C1</v>
      </c>
      <c r="N147" s="222" t="str">
        <f>IF(AND('Mapa final'!$AB$131="Media",'Mapa final'!$AD$131="Moderado"),CONCATENATE("R42C",'Mapa final'!$R$131),"")</f>
        <v/>
      </c>
      <c r="O147" s="223" t="str">
        <f>IF(AND('Mapa final'!$AB$132="Media",'Mapa final'!$AD$132="Moderado"),CONCATENATE("R42C",'Mapa final'!$R$132),"")</f>
        <v/>
      </c>
      <c r="P147" s="221" t="str">
        <f>IF(AND('Mapa final'!$AB$130="Media",'Mapa final'!$AD$130="Moderado"),CONCATENATE("R43C",'Mapa final'!$R$130),"")</f>
        <v>R43C1</v>
      </c>
      <c r="Q147" s="222" t="str">
        <f>IF(AND('Mapa final'!$AB$131="Media",'Mapa final'!$AD$131="Moderado"),CONCATENATE("R42C",'Mapa final'!$R$131),"")</f>
        <v/>
      </c>
      <c r="R147" s="223" t="str">
        <f>IF(AND('Mapa final'!$AB$132="Media",'Mapa final'!$AD$132="Moderado"),CONCATENATE("R42C",'Mapa final'!$R$132),"")</f>
        <v/>
      </c>
      <c r="S147" s="87" t="str">
        <f>IF(AND('Mapa final'!$AB$130="Media",'Mapa final'!$AD$130="Mayor"),CONCATENATE("R43C",'Mapa final'!$R$130),"")</f>
        <v/>
      </c>
      <c r="T147" s="40" t="str">
        <f>IF(AND('Mapa final'!$AB$131="Media",'Mapa final'!$AD$131="Mayor"),CONCATENATE("R42C",'Mapa final'!$R$131),"")</f>
        <v/>
      </c>
      <c r="U147" s="88" t="str">
        <f>IF(AND('Mapa final'!$AB$132="Media",'Mapa final'!$AD$132="Mayor"),CONCATENATE("R42C",'Mapa final'!$R$132),"")</f>
        <v/>
      </c>
      <c r="V147" s="215" t="str">
        <f>IF(AND('Mapa final'!$AB$130="Media",'Mapa final'!$AD$130="Catastrófico"),CONCATENATE("R43C",'Mapa final'!$R$130),"")</f>
        <v/>
      </c>
      <c r="W147" s="216" t="str">
        <f>IF(AND('Mapa final'!$AB$131="Media",'Mapa final'!$AD$131="Catastrófico"),CONCATENATE("R42C",'Mapa final'!$R$131),"")</f>
        <v/>
      </c>
      <c r="X147" s="217" t="str">
        <f>IF(AND('Mapa final'!$AB$132="Media",'Mapa final'!$AD$132="Catastrófico"),CONCATENATE("R42C",'Mapa final'!$R$132),"")</f>
        <v/>
      </c>
      <c r="Y147" s="41"/>
      <c r="Z147" s="329"/>
      <c r="AA147" s="330"/>
      <c r="AB147" s="330"/>
      <c r="AC147" s="330"/>
      <c r="AD147" s="330"/>
      <c r="AE147" s="33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row>
    <row r="148" spans="1:61" ht="15" customHeight="1" x14ac:dyDescent="0.25">
      <c r="A148" s="41"/>
      <c r="B148" s="309"/>
      <c r="C148" s="310"/>
      <c r="D148" s="311"/>
      <c r="E148" s="284"/>
      <c r="F148" s="279"/>
      <c r="G148" s="279"/>
      <c r="H148" s="279"/>
      <c r="I148" s="279"/>
      <c r="J148" s="221" t="str">
        <f>IF(AND('Mapa final'!$AB$133="Media",'Mapa final'!$AD$133="Moderado"),CONCATENATE("R44C",'Mapa final'!$R$133),"")</f>
        <v/>
      </c>
      <c r="K148" s="222" t="str">
        <f>IF(AND('Mapa final'!$AB$134="Media",'Mapa final'!$AD$134="Moderado"),CONCATENATE("R43C",'Mapa final'!$R$134),"")</f>
        <v/>
      </c>
      <c r="L148" s="223" t="str">
        <f>IF(AND('Mapa final'!$AB$135="Media",'Mapa final'!$AD$135="Moderado"),CONCATENATE("R43C",'Mapa final'!$R$135),"")</f>
        <v/>
      </c>
      <c r="M148" s="221" t="str">
        <f>IF(AND('Mapa final'!$AB$133="Media",'Mapa final'!$AD$133="Moderado"),CONCATENATE("R44C",'Mapa final'!$R$133),"")</f>
        <v/>
      </c>
      <c r="N148" s="222" t="str">
        <f>IF(AND('Mapa final'!$AB$134="Media",'Mapa final'!$AD$134="Moderado"),CONCATENATE("R43C",'Mapa final'!$R$134),"")</f>
        <v/>
      </c>
      <c r="O148" s="223" t="str">
        <f>IF(AND('Mapa final'!$AB$135="Media",'Mapa final'!$AD$135="Moderado"),CONCATENATE("R43C",'Mapa final'!$R$135),"")</f>
        <v/>
      </c>
      <c r="P148" s="221" t="str">
        <f>IF(AND('Mapa final'!$AB$133="Media",'Mapa final'!$AD$133="Moderado"),CONCATENATE("R44C",'Mapa final'!$R$133),"")</f>
        <v/>
      </c>
      <c r="Q148" s="222" t="str">
        <f>IF(AND('Mapa final'!$AB$134="Media",'Mapa final'!$AD$134="Moderado"),CONCATENATE("R43C",'Mapa final'!$R$134),"")</f>
        <v/>
      </c>
      <c r="R148" s="223" t="str">
        <f>IF(AND('Mapa final'!$AB$135="Media",'Mapa final'!$AD$135="Moderado"),CONCATENATE("R43C",'Mapa final'!$R$135),"")</f>
        <v/>
      </c>
      <c r="S148" s="87" t="str">
        <f>IF(AND('Mapa final'!$AB$133="Media",'Mapa final'!$AD$133="Mayor"),CONCATENATE("R44C",'Mapa final'!$R$133),"")</f>
        <v>R44C1</v>
      </c>
      <c r="T148" s="40" t="str">
        <f>IF(AND('Mapa final'!$AB$134="Media",'Mapa final'!$AD$134="Mayor"),CONCATENATE("R43C",'Mapa final'!$R$134),"")</f>
        <v/>
      </c>
      <c r="U148" s="88" t="str">
        <f>IF(AND('Mapa final'!$AB$135="Media",'Mapa final'!$AD$135="Mayor"),CONCATENATE("R43C",'Mapa final'!$R$135),"")</f>
        <v/>
      </c>
      <c r="V148" s="215" t="str">
        <f>IF(AND('Mapa final'!$AB$133="Media",'Mapa final'!$AD$133="Catastrófico"),CONCATENATE("R44C",'Mapa final'!$R$133),"")</f>
        <v/>
      </c>
      <c r="W148" s="216" t="str">
        <f>IF(AND('Mapa final'!$AB$134="Media",'Mapa final'!$AD$134="Catastrófico"),CONCATENATE("R43C",'Mapa final'!$R$134),"")</f>
        <v/>
      </c>
      <c r="X148" s="217" t="str">
        <f>IF(AND('Mapa final'!$AB$135="Media",'Mapa final'!$AD$135="Catastrófico"),CONCATENATE("R43C",'Mapa final'!$R$135),"")</f>
        <v/>
      </c>
      <c r="Y148" s="41"/>
      <c r="Z148" s="329"/>
      <c r="AA148" s="330"/>
      <c r="AB148" s="330"/>
      <c r="AC148" s="330"/>
      <c r="AD148" s="330"/>
      <c r="AE148" s="33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row>
    <row r="149" spans="1:61" ht="15" customHeight="1" x14ac:dyDescent="0.25">
      <c r="A149" s="41"/>
      <c r="B149" s="309"/>
      <c r="C149" s="310"/>
      <c r="D149" s="311"/>
      <c r="E149" s="284"/>
      <c r="F149" s="279"/>
      <c r="G149" s="279"/>
      <c r="H149" s="279"/>
      <c r="I149" s="279"/>
      <c r="J149" s="221" t="str">
        <f>IF(AND('Mapa final'!$AB$136="Media",'Mapa final'!$AD$136="Moderado"),CONCATENATE("R45C",'Mapa final'!$R$136),"")</f>
        <v/>
      </c>
      <c r="K149" s="222" t="str">
        <f>IF(AND('Mapa final'!$AB$137="Media",'Mapa final'!$AD$137="Moderado"),CONCATENATE("R44C",'Mapa final'!$R$137),"")</f>
        <v/>
      </c>
      <c r="L149" s="223" t="str">
        <f>IF(AND('Mapa final'!$AB$138="Media",'Mapa final'!$AD$138="Moderado"),CONCATENATE("R44C",'Mapa final'!$R$138),"")</f>
        <v/>
      </c>
      <c r="M149" s="221" t="str">
        <f>IF(AND('Mapa final'!$AB$136="Media",'Mapa final'!$AD$136="Moderado"),CONCATENATE("R45C",'Mapa final'!$R$136),"")</f>
        <v/>
      </c>
      <c r="N149" s="222" t="str">
        <f>IF(AND('Mapa final'!$AB$137="Media",'Mapa final'!$AD$137="Moderado"),CONCATENATE("R44C",'Mapa final'!$R$137),"")</f>
        <v/>
      </c>
      <c r="O149" s="223" t="str">
        <f>IF(AND('Mapa final'!$AB$138="Media",'Mapa final'!$AD$138="Moderado"),CONCATENATE("R44C",'Mapa final'!$R$138),"")</f>
        <v/>
      </c>
      <c r="P149" s="221" t="str">
        <f>IF(AND('Mapa final'!$AB$136="Media",'Mapa final'!$AD$136="Moderado"),CONCATENATE("R45C",'Mapa final'!$R$136),"")</f>
        <v/>
      </c>
      <c r="Q149" s="222" t="str">
        <f>IF(AND('Mapa final'!$AB$137="Media",'Mapa final'!$AD$137="Moderado"),CONCATENATE("R44C",'Mapa final'!$R$137),"")</f>
        <v/>
      </c>
      <c r="R149" s="223" t="str">
        <f>IF(AND('Mapa final'!$AB$138="Media",'Mapa final'!$AD$138="Moderado"),CONCATENATE("R44C",'Mapa final'!$R$138),"")</f>
        <v/>
      </c>
      <c r="S149" s="87" t="str">
        <f>IF(AND('Mapa final'!$AB$136="Media",'Mapa final'!$AD$136="Mayor"),CONCATENATE("R45C",'Mapa final'!$R$136),"")</f>
        <v/>
      </c>
      <c r="T149" s="40" t="str">
        <f>IF(AND('Mapa final'!$AB$137="Media",'Mapa final'!$AD$137="Mayor"),CONCATENATE("R44C",'Mapa final'!$R$137),"")</f>
        <v/>
      </c>
      <c r="U149" s="88" t="str">
        <f>IF(AND('Mapa final'!$AB$138="Media",'Mapa final'!$AD$138="Mayor"),CONCATENATE("R44C",'Mapa final'!$R$138),"")</f>
        <v/>
      </c>
      <c r="V149" s="215" t="str">
        <f>IF(AND('Mapa final'!$AB$136="Media",'Mapa final'!$AD$136="Catastrófico"),CONCATENATE("R45C",'Mapa final'!$R$136),"")</f>
        <v/>
      </c>
      <c r="W149" s="216" t="str">
        <f>IF(AND('Mapa final'!$AB$137="Media",'Mapa final'!$AD$137="Catastrófico"),CONCATENATE("R44C",'Mapa final'!$R$137),"")</f>
        <v/>
      </c>
      <c r="X149" s="217" t="str">
        <f>IF(AND('Mapa final'!$AB$138="Media",'Mapa final'!$AD$138="Catastrófico"),CONCATENATE("R44C",'Mapa final'!$R$138),"")</f>
        <v/>
      </c>
      <c r="Y149" s="41"/>
      <c r="Z149" s="329"/>
      <c r="AA149" s="330"/>
      <c r="AB149" s="330"/>
      <c r="AC149" s="330"/>
      <c r="AD149" s="330"/>
      <c r="AE149" s="33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row>
    <row r="150" spans="1:61" ht="15" customHeight="1" x14ac:dyDescent="0.25">
      <c r="A150" s="41"/>
      <c r="B150" s="309"/>
      <c r="C150" s="310"/>
      <c r="D150" s="311"/>
      <c r="E150" s="284"/>
      <c r="F150" s="279"/>
      <c r="G150" s="279"/>
      <c r="H150" s="279"/>
      <c r="I150" s="279"/>
      <c r="J150" s="221" t="str">
        <f>IF(AND('Mapa final'!$AB$139="Media",'Mapa final'!$AD$139="Moderado"),CONCATENATE("R46C",'Mapa final'!$R$139),"")</f>
        <v/>
      </c>
      <c r="K150" s="222" t="str">
        <f>IF(AND('Mapa final'!$AB$140="Media",'Mapa final'!$AD$140="Moderado"),CONCATENATE("R45C",'Mapa final'!$R$140),"")</f>
        <v/>
      </c>
      <c r="L150" s="223" t="str">
        <f>IF(AND('Mapa final'!$AB$141="Media",'Mapa final'!$AD$141="Moderado"),CONCATENATE("R45C",'Mapa final'!$R$141),"")</f>
        <v/>
      </c>
      <c r="M150" s="221" t="str">
        <f>IF(AND('Mapa final'!$AB$139="Media",'Mapa final'!$AD$139="Moderado"),CONCATENATE("R46C",'Mapa final'!$R$139),"")</f>
        <v/>
      </c>
      <c r="N150" s="222" t="str">
        <f>IF(AND('Mapa final'!$AB$140="Media",'Mapa final'!$AD$140="Moderado"),CONCATENATE("R45C",'Mapa final'!$R$140),"")</f>
        <v/>
      </c>
      <c r="O150" s="223" t="str">
        <f>IF(AND('Mapa final'!$AB$141="Media",'Mapa final'!$AD$141="Moderado"),CONCATENATE("R45C",'Mapa final'!$R$141),"")</f>
        <v/>
      </c>
      <c r="P150" s="221" t="str">
        <f>IF(AND('Mapa final'!$AB$139="Media",'Mapa final'!$AD$139="Moderado"),CONCATENATE("R46C",'Mapa final'!$R$139),"")</f>
        <v/>
      </c>
      <c r="Q150" s="222" t="str">
        <f>IF(AND('Mapa final'!$AB$140="Media",'Mapa final'!$AD$140="Moderado"),CONCATENATE("R45C",'Mapa final'!$R$140),"")</f>
        <v/>
      </c>
      <c r="R150" s="223" t="str">
        <f>IF(AND('Mapa final'!$AB$141="Media",'Mapa final'!$AD$141="Moderado"),CONCATENATE("R45C",'Mapa final'!$R$141),"")</f>
        <v/>
      </c>
      <c r="S150" s="87" t="str">
        <f>IF(AND('Mapa final'!$AB$139="Media",'Mapa final'!$AD$139="Mayor"),CONCATENATE("R46C",'Mapa final'!$R$139),"")</f>
        <v/>
      </c>
      <c r="T150" s="40" t="str">
        <f>IF(AND('Mapa final'!$AB$140="Media",'Mapa final'!$AD$140="Mayor"),CONCATENATE("R45C",'Mapa final'!$R$140),"")</f>
        <v/>
      </c>
      <c r="U150" s="88" t="str">
        <f>IF(AND('Mapa final'!$AB$141="Media",'Mapa final'!$AD$141="Mayor"),CONCATENATE("R45C",'Mapa final'!$R$141),"")</f>
        <v/>
      </c>
      <c r="V150" s="215" t="str">
        <f>IF(AND('Mapa final'!$AB$139="Media",'Mapa final'!$AD$139="Catastrófico"),CONCATENATE("R46C",'Mapa final'!$R$139),"")</f>
        <v/>
      </c>
      <c r="W150" s="216" t="str">
        <f>IF(AND('Mapa final'!$AB$140="Media",'Mapa final'!$AD$140="Catastrófico"),CONCATENATE("R45C",'Mapa final'!$R$140),"")</f>
        <v/>
      </c>
      <c r="X150" s="217" t="str">
        <f>IF(AND('Mapa final'!$AB$141="Media",'Mapa final'!$AD$141="Catastrófico"),CONCATENATE("R45C",'Mapa final'!$R$141),"")</f>
        <v/>
      </c>
      <c r="Y150" s="41"/>
      <c r="Z150" s="329"/>
      <c r="AA150" s="330"/>
      <c r="AB150" s="330"/>
      <c r="AC150" s="330"/>
      <c r="AD150" s="330"/>
      <c r="AE150" s="33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row>
    <row r="151" spans="1:61" ht="15" customHeight="1" x14ac:dyDescent="0.25">
      <c r="A151" s="41"/>
      <c r="B151" s="309"/>
      <c r="C151" s="310"/>
      <c r="D151" s="311"/>
      <c r="E151" s="284"/>
      <c r="F151" s="279"/>
      <c r="G151" s="279"/>
      <c r="H151" s="279"/>
      <c r="I151" s="279"/>
      <c r="J151" s="221" t="str">
        <f>IF(AND('Mapa final'!$AB$142="Media",'Mapa final'!$AD$142="Moderado"),CONCATENATE("R47C",'Mapa final'!$R$142),"")</f>
        <v/>
      </c>
      <c r="K151" s="222" t="str">
        <f>IF(AND('Mapa final'!$AB$143="Media",'Mapa final'!$AD$143="Moderado"),CONCATENATE("R46C",'Mapa final'!$R$143),"")</f>
        <v/>
      </c>
      <c r="L151" s="223" t="str">
        <f>IF(AND('Mapa final'!$AB$144="Media",'Mapa final'!$AD$144="Moderado"),CONCATENATE("R46C",'Mapa final'!$R$144),"")</f>
        <v/>
      </c>
      <c r="M151" s="221" t="str">
        <f>IF(AND('Mapa final'!$AB$142="Media",'Mapa final'!$AD$142="Moderado"),CONCATENATE("R47C",'Mapa final'!$R$142),"")</f>
        <v/>
      </c>
      <c r="N151" s="222" t="str">
        <f>IF(AND('Mapa final'!$AB$143="Media",'Mapa final'!$AD$143="Moderado"),CONCATENATE("R46C",'Mapa final'!$R$143),"")</f>
        <v/>
      </c>
      <c r="O151" s="223" t="str">
        <f>IF(AND('Mapa final'!$AB$144="Media",'Mapa final'!$AD$144="Moderado"),CONCATENATE("R46C",'Mapa final'!$R$144),"")</f>
        <v/>
      </c>
      <c r="P151" s="221" t="str">
        <f>IF(AND('Mapa final'!$AB$142="Media",'Mapa final'!$AD$142="Moderado"),CONCATENATE("R47C",'Mapa final'!$R$142),"")</f>
        <v/>
      </c>
      <c r="Q151" s="222" t="str">
        <f>IF(AND('Mapa final'!$AB$143="Media",'Mapa final'!$AD$143="Moderado"),CONCATENATE("R46C",'Mapa final'!$R$143),"")</f>
        <v/>
      </c>
      <c r="R151" s="223" t="str">
        <f>IF(AND('Mapa final'!$AB$144="Media",'Mapa final'!$AD$144="Moderado"),CONCATENATE("R46C",'Mapa final'!$R$144),"")</f>
        <v/>
      </c>
      <c r="S151" s="87" t="str">
        <f>IF(AND('Mapa final'!$AB$142="Media",'Mapa final'!$AD$142="Mayor"),CONCATENATE("R47C",'Mapa final'!$R$142),"")</f>
        <v/>
      </c>
      <c r="T151" s="40" t="str">
        <f>IF(AND('Mapa final'!$AB$143="Media",'Mapa final'!$AD$143="Mayor"),CONCATENATE("R46C",'Mapa final'!$R$143),"")</f>
        <v/>
      </c>
      <c r="U151" s="88" t="str">
        <f>IF(AND('Mapa final'!$AB$144="Media",'Mapa final'!$AD$144="Mayor"),CONCATENATE("R46C",'Mapa final'!$R$144),"")</f>
        <v/>
      </c>
      <c r="V151" s="215" t="str">
        <f>IF(AND('Mapa final'!$AB$142="Media",'Mapa final'!$AD$142="Catastrófico"),CONCATENATE("R47C",'Mapa final'!$R$142),"")</f>
        <v/>
      </c>
      <c r="W151" s="216" t="str">
        <f>IF(AND('Mapa final'!$AB$143="Media",'Mapa final'!$AD$143="Catastrófico"),CONCATENATE("R46C",'Mapa final'!$R$143),"")</f>
        <v/>
      </c>
      <c r="X151" s="217" t="str">
        <f>IF(AND('Mapa final'!$AB$144="Media",'Mapa final'!$AD$144="Catastrófico"),CONCATENATE("R46C",'Mapa final'!$R$144),"")</f>
        <v/>
      </c>
      <c r="Y151" s="41"/>
      <c r="Z151" s="329"/>
      <c r="AA151" s="330"/>
      <c r="AB151" s="330"/>
      <c r="AC151" s="330"/>
      <c r="AD151" s="330"/>
      <c r="AE151" s="33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row>
    <row r="152" spans="1:61" ht="15" customHeight="1" x14ac:dyDescent="0.25">
      <c r="A152" s="41"/>
      <c r="B152" s="309"/>
      <c r="C152" s="310"/>
      <c r="D152" s="311"/>
      <c r="E152" s="284"/>
      <c r="F152" s="279"/>
      <c r="G152" s="279"/>
      <c r="H152" s="279"/>
      <c r="I152" s="279"/>
      <c r="J152" s="221" t="str">
        <f>IF(AND('Mapa final'!$AB$145="Media",'Mapa final'!$AD$145="Moderado"),CONCATENATE("R48C",'Mapa final'!$R$145),"")</f>
        <v/>
      </c>
      <c r="K152" s="222" t="str">
        <f>IF(AND('Mapa final'!$AB$146="Media",'Mapa final'!$AD$146="Moderado"),CONCATENATE("R47C",'Mapa final'!$R$146),"")</f>
        <v/>
      </c>
      <c r="L152" s="223" t="str">
        <f>IF(AND('Mapa final'!$AB$147="Media",'Mapa final'!$AD$147="Moderado"),CONCATENATE("R47C",'Mapa final'!$R$147),"")</f>
        <v/>
      </c>
      <c r="M152" s="221" t="str">
        <f>IF(AND('Mapa final'!$AB$145="Media",'Mapa final'!$AD$145="Moderado"),CONCATENATE("R48C",'Mapa final'!$R$145),"")</f>
        <v/>
      </c>
      <c r="N152" s="222" t="str">
        <f>IF(AND('Mapa final'!$AB$146="Media",'Mapa final'!$AD$146="Moderado"),CONCATENATE("R47C",'Mapa final'!$R$146),"")</f>
        <v/>
      </c>
      <c r="O152" s="223" t="str">
        <f>IF(AND('Mapa final'!$AB$147="Media",'Mapa final'!$AD$147="Moderado"),CONCATENATE("R47C",'Mapa final'!$R$147),"")</f>
        <v/>
      </c>
      <c r="P152" s="221" t="str">
        <f>IF(AND('Mapa final'!$AB$145="Media",'Mapa final'!$AD$145="Moderado"),CONCATENATE("R48C",'Mapa final'!$R$145),"")</f>
        <v/>
      </c>
      <c r="Q152" s="222" t="str">
        <f>IF(AND('Mapa final'!$AB$146="Media",'Mapa final'!$AD$146="Moderado"),CONCATENATE("R47C",'Mapa final'!$R$146),"")</f>
        <v/>
      </c>
      <c r="R152" s="223" t="str">
        <f>IF(AND('Mapa final'!$AB$147="Media",'Mapa final'!$AD$147="Moderado"),CONCATENATE("R47C",'Mapa final'!$R$147),"")</f>
        <v/>
      </c>
      <c r="S152" s="87" t="str">
        <f>IF(AND('Mapa final'!$AB$145="Media",'Mapa final'!$AD$145="Mayor"),CONCATENATE("R48C",'Mapa final'!$R$145),"")</f>
        <v/>
      </c>
      <c r="T152" s="40" t="str">
        <f>IF(AND('Mapa final'!$AB$146="Media",'Mapa final'!$AD$146="Mayor"),CONCATENATE("R47C",'Mapa final'!$R$146),"")</f>
        <v/>
      </c>
      <c r="U152" s="88" t="str">
        <f>IF(AND('Mapa final'!$AB$147="Media",'Mapa final'!$AD$147="Mayor"),CONCATENATE("R47C",'Mapa final'!$R$147),"")</f>
        <v/>
      </c>
      <c r="V152" s="215" t="str">
        <f>IF(AND('Mapa final'!$AB$145="Media",'Mapa final'!$AD$145="Catastrófico"),CONCATENATE("R48C",'Mapa final'!$R$145),"")</f>
        <v/>
      </c>
      <c r="W152" s="216" t="str">
        <f>IF(AND('Mapa final'!$AB$146="Media",'Mapa final'!$AD$146="Catastrófico"),CONCATENATE("R47C",'Mapa final'!$R$146),"")</f>
        <v/>
      </c>
      <c r="X152" s="217" t="str">
        <f>IF(AND('Mapa final'!$AB$147="Media",'Mapa final'!$AD$147="Catastrófico"),CONCATENATE("R47C",'Mapa final'!$R$147),"")</f>
        <v/>
      </c>
      <c r="Y152" s="41"/>
      <c r="Z152" s="329"/>
      <c r="AA152" s="330"/>
      <c r="AB152" s="330"/>
      <c r="AC152" s="330"/>
      <c r="AD152" s="330"/>
      <c r="AE152" s="33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row>
    <row r="153" spans="1:61" ht="15" customHeight="1" x14ac:dyDescent="0.25">
      <c r="A153" s="41"/>
      <c r="B153" s="309"/>
      <c r="C153" s="310"/>
      <c r="D153" s="311"/>
      <c r="E153" s="284"/>
      <c r="F153" s="279"/>
      <c r="G153" s="279"/>
      <c r="H153" s="279"/>
      <c r="I153" s="279"/>
      <c r="J153" s="221" t="str">
        <f>IF(AND('Mapa final'!$AB$148="Media",'Mapa final'!$AD$148="Moderado"),CONCATENATE("R49C",'Mapa final'!$R$148),"")</f>
        <v/>
      </c>
      <c r="K153" s="222" t="str">
        <f>IF(AND('Mapa final'!$AB$149="Media",'Mapa final'!$AD$149="Moderado"),CONCATENATE("R48C",'Mapa final'!$R$149),"")</f>
        <v/>
      </c>
      <c r="L153" s="223" t="str">
        <f>IF(AND('Mapa final'!$AB$150="Media",'Mapa final'!$AD$150="Moderado"),CONCATENATE("R48C",'Mapa final'!$R$150),"")</f>
        <v/>
      </c>
      <c r="M153" s="221" t="str">
        <f>IF(AND('Mapa final'!$AB$148="Media",'Mapa final'!$AD$148="Moderado"),CONCATENATE("R49C",'Mapa final'!$R$148),"")</f>
        <v/>
      </c>
      <c r="N153" s="222" t="str">
        <f>IF(AND('Mapa final'!$AB$149="Media",'Mapa final'!$AD$149="Moderado"),CONCATENATE("R48C",'Mapa final'!$R$149),"")</f>
        <v/>
      </c>
      <c r="O153" s="223" t="str">
        <f>IF(AND('Mapa final'!$AB$150="Media",'Mapa final'!$AD$150="Moderado"),CONCATENATE("R48C",'Mapa final'!$R$150),"")</f>
        <v/>
      </c>
      <c r="P153" s="221" t="str">
        <f>IF(AND('Mapa final'!$AB$148="Media",'Mapa final'!$AD$148="Moderado"),CONCATENATE("R49C",'Mapa final'!$R$148),"")</f>
        <v/>
      </c>
      <c r="Q153" s="222" t="str">
        <f>IF(AND('Mapa final'!$AB$149="Media",'Mapa final'!$AD$149="Moderado"),CONCATENATE("R48C",'Mapa final'!$R$149),"")</f>
        <v/>
      </c>
      <c r="R153" s="223" t="str">
        <f>IF(AND('Mapa final'!$AB$150="Media",'Mapa final'!$AD$150="Moderado"),CONCATENATE("R48C",'Mapa final'!$R$150),"")</f>
        <v/>
      </c>
      <c r="S153" s="87" t="str">
        <f>IF(AND('Mapa final'!$AB$148="Media",'Mapa final'!$AD$148="Mayor"),CONCATENATE("R49C",'Mapa final'!$R$148),"")</f>
        <v/>
      </c>
      <c r="T153" s="40" t="str">
        <f>IF(AND('Mapa final'!$AB$149="Media",'Mapa final'!$AD$149="Mayor"),CONCATENATE("R48C",'Mapa final'!$R$149),"")</f>
        <v/>
      </c>
      <c r="U153" s="88" t="str">
        <f>IF(AND('Mapa final'!$AB$150="Media",'Mapa final'!$AD$150="Mayor"),CONCATENATE("R48C",'Mapa final'!$R$150),"")</f>
        <v/>
      </c>
      <c r="V153" s="215" t="str">
        <f>IF(AND('Mapa final'!$AB$148="Media",'Mapa final'!$AD$148="Catastrófico"),CONCATENATE("R49C",'Mapa final'!$R$148),"")</f>
        <v/>
      </c>
      <c r="W153" s="216" t="str">
        <f>IF(AND('Mapa final'!$AB$149="Media",'Mapa final'!$AD$149="Catastrófico"),CONCATENATE("R48C",'Mapa final'!$R$149),"")</f>
        <v/>
      </c>
      <c r="X153" s="217" t="str">
        <f>IF(AND('Mapa final'!$AB$150="Media",'Mapa final'!$AD$150="Catastrófico"),CONCATENATE("R48C",'Mapa final'!$R$150),"")</f>
        <v/>
      </c>
      <c r="Y153" s="41"/>
      <c r="Z153" s="329"/>
      <c r="AA153" s="330"/>
      <c r="AB153" s="330"/>
      <c r="AC153" s="330"/>
      <c r="AD153" s="330"/>
      <c r="AE153" s="33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row>
    <row r="154" spans="1:61" ht="15" customHeight="1" x14ac:dyDescent="0.25">
      <c r="A154" s="41"/>
      <c r="B154" s="309"/>
      <c r="C154" s="310"/>
      <c r="D154" s="311"/>
      <c r="E154" s="284"/>
      <c r="F154" s="279"/>
      <c r="G154" s="279"/>
      <c r="H154" s="279"/>
      <c r="I154" s="279"/>
      <c r="J154" s="221" t="str">
        <f>IF(AND('Mapa final'!$AB$151="Media",'Mapa final'!$AD$151="Moderado"),CONCATENATE("R49C",'Mapa final'!$R$151),"")</f>
        <v/>
      </c>
      <c r="K154" s="222" t="str">
        <f>IF(AND('Mapa final'!$AB$152="Media",'Mapa final'!$AD$152="Moderado"),CONCATENATE("R49C",'Mapa final'!$R$152),"")</f>
        <v/>
      </c>
      <c r="L154" s="223" t="str">
        <f>IF(AND('Mapa final'!$AB$153="Media",'Mapa final'!$AD$153="Moderado"),CONCATENATE("R49C",'Mapa final'!$R$153),"")</f>
        <v/>
      </c>
      <c r="M154" s="221" t="str">
        <f>IF(AND('Mapa final'!$AB$151="Media",'Mapa final'!$AD$151="Moderado"),CONCATENATE("R49C",'Mapa final'!$R$151),"")</f>
        <v/>
      </c>
      <c r="N154" s="222" t="str">
        <f>IF(AND('Mapa final'!$AB$152="Media",'Mapa final'!$AD$152="Moderado"),CONCATENATE("R49C",'Mapa final'!$R$152),"")</f>
        <v/>
      </c>
      <c r="O154" s="223" t="str">
        <f>IF(AND('Mapa final'!$AB$153="Media",'Mapa final'!$AD$153="Moderado"),CONCATENATE("R49C",'Mapa final'!$R$153),"")</f>
        <v/>
      </c>
      <c r="P154" s="221" t="str">
        <f>IF(AND('Mapa final'!$AB$151="Media",'Mapa final'!$AD$151="Moderado"),CONCATENATE("R49C",'Mapa final'!$R$151),"")</f>
        <v/>
      </c>
      <c r="Q154" s="222" t="str">
        <f>IF(AND('Mapa final'!$AB$152="Media",'Mapa final'!$AD$152="Moderado"),CONCATENATE("R49C",'Mapa final'!$R$152),"")</f>
        <v/>
      </c>
      <c r="R154" s="223" t="str">
        <f>IF(AND('Mapa final'!$AB$153="Media",'Mapa final'!$AD$153="Moderado"),CONCATENATE("R49C",'Mapa final'!$R$153),"")</f>
        <v/>
      </c>
      <c r="S154" s="87" t="str">
        <f>IF(AND('Mapa final'!$AB$151="Media",'Mapa final'!$AD$151="Mayor"),CONCATENATE("R49C",'Mapa final'!$R$151),"")</f>
        <v/>
      </c>
      <c r="T154" s="40" t="str">
        <f>IF(AND('Mapa final'!$AB$152="Media",'Mapa final'!$AD$152="Mayor"),CONCATENATE("R49C",'Mapa final'!$R$152),"")</f>
        <v/>
      </c>
      <c r="U154" s="88" t="str">
        <f>IF(AND('Mapa final'!$AB$153="Media",'Mapa final'!$AD$153="Mayor"),CONCATENATE("R49C",'Mapa final'!$R$153),"")</f>
        <v/>
      </c>
      <c r="V154" s="215" t="str">
        <f>IF(AND('Mapa final'!$AB$151="Media",'Mapa final'!$AD$151="Catastrófico"),CONCATENATE("R49C",'Mapa final'!$R$151),"")</f>
        <v/>
      </c>
      <c r="W154" s="216" t="str">
        <f>IF(AND('Mapa final'!$AB$152="Media",'Mapa final'!$AD$152="Catastrófico"),CONCATENATE("R49C",'Mapa final'!$R$152),"")</f>
        <v/>
      </c>
      <c r="X154" s="217" t="str">
        <f>IF(AND('Mapa final'!$AB$153="Media",'Mapa final'!$AD$153="Catastrófico"),CONCATENATE("R49C",'Mapa final'!$R$153),"")</f>
        <v/>
      </c>
      <c r="Y154" s="41"/>
      <c r="Z154" s="329"/>
      <c r="AA154" s="330"/>
      <c r="AB154" s="330"/>
      <c r="AC154" s="330"/>
      <c r="AD154" s="330"/>
      <c r="AE154" s="33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row>
    <row r="155" spans="1:61" ht="15" customHeight="1" thickBot="1" x14ac:dyDescent="0.3">
      <c r="A155" s="41"/>
      <c r="B155" s="309"/>
      <c r="C155" s="310"/>
      <c r="D155" s="311"/>
      <c r="E155" s="284"/>
      <c r="F155" s="279"/>
      <c r="G155" s="279"/>
      <c r="H155" s="279"/>
      <c r="I155" s="279"/>
      <c r="J155" s="221" t="str">
        <f>IF(AND('Mapa final'!$AB$154="Media",'Mapa final'!$AD$154="Moderado"),CONCATENATE("R50C",'Mapa final'!$R$154),"")</f>
        <v/>
      </c>
      <c r="K155" s="222" t="str">
        <f>IF(AND('Mapa final'!$AB$155="Media",'Mapa final'!$AD$155="Moderado"),CONCATENATE("R50C",'Mapa final'!$R$155),"")</f>
        <v/>
      </c>
      <c r="L155" s="223" t="str">
        <f>IF(AND('Mapa final'!$AB$156="Media",'Mapa final'!$AD$156="Moderado"),CONCATENATE("R50C",'Mapa final'!$R$156),"")</f>
        <v/>
      </c>
      <c r="M155" s="221" t="str">
        <f>IF(AND('Mapa final'!$AB$154="Media",'Mapa final'!$AD$154="Moderado"),CONCATENATE("R50C",'Mapa final'!$R$154),"")</f>
        <v/>
      </c>
      <c r="N155" s="222" t="str">
        <f>IF(AND('Mapa final'!$AB$155="Media",'Mapa final'!$AD$155="Moderado"),CONCATENATE("R50C",'Mapa final'!$R$155),"")</f>
        <v/>
      </c>
      <c r="O155" s="223" t="str">
        <f>IF(AND('Mapa final'!$AB$156="Media",'Mapa final'!$AD$156="Moderado"),CONCATENATE("R50C",'Mapa final'!$R$156),"")</f>
        <v/>
      </c>
      <c r="P155" s="221" t="str">
        <f>IF(AND('Mapa final'!$AB$154="Media",'Mapa final'!$AD$154="Moderado"),CONCATENATE("R50C",'Mapa final'!$R$154),"")</f>
        <v/>
      </c>
      <c r="Q155" s="222" t="str">
        <f>IF(AND('Mapa final'!$AB$155="Media",'Mapa final'!$AD$155="Moderado"),CONCATENATE("R50C",'Mapa final'!$R$155),"")</f>
        <v/>
      </c>
      <c r="R155" s="223" t="str">
        <f>IF(AND('Mapa final'!$AB$156="Media",'Mapa final'!$AD$156="Moderado"),CONCATENATE("R50C",'Mapa final'!$R$156),"")</f>
        <v/>
      </c>
      <c r="S155" s="87" t="str">
        <f>IF(AND('Mapa final'!$AB$154="Media",'Mapa final'!$AD$154="Mayor"),CONCATENATE("R50C",'Mapa final'!$R$154),"")</f>
        <v/>
      </c>
      <c r="T155" s="40" t="str">
        <f>IF(AND('Mapa final'!$AB$155="Media",'Mapa final'!$AD$155="Mayor"),CONCATENATE("R50C",'Mapa final'!$R$155),"")</f>
        <v/>
      </c>
      <c r="U155" s="88" t="str">
        <f>IF(AND('Mapa final'!$AB$156="Media",'Mapa final'!$AD$156="Mayor"),CONCATENATE("R50C",'Mapa final'!$R$156),"")</f>
        <v/>
      </c>
      <c r="V155" s="215" t="str">
        <f>IF(AND('Mapa final'!$AB$154="Media",'Mapa final'!$AD$154="Catastrófico"),CONCATENATE("R50C",'Mapa final'!$R$154),"")</f>
        <v/>
      </c>
      <c r="W155" s="216" t="str">
        <f>IF(AND('Mapa final'!$AB$155="Media",'Mapa final'!$AD$155="Catastrófico"),CONCATENATE("R50C",'Mapa final'!$R$155),"")</f>
        <v/>
      </c>
      <c r="X155" s="217" t="str">
        <f>IF(AND('Mapa final'!$AB$156="Media",'Mapa final'!$AD$156="Catastrófico"),CONCATENATE("R50C",'Mapa final'!$R$156),"")</f>
        <v/>
      </c>
      <c r="Y155" s="41"/>
      <c r="Z155" s="329"/>
      <c r="AA155" s="330"/>
      <c r="AB155" s="330"/>
      <c r="AC155" s="330"/>
      <c r="AD155" s="330"/>
      <c r="AE155" s="33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row>
    <row r="156" spans="1:61" ht="15" customHeight="1" x14ac:dyDescent="0.25">
      <c r="A156" s="41"/>
      <c r="B156" s="309"/>
      <c r="C156" s="310"/>
      <c r="D156" s="311"/>
      <c r="E156" s="295" t="s">
        <v>105</v>
      </c>
      <c r="F156" s="296"/>
      <c r="G156" s="296"/>
      <c r="H156" s="296"/>
      <c r="I156" s="296"/>
      <c r="J156" s="227" t="str">
        <f>IF(AND('Mapa final'!$AB$7="Baja",'Mapa final'!$AD$7="Moderado"),CONCATENATE("R1C",'Mapa final'!$R$7),"")</f>
        <v>R1C1</v>
      </c>
      <c r="K156" s="228" t="str">
        <f>IF(AND('Mapa final'!$AB$8="Baja",'Mapa final'!$AD$8="Moderado"),CONCATENATE("R1C",'Mapa final'!$R$8),"")</f>
        <v/>
      </c>
      <c r="L156" s="229" t="str">
        <f>IF(AND('Mapa final'!$AB$9="Baja",'Mapa final'!$AD$9="Moderado"),CONCATENATE("R1C",'Mapa final'!$R$9),"")</f>
        <v/>
      </c>
      <c r="M156" s="218" t="str">
        <f>IF(AND('Mapa final'!$AB$7="Baja",'Mapa final'!$AD$7="Moderado"),CONCATENATE("R1C",'Mapa final'!$R$7),"")</f>
        <v>R1C1</v>
      </c>
      <c r="N156" s="219" t="str">
        <f>IF(AND('Mapa final'!$AB$8="Baja",'Mapa final'!$AD$8="Moderado"),CONCATENATE("R1C",'Mapa final'!$R$8),"")</f>
        <v/>
      </c>
      <c r="O156" s="220" t="str">
        <f>IF(AND('Mapa final'!$AB$9="Baja",'Mapa final'!$AD$9="Moderado"),CONCATENATE("R1C",'Mapa final'!$R$9),"")</f>
        <v/>
      </c>
      <c r="P156" s="218" t="str">
        <f>IF(AND('Mapa final'!$AB$7="Baja",'Mapa final'!$AD$7="Moderado"),CONCATENATE("R1C",'Mapa final'!$R$7),"")</f>
        <v>R1C1</v>
      </c>
      <c r="Q156" s="219" t="str">
        <f>IF(AND('Mapa final'!$AB$8="Baja",'Mapa final'!$AD$8="Moderado"),CONCATENATE("R1C",'Mapa final'!$R$8),"")</f>
        <v/>
      </c>
      <c r="R156" s="220" t="str">
        <f>IF(AND('Mapa final'!$AB$9="Baja",'Mapa final'!$AD$9="Moderado"),CONCATENATE("R1C",'Mapa final'!$R$9),"")</f>
        <v/>
      </c>
      <c r="S156" s="84" t="str">
        <f>IF(AND('Mapa final'!$AB$7="Baja",'Mapa final'!$AD$7="Mayor"),CONCATENATE("R1C",'Mapa final'!$R$7),"")</f>
        <v/>
      </c>
      <c r="T156" s="85" t="str">
        <f>IF(AND('Mapa final'!$AB$8="Baja",'Mapa final'!$AD$8="Mayor"),CONCATENATE("R1C",'Mapa final'!$R$8),"")</f>
        <v/>
      </c>
      <c r="U156" s="86" t="str">
        <f>IF(AND('Mapa final'!$AB$9="Baja",'Mapa final'!$AD$9="Mayor"),CONCATENATE("R1C",'Mapa final'!$R$9),"")</f>
        <v/>
      </c>
      <c r="V156" s="212" t="str">
        <f>IF(AND('Mapa final'!$AB$7="Baja",'Mapa final'!$AD$7="Catastrófico"),CONCATENATE("R1C",'Mapa final'!$R$7),"")</f>
        <v/>
      </c>
      <c r="W156" s="213" t="str">
        <f>IF(AND('Mapa final'!$AB$8="Baja",'Mapa final'!$AD$8="Catastrófico"),CONCATENATE("R1C",'Mapa final'!$R$8),"")</f>
        <v/>
      </c>
      <c r="X156" s="214" t="str">
        <f>IF(AND('Mapa final'!$AB$9="Baja",'Mapa final'!$AD$9="Catastrófico"),CONCATENATE("R1C",'Mapa final'!$R$9),"")</f>
        <v/>
      </c>
      <c r="Y156" s="41"/>
      <c r="Z156" s="320" t="s">
        <v>76</v>
      </c>
      <c r="AA156" s="321"/>
      <c r="AB156" s="321"/>
      <c r="AC156" s="321"/>
      <c r="AD156" s="321"/>
      <c r="AE156" s="322"/>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row>
    <row r="157" spans="1:61" ht="15" customHeight="1" x14ac:dyDescent="0.25">
      <c r="A157" s="41"/>
      <c r="B157" s="309"/>
      <c r="C157" s="310"/>
      <c r="D157" s="311"/>
      <c r="E157" s="283"/>
      <c r="F157" s="279"/>
      <c r="G157" s="279"/>
      <c r="H157" s="279"/>
      <c r="I157" s="279"/>
      <c r="J157" s="230" t="str">
        <f>IF(AND('Mapa final'!$AB$10="Baja",'Mapa final'!$AD$10="Moderado"),CONCATENATE("R2C",'Mapa final'!$R$10),"")</f>
        <v>R2C1</v>
      </c>
      <c r="K157" s="231" t="str">
        <f>IF(AND('Mapa final'!$AB$11="Baja",'Mapa final'!$AD$11="Moderado"),CONCATENATE("R2C",'Mapa final'!$R$11),"")</f>
        <v/>
      </c>
      <c r="L157" s="232" t="str">
        <f>IF(AND('Mapa final'!$AB$12="Baja",'Mapa final'!$AD$12="Moderado"),CONCATENATE("R2C",'Mapa final'!$R$12),"")</f>
        <v/>
      </c>
      <c r="M157" s="221" t="str">
        <f>IF(AND('Mapa final'!$AB$10="Baja",'Mapa final'!$AD$10="Moderado"),CONCATENATE("R2C",'Mapa final'!$R$10),"")</f>
        <v>R2C1</v>
      </c>
      <c r="N157" s="222" t="str">
        <f>IF(AND('Mapa final'!$AB$11="Baja",'Mapa final'!$AD$11="Moderado"),CONCATENATE("R2C",'Mapa final'!$R$11),"")</f>
        <v/>
      </c>
      <c r="O157" s="223" t="str">
        <f>IF(AND('Mapa final'!$AB$12="Baja",'Mapa final'!$AD$12="Moderado"),CONCATENATE("R2C",'Mapa final'!$R$12),"")</f>
        <v/>
      </c>
      <c r="P157" s="221" t="str">
        <f>IF(AND('Mapa final'!$AB$10="Baja",'Mapa final'!$AD$10="Moderado"),CONCATENATE("R2C",'Mapa final'!$R$10),"")</f>
        <v>R2C1</v>
      </c>
      <c r="Q157" s="222" t="str">
        <f>IF(AND('Mapa final'!$AB$11="Baja",'Mapa final'!$AD$11="Moderado"),CONCATENATE("R2C",'Mapa final'!$R$11),"")</f>
        <v/>
      </c>
      <c r="R157" s="223" t="str">
        <f>IF(AND('Mapa final'!$AB$12="Baja",'Mapa final'!$AD$12="Moderado"),CONCATENATE("R2C",'Mapa final'!$R$12),"")</f>
        <v/>
      </c>
      <c r="S157" s="87" t="str">
        <f>IF(AND('Mapa final'!$AB$10="Baja",'Mapa final'!$AD$10="Mayor"),CONCATENATE("R2C",'Mapa final'!$R$10),"")</f>
        <v/>
      </c>
      <c r="T157" s="40" t="str">
        <f>IF(AND('Mapa final'!$AB$11="Baja",'Mapa final'!$AD$11="Mayor"),CONCATENATE("R2C",'Mapa final'!$R$11),"")</f>
        <v/>
      </c>
      <c r="U157" s="88" t="str">
        <f>IF(AND('Mapa final'!$AB$12="Baja",'Mapa final'!$AD$12="Mayor"),CONCATENATE("R2C",'Mapa final'!$R$12),"")</f>
        <v/>
      </c>
      <c r="V157" s="215" t="str">
        <f>IF(AND('Mapa final'!$AB$10="Baja",'Mapa final'!$AD$10="Catastrófico"),CONCATENATE("R2C",'Mapa final'!$R$10),"")</f>
        <v/>
      </c>
      <c r="W157" s="216" t="str">
        <f>IF(AND('Mapa final'!$AB$11="Baja",'Mapa final'!$AD$11="Catastrófico"),CONCATENATE("R2C",'Mapa final'!$R$11),"")</f>
        <v/>
      </c>
      <c r="X157" s="217" t="str">
        <f>IF(AND('Mapa final'!$AB$12="Baja",'Mapa final'!$AD$12="Catastrófico"),CONCATENATE("R2C",'Mapa final'!$R$12),"")</f>
        <v/>
      </c>
      <c r="Y157" s="41"/>
      <c r="Z157" s="323"/>
      <c r="AA157" s="324"/>
      <c r="AB157" s="324"/>
      <c r="AC157" s="324"/>
      <c r="AD157" s="324"/>
      <c r="AE157" s="325"/>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row>
    <row r="158" spans="1:61" ht="15" customHeight="1" x14ac:dyDescent="0.25">
      <c r="A158" s="41"/>
      <c r="B158" s="309"/>
      <c r="C158" s="310"/>
      <c r="D158" s="311"/>
      <c r="E158" s="283"/>
      <c r="F158" s="279"/>
      <c r="G158" s="279"/>
      <c r="H158" s="279"/>
      <c r="I158" s="279"/>
      <c r="J158" s="230" t="str">
        <f>IF(AND('Mapa final'!$AB$13="Baja",'Mapa final'!$AD$13="Moderado"),CONCATENATE("R3C",'Mapa final'!$R$13),"")</f>
        <v/>
      </c>
      <c r="K158" s="231" t="str">
        <f>IF(AND('Mapa final'!$AB$14="Baja",'Mapa final'!$AD$14="Moderado"),CONCATENATE("R3C",'Mapa final'!$R$14),"")</f>
        <v/>
      </c>
      <c r="L158" s="232" t="str">
        <f>IF(AND('Mapa final'!$AB$15="Baja",'Mapa final'!$AD$15="Moderado"),CONCATENATE("R3C",'Mapa final'!$R$15),"")</f>
        <v/>
      </c>
      <c r="M158" s="221" t="str">
        <f>IF(AND('Mapa final'!$AB$13="Baja",'Mapa final'!$AD$13="Moderado"),CONCATENATE("R3C",'Mapa final'!$R$13),"")</f>
        <v/>
      </c>
      <c r="N158" s="222" t="str">
        <f>IF(AND('Mapa final'!$AB$14="Baja",'Mapa final'!$AD$14="Moderado"),CONCATENATE("R3C",'Mapa final'!$R$14),"")</f>
        <v/>
      </c>
      <c r="O158" s="223" t="str">
        <f>IF(AND('Mapa final'!$AB$15="Baja",'Mapa final'!$AD$15="Moderado"),CONCATENATE("R3C",'Mapa final'!$R$15),"")</f>
        <v/>
      </c>
      <c r="P158" s="221" t="str">
        <f>IF(AND('Mapa final'!$AB$13="Baja",'Mapa final'!$AD$13="Moderado"),CONCATENATE("R3C",'Mapa final'!$R$13),"")</f>
        <v/>
      </c>
      <c r="Q158" s="222" t="str">
        <f>IF(AND('Mapa final'!$AB$14="Baja",'Mapa final'!$AD$14="Moderado"),CONCATENATE("R3C",'Mapa final'!$R$14),"")</f>
        <v/>
      </c>
      <c r="R158" s="223" t="str">
        <f>IF(AND('Mapa final'!$AB$15="Baja",'Mapa final'!$AD$15="Moderado"),CONCATENATE("R3C",'Mapa final'!$R$15),"")</f>
        <v/>
      </c>
      <c r="S158" s="87" t="str">
        <f>IF(AND('Mapa final'!$AB$13="Baja",'Mapa final'!$AD$13="Mayor"),CONCATENATE("R3C",'Mapa final'!$R$13),"")</f>
        <v/>
      </c>
      <c r="T158" s="40" t="str">
        <f>IF(AND('Mapa final'!$AB$14="Baja",'Mapa final'!$AD$14="Mayor"),CONCATENATE("R3C",'Mapa final'!$R$14),"")</f>
        <v/>
      </c>
      <c r="U158" s="88" t="str">
        <f>IF(AND('Mapa final'!$AB$15="Baja",'Mapa final'!$AD$15="Mayor"),CONCATENATE("R3C",'Mapa final'!$R$15),"")</f>
        <v/>
      </c>
      <c r="V158" s="215" t="str">
        <f>IF(AND('Mapa final'!$AB$13="Baja",'Mapa final'!$AD$13="Catastrófico"),CONCATENATE("R3C",'Mapa final'!$R$13),"")</f>
        <v/>
      </c>
      <c r="W158" s="216" t="str">
        <f>IF(AND('Mapa final'!$AB$14="Baja",'Mapa final'!$AD$14="Catastrófico"),CONCATENATE("R3C",'Mapa final'!$R$14),"")</f>
        <v/>
      </c>
      <c r="X158" s="217" t="str">
        <f>IF(AND('Mapa final'!$AB$15="Baja",'Mapa final'!$AD$15="Catastrófico"),CONCATENATE("R3C",'Mapa final'!$R$15),"")</f>
        <v/>
      </c>
      <c r="Y158" s="41"/>
      <c r="Z158" s="323"/>
      <c r="AA158" s="324"/>
      <c r="AB158" s="324"/>
      <c r="AC158" s="324"/>
      <c r="AD158" s="324"/>
      <c r="AE158" s="325"/>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row>
    <row r="159" spans="1:61" ht="15" customHeight="1" x14ac:dyDescent="0.25">
      <c r="A159" s="41"/>
      <c r="B159" s="309"/>
      <c r="C159" s="310"/>
      <c r="D159" s="311"/>
      <c r="E159" s="283"/>
      <c r="F159" s="279"/>
      <c r="G159" s="279"/>
      <c r="H159" s="279"/>
      <c r="I159" s="279"/>
      <c r="J159" s="230" t="str">
        <f>IF(AND('Mapa final'!$AB$16="Baja",'Mapa final'!$AD$16="Moderado"),CONCATENATE("R4C",'Mapa final'!$R$16),"")</f>
        <v/>
      </c>
      <c r="K159" s="231" t="str">
        <f>IF(AND('Mapa final'!$AB$17="Baja",'Mapa final'!$AD$17="Moderado"),CONCATENATE("R4C",'Mapa final'!$R$17),"")</f>
        <v/>
      </c>
      <c r="L159" s="232" t="str">
        <f>IF(AND('Mapa final'!$AB$18="Baja",'Mapa final'!$AD$18="Moderado"),CONCATENATE("R4C",'Mapa final'!$R$18),"")</f>
        <v/>
      </c>
      <c r="M159" s="221" t="str">
        <f>IF(AND('Mapa final'!$AB$16="Baja",'Mapa final'!$AD$16="Moderado"),CONCATENATE("R4C",'Mapa final'!$R$16),"")</f>
        <v/>
      </c>
      <c r="N159" s="222" t="str">
        <f>IF(AND('Mapa final'!$AB$17="Baja",'Mapa final'!$AD$17="Moderado"),CONCATENATE("R4C",'Mapa final'!$R$17),"")</f>
        <v/>
      </c>
      <c r="O159" s="223" t="str">
        <f>IF(AND('Mapa final'!$AB$18="Baja",'Mapa final'!$AD$18="Moderado"),CONCATENATE("R4C",'Mapa final'!$R$18),"")</f>
        <v/>
      </c>
      <c r="P159" s="221" t="str">
        <f>IF(AND('Mapa final'!$AB$16="Baja",'Mapa final'!$AD$16="Moderado"),CONCATENATE("R4C",'Mapa final'!$R$16),"")</f>
        <v/>
      </c>
      <c r="Q159" s="222" t="str">
        <f>IF(AND('Mapa final'!$AB$17="Baja",'Mapa final'!$AD$17="Moderado"),CONCATENATE("R4C",'Mapa final'!$R$17),"")</f>
        <v/>
      </c>
      <c r="R159" s="223" t="str">
        <f>IF(AND('Mapa final'!$AB$18="Baja",'Mapa final'!$AD$18="Moderado"),CONCATENATE("R4C",'Mapa final'!$R$18),"")</f>
        <v/>
      </c>
      <c r="S159" s="87" t="str">
        <f>IF(AND('Mapa final'!$AB$16="Baja",'Mapa final'!$AD$16="Mayor"),CONCATENATE("R4C",'Mapa final'!$R$16),"")</f>
        <v/>
      </c>
      <c r="T159" s="40" t="str">
        <f>IF(AND('Mapa final'!$AB$17="Baja",'Mapa final'!$AD$17="Mayor"),CONCATENATE("R4C",'Mapa final'!$R$17),"")</f>
        <v/>
      </c>
      <c r="U159" s="88" t="str">
        <f>IF(AND('Mapa final'!$AB$18="Baja",'Mapa final'!$AD$18="Mayor"),CONCATENATE("R4C",'Mapa final'!$R$18),"")</f>
        <v/>
      </c>
      <c r="V159" s="215" t="str">
        <f>IF(AND('Mapa final'!$AB$16="Baja",'Mapa final'!$AD$16="Catastrófico"),CONCATENATE("R4C",'Mapa final'!$R$16),"")</f>
        <v/>
      </c>
      <c r="W159" s="216" t="str">
        <f>IF(AND('Mapa final'!$AB$17="Baja",'Mapa final'!$AD$17="Catastrófico"),CONCATENATE("R4C",'Mapa final'!$R$17),"")</f>
        <v/>
      </c>
      <c r="X159" s="217" t="str">
        <f>IF(AND('Mapa final'!$AB$18="Baja",'Mapa final'!$AD$18="Catastrófico"),CONCATENATE("R4C",'Mapa final'!$R$18),"")</f>
        <v/>
      </c>
      <c r="Y159" s="41"/>
      <c r="Z159" s="323"/>
      <c r="AA159" s="324"/>
      <c r="AB159" s="324"/>
      <c r="AC159" s="324"/>
      <c r="AD159" s="324"/>
      <c r="AE159" s="325"/>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row>
    <row r="160" spans="1:61" ht="15" customHeight="1" x14ac:dyDescent="0.25">
      <c r="A160" s="41"/>
      <c r="B160" s="309"/>
      <c r="C160" s="310"/>
      <c r="D160" s="311"/>
      <c r="E160" s="283"/>
      <c r="F160" s="279"/>
      <c r="G160" s="279"/>
      <c r="H160" s="279"/>
      <c r="I160" s="279"/>
      <c r="J160" s="230" t="str">
        <f>IF(AND('Mapa final'!$AB$19="Baja",'Mapa final'!$AD$19="Moderado"),CONCATENATE("R5C",'Mapa final'!$R$19),"")</f>
        <v/>
      </c>
      <c r="K160" s="231" t="str">
        <f>IF(AND('Mapa final'!$AB$20="Baja",'Mapa final'!$AD$20="Moderado"),CONCATENATE("R5C",'Mapa final'!$R$20),"")</f>
        <v/>
      </c>
      <c r="L160" s="232" t="str">
        <f>IF(AND('Mapa final'!$AB$21="Baja",'Mapa final'!$AD$21="Moderado"),CONCATENATE("R5C",'Mapa final'!$R$21),"")</f>
        <v/>
      </c>
      <c r="M160" s="221" t="str">
        <f>IF(AND('Mapa final'!$AB$19="Baja",'Mapa final'!$AD$19="Moderado"),CONCATENATE("R5C",'Mapa final'!$R$19),"")</f>
        <v/>
      </c>
      <c r="N160" s="222" t="str">
        <f>IF(AND('Mapa final'!$AB$20="Baja",'Mapa final'!$AD$20="Moderado"),CONCATENATE("R5C",'Mapa final'!$R$20),"")</f>
        <v/>
      </c>
      <c r="O160" s="223" t="str">
        <f>IF(AND('Mapa final'!$AB$21="Baja",'Mapa final'!$AD$21="Moderado"),CONCATENATE("R5C",'Mapa final'!$R$21),"")</f>
        <v/>
      </c>
      <c r="P160" s="221" t="str">
        <f>IF(AND('Mapa final'!$AB$19="Baja",'Mapa final'!$AD$19="Moderado"),CONCATENATE("R5C",'Mapa final'!$R$19),"")</f>
        <v/>
      </c>
      <c r="Q160" s="222" t="str">
        <f>IF(AND('Mapa final'!$AB$20="Baja",'Mapa final'!$AD$20="Moderado"),CONCATENATE("R5C",'Mapa final'!$R$20),"")</f>
        <v/>
      </c>
      <c r="R160" s="223" t="str">
        <f>IF(AND('Mapa final'!$AB$21="Baja",'Mapa final'!$AD$21="Moderado"),CONCATENATE("R5C",'Mapa final'!$R$21),"")</f>
        <v/>
      </c>
      <c r="S160" s="87" t="str">
        <f>IF(AND('Mapa final'!$AB$19="Baja",'Mapa final'!$AD$19="Mayor"),CONCATENATE("R5C",'Mapa final'!$R$19),"")</f>
        <v/>
      </c>
      <c r="T160" s="40" t="str">
        <f>IF(AND('Mapa final'!$AB$20="Baja",'Mapa final'!$AD$20="Mayor"),CONCATENATE("R5C",'Mapa final'!$R$20),"")</f>
        <v/>
      </c>
      <c r="U160" s="88" t="str">
        <f>IF(AND('Mapa final'!$AB$21="Baja",'Mapa final'!$AD$21="Mayor"),CONCATENATE("R5C",'Mapa final'!$R$21),"")</f>
        <v/>
      </c>
      <c r="V160" s="215" t="str">
        <f>IF(AND('Mapa final'!$AB$19="Baja",'Mapa final'!$AD$19="Catastrófico"),CONCATENATE("R5C",'Mapa final'!$R$19),"")</f>
        <v/>
      </c>
      <c r="W160" s="216" t="str">
        <f>IF(AND('Mapa final'!$AB$20="Baja",'Mapa final'!$AD$20="Catastrófico"),CONCATENATE("R5C",'Mapa final'!$R$20),"")</f>
        <v/>
      </c>
      <c r="X160" s="217" t="str">
        <f>IF(AND('Mapa final'!$AB$21="Baja",'Mapa final'!$AD$21="Catastrófico"),CONCATENATE("R5C",'Mapa final'!$R$21),"")</f>
        <v/>
      </c>
      <c r="Y160" s="41"/>
      <c r="Z160" s="323"/>
      <c r="AA160" s="324"/>
      <c r="AB160" s="324"/>
      <c r="AC160" s="324"/>
      <c r="AD160" s="324"/>
      <c r="AE160" s="325"/>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row>
    <row r="161" spans="1:61" ht="15" customHeight="1" x14ac:dyDescent="0.25">
      <c r="A161" s="41"/>
      <c r="B161" s="309"/>
      <c r="C161" s="310"/>
      <c r="D161" s="311"/>
      <c r="E161" s="283"/>
      <c r="F161" s="279"/>
      <c r="G161" s="279"/>
      <c r="H161" s="279"/>
      <c r="I161" s="279"/>
      <c r="J161" s="230" t="str">
        <f>IF(AND('Mapa final'!$AB$22="Baja",'Mapa final'!$AD$22="Moderado"),CONCATENATE("R6C",'Mapa final'!$R$22),"")</f>
        <v/>
      </c>
      <c r="K161" s="231" t="str">
        <f>IF(AND('Mapa final'!$AB$23="Baja",'Mapa final'!$AD$23="Moderado"),CONCATENATE("R6C",'Mapa final'!$R$23),"")</f>
        <v/>
      </c>
      <c r="L161" s="232" t="str">
        <f>IF(AND('Mapa final'!$AB$24="Baja",'Mapa final'!$AD$24="Moderado"),CONCATENATE("R6C",'Mapa final'!$R$24),"")</f>
        <v/>
      </c>
      <c r="M161" s="221" t="str">
        <f>IF(AND('Mapa final'!$AB$22="Baja",'Mapa final'!$AD$22="Moderado"),CONCATENATE("R6C",'Mapa final'!$R$22),"")</f>
        <v/>
      </c>
      <c r="N161" s="222" t="str">
        <f>IF(AND('Mapa final'!$AB$23="Baja",'Mapa final'!$AD$23="Moderado"),CONCATENATE("R6C",'Mapa final'!$R$23),"")</f>
        <v/>
      </c>
      <c r="O161" s="223" t="str">
        <f>IF(AND('Mapa final'!$AB$24="Baja",'Mapa final'!$AD$24="Moderado"),CONCATENATE("R6C",'Mapa final'!$R$24),"")</f>
        <v/>
      </c>
      <c r="P161" s="221" t="str">
        <f>IF(AND('Mapa final'!$AB$22="Baja",'Mapa final'!$AD$22="Moderado"),CONCATENATE("R6C",'Mapa final'!$R$22),"")</f>
        <v/>
      </c>
      <c r="Q161" s="222" t="str">
        <f>IF(AND('Mapa final'!$AB$23="Baja",'Mapa final'!$AD$23="Moderado"),CONCATENATE("R6C",'Mapa final'!$R$23),"")</f>
        <v/>
      </c>
      <c r="R161" s="223" t="str">
        <f>IF(AND('Mapa final'!$AB$24="Baja",'Mapa final'!$AD$24="Moderado"),CONCATENATE("R6C",'Mapa final'!$R$24),"")</f>
        <v/>
      </c>
      <c r="S161" s="87" t="str">
        <f>IF(AND('Mapa final'!$AB$22="Baja",'Mapa final'!$AD$22="Mayor"),CONCATENATE("R6C",'Mapa final'!$R$22),"")</f>
        <v/>
      </c>
      <c r="T161" s="40" t="str">
        <f>IF(AND('Mapa final'!$AB$23="Baja",'Mapa final'!$AD$23="Mayor"),CONCATENATE("R6C",'Mapa final'!$R$23),"")</f>
        <v/>
      </c>
      <c r="U161" s="88" t="str">
        <f>IF(AND('Mapa final'!$AB$24="Baja",'Mapa final'!$AD$24="Mayor"),CONCATENATE("R6C",'Mapa final'!$R$24),"")</f>
        <v/>
      </c>
      <c r="V161" s="215" t="str">
        <f>IF(AND('Mapa final'!$AB$22="Baja",'Mapa final'!$AD$22="Catastrófico"),CONCATENATE("R6C",'Mapa final'!$R$22),"")</f>
        <v/>
      </c>
      <c r="W161" s="216" t="str">
        <f>IF(AND('Mapa final'!$AB$23="Baja",'Mapa final'!$AD$23="Catastrófico"),CONCATENATE("R6C",'Mapa final'!$R$23),"")</f>
        <v/>
      </c>
      <c r="X161" s="217" t="str">
        <f>IF(AND('Mapa final'!$AB$24="Baja",'Mapa final'!$AD$24="Catastrófico"),CONCATENATE("R6C",'Mapa final'!$R$24),"")</f>
        <v/>
      </c>
      <c r="Y161" s="41"/>
      <c r="Z161" s="323"/>
      <c r="AA161" s="324"/>
      <c r="AB161" s="324"/>
      <c r="AC161" s="324"/>
      <c r="AD161" s="324"/>
      <c r="AE161" s="325"/>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row>
    <row r="162" spans="1:61" ht="15" customHeight="1" x14ac:dyDescent="0.25">
      <c r="A162" s="41"/>
      <c r="B162" s="309"/>
      <c r="C162" s="310"/>
      <c r="D162" s="311"/>
      <c r="E162" s="283"/>
      <c r="F162" s="279"/>
      <c r="G162" s="279"/>
      <c r="H162" s="279"/>
      <c r="I162" s="279"/>
      <c r="J162" s="230" t="str">
        <f>IF(AND('Mapa final'!$AB$25="Baja",'Mapa final'!$AD$25="Moderado"),CONCATENATE("R7C",'Mapa final'!$R$25),"")</f>
        <v/>
      </c>
      <c r="K162" s="231" t="str">
        <f>IF(AND('Mapa final'!$AB$26="Baja",'Mapa final'!$AD$26="Moderado"),CONCATENATE("R7C",'Mapa final'!$R$26),"")</f>
        <v/>
      </c>
      <c r="L162" s="232" t="str">
        <f>IF(AND('Mapa final'!$AB$27="Baja",'Mapa final'!$AD$27="Moderado"),CONCATENATE("R7C",'Mapa final'!$R$27),"")</f>
        <v/>
      </c>
      <c r="M162" s="221" t="str">
        <f>IF(AND('Mapa final'!$AB$25="Baja",'Mapa final'!$AD$25="Moderado"),CONCATENATE("R7C",'Mapa final'!$R$25),"")</f>
        <v/>
      </c>
      <c r="N162" s="222" t="str">
        <f>IF(AND('Mapa final'!$AB$26="Baja",'Mapa final'!$AD$26="Moderado"),CONCATENATE("R7C",'Mapa final'!$R$26),"")</f>
        <v/>
      </c>
      <c r="O162" s="223" t="str">
        <f>IF(AND('Mapa final'!$AB$27="Baja",'Mapa final'!$AD$27="Moderado"),CONCATENATE("R7C",'Mapa final'!$R$27),"")</f>
        <v/>
      </c>
      <c r="P162" s="221" t="str">
        <f>IF(AND('Mapa final'!$AB$25="Baja",'Mapa final'!$AD$25="Moderado"),CONCATENATE("R7C",'Mapa final'!$R$25),"")</f>
        <v/>
      </c>
      <c r="Q162" s="222" t="str">
        <f>IF(AND('Mapa final'!$AB$26="Baja",'Mapa final'!$AD$26="Moderado"),CONCATENATE("R7C",'Mapa final'!$R$26),"")</f>
        <v/>
      </c>
      <c r="R162" s="223" t="str">
        <f>IF(AND('Mapa final'!$AB$27="Baja",'Mapa final'!$AD$27="Moderado"),CONCATENATE("R7C",'Mapa final'!$R$27),"")</f>
        <v/>
      </c>
      <c r="S162" s="87" t="str">
        <f>IF(AND('Mapa final'!$AB$25="Baja",'Mapa final'!$AD$25="Mayor"),CONCATENATE("R7C",'Mapa final'!$R$25),"")</f>
        <v/>
      </c>
      <c r="T162" s="40" t="str">
        <f>IF(AND('Mapa final'!$AB$26="Baja",'Mapa final'!$AD$26="Mayor"),CONCATENATE("R7C",'Mapa final'!$R$26),"")</f>
        <v>R7C2</v>
      </c>
      <c r="U162" s="88" t="str">
        <f>IF(AND('Mapa final'!$AB$27="Baja",'Mapa final'!$AD$27="Mayor"),CONCATENATE("R7C",'Mapa final'!$R$27),"")</f>
        <v/>
      </c>
      <c r="V162" s="215" t="str">
        <f>IF(AND('Mapa final'!$AB$25="Baja",'Mapa final'!$AD$25="Catastrófico"),CONCATENATE("R7C",'Mapa final'!$R$25),"")</f>
        <v/>
      </c>
      <c r="W162" s="216" t="str">
        <f>IF(AND('Mapa final'!$AB$26="Baja",'Mapa final'!$AD$26="Catastrófico"),CONCATENATE("R7C",'Mapa final'!$R$26),"")</f>
        <v/>
      </c>
      <c r="X162" s="217" t="str">
        <f>IF(AND('Mapa final'!$AB$27="Baja",'Mapa final'!$AD$27="Catastrófico"),CONCATENATE("R7C",'Mapa final'!$R$27),"")</f>
        <v/>
      </c>
      <c r="Y162" s="41"/>
      <c r="Z162" s="323"/>
      <c r="AA162" s="324"/>
      <c r="AB162" s="324"/>
      <c r="AC162" s="324"/>
      <c r="AD162" s="324"/>
      <c r="AE162" s="325"/>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row>
    <row r="163" spans="1:61" ht="15" customHeight="1" x14ac:dyDescent="0.25">
      <c r="A163" s="41"/>
      <c r="B163" s="309"/>
      <c r="C163" s="310"/>
      <c r="D163" s="311"/>
      <c r="E163" s="283"/>
      <c r="F163" s="279"/>
      <c r="G163" s="279"/>
      <c r="H163" s="279"/>
      <c r="I163" s="279"/>
      <c r="J163" s="230" t="str">
        <f>IF(AND('Mapa final'!$AB$28="Baja",'Mapa final'!$AD$28="Moderado"),CONCATENATE("R8C",'Mapa final'!$R$28),"")</f>
        <v/>
      </c>
      <c r="K163" s="231" t="str">
        <f>IF(AND('Mapa final'!$AB$29="Baja",'Mapa final'!$AD$29="Moderado"),CONCATENATE("R8C",'Mapa final'!$R$29),"")</f>
        <v>R8C2</v>
      </c>
      <c r="L163" s="232" t="str">
        <f>IF(AND('Mapa final'!$AB$30="Baja",'Mapa final'!$AD$30="Moderado"),CONCATENATE("R8C",'Mapa final'!$R$30),"")</f>
        <v>R8C3</v>
      </c>
      <c r="M163" s="221" t="str">
        <f>IF(AND('Mapa final'!$AB$28="Baja",'Mapa final'!$AD$28="Moderado"),CONCATENATE("R8C",'Mapa final'!$R$28),"")</f>
        <v/>
      </c>
      <c r="N163" s="222" t="str">
        <f>IF(AND('Mapa final'!$AB$29="Baja",'Mapa final'!$AD$29="Moderado"),CONCATENATE("R8C",'Mapa final'!$R$29),"")</f>
        <v>R8C2</v>
      </c>
      <c r="O163" s="223" t="str">
        <f>IF(AND('Mapa final'!$AB$30="Baja",'Mapa final'!$AD$30="Moderado"),CONCATENATE("R8C",'Mapa final'!$R$30),"")</f>
        <v>R8C3</v>
      </c>
      <c r="P163" s="221" t="str">
        <f>IF(AND('Mapa final'!$AB$28="Baja",'Mapa final'!$AD$28="Moderado"),CONCATENATE("R8C",'Mapa final'!$R$28),"")</f>
        <v/>
      </c>
      <c r="Q163" s="222" t="str">
        <f>IF(AND('Mapa final'!$AB$29="Baja",'Mapa final'!$AD$29="Moderado"),CONCATENATE("R8C",'Mapa final'!$R$29),"")</f>
        <v>R8C2</v>
      </c>
      <c r="R163" s="223" t="str">
        <f>IF(AND('Mapa final'!$AB$30="Baja",'Mapa final'!$AD$30="Moderado"),CONCATENATE("R8C",'Mapa final'!$R$30),"")</f>
        <v>R8C3</v>
      </c>
      <c r="S163" s="87" t="str">
        <f>IF(AND('Mapa final'!$AB$28="Baja",'Mapa final'!$AD$28="Mayor"),CONCATENATE("R8C",'Mapa final'!$R$28),"")</f>
        <v/>
      </c>
      <c r="T163" s="40" t="str">
        <f>IF(AND('Mapa final'!$AB$29="Baja",'Mapa final'!$AD$29="Mayor"),CONCATENATE("R8C",'Mapa final'!$R$29),"")</f>
        <v/>
      </c>
      <c r="U163" s="88" t="str">
        <f>IF(AND('Mapa final'!$AB$30="Baja",'Mapa final'!$AD$30="Mayor"),CONCATENATE("R8C",'Mapa final'!$R$30),"")</f>
        <v/>
      </c>
      <c r="V163" s="215" t="str">
        <f>IF(AND('Mapa final'!$AB$28="Baja",'Mapa final'!$AD$28="Catastrófico"),CONCATENATE("R8C",'Mapa final'!$R$28),"")</f>
        <v/>
      </c>
      <c r="W163" s="216" t="str">
        <f>IF(AND('Mapa final'!$AB$29="Baja",'Mapa final'!$AD$29="Catastrófico"),CONCATENATE("R8C",'Mapa final'!$R$29),"")</f>
        <v/>
      </c>
      <c r="X163" s="217" t="str">
        <f>IF(AND('Mapa final'!$AB$30="Baja",'Mapa final'!$AD$30="Catastrófico"),CONCATENATE("R8C",'Mapa final'!$R$30),"")</f>
        <v/>
      </c>
      <c r="Y163" s="41"/>
      <c r="Z163" s="323"/>
      <c r="AA163" s="324"/>
      <c r="AB163" s="324"/>
      <c r="AC163" s="324"/>
      <c r="AD163" s="324"/>
      <c r="AE163" s="325"/>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row>
    <row r="164" spans="1:61" ht="15" customHeight="1" x14ac:dyDescent="0.25">
      <c r="A164" s="41"/>
      <c r="B164" s="309"/>
      <c r="C164" s="310"/>
      <c r="D164" s="311"/>
      <c r="E164" s="283"/>
      <c r="F164" s="279"/>
      <c r="G164" s="279"/>
      <c r="H164" s="279"/>
      <c r="I164" s="279"/>
      <c r="J164" s="230" t="str">
        <f>IF(AND('Mapa final'!$AB$31="Baja",'Mapa final'!$AD$31="Moderado"),CONCATENATE("R9C",'Mapa final'!$R$31),"")</f>
        <v/>
      </c>
      <c r="K164" s="231" t="str">
        <f>IF(AND('Mapa final'!$AB$32="Baja",'Mapa final'!$AD$32="Moderado"),CONCATENATE("R9C",'Mapa final'!$R$32),"")</f>
        <v/>
      </c>
      <c r="L164" s="232" t="str">
        <f>IF(AND('Mapa final'!$AB$33="Baja",'Mapa final'!$AD$33="Moderado"),CONCATENATE("R9C",'Mapa final'!$R$33),"")</f>
        <v/>
      </c>
      <c r="M164" s="221" t="str">
        <f>IF(AND('Mapa final'!$AB$31="Baja",'Mapa final'!$AD$31="Moderado"),CONCATENATE("R9C",'Mapa final'!$R$31),"")</f>
        <v/>
      </c>
      <c r="N164" s="222" t="str">
        <f>IF(AND('Mapa final'!$AB$32="Baja",'Mapa final'!$AD$32="Moderado"),CONCATENATE("R9C",'Mapa final'!$R$32),"")</f>
        <v/>
      </c>
      <c r="O164" s="223" t="str">
        <f>IF(AND('Mapa final'!$AB$33="Baja",'Mapa final'!$AD$33="Moderado"),CONCATENATE("R9C",'Mapa final'!$R$33),"")</f>
        <v/>
      </c>
      <c r="P164" s="221" t="str">
        <f>IF(AND('Mapa final'!$AB$31="Baja",'Mapa final'!$AD$31="Moderado"),CONCATENATE("R9C",'Mapa final'!$R$31),"")</f>
        <v/>
      </c>
      <c r="Q164" s="222" t="str">
        <f>IF(AND('Mapa final'!$AB$32="Baja",'Mapa final'!$AD$32="Moderado"),CONCATENATE("R9C",'Mapa final'!$R$32),"")</f>
        <v/>
      </c>
      <c r="R164" s="223" t="str">
        <f>IF(AND('Mapa final'!$AB$33="Baja",'Mapa final'!$AD$33="Moderado"),CONCATENATE("R9C",'Mapa final'!$R$33),"")</f>
        <v/>
      </c>
      <c r="S164" s="87" t="str">
        <f>IF(AND('Mapa final'!$AB$31="Baja",'Mapa final'!$AD$31="Mayor"),CONCATENATE("R9C",'Mapa final'!$R$31),"")</f>
        <v>R9C1</v>
      </c>
      <c r="T164" s="40" t="str">
        <f>IF(AND('Mapa final'!$AB$32="Baja",'Mapa final'!$AD$32="Mayor"),CONCATENATE("R9C",'Mapa final'!$R$32),"")</f>
        <v/>
      </c>
      <c r="U164" s="88" t="str">
        <f>IF(AND('Mapa final'!$AB$33="Baja",'Mapa final'!$AD$33="Mayor"),CONCATENATE("R9C",'Mapa final'!$R$33),"")</f>
        <v/>
      </c>
      <c r="V164" s="215" t="str">
        <f>IF(AND('Mapa final'!$AB$31="Baja",'Mapa final'!$AD$31="Catastrófico"),CONCATENATE("R9C",'Mapa final'!$R$31),"")</f>
        <v/>
      </c>
      <c r="W164" s="216" t="str">
        <f>IF(AND('Mapa final'!$AB$32="Baja",'Mapa final'!$AD$32="Catastrófico"),CONCATENATE("R9C",'Mapa final'!$R$32),"")</f>
        <v/>
      </c>
      <c r="X164" s="217" t="str">
        <f>IF(AND('Mapa final'!$AB$33="Baja",'Mapa final'!$AD$33="Catastrófico"),CONCATENATE("R9C",'Mapa final'!$R$33),"")</f>
        <v/>
      </c>
      <c r="Y164" s="41"/>
      <c r="Z164" s="323"/>
      <c r="AA164" s="324"/>
      <c r="AB164" s="324"/>
      <c r="AC164" s="324"/>
      <c r="AD164" s="324"/>
      <c r="AE164" s="325"/>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row>
    <row r="165" spans="1:61" ht="15" customHeight="1" x14ac:dyDescent="0.25">
      <c r="A165" s="41"/>
      <c r="B165" s="309"/>
      <c r="C165" s="310"/>
      <c r="D165" s="311"/>
      <c r="E165" s="283"/>
      <c r="F165" s="279"/>
      <c r="G165" s="279"/>
      <c r="H165" s="279"/>
      <c r="I165" s="279"/>
      <c r="J165" s="230" t="str">
        <f>IF(AND('Mapa final'!$AB$34="Baja",'Mapa final'!$AD$34="Moderado"),CONCATENATE("R10C",'Mapa final'!$R$34),"")</f>
        <v>R10C1</v>
      </c>
      <c r="K165" s="231" t="str">
        <f>IF(AND('Mapa final'!$AB$35="Baja",'Mapa final'!$AD$35="Moderado"),CONCATENATE("R10C",'Mapa final'!$R$35),"")</f>
        <v/>
      </c>
      <c r="L165" s="232" t="str">
        <f>IF(AND('Mapa final'!$AB$36="Baja",'Mapa final'!$AD$36="Moderado"),CONCATENATE("R10C",'Mapa final'!$R$36),"")</f>
        <v/>
      </c>
      <c r="M165" s="221" t="str">
        <f>IF(AND('Mapa final'!$AB$34="Baja",'Mapa final'!$AD$34="Moderado"),CONCATENATE("R10C",'Mapa final'!$R$34),"")</f>
        <v>R10C1</v>
      </c>
      <c r="N165" s="222" t="str">
        <f>IF(AND('Mapa final'!$AB$35="Baja",'Mapa final'!$AD$35="Moderado"),CONCATENATE("R10C",'Mapa final'!$R$35),"")</f>
        <v/>
      </c>
      <c r="O165" s="223" t="str">
        <f>IF(AND('Mapa final'!$AB$36="Baja",'Mapa final'!$AD$36="Moderado"),CONCATENATE("R10C",'Mapa final'!$R$36),"")</f>
        <v/>
      </c>
      <c r="P165" s="221" t="str">
        <f>IF(AND('Mapa final'!$AB$34="Baja",'Mapa final'!$AD$34="Moderado"),CONCATENATE("R10C",'Mapa final'!$R$34),"")</f>
        <v>R10C1</v>
      </c>
      <c r="Q165" s="222" t="str">
        <f>IF(AND('Mapa final'!$AB$35="Baja",'Mapa final'!$AD$35="Moderado"),CONCATENATE("R10C",'Mapa final'!$R$35),"")</f>
        <v/>
      </c>
      <c r="R165" s="223" t="str">
        <f>IF(AND('Mapa final'!$AB$36="Baja",'Mapa final'!$AD$36="Moderado"),CONCATENATE("R10C",'Mapa final'!$R$36),"")</f>
        <v/>
      </c>
      <c r="S165" s="87" t="str">
        <f>IF(AND('Mapa final'!$AB$34="Baja",'Mapa final'!$AD$34="Mayor"),CONCATENATE("R10C",'Mapa final'!$R$34),"")</f>
        <v/>
      </c>
      <c r="T165" s="40" t="str">
        <f>IF(AND('Mapa final'!$AB$35="Baja",'Mapa final'!$AD$35="Mayor"),CONCATENATE("R10C",'Mapa final'!$R$35),"")</f>
        <v/>
      </c>
      <c r="U165" s="88" t="str">
        <f>IF(AND('Mapa final'!$AB$36="Baja",'Mapa final'!$AD$36="Mayor"),CONCATENATE("R10C",'Mapa final'!$R$36),"")</f>
        <v/>
      </c>
      <c r="V165" s="215" t="str">
        <f>IF(AND('Mapa final'!$AB$34="Baja",'Mapa final'!$AD$34="Catastrófico"),CONCATENATE("R10C",'Mapa final'!$R$34),"")</f>
        <v/>
      </c>
      <c r="W165" s="216" t="str">
        <f>IF(AND('Mapa final'!$AB$35="Baja",'Mapa final'!$AD$35="Catastrófico"),CONCATENATE("R10C",'Mapa final'!$R$35),"")</f>
        <v/>
      </c>
      <c r="X165" s="217" t="str">
        <f>IF(AND('Mapa final'!$AB$36="Baja",'Mapa final'!$AD$36="Catastrófico"),CONCATENATE("R10C",'Mapa final'!$R$36),"")</f>
        <v/>
      </c>
      <c r="Y165" s="41"/>
      <c r="Z165" s="323"/>
      <c r="AA165" s="324"/>
      <c r="AB165" s="324"/>
      <c r="AC165" s="324"/>
      <c r="AD165" s="324"/>
      <c r="AE165" s="325"/>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row>
    <row r="166" spans="1:61" ht="15" customHeight="1" x14ac:dyDescent="0.25">
      <c r="A166" s="41"/>
      <c r="B166" s="309"/>
      <c r="C166" s="310"/>
      <c r="D166" s="311"/>
      <c r="E166" s="283"/>
      <c r="F166" s="279"/>
      <c r="G166" s="279"/>
      <c r="H166" s="279"/>
      <c r="I166" s="279"/>
      <c r="J166" s="230" t="str">
        <f>IF(AND('Mapa final'!$AB$37="Baja",'Mapa final'!$AD$37="Moderado"),CONCATENATE("R11C",'Mapa final'!$R$37),"")</f>
        <v/>
      </c>
      <c r="K166" s="231" t="str">
        <f>IF(AND('Mapa final'!$AB$38="Baja",'Mapa final'!$AD$38="Moderado"),CONCATENATE("R11C",'Mapa final'!$R$38),"")</f>
        <v/>
      </c>
      <c r="L166" s="232" t="str">
        <f>IF(AND('Mapa final'!$AB$39="Baja",'Mapa final'!$AD$39="Moderado"),CONCATENATE("R11C",'Mapa final'!$R$39),"")</f>
        <v/>
      </c>
      <c r="M166" s="221" t="str">
        <f>IF(AND('Mapa final'!$AB$37="Baja",'Mapa final'!$AD$37="Moderado"),CONCATENATE("R11C",'Mapa final'!$R$37),"")</f>
        <v/>
      </c>
      <c r="N166" s="222" t="str">
        <f>IF(AND('Mapa final'!$AB$38="Baja",'Mapa final'!$AD$38="Moderado"),CONCATENATE("R11C",'Mapa final'!$R$38),"")</f>
        <v/>
      </c>
      <c r="O166" s="223" t="str">
        <f>IF(AND('Mapa final'!$AB$39="Baja",'Mapa final'!$AD$39="Moderado"),CONCATENATE("R11C",'Mapa final'!$R$39),"")</f>
        <v/>
      </c>
      <c r="P166" s="221" t="str">
        <f>IF(AND('Mapa final'!$AB$37="Baja",'Mapa final'!$AD$37="Moderado"),CONCATENATE("R11C",'Mapa final'!$R$37),"")</f>
        <v/>
      </c>
      <c r="Q166" s="222" t="str">
        <f>IF(AND('Mapa final'!$AB$38="Baja",'Mapa final'!$AD$38="Moderado"),CONCATENATE("R11C",'Mapa final'!$R$38),"")</f>
        <v/>
      </c>
      <c r="R166" s="223" t="str">
        <f>IF(AND('Mapa final'!$AB$39="Baja",'Mapa final'!$AD$39="Moderado"),CONCATENATE("R11C",'Mapa final'!$R$39),"")</f>
        <v/>
      </c>
      <c r="S166" s="87" t="str">
        <f>IF(AND('Mapa final'!$AB$37="Baja",'Mapa final'!$AD$37="Mayor"),CONCATENATE("R11C",'Mapa final'!$R$37),"")</f>
        <v/>
      </c>
      <c r="T166" s="40" t="str">
        <f>IF(AND('Mapa final'!$AB$38="Baja",'Mapa final'!$AD$38="Mayor"),CONCATENATE("R11C",'Mapa final'!$R$38),"")</f>
        <v/>
      </c>
      <c r="U166" s="88" t="str">
        <f>IF(AND('Mapa final'!$AB$39="Baja",'Mapa final'!$AD$39="Mayor"),CONCATENATE("R11C",'Mapa final'!$R$39),"")</f>
        <v/>
      </c>
      <c r="V166" s="215" t="str">
        <f>IF(AND('Mapa final'!$AB$37="Baja",'Mapa final'!$AD$37="Catastrófico"),CONCATENATE("R11C",'Mapa final'!$R$37),"")</f>
        <v/>
      </c>
      <c r="W166" s="216" t="str">
        <f>IF(AND('Mapa final'!$AB$38="Baja",'Mapa final'!$AD$38="Catastrófico"),CONCATENATE("R11C",'Mapa final'!$R$38),"")</f>
        <v/>
      </c>
      <c r="X166" s="217" t="str">
        <f>IF(AND('Mapa final'!$AB$39="Baja",'Mapa final'!$AD$39="Catastrófico"),CONCATENATE("R11C",'Mapa final'!$R$39),"")</f>
        <v/>
      </c>
      <c r="Y166" s="41"/>
      <c r="Z166" s="323"/>
      <c r="AA166" s="324"/>
      <c r="AB166" s="324"/>
      <c r="AC166" s="324"/>
      <c r="AD166" s="324"/>
      <c r="AE166" s="325"/>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row>
    <row r="167" spans="1:61" ht="15" customHeight="1" x14ac:dyDescent="0.25">
      <c r="A167" s="41"/>
      <c r="B167" s="309"/>
      <c r="C167" s="310"/>
      <c r="D167" s="311"/>
      <c r="E167" s="283"/>
      <c r="F167" s="279"/>
      <c r="G167" s="279"/>
      <c r="H167" s="279"/>
      <c r="I167" s="279"/>
      <c r="J167" s="230" t="str">
        <f>IF(AND('Mapa final'!$AB$40="Baja",'Mapa final'!$AD$40="Moderado"),CONCATENATE("R12C",'Mapa final'!$R$40),"")</f>
        <v>R12C1</v>
      </c>
      <c r="K167" s="231" t="str">
        <f>IF(AND('Mapa final'!$AB$41="Baja",'Mapa final'!$AD$41="Moderado"),CONCATENATE("R12C",'Mapa final'!$R$41),"")</f>
        <v/>
      </c>
      <c r="L167" s="232" t="str">
        <f>IF(AND('Mapa final'!$AB$42="Baja",'Mapa final'!$AD$42="Moderado"),CONCATENATE("R12C",'Mapa final'!$R$42),"")</f>
        <v/>
      </c>
      <c r="M167" s="221" t="str">
        <f>IF(AND('Mapa final'!$AB$40="Baja",'Mapa final'!$AD$40="Moderado"),CONCATENATE("R12C",'Mapa final'!$R$40),"")</f>
        <v>R12C1</v>
      </c>
      <c r="N167" s="222" t="str">
        <f>IF(AND('Mapa final'!$AB$41="Baja",'Mapa final'!$AD$41="Moderado"),CONCATENATE("R12C",'Mapa final'!$R$41),"")</f>
        <v/>
      </c>
      <c r="O167" s="223" t="str">
        <f>IF(AND('Mapa final'!$AB$42="Baja",'Mapa final'!$AD$42="Moderado"),CONCATENATE("R12C",'Mapa final'!$R$42),"")</f>
        <v/>
      </c>
      <c r="P167" s="221" t="str">
        <f>IF(AND('Mapa final'!$AB$40="Baja",'Mapa final'!$AD$40="Moderado"),CONCATENATE("R12C",'Mapa final'!$R$40),"")</f>
        <v>R12C1</v>
      </c>
      <c r="Q167" s="222" t="str">
        <f>IF(AND('Mapa final'!$AB$41="Baja",'Mapa final'!$AD$41="Moderado"),CONCATENATE("R12C",'Mapa final'!$R$41),"")</f>
        <v/>
      </c>
      <c r="R167" s="223" t="str">
        <f>IF(AND('Mapa final'!$AB$42="Baja",'Mapa final'!$AD$42="Moderado"),CONCATENATE("R12C",'Mapa final'!$R$42),"")</f>
        <v/>
      </c>
      <c r="S167" s="87" t="str">
        <f>IF(AND('Mapa final'!$AB$40="Baja",'Mapa final'!$AD$40="Mayor"),CONCATENATE("R12C",'Mapa final'!$R$40),"")</f>
        <v/>
      </c>
      <c r="T167" s="40" t="str">
        <f>IF(AND('Mapa final'!$AB$41="Baja",'Mapa final'!$AD$41="Mayor"),CONCATENATE("R12C",'Mapa final'!$R$41),"")</f>
        <v/>
      </c>
      <c r="U167" s="88" t="str">
        <f>IF(AND('Mapa final'!$AB$42="Baja",'Mapa final'!$AD$42="Mayor"),CONCATENATE("R12C",'Mapa final'!$R$42),"")</f>
        <v/>
      </c>
      <c r="V167" s="215" t="str">
        <f>IF(AND('Mapa final'!$AB$40="Baja",'Mapa final'!$AD$40="Catastrófico"),CONCATENATE("R12C",'Mapa final'!$R$40),"")</f>
        <v/>
      </c>
      <c r="W167" s="216" t="str">
        <f>IF(AND('Mapa final'!$AB$41="Baja",'Mapa final'!$AD$41="Catastrófico"),CONCATENATE("R12C",'Mapa final'!$R$41),"")</f>
        <v/>
      </c>
      <c r="X167" s="217" t="str">
        <f>IF(AND('Mapa final'!$AB$42="Baja",'Mapa final'!$AD$42="Catastrófico"),CONCATENATE("R12C",'Mapa final'!$R$42),"")</f>
        <v/>
      </c>
      <c r="Y167" s="41"/>
      <c r="Z167" s="323"/>
      <c r="AA167" s="324"/>
      <c r="AB167" s="324"/>
      <c r="AC167" s="324"/>
      <c r="AD167" s="324"/>
      <c r="AE167" s="325"/>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row>
    <row r="168" spans="1:61" ht="15" customHeight="1" x14ac:dyDescent="0.25">
      <c r="A168" s="41"/>
      <c r="B168" s="309"/>
      <c r="C168" s="310"/>
      <c r="D168" s="311"/>
      <c r="E168" s="283"/>
      <c r="F168" s="279"/>
      <c r="G168" s="279"/>
      <c r="H168" s="279"/>
      <c r="I168" s="279"/>
      <c r="J168" s="230" t="str">
        <f>IF(AND('Mapa final'!$AB$43="Baja",'Mapa final'!$AD$43="Moderado"),CONCATENATE("R13C",'Mapa final'!$R$43),"")</f>
        <v/>
      </c>
      <c r="K168" s="231" t="str">
        <f>IF(AND('Mapa final'!$AB$44="Baja",'Mapa final'!$AD$44="Moderado"),CONCATENATE("R13C",'Mapa final'!$R$44),"")</f>
        <v/>
      </c>
      <c r="L168" s="232" t="str">
        <f>IF(AND('Mapa final'!$AB$45="Baja",'Mapa final'!$AD$45="Moderado"),CONCATENATE("R13C",'Mapa final'!$R$45),"")</f>
        <v/>
      </c>
      <c r="M168" s="221" t="str">
        <f>IF(AND('Mapa final'!$AB$43="Baja",'Mapa final'!$AD$43="Moderado"),CONCATENATE("R13C",'Mapa final'!$R$43),"")</f>
        <v/>
      </c>
      <c r="N168" s="222" t="str">
        <f>IF(AND('Mapa final'!$AB$44="Baja",'Mapa final'!$AD$44="Moderado"),CONCATENATE("R13C",'Mapa final'!$R$44),"")</f>
        <v/>
      </c>
      <c r="O168" s="223" t="str">
        <f>IF(AND('Mapa final'!$AB$45="Baja",'Mapa final'!$AD$45="Moderado"),CONCATENATE("R13C",'Mapa final'!$R$45),"")</f>
        <v/>
      </c>
      <c r="P168" s="221" t="str">
        <f>IF(AND('Mapa final'!$AB$43="Baja",'Mapa final'!$AD$43="Moderado"),CONCATENATE("R13C",'Mapa final'!$R$43),"")</f>
        <v/>
      </c>
      <c r="Q168" s="222" t="str">
        <f>IF(AND('Mapa final'!$AB$44="Baja",'Mapa final'!$AD$44="Moderado"),CONCATENATE("R13C",'Mapa final'!$R$44),"")</f>
        <v/>
      </c>
      <c r="R168" s="223" t="str">
        <f>IF(AND('Mapa final'!$AB$45="Baja",'Mapa final'!$AD$45="Moderado"),CONCATENATE("R13C",'Mapa final'!$R$45),"")</f>
        <v/>
      </c>
      <c r="S168" s="87" t="str">
        <f>IF(AND('Mapa final'!$AB$43="Baja",'Mapa final'!$AD$43="Mayor"),CONCATENATE("R13C",'Mapa final'!$R$43),"")</f>
        <v/>
      </c>
      <c r="T168" s="40" t="str">
        <f>IF(AND('Mapa final'!$AB$44="Baja",'Mapa final'!$AD$44="Mayor"),CONCATENATE("R13C",'Mapa final'!$R$44),"")</f>
        <v/>
      </c>
      <c r="U168" s="88" t="str">
        <f>IF(AND('Mapa final'!$AB$45="Baja",'Mapa final'!$AD$45="Mayor"),CONCATENATE("R13C",'Mapa final'!$R$45),"")</f>
        <v/>
      </c>
      <c r="V168" s="215" t="str">
        <f>IF(AND('Mapa final'!$AB$43="Baja",'Mapa final'!$AD$43="Catastrófico"),CONCATENATE("R13C",'Mapa final'!$R$43),"")</f>
        <v/>
      </c>
      <c r="W168" s="216" t="str">
        <f>IF(AND('Mapa final'!$AB$44="Baja",'Mapa final'!$AD$44="Catastrófico"),CONCATENATE("R13C",'Mapa final'!$R$44),"")</f>
        <v/>
      </c>
      <c r="X168" s="217" t="str">
        <f>IF(AND('Mapa final'!$AB$45="Baja",'Mapa final'!$AD$45="Catastrófico"),CONCATENATE("R13C",'Mapa final'!$R$45),"")</f>
        <v/>
      </c>
      <c r="Y168" s="41"/>
      <c r="Z168" s="323"/>
      <c r="AA168" s="324"/>
      <c r="AB168" s="324"/>
      <c r="AC168" s="324"/>
      <c r="AD168" s="324"/>
      <c r="AE168" s="325"/>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row>
    <row r="169" spans="1:61" ht="15" customHeight="1" x14ac:dyDescent="0.25">
      <c r="A169" s="41"/>
      <c r="B169" s="309"/>
      <c r="C169" s="310"/>
      <c r="D169" s="311"/>
      <c r="E169" s="283"/>
      <c r="F169" s="279"/>
      <c r="G169" s="279"/>
      <c r="H169" s="279"/>
      <c r="I169" s="279"/>
      <c r="J169" s="230" t="str">
        <f>IF(AND('Mapa final'!$AB$46="Baja",'Mapa final'!$AD$46="Moderado"),CONCATENATE("R14C",'Mapa final'!$R$46),"")</f>
        <v>R14C1</v>
      </c>
      <c r="K169" s="231" t="str">
        <f>IF(AND('Mapa final'!$AB$47="Baja",'Mapa final'!$AD$47="Moderado"),CONCATENATE("R14C",'Mapa final'!$R$47),"")</f>
        <v/>
      </c>
      <c r="L169" s="232" t="str">
        <f>IF(AND('Mapa final'!$AB$48="Baja",'Mapa final'!$AD$48="Moderado"),CONCATENATE("R14C",'Mapa final'!$R$48),"")</f>
        <v/>
      </c>
      <c r="M169" s="221" t="str">
        <f>IF(AND('Mapa final'!$AB$46="Baja",'Mapa final'!$AD$46="Moderado"),CONCATENATE("R14C",'Mapa final'!$R$46),"")</f>
        <v>R14C1</v>
      </c>
      <c r="N169" s="222" t="str">
        <f>IF(AND('Mapa final'!$AB$47="Baja",'Mapa final'!$AD$47="Moderado"),CONCATENATE("R14C",'Mapa final'!$R$47),"")</f>
        <v/>
      </c>
      <c r="O169" s="223" t="str">
        <f>IF(AND('Mapa final'!$AB$48="Baja",'Mapa final'!$AD$48="Moderado"),CONCATENATE("R14C",'Mapa final'!$R$48),"")</f>
        <v/>
      </c>
      <c r="P169" s="221" t="str">
        <f>IF(AND('Mapa final'!$AB$46="Baja",'Mapa final'!$AD$46="Moderado"),CONCATENATE("R14C",'Mapa final'!$R$46),"")</f>
        <v>R14C1</v>
      </c>
      <c r="Q169" s="222" t="str">
        <f>IF(AND('Mapa final'!$AB$47="Baja",'Mapa final'!$AD$47="Moderado"),CONCATENATE("R14C",'Mapa final'!$R$47),"")</f>
        <v/>
      </c>
      <c r="R169" s="223" t="str">
        <f>IF(AND('Mapa final'!$AB$48="Baja",'Mapa final'!$AD$48="Moderado"),CONCATENATE("R14C",'Mapa final'!$R$48),"")</f>
        <v/>
      </c>
      <c r="S169" s="87" t="str">
        <f>IF(AND('Mapa final'!$AB$46="Baja",'Mapa final'!$AD$46="Mayor"),CONCATENATE("R14C",'Mapa final'!$R$46),"")</f>
        <v/>
      </c>
      <c r="T169" s="40" t="str">
        <f>IF(AND('Mapa final'!$AB$47="Baja",'Mapa final'!$AD$47="Mayor"),CONCATENATE("R14C",'Mapa final'!$R$47),"")</f>
        <v/>
      </c>
      <c r="U169" s="88" t="str">
        <f>IF(AND('Mapa final'!$AB$48="Baja",'Mapa final'!$AD$48="Mayor"),CONCATENATE("R14C",'Mapa final'!$R$48),"")</f>
        <v/>
      </c>
      <c r="V169" s="215" t="str">
        <f>IF(AND('Mapa final'!$AB$46="Baja",'Mapa final'!$AD$46="Catastrófico"),CONCATENATE("R14C",'Mapa final'!$R$46),"")</f>
        <v/>
      </c>
      <c r="W169" s="216" t="str">
        <f>IF(AND('Mapa final'!$AB$47="Baja",'Mapa final'!$AD$47="Catastrófico"),CONCATENATE("R14C",'Mapa final'!$R$47),"")</f>
        <v/>
      </c>
      <c r="X169" s="217" t="str">
        <f>IF(AND('Mapa final'!$AB$48="Baja",'Mapa final'!$AD$48="Catastrófico"),CONCATENATE("R14C",'Mapa final'!$R$48),"")</f>
        <v/>
      </c>
      <c r="Y169" s="41"/>
      <c r="Z169" s="323"/>
      <c r="AA169" s="324"/>
      <c r="AB169" s="324"/>
      <c r="AC169" s="324"/>
      <c r="AD169" s="324"/>
      <c r="AE169" s="325"/>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row>
    <row r="170" spans="1:61" ht="15" customHeight="1" x14ac:dyDescent="0.25">
      <c r="A170" s="41"/>
      <c r="B170" s="309"/>
      <c r="C170" s="310"/>
      <c r="D170" s="311"/>
      <c r="E170" s="283"/>
      <c r="F170" s="279"/>
      <c r="G170" s="279"/>
      <c r="H170" s="279"/>
      <c r="I170" s="279"/>
      <c r="J170" s="230" t="str">
        <f>IF(AND('Mapa final'!$AB$49="Baja",'Mapa final'!$AD$49="Moderado"),CONCATENATE("R15C",'Mapa final'!$R$49),"")</f>
        <v/>
      </c>
      <c r="K170" s="231" t="str">
        <f>IF(AND('Mapa final'!$AB$50="Baja",'Mapa final'!$AD$50="Moderado"),CONCATENATE("R15C",'Mapa final'!$R$50),"")</f>
        <v/>
      </c>
      <c r="L170" s="232" t="str">
        <f>IF(AND('Mapa final'!$AB$51="Baja",'Mapa final'!$AD$51="Moderado"),CONCATENATE("R15C",'Mapa final'!$R$51),"")</f>
        <v/>
      </c>
      <c r="M170" s="221" t="str">
        <f>IF(AND('Mapa final'!$AB$49="Baja",'Mapa final'!$AD$49="Moderado"),CONCATENATE("R15C",'Mapa final'!$R$49),"")</f>
        <v/>
      </c>
      <c r="N170" s="222" t="str">
        <f>IF(AND('Mapa final'!$AB$50="Baja",'Mapa final'!$AD$50="Moderado"),CONCATENATE("R15C",'Mapa final'!$R$50),"")</f>
        <v/>
      </c>
      <c r="O170" s="223" t="str">
        <f>IF(AND('Mapa final'!$AB$51="Baja",'Mapa final'!$AD$51="Moderado"),CONCATENATE("R15C",'Mapa final'!$R$51),"")</f>
        <v/>
      </c>
      <c r="P170" s="221" t="str">
        <f>IF(AND('Mapa final'!$AB$49="Baja",'Mapa final'!$AD$49="Moderado"),CONCATENATE("R15C",'Mapa final'!$R$49),"")</f>
        <v/>
      </c>
      <c r="Q170" s="222" t="str">
        <f>IF(AND('Mapa final'!$AB$50="Baja",'Mapa final'!$AD$50="Moderado"),CONCATENATE("R15C",'Mapa final'!$R$50),"")</f>
        <v/>
      </c>
      <c r="R170" s="223" t="str">
        <f>IF(AND('Mapa final'!$AB$51="Baja",'Mapa final'!$AD$51="Moderado"),CONCATENATE("R15C",'Mapa final'!$R$51),"")</f>
        <v/>
      </c>
      <c r="S170" s="87" t="str">
        <f>IF(AND('Mapa final'!$AB$49="Baja",'Mapa final'!$AD$49="Mayor"),CONCATENATE("R15C",'Mapa final'!$R$49),"")</f>
        <v/>
      </c>
      <c r="T170" s="40" t="str">
        <f>IF(AND('Mapa final'!$AB$50="Baja",'Mapa final'!$AD$50="Mayor"),CONCATENATE("R15C",'Mapa final'!$R$50),"")</f>
        <v/>
      </c>
      <c r="U170" s="88" t="str">
        <f>IF(AND('Mapa final'!$AB$51="Baja",'Mapa final'!$AD$51="Mayor"),CONCATENATE("R15C",'Mapa final'!$R$51),"")</f>
        <v/>
      </c>
      <c r="V170" s="215" t="str">
        <f>IF(AND('Mapa final'!$AB$49="Baja",'Mapa final'!$AD$49="Catastrófico"),CONCATENATE("R15C",'Mapa final'!$R$49),"")</f>
        <v/>
      </c>
      <c r="W170" s="216" t="str">
        <f>IF(AND('Mapa final'!$AB$50="Baja",'Mapa final'!$AD$50="Catastrófico"),CONCATENATE("R15C",'Mapa final'!$R$50),"")</f>
        <v/>
      </c>
      <c r="X170" s="217" t="str">
        <f>IF(AND('Mapa final'!$AB$51="Baja",'Mapa final'!$AD$51="Catastrófico"),CONCATENATE("R15C",'Mapa final'!$R$51),"")</f>
        <v/>
      </c>
      <c r="Y170" s="41"/>
      <c r="Z170" s="323"/>
      <c r="AA170" s="324"/>
      <c r="AB170" s="324"/>
      <c r="AC170" s="324"/>
      <c r="AD170" s="324"/>
      <c r="AE170" s="325"/>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row>
    <row r="171" spans="1:61" ht="15" customHeight="1" x14ac:dyDescent="0.25">
      <c r="A171" s="41"/>
      <c r="B171" s="309"/>
      <c r="C171" s="310"/>
      <c r="D171" s="311"/>
      <c r="E171" s="283"/>
      <c r="F171" s="279"/>
      <c r="G171" s="279"/>
      <c r="H171" s="279"/>
      <c r="I171" s="279"/>
      <c r="J171" s="230" t="str">
        <f>IF(AND('Mapa final'!$AB$52="Baja",'Mapa final'!$AD$52="Moderado"),CONCATENATE("R16C",'Mapa final'!$R$52),"")</f>
        <v/>
      </c>
      <c r="K171" s="231" t="str">
        <f>IF(AND('Mapa final'!$AB$53="Baja",'Mapa final'!$AD$53="Moderado"),CONCATENATE("R16C",'Mapa final'!$R$53),"")</f>
        <v>R16C2</v>
      </c>
      <c r="L171" s="232" t="str">
        <f>IF(AND('Mapa final'!$AB$54="Baja",'Mapa final'!$AD$54="Moderado"),CONCATENATE("R16C",'Mapa final'!$R$54),"")</f>
        <v/>
      </c>
      <c r="M171" s="221" t="str">
        <f>IF(AND('Mapa final'!$AB$52="Baja",'Mapa final'!$AD$52="Moderado"),CONCATENATE("R16C",'Mapa final'!$R$52),"")</f>
        <v/>
      </c>
      <c r="N171" s="222" t="str">
        <f>IF(AND('Mapa final'!$AB$53="Baja",'Mapa final'!$AD$53="Moderado"),CONCATENATE("R16C",'Mapa final'!$R$53),"")</f>
        <v>R16C2</v>
      </c>
      <c r="O171" s="223" t="str">
        <f>IF(AND('Mapa final'!$AB$54="Baja",'Mapa final'!$AD$54="Moderado"),CONCATENATE("R16C",'Mapa final'!$R$54),"")</f>
        <v/>
      </c>
      <c r="P171" s="221" t="str">
        <f>IF(AND('Mapa final'!$AB$52="Baja",'Mapa final'!$AD$52="Moderado"),CONCATENATE("R16C",'Mapa final'!$R$52),"")</f>
        <v/>
      </c>
      <c r="Q171" s="222" t="str">
        <f>IF(AND('Mapa final'!$AB$53="Baja",'Mapa final'!$AD$53="Moderado"),CONCATENATE("R16C",'Mapa final'!$R$53),"")</f>
        <v>R16C2</v>
      </c>
      <c r="R171" s="223" t="str">
        <f>IF(AND('Mapa final'!$AB$54="Baja",'Mapa final'!$AD$54="Moderado"),CONCATENATE("R16C",'Mapa final'!$R$54),"")</f>
        <v/>
      </c>
      <c r="S171" s="87" t="str">
        <f>IF(AND('Mapa final'!$AB$52="Baja",'Mapa final'!$AD$52="Mayor"),CONCATENATE("R16C",'Mapa final'!$R$52),"")</f>
        <v/>
      </c>
      <c r="T171" s="40" t="str">
        <f>IF(AND('Mapa final'!$AB$53="Baja",'Mapa final'!$AD$53="Mayor"),CONCATENATE("R16C",'Mapa final'!$R$53),"")</f>
        <v/>
      </c>
      <c r="U171" s="88" t="str">
        <f>IF(AND('Mapa final'!$AB$54="Baja",'Mapa final'!$AD$54="Mayor"),CONCATENATE("R16C",'Mapa final'!$R$54),"")</f>
        <v/>
      </c>
      <c r="V171" s="215" t="str">
        <f>IF(AND('Mapa final'!$AB$52="Baja",'Mapa final'!$AD$52="Catastrófico"),CONCATENATE("R16C",'Mapa final'!$R$52),"")</f>
        <v/>
      </c>
      <c r="W171" s="216" t="str">
        <f>IF(AND('Mapa final'!$AB$53="Baja",'Mapa final'!$AD$53="Catastrófico"),CONCATENATE("R16C",'Mapa final'!$R$53),"")</f>
        <v/>
      </c>
      <c r="X171" s="217" t="str">
        <f>IF(AND('Mapa final'!$AB$54="Baja",'Mapa final'!$AD$54="Catastrófico"),CONCATENATE("R16C",'Mapa final'!$R$54),"")</f>
        <v/>
      </c>
      <c r="Y171" s="41"/>
      <c r="Z171" s="323"/>
      <c r="AA171" s="324"/>
      <c r="AB171" s="324"/>
      <c r="AC171" s="324"/>
      <c r="AD171" s="324"/>
      <c r="AE171" s="325"/>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row>
    <row r="172" spans="1:61" ht="15" customHeight="1" x14ac:dyDescent="0.25">
      <c r="A172" s="41"/>
      <c r="B172" s="309"/>
      <c r="C172" s="310"/>
      <c r="D172" s="311"/>
      <c r="E172" s="283"/>
      <c r="F172" s="279"/>
      <c r="G172" s="279"/>
      <c r="H172" s="279"/>
      <c r="I172" s="279"/>
      <c r="J172" s="230" t="str">
        <f>IF(AND('Mapa final'!$AB$55="Baja",'Mapa final'!$AD$55="Moderado"),CONCATENATE("R17",'Mapa final'!$R$55),"")</f>
        <v/>
      </c>
      <c r="K172" s="231" t="str">
        <f>IF(AND('Mapa final'!$AB$56="Baja",'Mapa final'!$AD$56="Moderado"),CONCATENATE("R17C",'Mapa final'!$R$56),"")</f>
        <v/>
      </c>
      <c r="L172" s="232" t="str">
        <f>IF(AND('Mapa final'!$AB$57="Baja",'Mapa final'!$AD$57="Moderado"),CONCATENATE("R17C",'Mapa final'!$R$57),"")</f>
        <v/>
      </c>
      <c r="M172" s="221" t="str">
        <f>IF(AND('Mapa final'!$AB$55="Baja",'Mapa final'!$AD$55="Moderado"),CONCATENATE("R17",'Mapa final'!$R$55),"")</f>
        <v/>
      </c>
      <c r="N172" s="222" t="str">
        <f>IF(AND('Mapa final'!$AB$56="Baja",'Mapa final'!$AD$56="Moderado"),CONCATENATE("R17C",'Mapa final'!$R$56),"")</f>
        <v/>
      </c>
      <c r="O172" s="223" t="str">
        <f>IF(AND('Mapa final'!$AB$57="Baja",'Mapa final'!$AD$57="Moderado"),CONCATENATE("R17C",'Mapa final'!$R$57),"")</f>
        <v/>
      </c>
      <c r="P172" s="221" t="str">
        <f>IF(AND('Mapa final'!$AB$55="Baja",'Mapa final'!$AD$55="Moderado"),CONCATENATE("R17",'Mapa final'!$R$55),"")</f>
        <v/>
      </c>
      <c r="Q172" s="222" t="str">
        <f>IF(AND('Mapa final'!$AB$56="Baja",'Mapa final'!$AD$56="Moderado"),CONCATENATE("R17C",'Mapa final'!$R$56),"")</f>
        <v/>
      </c>
      <c r="R172" s="223" t="str">
        <f>IF(AND('Mapa final'!$AB$57="Baja",'Mapa final'!$AD$57="Moderado"),CONCATENATE("R17C",'Mapa final'!$R$57),"")</f>
        <v/>
      </c>
      <c r="S172" s="87" t="str">
        <f>IF(AND('Mapa final'!$AB$55="Baja",'Mapa final'!$AD$55="Mayor"),CONCATENATE("R17",'Mapa final'!$R$55),"")</f>
        <v/>
      </c>
      <c r="T172" s="40" t="str">
        <f>IF(AND('Mapa final'!$AB$56="Baja",'Mapa final'!$AD$56="Mayor"),CONCATENATE("R17C",'Mapa final'!$R$56),"")</f>
        <v/>
      </c>
      <c r="U172" s="88" t="str">
        <f>IF(AND('Mapa final'!$AB$57="Baja",'Mapa final'!$AD$57="Mayor"),CONCATENATE("R17C",'Mapa final'!$R$57),"")</f>
        <v/>
      </c>
      <c r="V172" s="215" t="str">
        <f>IF(AND('Mapa final'!$AB$55="Baja",'Mapa final'!$AD$55="Catastrófico"),CONCATENATE("R17",'Mapa final'!$R$55),"")</f>
        <v/>
      </c>
      <c r="W172" s="216" t="str">
        <f>IF(AND('Mapa final'!$AB$56="Baja",'Mapa final'!$AD$56="Catastrófico"),CONCATENATE("R17C",'Mapa final'!$R$56),"")</f>
        <v/>
      </c>
      <c r="X172" s="217" t="str">
        <f>IF(AND('Mapa final'!$AB$57="Baja",'Mapa final'!$AD$57="Catastrófico"),CONCATENATE("R17C",'Mapa final'!$R$57),"")</f>
        <v/>
      </c>
      <c r="Y172" s="41"/>
      <c r="Z172" s="323"/>
      <c r="AA172" s="324"/>
      <c r="AB172" s="324"/>
      <c r="AC172" s="324"/>
      <c r="AD172" s="324"/>
      <c r="AE172" s="325"/>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row>
    <row r="173" spans="1:61" ht="15" customHeight="1" x14ac:dyDescent="0.25">
      <c r="A173" s="41"/>
      <c r="B173" s="309"/>
      <c r="C173" s="310"/>
      <c r="D173" s="311"/>
      <c r="E173" s="283"/>
      <c r="F173" s="279"/>
      <c r="G173" s="279"/>
      <c r="H173" s="279"/>
      <c r="I173" s="279"/>
      <c r="J173" s="230" t="str">
        <f>IF(AND('Mapa final'!$AB$58="Baja",'Mapa final'!$AD$58="Moderado"),CONCATENATE("R18C",'Mapa final'!$R$58),"")</f>
        <v/>
      </c>
      <c r="K173" s="231" t="str">
        <f>IF(AND('Mapa final'!$AB$59="Baja",'Mapa final'!$AD$59="Moderado"),CONCATENATE("R18C",'Mapa final'!$R$59),"")</f>
        <v/>
      </c>
      <c r="L173" s="232" t="str">
        <f>IF(AND('Mapa final'!$AB$60="Baja",'Mapa final'!$AD$60="Moderado"),CONCATENATE("R18C",'Mapa final'!$R$60),"")</f>
        <v/>
      </c>
      <c r="M173" s="221" t="str">
        <f>IF(AND('Mapa final'!$AB$58="Baja",'Mapa final'!$AD$58="Moderado"),CONCATENATE("R18C",'Mapa final'!$R$58),"")</f>
        <v/>
      </c>
      <c r="N173" s="222" t="str">
        <f>IF(AND('Mapa final'!$AB$59="Baja",'Mapa final'!$AD$59="Moderado"),CONCATENATE("R18C",'Mapa final'!$R$59),"")</f>
        <v/>
      </c>
      <c r="O173" s="223" t="str">
        <f>IF(AND('Mapa final'!$AB$60="Baja",'Mapa final'!$AD$60="Moderado"),CONCATENATE("R18C",'Mapa final'!$R$60),"")</f>
        <v/>
      </c>
      <c r="P173" s="221" t="str">
        <f>IF(AND('Mapa final'!$AB$58="Baja",'Mapa final'!$AD$58="Moderado"),CONCATENATE("R18C",'Mapa final'!$R$58),"")</f>
        <v/>
      </c>
      <c r="Q173" s="222" t="str">
        <f>IF(AND('Mapa final'!$AB$59="Baja",'Mapa final'!$AD$59="Moderado"),CONCATENATE("R18C",'Mapa final'!$R$59),"")</f>
        <v/>
      </c>
      <c r="R173" s="223" t="str">
        <f>IF(AND('Mapa final'!$AB$60="Baja",'Mapa final'!$AD$60="Moderado"),CONCATENATE("R18C",'Mapa final'!$R$60),"")</f>
        <v/>
      </c>
      <c r="S173" s="87" t="str">
        <f>IF(AND('Mapa final'!$AB$58="Baja",'Mapa final'!$AD$58="Mayor"),CONCATENATE("R18C",'Mapa final'!$R$58),"")</f>
        <v>R18C1</v>
      </c>
      <c r="T173" s="40" t="str">
        <f>IF(AND('Mapa final'!$AB$59="Baja",'Mapa final'!$AD$59="Mayor"),CONCATENATE("R18C",'Mapa final'!$R$59),"")</f>
        <v/>
      </c>
      <c r="U173" s="88" t="str">
        <f>IF(AND('Mapa final'!$AB$60="Baja",'Mapa final'!$AD$60="Mayor"),CONCATENATE("R18C",'Mapa final'!$R$60),"")</f>
        <v/>
      </c>
      <c r="V173" s="215" t="str">
        <f>IF(AND('Mapa final'!$AB$58="Baja",'Mapa final'!$AD$58="Catastrófico"),CONCATENATE("R18C",'Mapa final'!$R$58),"")</f>
        <v/>
      </c>
      <c r="W173" s="216" t="str">
        <f>IF(AND('Mapa final'!$AB$59="Baja",'Mapa final'!$AD$59="Catastrófico"),CONCATENATE("R18C",'Mapa final'!$R$59),"")</f>
        <v/>
      </c>
      <c r="X173" s="217" t="str">
        <f>IF(AND('Mapa final'!$AB$60="Baja",'Mapa final'!$AD$60="Catastrófico"),CONCATENATE("R18C",'Mapa final'!$R$60),"")</f>
        <v/>
      </c>
      <c r="Y173" s="41"/>
      <c r="Z173" s="323"/>
      <c r="AA173" s="324"/>
      <c r="AB173" s="324"/>
      <c r="AC173" s="324"/>
      <c r="AD173" s="324"/>
      <c r="AE173" s="325"/>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row>
    <row r="174" spans="1:61" ht="15" customHeight="1" x14ac:dyDescent="0.25">
      <c r="A174" s="41"/>
      <c r="B174" s="309"/>
      <c r="C174" s="310"/>
      <c r="D174" s="311"/>
      <c r="E174" s="283"/>
      <c r="F174" s="279"/>
      <c r="G174" s="279"/>
      <c r="H174" s="279"/>
      <c r="I174" s="279"/>
      <c r="J174" s="230" t="str">
        <f>IF(AND('Mapa final'!$AB$61="Baja",'Mapa final'!$AD$61="Moderado"),CONCATENATE("R19C",'Mapa final'!$R$61),"")</f>
        <v/>
      </c>
      <c r="K174" s="231" t="str">
        <f>IF(AND('Mapa final'!$AB$62="Baja",'Mapa final'!$AD$62="Moderado"),CONCATENATE("R19C",'Mapa final'!$R$62),"")</f>
        <v/>
      </c>
      <c r="L174" s="232" t="str">
        <f>IF(AND('Mapa final'!$AB$63="Baja",'Mapa final'!$AD$63="Moderado"),CONCATENATE("R19C",'Mapa final'!$R$63),"")</f>
        <v/>
      </c>
      <c r="M174" s="221" t="str">
        <f>IF(AND('Mapa final'!$AB$61="Baja",'Mapa final'!$AD$61="Moderado"),CONCATENATE("R19C",'Mapa final'!$R$61),"")</f>
        <v/>
      </c>
      <c r="N174" s="222" t="str">
        <f>IF(AND('Mapa final'!$AB$62="Baja",'Mapa final'!$AD$62="Moderado"),CONCATENATE("R19C",'Mapa final'!$R$62),"")</f>
        <v/>
      </c>
      <c r="O174" s="223" t="str">
        <f>IF(AND('Mapa final'!$AB$63="Baja",'Mapa final'!$AD$63="Moderado"),CONCATENATE("R19C",'Mapa final'!$R$63),"")</f>
        <v/>
      </c>
      <c r="P174" s="221" t="str">
        <f>IF(AND('Mapa final'!$AB$61="Baja",'Mapa final'!$AD$61="Moderado"),CONCATENATE("R19C",'Mapa final'!$R$61),"")</f>
        <v/>
      </c>
      <c r="Q174" s="222" t="str">
        <f>IF(AND('Mapa final'!$AB$62="Baja",'Mapa final'!$AD$62="Moderado"),CONCATENATE("R19C",'Mapa final'!$R$62),"")</f>
        <v/>
      </c>
      <c r="R174" s="223" t="str">
        <f>IF(AND('Mapa final'!$AB$63="Baja",'Mapa final'!$AD$63="Moderado"),CONCATENATE("R19C",'Mapa final'!$R$63),"")</f>
        <v/>
      </c>
      <c r="S174" s="87" t="str">
        <f>IF(AND('Mapa final'!$AB$61="Baja",'Mapa final'!$AD$61="Mayor"),CONCATENATE("R19C",'Mapa final'!$R$61),"")</f>
        <v/>
      </c>
      <c r="T174" s="40" t="str">
        <f>IF(AND('Mapa final'!$AB$62="Baja",'Mapa final'!$AD$62="Mayor"),CONCATENATE("R19C",'Mapa final'!$R$62),"")</f>
        <v/>
      </c>
      <c r="U174" s="88" t="str">
        <f>IF(AND('Mapa final'!$AB$63="Baja",'Mapa final'!$AD$63="Mayor"),CONCATENATE("R19C",'Mapa final'!$R$63),"")</f>
        <v/>
      </c>
      <c r="V174" s="215" t="str">
        <f>IF(AND('Mapa final'!$AB$61="Baja",'Mapa final'!$AD$61="Catastrófico"),CONCATENATE("R19C",'Mapa final'!$R$61),"")</f>
        <v/>
      </c>
      <c r="W174" s="216" t="str">
        <f>IF(AND('Mapa final'!$AB$62="Baja",'Mapa final'!$AD$62="Catastrófico"),CONCATENATE("R19C",'Mapa final'!$R$62),"")</f>
        <v/>
      </c>
      <c r="X174" s="217" t="str">
        <f>IF(AND('Mapa final'!$AB$63="Baja",'Mapa final'!$AD$63="Catastrófico"),CONCATENATE("R19C",'Mapa final'!$R$63),"")</f>
        <v/>
      </c>
      <c r="Y174" s="41"/>
      <c r="Z174" s="323"/>
      <c r="AA174" s="324"/>
      <c r="AB174" s="324"/>
      <c r="AC174" s="324"/>
      <c r="AD174" s="324"/>
      <c r="AE174" s="325"/>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row>
    <row r="175" spans="1:61" ht="15" customHeight="1" x14ac:dyDescent="0.25">
      <c r="A175" s="41"/>
      <c r="B175" s="309"/>
      <c r="C175" s="310"/>
      <c r="D175" s="311"/>
      <c r="E175" s="283"/>
      <c r="F175" s="279"/>
      <c r="G175" s="279"/>
      <c r="H175" s="279"/>
      <c r="I175" s="279"/>
      <c r="J175" s="230" t="str">
        <f>IF(AND('Mapa final'!$AB$64="Baja",'Mapa final'!$AD$64="Moderado"),CONCATENATE("R20C",'Mapa final'!$R$64),"")</f>
        <v/>
      </c>
      <c r="K175" s="231" t="str">
        <f>IF(AND('Mapa final'!$AB$65="Baja",'Mapa final'!$AD$65="Moderado"),CONCATENATE("R20C",'Mapa final'!$R$65),"")</f>
        <v/>
      </c>
      <c r="L175" s="232" t="str">
        <f>IF(AND('Mapa final'!$AB$66="Baja",'Mapa final'!$AD$66="Moderado"),CONCATENATE("R20C",'Mapa final'!$R$66),"")</f>
        <v/>
      </c>
      <c r="M175" s="221" t="str">
        <f>IF(AND('Mapa final'!$AB$64="Baja",'Mapa final'!$AD$64="Moderado"),CONCATENATE("R20C",'Mapa final'!$R$64),"")</f>
        <v/>
      </c>
      <c r="N175" s="222" t="str">
        <f>IF(AND('Mapa final'!$AB$65="Baja",'Mapa final'!$AD$65="Moderado"),CONCATENATE("R20C",'Mapa final'!$R$65),"")</f>
        <v/>
      </c>
      <c r="O175" s="223" t="str">
        <f>IF(AND('Mapa final'!$AB$66="Baja",'Mapa final'!$AD$66="Moderado"),CONCATENATE("R20C",'Mapa final'!$R$66),"")</f>
        <v/>
      </c>
      <c r="P175" s="221" t="str">
        <f>IF(AND('Mapa final'!$AB$64="Baja",'Mapa final'!$AD$64="Moderado"),CONCATENATE("R20C",'Mapa final'!$R$64),"")</f>
        <v/>
      </c>
      <c r="Q175" s="222" t="str">
        <f>IF(AND('Mapa final'!$AB$65="Baja",'Mapa final'!$AD$65="Moderado"),CONCATENATE("R20C",'Mapa final'!$R$65),"")</f>
        <v/>
      </c>
      <c r="R175" s="223" t="str">
        <f>IF(AND('Mapa final'!$AB$66="Baja",'Mapa final'!$AD$66="Moderado"),CONCATENATE("R20C",'Mapa final'!$R$66),"")</f>
        <v/>
      </c>
      <c r="S175" s="87" t="str">
        <f>IF(AND('Mapa final'!$AB$64="Baja",'Mapa final'!$AD$64="Mayor"),CONCATENATE("R20C",'Mapa final'!$R$64),"")</f>
        <v/>
      </c>
      <c r="T175" s="40" t="str">
        <f>IF(AND('Mapa final'!$AB$65="Baja",'Mapa final'!$AD$65="Mayor"),CONCATENATE("R20C",'Mapa final'!$R$65),"")</f>
        <v/>
      </c>
      <c r="U175" s="88" t="str">
        <f>IF(AND('Mapa final'!$AB$66="Baja",'Mapa final'!$AD$66="Mayor"),CONCATENATE("R20C",'Mapa final'!$R$66),"")</f>
        <v/>
      </c>
      <c r="V175" s="215" t="str">
        <f>IF(AND('Mapa final'!$AB$64="Baja",'Mapa final'!$AD$64="Catastrófico"),CONCATENATE("R20C",'Mapa final'!$R$64),"")</f>
        <v/>
      </c>
      <c r="W175" s="216" t="str">
        <f>IF(AND('Mapa final'!$AB$65="Baja",'Mapa final'!$AD$65="Catastrófico"),CONCATENATE("R20C",'Mapa final'!$R$65),"")</f>
        <v/>
      </c>
      <c r="X175" s="217" t="str">
        <f>IF(AND('Mapa final'!$AB$66="Baja",'Mapa final'!$AD$66="Catastrófico"),CONCATENATE("R20C",'Mapa final'!$R$66),"")</f>
        <v/>
      </c>
      <c r="Y175" s="41"/>
      <c r="Z175" s="323"/>
      <c r="AA175" s="324"/>
      <c r="AB175" s="324"/>
      <c r="AC175" s="324"/>
      <c r="AD175" s="324"/>
      <c r="AE175" s="325"/>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row>
    <row r="176" spans="1:61" ht="15" customHeight="1" x14ac:dyDescent="0.25">
      <c r="A176" s="41"/>
      <c r="B176" s="309"/>
      <c r="C176" s="310"/>
      <c r="D176" s="311"/>
      <c r="E176" s="283"/>
      <c r="F176" s="279"/>
      <c r="G176" s="279"/>
      <c r="H176" s="279"/>
      <c r="I176" s="279"/>
      <c r="J176" s="230" t="str">
        <f>IF(AND('Mapa final'!$AB$67="Baja",'Mapa final'!$AD$67="Moderado"),CONCATENATE("R21C",'Mapa final'!$R$67),"")</f>
        <v>R21C1</v>
      </c>
      <c r="K176" s="231" t="str">
        <f>IF(AND('Mapa final'!$AB$68="Baja",'Mapa final'!$AD$68="Moderado"),CONCATENATE("R21C",'Mapa final'!$R$68),"")</f>
        <v/>
      </c>
      <c r="L176" s="232" t="str">
        <f>IF(AND('Mapa final'!$AB$69="Baja",'Mapa final'!$AD$69="Moderado"),CONCATENATE("R21C",'Mapa final'!$R$69),"")</f>
        <v/>
      </c>
      <c r="M176" s="221" t="str">
        <f>IF(AND('Mapa final'!$AB$67="Baja",'Mapa final'!$AD$67="Moderado"),CONCATENATE("R21C",'Mapa final'!$R$67),"")</f>
        <v>R21C1</v>
      </c>
      <c r="N176" s="222" t="str">
        <f>IF(AND('Mapa final'!$AB$68="Baja",'Mapa final'!$AD$68="Moderado"),CONCATENATE("R21C",'Mapa final'!$R$68),"")</f>
        <v/>
      </c>
      <c r="O176" s="223" t="str">
        <f>IF(AND('Mapa final'!$AB$69="Baja",'Mapa final'!$AD$69="Moderado"),CONCATENATE("R21C",'Mapa final'!$R$69),"")</f>
        <v/>
      </c>
      <c r="P176" s="221" t="str">
        <f>IF(AND('Mapa final'!$AB$67="Baja",'Mapa final'!$AD$67="Moderado"),CONCATENATE("R21C",'Mapa final'!$R$67),"")</f>
        <v>R21C1</v>
      </c>
      <c r="Q176" s="222" t="str">
        <f>IF(AND('Mapa final'!$AB$68="Baja",'Mapa final'!$AD$68="Moderado"),CONCATENATE("R21C",'Mapa final'!$R$68),"")</f>
        <v/>
      </c>
      <c r="R176" s="223" t="str">
        <f>IF(AND('Mapa final'!$AB$69="Baja",'Mapa final'!$AD$69="Moderado"),CONCATENATE("R21C",'Mapa final'!$R$69),"")</f>
        <v/>
      </c>
      <c r="S176" s="87" t="str">
        <f>IF(AND('Mapa final'!$AB$67="Baja",'Mapa final'!$AD$67="Mayor"),CONCATENATE("R21C",'Mapa final'!$R$67),"")</f>
        <v/>
      </c>
      <c r="T176" s="40" t="str">
        <f>IF(AND('Mapa final'!$AB$68="Baja",'Mapa final'!$AD$68="Mayor"),CONCATENATE("R21C",'Mapa final'!$R$68),"")</f>
        <v/>
      </c>
      <c r="U176" s="88" t="str">
        <f>IF(AND('Mapa final'!$AB$69="Baja",'Mapa final'!$AD$69="Mayor"),CONCATENATE("R21C",'Mapa final'!$R$69),"")</f>
        <v/>
      </c>
      <c r="V176" s="215" t="str">
        <f>IF(AND('Mapa final'!$AB$67="Baja",'Mapa final'!$AD$67="Catastrófico"),CONCATENATE("R21C",'Mapa final'!$R$67),"")</f>
        <v/>
      </c>
      <c r="W176" s="216" t="str">
        <f>IF(AND('Mapa final'!$AB$68="Baja",'Mapa final'!$AD$68="Catastrófico"),CONCATENATE("R21C",'Mapa final'!$R$68),"")</f>
        <v/>
      </c>
      <c r="X176" s="217" t="str">
        <f>IF(AND('Mapa final'!$AB$69="Baja",'Mapa final'!$AD$69="Catastrófico"),CONCATENATE("R21C",'Mapa final'!$R$69),"")</f>
        <v/>
      </c>
      <c r="Y176" s="41"/>
      <c r="Z176" s="323"/>
      <c r="AA176" s="324"/>
      <c r="AB176" s="324"/>
      <c r="AC176" s="324"/>
      <c r="AD176" s="324"/>
      <c r="AE176" s="325"/>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row>
    <row r="177" spans="1:61" ht="15" customHeight="1" x14ac:dyDescent="0.25">
      <c r="A177" s="41"/>
      <c r="B177" s="309"/>
      <c r="C177" s="310"/>
      <c r="D177" s="311"/>
      <c r="E177" s="283"/>
      <c r="F177" s="279"/>
      <c r="G177" s="279"/>
      <c r="H177" s="279"/>
      <c r="I177" s="279"/>
      <c r="J177" s="230" t="str">
        <f>IF(AND('Mapa final'!$AB$70="Baja",'Mapa final'!$AD$70="Moderado"),CONCATENATE("R22C",'Mapa final'!$R$70),"")</f>
        <v/>
      </c>
      <c r="K177" s="231" t="str">
        <f>IF(AND('Mapa final'!$AB$71="Baja",'Mapa final'!$AD$71="Moderado"),CONCATENATE("R22C",'Mapa final'!$R$71),"")</f>
        <v/>
      </c>
      <c r="L177" s="232" t="str">
        <f>IF(AND('Mapa final'!$AB$72="Baja",'Mapa final'!$AD$72="Moderado"),CONCATENATE("R22C",'Mapa final'!$R$72),"")</f>
        <v/>
      </c>
      <c r="M177" s="221" t="str">
        <f>IF(AND('Mapa final'!$AB$70="Baja",'Mapa final'!$AD$70="Moderado"),CONCATENATE("R22C",'Mapa final'!$R$70),"")</f>
        <v/>
      </c>
      <c r="N177" s="222" t="str">
        <f>IF(AND('Mapa final'!$AB$71="Baja",'Mapa final'!$AD$71="Moderado"),CONCATENATE("R22C",'Mapa final'!$R$71),"")</f>
        <v/>
      </c>
      <c r="O177" s="223" t="str">
        <f>IF(AND('Mapa final'!$AB$72="Baja",'Mapa final'!$AD$72="Moderado"),CONCATENATE("R22C",'Mapa final'!$R$72),"")</f>
        <v/>
      </c>
      <c r="P177" s="221" t="str">
        <f>IF(AND('Mapa final'!$AB$70="Baja",'Mapa final'!$AD$70="Moderado"),CONCATENATE("R22C",'Mapa final'!$R$70),"")</f>
        <v/>
      </c>
      <c r="Q177" s="222" t="str">
        <f>IF(AND('Mapa final'!$AB$71="Baja",'Mapa final'!$AD$71="Moderado"),CONCATENATE("R22C",'Mapa final'!$R$71),"")</f>
        <v/>
      </c>
      <c r="R177" s="223" t="str">
        <f>IF(AND('Mapa final'!$AB$72="Baja",'Mapa final'!$AD$72="Moderado"),CONCATENATE("R22C",'Mapa final'!$R$72),"")</f>
        <v/>
      </c>
      <c r="S177" s="87" t="str">
        <f>IF(AND('Mapa final'!$AB$70="Baja",'Mapa final'!$AD$70="Mayor"),CONCATENATE("R22C",'Mapa final'!$R$70),"")</f>
        <v>R22C1</v>
      </c>
      <c r="T177" s="40" t="str">
        <f>IF(AND('Mapa final'!$AB$71="Baja",'Mapa final'!$AD$71="Mayor"),CONCATENATE("R22C",'Mapa final'!$R$71),"")</f>
        <v/>
      </c>
      <c r="U177" s="88" t="str">
        <f>IF(AND('Mapa final'!$AB$72="Baja",'Mapa final'!$AD$72="Mayor"),CONCATENATE("R22C",'Mapa final'!$R$72),"")</f>
        <v/>
      </c>
      <c r="V177" s="215" t="str">
        <f>IF(AND('Mapa final'!$AB$70="Baja",'Mapa final'!$AD$70="Catastrófico"),CONCATENATE("R22C",'Mapa final'!$R$70),"")</f>
        <v/>
      </c>
      <c r="W177" s="216" t="str">
        <f>IF(AND('Mapa final'!$AB$71="Baja",'Mapa final'!$AD$71="Catastrófico"),CONCATENATE("R22C",'Mapa final'!$R$71),"")</f>
        <v/>
      </c>
      <c r="X177" s="217" t="str">
        <f>IF(AND('Mapa final'!$AB$72="Baja",'Mapa final'!$AD$72="Catastrófico"),CONCATENATE("R22C",'Mapa final'!$R$72),"")</f>
        <v/>
      </c>
      <c r="Y177" s="41"/>
      <c r="Z177" s="323"/>
      <c r="AA177" s="324"/>
      <c r="AB177" s="324"/>
      <c r="AC177" s="324"/>
      <c r="AD177" s="324"/>
      <c r="AE177" s="325"/>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row>
    <row r="178" spans="1:61" ht="15" customHeight="1" x14ac:dyDescent="0.25">
      <c r="A178" s="41"/>
      <c r="B178" s="309"/>
      <c r="C178" s="310"/>
      <c r="D178" s="311"/>
      <c r="E178" s="283"/>
      <c r="F178" s="279"/>
      <c r="G178" s="279"/>
      <c r="H178" s="279"/>
      <c r="I178" s="279"/>
      <c r="J178" s="230" t="str">
        <f>IF(AND('Mapa final'!$AB$73="Baja",'Mapa final'!$AD$73="Moderado"),CONCATENATE("R23C",'Mapa final'!$R$73),"")</f>
        <v>R23C1</v>
      </c>
      <c r="K178" s="231" t="str">
        <f>IF(AND('Mapa final'!$AB$74="Baja",'Mapa final'!$AD$74="Moderado"),CONCATENATE("R23C",'Mapa final'!$R$74),"")</f>
        <v/>
      </c>
      <c r="L178" s="232" t="str">
        <f>IF(AND('Mapa final'!$AB$75="Baja",'Mapa final'!$AD$75="Moderado"),CONCATENATE("R23C",'Mapa final'!$R$75),"")</f>
        <v/>
      </c>
      <c r="M178" s="221" t="str">
        <f>IF(AND('Mapa final'!$AB$73="Baja",'Mapa final'!$AD$73="Moderado"),CONCATENATE("R23C",'Mapa final'!$R$73),"")</f>
        <v>R23C1</v>
      </c>
      <c r="N178" s="222" t="str">
        <f>IF(AND('Mapa final'!$AB$74="Baja",'Mapa final'!$AD$74="Moderado"),CONCATENATE("R23C",'Mapa final'!$R$74),"")</f>
        <v/>
      </c>
      <c r="O178" s="223" t="str">
        <f>IF(AND('Mapa final'!$AB$75="Baja",'Mapa final'!$AD$75="Moderado"),CONCATENATE("R23C",'Mapa final'!$R$75),"")</f>
        <v/>
      </c>
      <c r="P178" s="221" t="str">
        <f>IF(AND('Mapa final'!$AB$73="Baja",'Mapa final'!$AD$73="Moderado"),CONCATENATE("R23C",'Mapa final'!$R$73),"")</f>
        <v>R23C1</v>
      </c>
      <c r="Q178" s="222" t="str">
        <f>IF(AND('Mapa final'!$AB$74="Baja",'Mapa final'!$AD$74="Moderado"),CONCATENATE("R23C",'Mapa final'!$R$74),"")</f>
        <v/>
      </c>
      <c r="R178" s="223" t="str">
        <f>IF(AND('Mapa final'!$AB$75="Baja",'Mapa final'!$AD$75="Moderado"),CONCATENATE("R23C",'Mapa final'!$R$75),"")</f>
        <v/>
      </c>
      <c r="S178" s="87" t="str">
        <f>IF(AND('Mapa final'!$AB$73="Baja",'Mapa final'!$AD$73="Mayor"),CONCATENATE("R23C",'Mapa final'!$R$73),"")</f>
        <v/>
      </c>
      <c r="T178" s="40" t="str">
        <f>IF(AND('Mapa final'!$AB$74="Baja",'Mapa final'!$AD$74="Mayor"),CONCATENATE("R23C",'Mapa final'!$R$74),"")</f>
        <v/>
      </c>
      <c r="U178" s="88" t="str">
        <f>IF(AND('Mapa final'!$AB$75="Baja",'Mapa final'!$AD$75="Mayor"),CONCATENATE("R23C",'Mapa final'!$R$75),"")</f>
        <v/>
      </c>
      <c r="V178" s="215" t="str">
        <f>IF(AND('Mapa final'!$AB$73="Baja",'Mapa final'!$AD$73="Catastrófico"),CONCATENATE("R23C",'Mapa final'!$R$73),"")</f>
        <v/>
      </c>
      <c r="W178" s="216" t="str">
        <f>IF(AND('Mapa final'!$AB$74="Baja",'Mapa final'!$AD$74="Catastrófico"),CONCATENATE("R23C",'Mapa final'!$R$74),"")</f>
        <v/>
      </c>
      <c r="X178" s="217" t="str">
        <f>IF(AND('Mapa final'!$AB$75="Baja",'Mapa final'!$AD$75="Catastrófico"),CONCATENATE("R23C",'Mapa final'!$R$75),"")</f>
        <v/>
      </c>
      <c r="Y178" s="41"/>
      <c r="Z178" s="323"/>
      <c r="AA178" s="324"/>
      <c r="AB178" s="324"/>
      <c r="AC178" s="324"/>
      <c r="AD178" s="324"/>
      <c r="AE178" s="325"/>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row>
    <row r="179" spans="1:61" ht="15" customHeight="1" x14ac:dyDescent="0.25">
      <c r="A179" s="41"/>
      <c r="B179" s="309"/>
      <c r="C179" s="310"/>
      <c r="D179" s="311"/>
      <c r="E179" s="283"/>
      <c r="F179" s="279"/>
      <c r="G179" s="279"/>
      <c r="H179" s="279"/>
      <c r="I179" s="279"/>
      <c r="J179" s="230" t="str">
        <f>IF(AND('Mapa final'!$AB$76="Baja",'Mapa final'!$AD$76="Moderado"),CONCATENATE("R24C",'Mapa final'!$R$76),"")</f>
        <v>R24C1</v>
      </c>
      <c r="K179" s="231" t="str">
        <f>IF(AND('Mapa final'!$AB$77="Baja",'Mapa final'!$AD$77="Moderado"),CONCATENATE("R24C",'Mapa final'!$R$77),"")</f>
        <v/>
      </c>
      <c r="L179" s="232" t="str">
        <f>IF(AND('Mapa final'!$AB$78="Baja",'Mapa final'!$AD$78="Moderado"),CONCATENATE("R24C",'Mapa final'!$R$78),"")</f>
        <v/>
      </c>
      <c r="M179" s="221" t="str">
        <f>IF(AND('Mapa final'!$AB$76="Baja",'Mapa final'!$AD$76="Moderado"),CONCATENATE("R24C",'Mapa final'!$R$76),"")</f>
        <v>R24C1</v>
      </c>
      <c r="N179" s="222" t="str">
        <f>IF(AND('Mapa final'!$AB$77="Baja",'Mapa final'!$AD$77="Moderado"),CONCATENATE("R24C",'Mapa final'!$R$77),"")</f>
        <v/>
      </c>
      <c r="O179" s="223" t="str">
        <f>IF(AND('Mapa final'!$AB$78="Baja",'Mapa final'!$AD$78="Moderado"),CONCATENATE("R24C",'Mapa final'!$R$78),"")</f>
        <v/>
      </c>
      <c r="P179" s="221" t="str">
        <f>IF(AND('Mapa final'!$AB$76="Baja",'Mapa final'!$AD$76="Moderado"),CONCATENATE("R24C",'Mapa final'!$R$76),"")</f>
        <v>R24C1</v>
      </c>
      <c r="Q179" s="222" t="str">
        <f>IF(AND('Mapa final'!$AB$77="Baja",'Mapa final'!$AD$77="Moderado"),CONCATENATE("R24C",'Mapa final'!$R$77),"")</f>
        <v/>
      </c>
      <c r="R179" s="223" t="str">
        <f>IF(AND('Mapa final'!$AB$78="Baja",'Mapa final'!$AD$78="Moderado"),CONCATENATE("R24C",'Mapa final'!$R$78),"")</f>
        <v/>
      </c>
      <c r="S179" s="87" t="str">
        <f>IF(AND('Mapa final'!$AB$76="Baja",'Mapa final'!$AD$76="Mayor"),CONCATENATE("R24C",'Mapa final'!$R$76),"")</f>
        <v/>
      </c>
      <c r="T179" s="40" t="str">
        <f>IF(AND('Mapa final'!$AB$77="Baja",'Mapa final'!$AD$77="Mayor"),CONCATENATE("R24C",'Mapa final'!$R$77),"")</f>
        <v/>
      </c>
      <c r="U179" s="88" t="str">
        <f>IF(AND('Mapa final'!$AB$78="Baja",'Mapa final'!$AD$78="Mayor"),CONCATENATE("R24C",'Mapa final'!$R$78),"")</f>
        <v/>
      </c>
      <c r="V179" s="215" t="str">
        <f>IF(AND('Mapa final'!$AB$76="Baja",'Mapa final'!$AD$76="Catastrófico"),CONCATENATE("R24C",'Mapa final'!$R$76),"")</f>
        <v/>
      </c>
      <c r="W179" s="216" t="str">
        <f>IF(AND('Mapa final'!$AB$77="Baja",'Mapa final'!$AD$77="Catastrófico"),CONCATENATE("R24C",'Mapa final'!$R$77),"")</f>
        <v/>
      </c>
      <c r="X179" s="217" t="str">
        <f>IF(AND('Mapa final'!$AB$78="Baja",'Mapa final'!$AD$78="Catastrófico"),CONCATENATE("R24C",'Mapa final'!$R$78),"")</f>
        <v/>
      </c>
      <c r="Y179" s="41"/>
      <c r="Z179" s="323"/>
      <c r="AA179" s="324"/>
      <c r="AB179" s="324"/>
      <c r="AC179" s="324"/>
      <c r="AD179" s="324"/>
      <c r="AE179" s="325"/>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row>
    <row r="180" spans="1:61" ht="15" customHeight="1" x14ac:dyDescent="0.25">
      <c r="A180" s="41"/>
      <c r="B180" s="309"/>
      <c r="C180" s="310"/>
      <c r="D180" s="311"/>
      <c r="E180" s="283"/>
      <c r="F180" s="279"/>
      <c r="G180" s="279"/>
      <c r="H180" s="279"/>
      <c r="I180" s="279"/>
      <c r="J180" s="230" t="str">
        <f>IF(AND('Mapa final'!$AB$79="Baja",'Mapa final'!$AD$79="Moderado"),CONCATENATE("R25C",'Mapa final'!$R$79),"")</f>
        <v/>
      </c>
      <c r="K180" s="231" t="str">
        <f>IF(AND('Mapa final'!$AB$80="Baja",'Mapa final'!$AD$80="Moderado"),CONCATENATE("R25C",'Mapa final'!$R$80),"")</f>
        <v/>
      </c>
      <c r="L180" s="232" t="str">
        <f>IF(AND('Mapa final'!$AB$81="Baja",'Mapa final'!$AD$81="Moderado"),CONCATENATE("R25C",'Mapa final'!$R$81),"")</f>
        <v/>
      </c>
      <c r="M180" s="221" t="str">
        <f>IF(AND('Mapa final'!$AB$79="Baja",'Mapa final'!$AD$79="Moderado"),CONCATENATE("R25C",'Mapa final'!$R$79),"")</f>
        <v/>
      </c>
      <c r="N180" s="222" t="str">
        <f>IF(AND('Mapa final'!$AB$80="Baja",'Mapa final'!$AD$80="Moderado"),CONCATENATE("R25C",'Mapa final'!$R$80),"")</f>
        <v/>
      </c>
      <c r="O180" s="223" t="str">
        <f>IF(AND('Mapa final'!$AB$81="Baja",'Mapa final'!$AD$81="Moderado"),CONCATENATE("R25C",'Mapa final'!$R$81),"")</f>
        <v/>
      </c>
      <c r="P180" s="221" t="str">
        <f>IF(AND('Mapa final'!$AB$79="Baja",'Mapa final'!$AD$79="Moderado"),CONCATENATE("R25C",'Mapa final'!$R$79),"")</f>
        <v/>
      </c>
      <c r="Q180" s="222" t="str">
        <f>IF(AND('Mapa final'!$AB$80="Baja",'Mapa final'!$AD$80="Moderado"),CONCATENATE("R25C",'Mapa final'!$R$80),"")</f>
        <v/>
      </c>
      <c r="R180" s="223" t="str">
        <f>IF(AND('Mapa final'!$AB$81="Baja",'Mapa final'!$AD$81="Moderado"),CONCATENATE("R25C",'Mapa final'!$R$81),"")</f>
        <v/>
      </c>
      <c r="S180" s="87" t="str">
        <f>IF(AND('Mapa final'!$AB$79="Baja",'Mapa final'!$AD$79="Mayor"),CONCATENATE("R25C",'Mapa final'!$R$79),"")</f>
        <v/>
      </c>
      <c r="T180" s="40" t="str">
        <f>IF(AND('Mapa final'!$AB$80="Baja",'Mapa final'!$AD$80="Mayor"),CONCATENATE("R25C",'Mapa final'!$R$80),"")</f>
        <v/>
      </c>
      <c r="U180" s="88" t="str">
        <f>IF(AND('Mapa final'!$AB$81="Baja",'Mapa final'!$AD$81="Mayor"),CONCATENATE("R25C",'Mapa final'!$R$81),"")</f>
        <v/>
      </c>
      <c r="V180" s="215" t="str">
        <f>IF(AND('Mapa final'!$AB$79="Baja",'Mapa final'!$AD$79="Catastrófico"),CONCATENATE("R25C",'Mapa final'!$R$79),"")</f>
        <v/>
      </c>
      <c r="W180" s="216" t="str">
        <f>IF(AND('Mapa final'!$AB$80="Baja",'Mapa final'!$AD$80="Catastrófico"),CONCATENATE("R25C",'Mapa final'!$R$80),"")</f>
        <v/>
      </c>
      <c r="X180" s="217" t="str">
        <f>IF(AND('Mapa final'!$AB$81="Baja",'Mapa final'!$AD$81="Catastrófico"),CONCATENATE("R25C",'Mapa final'!$R$81),"")</f>
        <v/>
      </c>
      <c r="Y180" s="41"/>
      <c r="Z180" s="323"/>
      <c r="AA180" s="324"/>
      <c r="AB180" s="324"/>
      <c r="AC180" s="324"/>
      <c r="AD180" s="324"/>
      <c r="AE180" s="325"/>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row>
    <row r="181" spans="1:61" ht="15" customHeight="1" x14ac:dyDescent="0.25">
      <c r="A181" s="41"/>
      <c r="B181" s="309"/>
      <c r="C181" s="310"/>
      <c r="D181" s="311"/>
      <c r="E181" s="283"/>
      <c r="F181" s="279"/>
      <c r="G181" s="279"/>
      <c r="H181" s="279"/>
      <c r="I181" s="279"/>
      <c r="J181" s="230" t="str">
        <f>IF(AND('Mapa final'!$AB$82="Baja",'Mapa final'!$AD$82="Moderado"),CONCATENATE("R26C",'Mapa final'!$R$82),"")</f>
        <v>R26C1</v>
      </c>
      <c r="K181" s="231" t="str">
        <f>IF(AND('Mapa final'!$AB$83="Baja",'Mapa final'!$AD$83="Moderado"),CONCATENATE("R26C",'Mapa final'!$R$83),"")</f>
        <v/>
      </c>
      <c r="L181" s="232" t="str">
        <f>IF(AND('Mapa final'!$AB$84="Baja",'Mapa final'!$AD$84="Moderado"),CONCATENATE("R26C",'Mapa final'!$R$84),"")</f>
        <v/>
      </c>
      <c r="M181" s="221" t="str">
        <f>IF(AND('Mapa final'!$AB$82="Baja",'Mapa final'!$AD$82="Moderado"),CONCATENATE("R26C",'Mapa final'!$R$82),"")</f>
        <v>R26C1</v>
      </c>
      <c r="N181" s="222" t="str">
        <f>IF(AND('Mapa final'!$AB$83="Baja",'Mapa final'!$AD$83="Moderado"),CONCATENATE("R26C",'Mapa final'!$R$83),"")</f>
        <v/>
      </c>
      <c r="O181" s="223" t="str">
        <f>IF(AND('Mapa final'!$AB$84="Baja",'Mapa final'!$AD$84="Moderado"),CONCATENATE("R26C",'Mapa final'!$R$84),"")</f>
        <v/>
      </c>
      <c r="P181" s="221" t="str">
        <f>IF(AND('Mapa final'!$AB$82="Baja",'Mapa final'!$AD$82="Moderado"),CONCATENATE("R26C",'Mapa final'!$R$82),"")</f>
        <v>R26C1</v>
      </c>
      <c r="Q181" s="222" t="str">
        <f>IF(AND('Mapa final'!$AB$83="Baja",'Mapa final'!$AD$83="Moderado"),CONCATENATE("R26C",'Mapa final'!$R$83),"")</f>
        <v/>
      </c>
      <c r="R181" s="223" t="str">
        <f>IF(AND('Mapa final'!$AB$84="Baja",'Mapa final'!$AD$84="Moderado"),CONCATENATE("R26C",'Mapa final'!$R$84),"")</f>
        <v/>
      </c>
      <c r="S181" s="87" t="str">
        <f>IF(AND('Mapa final'!$AB$82="Baja",'Mapa final'!$AD$82="Mayor"),CONCATENATE("R26C",'Mapa final'!$R$82),"")</f>
        <v/>
      </c>
      <c r="T181" s="40" t="str">
        <f>IF(AND('Mapa final'!$AB$83="Baja",'Mapa final'!$AD$83="Mayor"),CONCATENATE("R26C",'Mapa final'!$R$83),"")</f>
        <v/>
      </c>
      <c r="U181" s="88" t="str">
        <f>IF(AND('Mapa final'!$AB$84="Baja",'Mapa final'!$AD$84="Mayor"),CONCATENATE("R26C",'Mapa final'!$R$84),"")</f>
        <v/>
      </c>
      <c r="V181" s="215" t="str">
        <f>IF(AND('Mapa final'!$AB$82="Baja",'Mapa final'!$AD$82="Catastrófico"),CONCATENATE("R26C",'Mapa final'!$R$82),"")</f>
        <v/>
      </c>
      <c r="W181" s="216" t="str">
        <f>IF(AND('Mapa final'!$AB$83="Baja",'Mapa final'!$AD$83="Catastrófico"),CONCATENATE("R26C",'Mapa final'!$R$83),"")</f>
        <v/>
      </c>
      <c r="X181" s="217" t="str">
        <f>IF(AND('Mapa final'!$AB$84="Baja",'Mapa final'!$AD$84="Catastrófico"),CONCATENATE("R26C",'Mapa final'!$R$84),"")</f>
        <v/>
      </c>
      <c r="Y181" s="41"/>
      <c r="Z181" s="323"/>
      <c r="AA181" s="324"/>
      <c r="AB181" s="324"/>
      <c r="AC181" s="324"/>
      <c r="AD181" s="324"/>
      <c r="AE181" s="325"/>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row>
    <row r="182" spans="1:61" ht="15" customHeight="1" x14ac:dyDescent="0.25">
      <c r="A182" s="41"/>
      <c r="B182" s="309"/>
      <c r="C182" s="310"/>
      <c r="D182" s="311"/>
      <c r="E182" s="283"/>
      <c r="F182" s="279"/>
      <c r="G182" s="279"/>
      <c r="H182" s="279"/>
      <c r="I182" s="279"/>
      <c r="J182" s="230" t="str">
        <f>IF(AND('Mapa final'!$AB$85="Baja",'Mapa final'!$AD$85="Moderado"),CONCATENATE("R27C",'Mapa final'!$R$85),"")</f>
        <v/>
      </c>
      <c r="K182" s="231" t="str">
        <f>IF(AND('Mapa final'!$AB$86="Baja",'Mapa final'!$AD$86="Moderado"),CONCATENATE("R27C",'Mapa final'!$R$86),"")</f>
        <v/>
      </c>
      <c r="L182" s="232" t="str">
        <f>IF(AND('Mapa final'!$AB$87="Baja",'Mapa final'!$AD$87="Moderado"),CONCATENATE("R27C",'Mapa final'!$R$87),"")</f>
        <v/>
      </c>
      <c r="M182" s="221" t="str">
        <f>IF(AND('Mapa final'!$AB$85="Baja",'Mapa final'!$AD$85="Moderado"),CONCATENATE("R27C",'Mapa final'!$R$85),"")</f>
        <v/>
      </c>
      <c r="N182" s="222" t="str">
        <f>IF(AND('Mapa final'!$AB$86="Baja",'Mapa final'!$AD$86="Moderado"),CONCATENATE("R27C",'Mapa final'!$R$86),"")</f>
        <v/>
      </c>
      <c r="O182" s="223" t="str">
        <f>IF(AND('Mapa final'!$AB$87="Baja",'Mapa final'!$AD$87="Moderado"),CONCATENATE("R27C",'Mapa final'!$R$87),"")</f>
        <v/>
      </c>
      <c r="P182" s="221" t="str">
        <f>IF(AND('Mapa final'!$AB$85="Baja",'Mapa final'!$AD$85="Moderado"),CONCATENATE("R27C",'Mapa final'!$R$85),"")</f>
        <v/>
      </c>
      <c r="Q182" s="222" t="str">
        <f>IF(AND('Mapa final'!$AB$86="Baja",'Mapa final'!$AD$86="Moderado"),CONCATENATE("R27C",'Mapa final'!$R$86),"")</f>
        <v/>
      </c>
      <c r="R182" s="223" t="str">
        <f>IF(AND('Mapa final'!$AB$87="Baja",'Mapa final'!$AD$87="Moderado"),CONCATENATE("R27C",'Mapa final'!$R$87),"")</f>
        <v/>
      </c>
      <c r="S182" s="87" t="str">
        <f>IF(AND('Mapa final'!$AB$85="Baja",'Mapa final'!$AD$85="Mayor"),CONCATENATE("R27C",'Mapa final'!$R$85),"")</f>
        <v>R27C1</v>
      </c>
      <c r="T182" s="40" t="str">
        <f>IF(AND('Mapa final'!$AB$86="Baja",'Mapa final'!$AD$86="Mayor"),CONCATENATE("R27C",'Mapa final'!$R$86),"")</f>
        <v/>
      </c>
      <c r="U182" s="88" t="str">
        <f>IF(AND('Mapa final'!$AB$87="Baja",'Mapa final'!$AD$87="Mayor"),CONCATENATE("R27C",'Mapa final'!$R$87),"")</f>
        <v/>
      </c>
      <c r="V182" s="215" t="str">
        <f>IF(AND('Mapa final'!$AB$85="Baja",'Mapa final'!$AD$85="Catastrófico"),CONCATENATE("R27C",'Mapa final'!$R$85),"")</f>
        <v/>
      </c>
      <c r="W182" s="216" t="str">
        <f>IF(AND('Mapa final'!$AB$86="Baja",'Mapa final'!$AD$86="Catastrófico"),CONCATENATE("R27C",'Mapa final'!$R$86),"")</f>
        <v/>
      </c>
      <c r="X182" s="217" t="str">
        <f>IF(AND('Mapa final'!$AB$87="Baja",'Mapa final'!$AD$87="Catastrófico"),CONCATENATE("R27C",'Mapa final'!$R$87),"")</f>
        <v/>
      </c>
      <c r="Y182" s="41"/>
      <c r="Z182" s="323"/>
      <c r="AA182" s="324"/>
      <c r="AB182" s="324"/>
      <c r="AC182" s="324"/>
      <c r="AD182" s="324"/>
      <c r="AE182" s="325"/>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row>
    <row r="183" spans="1:61" ht="15" customHeight="1" x14ac:dyDescent="0.25">
      <c r="A183" s="41"/>
      <c r="B183" s="309"/>
      <c r="C183" s="310"/>
      <c r="D183" s="311"/>
      <c r="E183" s="283"/>
      <c r="F183" s="279"/>
      <c r="G183" s="279"/>
      <c r="H183" s="279"/>
      <c r="I183" s="279"/>
      <c r="J183" s="230" t="str">
        <f>IF(AND('Mapa final'!$AB$88="Baja",'Mapa final'!$AD$88="Moderado"),CONCATENATE("R28C",'Mapa final'!$R$88),"")</f>
        <v/>
      </c>
      <c r="K183" s="231" t="str">
        <f>IF(AND('Mapa final'!$AB$89="Baja",'Mapa final'!$AD$89="Moderado"),CONCATENATE("R28C",'Mapa final'!$R$89),"")</f>
        <v/>
      </c>
      <c r="L183" s="232" t="str">
        <f>IF(AND('Mapa final'!$AB$90="Baja",'Mapa final'!$AD$90="Moderado"),CONCATENATE("R28C",'Mapa final'!$R$90),"")</f>
        <v/>
      </c>
      <c r="M183" s="221" t="str">
        <f>IF(AND('Mapa final'!$AB$88="Baja",'Mapa final'!$AD$88="Moderado"),CONCATENATE("R28C",'Mapa final'!$R$88),"")</f>
        <v/>
      </c>
      <c r="N183" s="222" t="str">
        <f>IF(AND('Mapa final'!$AB$89="Baja",'Mapa final'!$AD$89="Moderado"),CONCATENATE("R28C",'Mapa final'!$R$89),"")</f>
        <v/>
      </c>
      <c r="O183" s="223" t="str">
        <f>IF(AND('Mapa final'!$AB$90="Baja",'Mapa final'!$AD$90="Moderado"),CONCATENATE("R28C",'Mapa final'!$R$90),"")</f>
        <v/>
      </c>
      <c r="P183" s="221" t="str">
        <f>IF(AND('Mapa final'!$AB$88="Baja",'Mapa final'!$AD$88="Moderado"),CONCATENATE("R28C",'Mapa final'!$R$88),"")</f>
        <v/>
      </c>
      <c r="Q183" s="222" t="str">
        <f>IF(AND('Mapa final'!$AB$89="Baja",'Mapa final'!$AD$89="Moderado"),CONCATENATE("R28C",'Mapa final'!$R$89),"")</f>
        <v/>
      </c>
      <c r="R183" s="223" t="str">
        <f>IF(AND('Mapa final'!$AB$90="Baja",'Mapa final'!$AD$90="Moderado"),CONCATENATE("R28C",'Mapa final'!$R$90),"")</f>
        <v/>
      </c>
      <c r="S183" s="87" t="str">
        <f>IF(AND('Mapa final'!$AB$88="Baja",'Mapa final'!$AD$88="Mayor"),CONCATENATE("R28C",'Mapa final'!$R$88),"")</f>
        <v>R28C1</v>
      </c>
      <c r="T183" s="40" t="str">
        <f>IF(AND('Mapa final'!$AB$89="Baja",'Mapa final'!$AD$89="Mayor"),CONCATENATE("R28C",'Mapa final'!$R$89),"")</f>
        <v/>
      </c>
      <c r="U183" s="88" t="str">
        <f>IF(AND('Mapa final'!$AB$90="Baja",'Mapa final'!$AD$90="Mayor"),CONCATENATE("R28C",'Mapa final'!$R$90),"")</f>
        <v/>
      </c>
      <c r="V183" s="215" t="str">
        <f>IF(AND('Mapa final'!$AB$88="Baja",'Mapa final'!$AD$88="Catastrófico"),CONCATENATE("R28C",'Mapa final'!$R$88),"")</f>
        <v/>
      </c>
      <c r="W183" s="216" t="str">
        <f>IF(AND('Mapa final'!$AB$89="Baja",'Mapa final'!$AD$89="Catastrófico"),CONCATENATE("R28C",'Mapa final'!$R$89),"")</f>
        <v/>
      </c>
      <c r="X183" s="217" t="str">
        <f>IF(AND('Mapa final'!$AB$90="Baja",'Mapa final'!$AD$90="Catastrófico"),CONCATENATE("R28C",'Mapa final'!$R$90),"")</f>
        <v/>
      </c>
      <c r="Y183" s="41"/>
      <c r="Z183" s="323"/>
      <c r="AA183" s="324"/>
      <c r="AB183" s="324"/>
      <c r="AC183" s="324"/>
      <c r="AD183" s="324"/>
      <c r="AE183" s="325"/>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row>
    <row r="184" spans="1:61" ht="15" customHeight="1" x14ac:dyDescent="0.25">
      <c r="A184" s="41"/>
      <c r="B184" s="309"/>
      <c r="C184" s="310"/>
      <c r="D184" s="311"/>
      <c r="E184" s="284"/>
      <c r="F184" s="279"/>
      <c r="G184" s="279"/>
      <c r="H184" s="279"/>
      <c r="I184" s="279"/>
      <c r="J184" s="230" t="str">
        <f>IF(AND('Mapa final'!$AB$91="Baja",'Mapa final'!$AD$91="Moderado"),CONCATENATE("R29C",'Mapa final'!$R$91),"")</f>
        <v/>
      </c>
      <c r="K184" s="231" t="str">
        <f>IF(AND('Mapa final'!$AB$92="Baja",'Mapa final'!$AD$92="Moderado"),CONCATENATE("R29C",'Mapa final'!$R$92),"")</f>
        <v/>
      </c>
      <c r="L184" s="232" t="str">
        <f>IF(AND('Mapa final'!$AB$93="Baja",'Mapa final'!$AD$93="Moderado"),CONCATENATE("R29C",'Mapa final'!$R$93),"")</f>
        <v/>
      </c>
      <c r="M184" s="221" t="str">
        <f>IF(AND('Mapa final'!$AB$91="Baja",'Mapa final'!$AD$91="Moderado"),CONCATENATE("R29C",'Mapa final'!$R$91),"")</f>
        <v/>
      </c>
      <c r="N184" s="222" t="str">
        <f>IF(AND('Mapa final'!$AB$92="Baja",'Mapa final'!$AD$92="Moderado"),CONCATENATE("R29C",'Mapa final'!$R$92),"")</f>
        <v/>
      </c>
      <c r="O184" s="223" t="str">
        <f>IF(AND('Mapa final'!$AB$93="Baja",'Mapa final'!$AD$93="Moderado"),CONCATENATE("R29C",'Mapa final'!$R$93),"")</f>
        <v/>
      </c>
      <c r="P184" s="221" t="str">
        <f>IF(AND('Mapa final'!$AB$91="Baja",'Mapa final'!$AD$91="Moderado"),CONCATENATE("R29C",'Mapa final'!$R$91),"")</f>
        <v/>
      </c>
      <c r="Q184" s="222" t="str">
        <f>IF(AND('Mapa final'!$AB$92="Baja",'Mapa final'!$AD$92="Moderado"),CONCATENATE("R29C",'Mapa final'!$R$92),"")</f>
        <v/>
      </c>
      <c r="R184" s="223" t="str">
        <f>IF(AND('Mapa final'!$AB$93="Baja",'Mapa final'!$AD$93="Moderado"),CONCATENATE("R29C",'Mapa final'!$R$93),"")</f>
        <v/>
      </c>
      <c r="S184" s="87" t="str">
        <f>IF(AND('Mapa final'!$AB$91="Baja",'Mapa final'!$AD$91="Mayor"),CONCATENATE("R29C",'Mapa final'!$R$91),"")</f>
        <v/>
      </c>
      <c r="T184" s="40" t="str">
        <f>IF(AND('Mapa final'!$AB$92="Baja",'Mapa final'!$AD$92="Mayor"),CONCATENATE("R29C",'Mapa final'!$R$92),"")</f>
        <v>R29C2</v>
      </c>
      <c r="U184" s="88" t="str">
        <f>IF(AND('Mapa final'!$AB$93="Baja",'Mapa final'!$AD$93="Mayor"),CONCATENATE("R29C",'Mapa final'!$R$93),"")</f>
        <v/>
      </c>
      <c r="V184" s="215" t="str">
        <f>IF(AND('Mapa final'!$AB$91="Baja",'Mapa final'!$AD$91="Catastrófico"),CONCATENATE("R29C",'Mapa final'!$R$91),"")</f>
        <v/>
      </c>
      <c r="W184" s="216" t="str">
        <f>IF(AND('Mapa final'!$AB$92="Baja",'Mapa final'!$AD$92="Catastrófico"),CONCATENATE("R29C",'Mapa final'!$R$92),"")</f>
        <v/>
      </c>
      <c r="X184" s="217" t="str">
        <f>IF(AND('Mapa final'!$AB$93="Baja",'Mapa final'!$AD$93="Catastrófico"),CONCATENATE("R29C",'Mapa final'!$R$93),"")</f>
        <v/>
      </c>
      <c r="Y184" s="41"/>
      <c r="Z184" s="323"/>
      <c r="AA184" s="324"/>
      <c r="AB184" s="324"/>
      <c r="AC184" s="324"/>
      <c r="AD184" s="324"/>
      <c r="AE184" s="325"/>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row>
    <row r="185" spans="1:61" ht="15" customHeight="1" x14ac:dyDescent="0.25">
      <c r="A185" s="41"/>
      <c r="B185" s="309"/>
      <c r="C185" s="310"/>
      <c r="D185" s="311"/>
      <c r="E185" s="284"/>
      <c r="F185" s="279"/>
      <c r="G185" s="279"/>
      <c r="H185" s="279"/>
      <c r="I185" s="279"/>
      <c r="J185" s="230" t="str">
        <f>IF(AND('Mapa final'!$AB$94="Baja",'Mapa final'!$AD$94="Moderado"),CONCATENATE("R30C",'Mapa final'!$R$94),"")</f>
        <v>R30C1</v>
      </c>
      <c r="K185" s="231" t="str">
        <f>IF(AND('Mapa final'!$AB$95="Baja",'Mapa final'!$AD$95="Moderado"),CONCATENATE("R30C",'Mapa final'!$R$95),"")</f>
        <v/>
      </c>
      <c r="L185" s="232" t="str">
        <f>IF(AND('Mapa final'!$AB$96="Baja",'Mapa final'!$AD$96="Moderado"),CONCATENATE("R30C",'Mapa final'!$R$96),"")</f>
        <v/>
      </c>
      <c r="M185" s="221" t="str">
        <f>IF(AND('Mapa final'!$AB$94="Baja",'Mapa final'!$AD$94="Moderado"),CONCATENATE("R30C",'Mapa final'!$R$94),"")</f>
        <v>R30C1</v>
      </c>
      <c r="N185" s="222" t="str">
        <f>IF(AND('Mapa final'!$AB$95="Baja",'Mapa final'!$AD$95="Moderado"),CONCATENATE("R30C",'Mapa final'!$R$95),"")</f>
        <v/>
      </c>
      <c r="O185" s="223" t="str">
        <f>IF(AND('Mapa final'!$AB$96="Baja",'Mapa final'!$AD$96="Moderado"),CONCATENATE("R30C",'Mapa final'!$R$96),"")</f>
        <v/>
      </c>
      <c r="P185" s="221" t="str">
        <f>IF(AND('Mapa final'!$AB$94="Baja",'Mapa final'!$AD$94="Moderado"),CONCATENATE("R30C",'Mapa final'!$R$94),"")</f>
        <v>R30C1</v>
      </c>
      <c r="Q185" s="222" t="str">
        <f>IF(AND('Mapa final'!$AB$95="Baja",'Mapa final'!$AD$95="Moderado"),CONCATENATE("R30C",'Mapa final'!$R$95),"")</f>
        <v/>
      </c>
      <c r="R185" s="223" t="str">
        <f>IF(AND('Mapa final'!$AB$96="Baja",'Mapa final'!$AD$96="Moderado"),CONCATENATE("R30C",'Mapa final'!$R$96),"")</f>
        <v/>
      </c>
      <c r="S185" s="87" t="str">
        <f>IF(AND('Mapa final'!$AB$94="Baja",'Mapa final'!$AD$94="Mayor"),CONCATENATE("R30C",'Mapa final'!$R$94),"")</f>
        <v/>
      </c>
      <c r="T185" s="40" t="str">
        <f>IF(AND('Mapa final'!$AB$95="Baja",'Mapa final'!$AD$95="Mayor"),CONCATENATE("R30C",'Mapa final'!$R$95),"")</f>
        <v/>
      </c>
      <c r="U185" s="88" t="str">
        <f>IF(AND('Mapa final'!$AB$96="Baja",'Mapa final'!$AD$96="Mayor"),CONCATENATE("R30C",'Mapa final'!$R$96),"")</f>
        <v/>
      </c>
      <c r="V185" s="215" t="str">
        <f>IF(AND('Mapa final'!$AB$94="Baja",'Mapa final'!$AD$94="Catastrófico"),CONCATENATE("R30C",'Mapa final'!$R$94),"")</f>
        <v/>
      </c>
      <c r="W185" s="216" t="str">
        <f>IF(AND('Mapa final'!$AB$95="Baja",'Mapa final'!$AD$95="Catastrófico"),CONCATENATE("R30C",'Mapa final'!$R$95),"")</f>
        <v/>
      </c>
      <c r="X185" s="217" t="str">
        <f>IF(AND('Mapa final'!$AB$96="Baja",'Mapa final'!$AD$96="Catastrófico"),CONCATENATE("R30C",'Mapa final'!$R$96),"")</f>
        <v/>
      </c>
      <c r="Y185" s="41"/>
      <c r="Z185" s="323"/>
      <c r="AA185" s="324"/>
      <c r="AB185" s="324"/>
      <c r="AC185" s="324"/>
      <c r="AD185" s="324"/>
      <c r="AE185" s="325"/>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row>
    <row r="186" spans="1:61" ht="15" customHeight="1" x14ac:dyDescent="0.25">
      <c r="A186" s="41"/>
      <c r="B186" s="309"/>
      <c r="C186" s="310"/>
      <c r="D186" s="311"/>
      <c r="E186" s="284"/>
      <c r="F186" s="279"/>
      <c r="G186" s="279"/>
      <c r="H186" s="279"/>
      <c r="I186" s="279"/>
      <c r="J186" s="230" t="str">
        <f>IF(AND('Mapa final'!$AB$97="Baja",'Mapa final'!$AD$97="Moderado"),CONCATENATE("R31C",'Mapa final'!$R$97),"")</f>
        <v/>
      </c>
      <c r="K186" s="231" t="str">
        <f>IF(AND('Mapa final'!$AB$98="Baja",'Mapa final'!$AD$98="Moderado"),CONCATENATE("R31C",'Mapa final'!$R$98),"")</f>
        <v/>
      </c>
      <c r="L186" s="232" t="str">
        <f>IF(AND('Mapa final'!$AB$99="Baja",'Mapa final'!$AD$99="Moderado"),CONCATENATE("R31C",'Mapa final'!$R$99),"")</f>
        <v/>
      </c>
      <c r="M186" s="221" t="str">
        <f>IF(AND('Mapa final'!$AB$97="Baja",'Mapa final'!$AD$97="Moderado"),CONCATENATE("R31C",'Mapa final'!$R$97),"")</f>
        <v/>
      </c>
      <c r="N186" s="222" t="str">
        <f>IF(AND('Mapa final'!$AB$98="Baja",'Mapa final'!$AD$98="Moderado"),CONCATENATE("R31C",'Mapa final'!$R$98),"")</f>
        <v/>
      </c>
      <c r="O186" s="222" t="str">
        <f>IF(AND('Mapa final'!$AB$99="Baja",'Mapa final'!$AD$99="Moderado"),CONCATENATE("R31C",'Mapa final'!$R$99),"")</f>
        <v/>
      </c>
      <c r="P186" s="221" t="str">
        <f>IF(AND('Mapa final'!$AB$97="Baja",'Mapa final'!$AD$97="Moderado"),CONCATENATE("R31C",'Mapa final'!$R$97),"")</f>
        <v/>
      </c>
      <c r="Q186" s="222" t="str">
        <f>IF(AND('Mapa final'!$AB$98="Baja",'Mapa final'!$AD$98="Moderado"),CONCATENATE("R31C",'Mapa final'!$R$98),"")</f>
        <v/>
      </c>
      <c r="R186" s="222" t="str">
        <f>IF(AND('Mapa final'!$AB$99="Baja",'Mapa final'!$AD$99="Moderado"),CONCATENATE("R31C",'Mapa final'!$R$99),"")</f>
        <v/>
      </c>
      <c r="S186" s="87" t="str">
        <f>IF(AND('Mapa final'!$AB$97="Baja",'Mapa final'!$AD$97="Mayor"),CONCATENATE("R31C",'Mapa final'!$R$97),"")</f>
        <v/>
      </c>
      <c r="T186" s="40" t="str">
        <f>IF(AND('Mapa final'!$AB$98="Baja",'Mapa final'!$AD$98="Mayor"),CONCATENATE("R31C",'Mapa final'!$R$98),"")</f>
        <v/>
      </c>
      <c r="U186" s="40" t="str">
        <f>IF(AND('Mapa final'!$AB$99="Baja",'Mapa final'!$AD$99="Mayor"),CONCATENATE("R31C",'Mapa final'!$R$99),"")</f>
        <v/>
      </c>
      <c r="V186" s="215" t="str">
        <f>IF(AND('Mapa final'!$AB$97="Baja",'Mapa final'!$AD$97="Catastrófico"),CONCATENATE("R31C",'Mapa final'!$R$97),"")</f>
        <v/>
      </c>
      <c r="W186" s="216" t="str">
        <f>IF(AND('Mapa final'!$AB$98="Baja",'Mapa final'!$AD$98="Catastrófico"),CONCATENATE("R31C",'Mapa final'!$R$98),"")</f>
        <v/>
      </c>
      <c r="X186" s="217" t="str">
        <f>IF(AND('Mapa final'!$AB$99="Baja",'Mapa final'!$AD$99="Catastrófico"),CONCATENATE("R31C",'Mapa final'!$R$99),"")</f>
        <v/>
      </c>
      <c r="Y186" s="41"/>
      <c r="Z186" s="323"/>
      <c r="AA186" s="324"/>
      <c r="AB186" s="324"/>
      <c r="AC186" s="324"/>
      <c r="AD186" s="324"/>
      <c r="AE186" s="325"/>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row>
    <row r="187" spans="1:61" ht="15" customHeight="1" x14ac:dyDescent="0.25">
      <c r="A187" s="41"/>
      <c r="B187" s="309"/>
      <c r="C187" s="310"/>
      <c r="D187" s="311"/>
      <c r="E187" s="284"/>
      <c r="F187" s="279"/>
      <c r="G187" s="279"/>
      <c r="H187" s="279"/>
      <c r="I187" s="279"/>
      <c r="J187" s="230" t="str">
        <f>IF(AND('Mapa final'!$AB$100="Baja",'Mapa final'!$AD$100="Moderado"),CONCATENATE("R32C",'Mapa final'!$R$100),"")</f>
        <v/>
      </c>
      <c r="K187" s="231" t="str">
        <f>IF(AND('Mapa final'!$AB$101="Baja",'Mapa final'!$AD$101="Moderado"),CONCATENATE("R32C",'Mapa final'!$R$101),"")</f>
        <v>R32C2</v>
      </c>
      <c r="L187" s="232" t="str">
        <f>IF(AND('Mapa final'!$AB$102="Baja",'Mapa final'!$AD$102="Moderado"),CONCATENATE("R32C",'Mapa final'!$R$102),"")</f>
        <v/>
      </c>
      <c r="M187" s="221" t="str">
        <f>IF(AND('Mapa final'!$AB$100="Baja",'Mapa final'!$AD$100="Moderado"),CONCATENATE("R32C",'Mapa final'!$R$100),"")</f>
        <v/>
      </c>
      <c r="N187" s="222" t="str">
        <f>IF(AND('Mapa final'!$AB$101="Baja",'Mapa final'!$AD$101="Moderado"),CONCATENATE("R32C",'Mapa final'!$R$101),"")</f>
        <v>R32C2</v>
      </c>
      <c r="O187" s="223" t="str">
        <f>IF(AND('Mapa final'!$AB$102="Baja",'Mapa final'!$AD$102="Moderado"),CONCATENATE("R32C",'Mapa final'!$R$102),"")</f>
        <v/>
      </c>
      <c r="P187" s="221" t="str">
        <f>IF(AND('Mapa final'!$AB$100="Baja",'Mapa final'!$AD$100="Moderado"),CONCATENATE("R32C",'Mapa final'!$R$100),"")</f>
        <v/>
      </c>
      <c r="Q187" s="222" t="str">
        <f>IF(AND('Mapa final'!$AB$101="Baja",'Mapa final'!$AD$101="Moderado"),CONCATENATE("R32C",'Mapa final'!$R$101),"")</f>
        <v>R32C2</v>
      </c>
      <c r="R187" s="223" t="str">
        <f>IF(AND('Mapa final'!$AB$102="Baja",'Mapa final'!$AD$102="Moderado"),CONCATENATE("R32C",'Mapa final'!$R$102),"")</f>
        <v/>
      </c>
      <c r="S187" s="87" t="str">
        <f>IF(AND('Mapa final'!$AB$100="Baja",'Mapa final'!$AD$100="Mayor"),CONCATENATE("R32C",'Mapa final'!$R$100),"")</f>
        <v/>
      </c>
      <c r="T187" s="40" t="str">
        <f>IF(AND('Mapa final'!$AB$101="Baja",'Mapa final'!$AD$101="Mayor"),CONCATENATE("R32C",'Mapa final'!$R$101),"")</f>
        <v/>
      </c>
      <c r="U187" s="88" t="str">
        <f>IF(AND('Mapa final'!$AB$102="Baja",'Mapa final'!$AD$102="Mayor"),CONCATENATE("R32C",'Mapa final'!$R$102),"")</f>
        <v/>
      </c>
      <c r="V187" s="215" t="str">
        <f>IF(AND('Mapa final'!$AB$100="Baja",'Mapa final'!$AD$100="Catastrófico"),CONCATENATE("R32C",'Mapa final'!$R$100),"")</f>
        <v/>
      </c>
      <c r="W187" s="216" t="str">
        <f>IF(AND('Mapa final'!$AB$101="Baja",'Mapa final'!$AD$101="Catastrófico"),CONCATENATE("R32C",'Mapa final'!$R$101),"")</f>
        <v/>
      </c>
      <c r="X187" s="217" t="str">
        <f>IF(AND('Mapa final'!$AB$102="Baja",'Mapa final'!$AD$102="Catastrófico"),CONCATENATE("R32C",'Mapa final'!$R$102),"")</f>
        <v/>
      </c>
      <c r="Y187" s="41"/>
      <c r="Z187" s="323"/>
      <c r="AA187" s="324"/>
      <c r="AB187" s="324"/>
      <c r="AC187" s="324"/>
      <c r="AD187" s="324"/>
      <c r="AE187" s="325"/>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row>
    <row r="188" spans="1:61" ht="15" customHeight="1" x14ac:dyDescent="0.25">
      <c r="A188" s="41"/>
      <c r="B188" s="309"/>
      <c r="C188" s="310"/>
      <c r="D188" s="311"/>
      <c r="E188" s="284"/>
      <c r="F188" s="279"/>
      <c r="G188" s="279"/>
      <c r="H188" s="279"/>
      <c r="I188" s="279"/>
      <c r="J188" s="230" t="str">
        <f>IF(AND('Mapa final'!$AB$103="Baja",'Mapa final'!$AD$103="Moderado"),CONCATENATE("R33C",'Mapa final'!$R$103),"")</f>
        <v>R33C1</v>
      </c>
      <c r="K188" s="231" t="str">
        <f>IF(AND('Mapa final'!$AB$104="Baja",'Mapa final'!$AD$104="Moderado"),CONCATENATE("R33C",'Mapa final'!$R$104),"")</f>
        <v>R33C2</v>
      </c>
      <c r="L188" s="232" t="str">
        <f>IF(AND('Mapa final'!$AB$105="Baja",'Mapa final'!$AD$105="Moderado"),CONCATENATE("R33C",'Mapa final'!$R$105),"")</f>
        <v/>
      </c>
      <c r="M188" s="221" t="str">
        <f>IF(AND('Mapa final'!$AB$103="Baja",'Mapa final'!$AD$103="Moderado"),CONCATENATE("R33C",'Mapa final'!$R$103),"")</f>
        <v>R33C1</v>
      </c>
      <c r="N188" s="222" t="str">
        <f>IF(AND('Mapa final'!$AB$104="Baja",'Mapa final'!$AD$104="Moderado"),CONCATENATE("R33C",'Mapa final'!$R$104),"")</f>
        <v>R33C2</v>
      </c>
      <c r="O188" s="223" t="str">
        <f>IF(AND('Mapa final'!$AB$105="Baja",'Mapa final'!$AD$105="Moderado"),CONCATENATE("R33C",'Mapa final'!$R$105),"")</f>
        <v/>
      </c>
      <c r="P188" s="221" t="str">
        <f>IF(AND('Mapa final'!$AB$103="Baja",'Mapa final'!$AD$103="Moderado"),CONCATENATE("R33C",'Mapa final'!$R$103),"")</f>
        <v>R33C1</v>
      </c>
      <c r="Q188" s="222" t="str">
        <f>IF(AND('Mapa final'!$AB$104="Baja",'Mapa final'!$AD$104="Moderado"),CONCATENATE("R33C",'Mapa final'!$R$104),"")</f>
        <v>R33C2</v>
      </c>
      <c r="R188" s="223" t="str">
        <f>IF(AND('Mapa final'!$AB$105="Baja",'Mapa final'!$AD$105="Moderado"),CONCATENATE("R33C",'Mapa final'!$R$105),"")</f>
        <v/>
      </c>
      <c r="S188" s="87" t="str">
        <f>IF(AND('Mapa final'!$AB$103="Baja",'Mapa final'!$AD$103="Mayor"),CONCATENATE("R33C",'Mapa final'!$R$103),"")</f>
        <v/>
      </c>
      <c r="T188" s="40" t="str">
        <f>IF(AND('Mapa final'!$AB$104="Baja",'Mapa final'!$AD$104="Mayor"),CONCATENATE("R33C",'Mapa final'!$R$104),"")</f>
        <v/>
      </c>
      <c r="U188" s="88" t="str">
        <f>IF(AND('Mapa final'!$AB$105="Baja",'Mapa final'!$AD$105="Mayor"),CONCATENATE("R33C",'Mapa final'!$R$105),"")</f>
        <v/>
      </c>
      <c r="V188" s="215" t="str">
        <f>IF(AND('Mapa final'!$AB$103="Baja",'Mapa final'!$AD$103="Catastrófico"),CONCATENATE("R33C",'Mapa final'!$R$103),"")</f>
        <v/>
      </c>
      <c r="W188" s="216" t="str">
        <f>IF(AND('Mapa final'!$AB$104="Baja",'Mapa final'!$AD$104="Catastrófico"),CONCATENATE("R33C",'Mapa final'!$R$104),"")</f>
        <v/>
      </c>
      <c r="X188" s="217" t="str">
        <f>IF(AND('Mapa final'!$AB$105="Baja",'Mapa final'!$AD$105="Catastrófico"),CONCATENATE("R33C",'Mapa final'!$R$105),"")</f>
        <v/>
      </c>
      <c r="Y188" s="41"/>
      <c r="Z188" s="323"/>
      <c r="AA188" s="324"/>
      <c r="AB188" s="324"/>
      <c r="AC188" s="324"/>
      <c r="AD188" s="324"/>
      <c r="AE188" s="325"/>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row>
    <row r="189" spans="1:61" ht="15" customHeight="1" x14ac:dyDescent="0.25">
      <c r="A189" s="41"/>
      <c r="B189" s="309"/>
      <c r="C189" s="310"/>
      <c r="D189" s="311"/>
      <c r="E189" s="284"/>
      <c r="F189" s="279"/>
      <c r="G189" s="279"/>
      <c r="H189" s="279"/>
      <c r="I189" s="279"/>
      <c r="J189" s="230" t="str">
        <f>IF(AND('Mapa final'!$AB$106="Baja",'Mapa final'!$AD$106="Moderado"),CONCATENATE("R34C",'Mapa final'!$R$106),"")</f>
        <v/>
      </c>
      <c r="K189" s="231" t="str">
        <f>IF(AND('Mapa final'!$AB$107="Baja",'Mapa final'!$AD$107="Moderado"),CONCATENATE("R34C",'Mapa final'!$R$107),"")</f>
        <v/>
      </c>
      <c r="L189" s="232" t="str">
        <f>IF(AND('Mapa final'!$AB$108="Baja",'Mapa final'!$AD$108="Moderado"),CONCATENATE("R34C",'Mapa final'!$R$108),"")</f>
        <v/>
      </c>
      <c r="M189" s="221" t="str">
        <f>IF(AND('Mapa final'!$AB$106="Baja",'Mapa final'!$AD$106="Moderado"),CONCATENATE("R34C",'Mapa final'!$R$106),"")</f>
        <v/>
      </c>
      <c r="N189" s="222" t="str">
        <f>IF(AND('Mapa final'!$AB$107="Baja",'Mapa final'!$AD$107="Moderado"),CONCATENATE("R34C",'Mapa final'!$R$107),"")</f>
        <v/>
      </c>
      <c r="O189" s="223" t="str">
        <f>IF(AND('Mapa final'!$AB$108="Baja",'Mapa final'!$AD$108="Moderado"),CONCATENATE("R34C",'Mapa final'!$R$108),"")</f>
        <v/>
      </c>
      <c r="P189" s="221" t="str">
        <f>IF(AND('Mapa final'!$AB$106="Baja",'Mapa final'!$AD$106="Moderado"),CONCATENATE("R34C",'Mapa final'!$R$106),"")</f>
        <v/>
      </c>
      <c r="Q189" s="222" t="str">
        <f>IF(AND('Mapa final'!$AB$107="Baja",'Mapa final'!$AD$107="Moderado"),CONCATENATE("R34C",'Mapa final'!$R$107),"")</f>
        <v/>
      </c>
      <c r="R189" s="223" t="str">
        <f>IF(AND('Mapa final'!$AB$108="Baja",'Mapa final'!$AD$108="Moderado"),CONCATENATE("R34C",'Mapa final'!$R$108),"")</f>
        <v/>
      </c>
      <c r="S189" s="87" t="str">
        <f>IF(AND('Mapa final'!$AB$106="Baja",'Mapa final'!$AD$106="Mayor"),CONCATENATE("R34C",'Mapa final'!$R$106),"")</f>
        <v>R34C1</v>
      </c>
      <c r="T189" s="40" t="str">
        <f>IF(AND('Mapa final'!$AB$107="Baja",'Mapa final'!$AD$107="Mayor"),CONCATENATE("R34C",'Mapa final'!$R$107),"")</f>
        <v>R34C2</v>
      </c>
      <c r="U189" s="88" t="str">
        <f>IF(AND('Mapa final'!$AB$108="Baja",'Mapa final'!$AD$108="Mayor"),CONCATENATE("R34C",'Mapa final'!$R$108),"")</f>
        <v/>
      </c>
      <c r="V189" s="215" t="str">
        <f>IF(AND('Mapa final'!$AB$106="Baja",'Mapa final'!$AD$106="Catastrófico"),CONCATENATE("R34C",'Mapa final'!$R$106),"")</f>
        <v/>
      </c>
      <c r="W189" s="216" t="str">
        <f>IF(AND('Mapa final'!$AB$107="Baja",'Mapa final'!$AD$107="Catastrófico"),CONCATENATE("R34C",'Mapa final'!$R$107),"")</f>
        <v/>
      </c>
      <c r="X189" s="217" t="str">
        <f>IF(AND('Mapa final'!$AB$108="Baja",'Mapa final'!$AD$108="Catastrófico"),CONCATENATE("R34C",'Mapa final'!$R$108),"")</f>
        <v/>
      </c>
      <c r="Y189" s="41"/>
      <c r="Z189" s="323"/>
      <c r="AA189" s="324"/>
      <c r="AB189" s="324"/>
      <c r="AC189" s="324"/>
      <c r="AD189" s="324"/>
      <c r="AE189" s="325"/>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row>
    <row r="190" spans="1:61" ht="15" customHeight="1" x14ac:dyDescent="0.25">
      <c r="A190" s="41"/>
      <c r="B190" s="309"/>
      <c r="C190" s="310"/>
      <c r="D190" s="311"/>
      <c r="E190" s="284"/>
      <c r="F190" s="279"/>
      <c r="G190" s="279"/>
      <c r="H190" s="279"/>
      <c r="I190" s="279"/>
      <c r="J190" s="230" t="str">
        <f>IF(AND('Mapa final'!$AB$109="Baja",'Mapa final'!$AD$109="Moderado"),CONCATENATE("R35C",'Mapa final'!$R$109),"")</f>
        <v/>
      </c>
      <c r="K190" s="231" t="str">
        <f>IF(AND('Mapa final'!$AB$110="Baja",'Mapa final'!$AD$110="Moderado"),CONCATENATE("R35C",'Mapa final'!$R$110),"")</f>
        <v/>
      </c>
      <c r="L190" s="232" t="str">
        <f>IF(AND('Mapa final'!$AB$111="Baja",'Mapa final'!$AD$111="Moderado"),CONCATENATE("R35C",'Mapa final'!$R$111),"")</f>
        <v/>
      </c>
      <c r="M190" s="221" t="str">
        <f>IF(AND('Mapa final'!$AB$109="Baja",'Mapa final'!$AD$109="Moderado"),CONCATENATE("R35C",'Mapa final'!$R$109),"")</f>
        <v/>
      </c>
      <c r="N190" s="222" t="str">
        <f>IF(AND('Mapa final'!$AB$110="Baja",'Mapa final'!$AD$110="Moderado"),CONCATENATE("R35C",'Mapa final'!$R$110),"")</f>
        <v/>
      </c>
      <c r="O190" s="223" t="str">
        <f>IF(AND('Mapa final'!$AB$111="Baja",'Mapa final'!$AD$111="Moderado"),CONCATENATE("R35C",'Mapa final'!$R$111),"")</f>
        <v/>
      </c>
      <c r="P190" s="221" t="str">
        <f>IF(AND('Mapa final'!$AB$109="Baja",'Mapa final'!$AD$109="Moderado"),CONCATENATE("R35C",'Mapa final'!$R$109),"")</f>
        <v/>
      </c>
      <c r="Q190" s="222" t="str">
        <f>IF(AND('Mapa final'!$AB$110="Baja",'Mapa final'!$AD$110="Moderado"),CONCATENATE("R35C",'Mapa final'!$R$110),"")</f>
        <v/>
      </c>
      <c r="R190" s="223" t="str">
        <f>IF(AND('Mapa final'!$AB$111="Baja",'Mapa final'!$AD$111="Moderado"),CONCATENATE("R35C",'Mapa final'!$R$111),"")</f>
        <v/>
      </c>
      <c r="S190" s="87" t="str">
        <f>IF(AND('Mapa final'!$AB$109="Baja",'Mapa final'!$AD$109="Mayor"),CONCATENATE("R35C",'Mapa final'!$R$109),"")</f>
        <v/>
      </c>
      <c r="T190" s="40" t="str">
        <f>IF(AND('Mapa final'!$AB$110="Baja",'Mapa final'!$AD$110="Mayor"),CONCATENATE("R35C",'Mapa final'!$R$110),"")</f>
        <v/>
      </c>
      <c r="U190" s="88" t="str">
        <f>IF(AND('Mapa final'!$AB$111="Baja",'Mapa final'!$AD$111="Mayor"),CONCATENATE("R35C",'Mapa final'!$R$111),"")</f>
        <v/>
      </c>
      <c r="V190" s="215" t="str">
        <f>IF(AND('Mapa final'!$AB$109="Baja",'Mapa final'!$AD$109="Catastrófico"),CONCATENATE("R35C",'Mapa final'!$R$109),"")</f>
        <v/>
      </c>
      <c r="W190" s="216" t="str">
        <f>IF(AND('Mapa final'!$AB$110="Baja",'Mapa final'!$AD$110="Catastrófico"),CONCATENATE("R35C",'Mapa final'!$R$110),"")</f>
        <v/>
      </c>
      <c r="X190" s="217" t="str">
        <f>IF(AND('Mapa final'!$AB$111="Baja",'Mapa final'!$AD$111="Catastrófico"),CONCATENATE("R35C",'Mapa final'!$R$111),"")</f>
        <v/>
      </c>
      <c r="Y190" s="41"/>
      <c r="Z190" s="323"/>
      <c r="AA190" s="324"/>
      <c r="AB190" s="324"/>
      <c r="AC190" s="324"/>
      <c r="AD190" s="324"/>
      <c r="AE190" s="325"/>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row>
    <row r="191" spans="1:61" ht="15" customHeight="1" x14ac:dyDescent="0.25">
      <c r="A191" s="41"/>
      <c r="B191" s="309"/>
      <c r="C191" s="310"/>
      <c r="D191" s="311"/>
      <c r="E191" s="284"/>
      <c r="F191" s="279"/>
      <c r="G191" s="279"/>
      <c r="H191" s="279"/>
      <c r="I191" s="279"/>
      <c r="J191" s="230" t="str">
        <f>IF(AND('Mapa final'!$AB$112="Baja",'Mapa final'!$AD$112="Moderado"),CONCATENATE("R36C",'Mapa final'!$R$112),"")</f>
        <v/>
      </c>
      <c r="K191" s="231" t="str">
        <f>IF(AND('Mapa final'!$AB$113="Baja",'Mapa final'!$AD$113="Moderado"),CONCATENATE("R36C",'Mapa final'!$R$113),"")</f>
        <v/>
      </c>
      <c r="L191" s="232" t="str">
        <f>IF(AND('Mapa final'!$AB$114="Baja",'Mapa final'!$AD$114="Moderado"),CONCATENATE("R36C",'Mapa final'!$R$114),"")</f>
        <v/>
      </c>
      <c r="M191" s="221" t="str">
        <f>IF(AND('Mapa final'!$AB$112="Baja",'Mapa final'!$AD$112="Moderado"),CONCATENATE("R36C",'Mapa final'!$R$112),"")</f>
        <v/>
      </c>
      <c r="N191" s="222" t="str">
        <f>IF(AND('Mapa final'!$AB$113="Baja",'Mapa final'!$AD$113="Moderado"),CONCATENATE("R36C",'Mapa final'!$R$113),"")</f>
        <v/>
      </c>
      <c r="O191" s="223" t="str">
        <f>IF(AND('Mapa final'!$AB$114="Baja",'Mapa final'!$AD$114="Moderado"),CONCATENATE("R36C",'Mapa final'!$R$114),"")</f>
        <v/>
      </c>
      <c r="P191" s="221" t="str">
        <f>IF(AND('Mapa final'!$AB$112="Baja",'Mapa final'!$AD$112="Moderado"),CONCATENATE("R36C",'Mapa final'!$R$112),"")</f>
        <v/>
      </c>
      <c r="Q191" s="222" t="str">
        <f>IF(AND('Mapa final'!$AB$113="Baja",'Mapa final'!$AD$113="Moderado"),CONCATENATE("R36C",'Mapa final'!$R$113),"")</f>
        <v/>
      </c>
      <c r="R191" s="223" t="str">
        <f>IF(AND('Mapa final'!$AB$114="Baja",'Mapa final'!$AD$114="Moderado"),CONCATENATE("R36C",'Mapa final'!$R$114),"")</f>
        <v/>
      </c>
      <c r="S191" s="87" t="str">
        <f>IF(AND('Mapa final'!$AB$112="Baja",'Mapa final'!$AD$112="Mayor"),CONCATENATE("R36C",'Mapa final'!$R$112),"")</f>
        <v/>
      </c>
      <c r="T191" s="40" t="str">
        <f>IF(AND('Mapa final'!$AB$113="Baja",'Mapa final'!$AD$113="Mayor"),CONCATENATE("R36C",'Mapa final'!$R$113),"")</f>
        <v/>
      </c>
      <c r="U191" s="88" t="str">
        <f>IF(AND('Mapa final'!$AB$114="Baja",'Mapa final'!$AD$114="Mayor"),CONCATENATE("R36C",'Mapa final'!$R$114),"")</f>
        <v/>
      </c>
      <c r="V191" s="215" t="str">
        <f>IF(AND('Mapa final'!$AB$112="Baja",'Mapa final'!$AD$112="Catastrófico"),CONCATENATE("R36C",'Mapa final'!$R$112),"")</f>
        <v/>
      </c>
      <c r="W191" s="216" t="str">
        <f>IF(AND('Mapa final'!$AB$113="Baja",'Mapa final'!$AD$113="Catastrófico"),CONCATENATE("R36C",'Mapa final'!$R$113),"")</f>
        <v/>
      </c>
      <c r="X191" s="217" t="str">
        <f>IF(AND('Mapa final'!$AB$114="Baja",'Mapa final'!$AD$114="Catastrófico"),CONCATENATE("R36C",'Mapa final'!$R$114),"")</f>
        <v/>
      </c>
      <c r="Y191" s="41"/>
      <c r="Z191" s="323"/>
      <c r="AA191" s="324"/>
      <c r="AB191" s="324"/>
      <c r="AC191" s="324"/>
      <c r="AD191" s="324"/>
      <c r="AE191" s="325"/>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row>
    <row r="192" spans="1:61" ht="15" customHeight="1" x14ac:dyDescent="0.25">
      <c r="A192" s="41"/>
      <c r="B192" s="309"/>
      <c r="C192" s="310"/>
      <c r="D192" s="311"/>
      <c r="E192" s="284"/>
      <c r="F192" s="279"/>
      <c r="G192" s="279"/>
      <c r="H192" s="279"/>
      <c r="I192" s="279"/>
      <c r="J192" s="230" t="str">
        <f>IF(AND('Mapa final'!$AB$115="Baja",'Mapa final'!$AD$115="Moderado"),CONCATENATE("R37C",'Mapa final'!$R$115),"")</f>
        <v/>
      </c>
      <c r="K192" s="231" t="str">
        <f>IF(AND('Mapa final'!$AB$116="Baja",'Mapa final'!$AD$116="Moderado"),CONCATENATE("R37C",'Mapa final'!$R$116),"")</f>
        <v/>
      </c>
      <c r="L192" s="232" t="str">
        <f>IF(AND('Mapa final'!$AB$117="Baja",'Mapa final'!$AD$117="Moderado"),CONCATENATE("R37C",'Mapa final'!$R$117),"")</f>
        <v/>
      </c>
      <c r="M192" s="221" t="str">
        <f>IF(AND('Mapa final'!$AB$115="Baja",'Mapa final'!$AD$115="Moderado"),CONCATENATE("R37C",'Mapa final'!$R$115),"")</f>
        <v/>
      </c>
      <c r="N192" s="222" t="str">
        <f>IF(AND('Mapa final'!$AB$116="Baja",'Mapa final'!$AD$116="Moderado"),CONCATENATE("R37C",'Mapa final'!$R$116),"")</f>
        <v/>
      </c>
      <c r="O192" s="223" t="str">
        <f>IF(AND('Mapa final'!$AB$117="Baja",'Mapa final'!$AD$117="Moderado"),CONCATENATE("R37C",'Mapa final'!$R$117),"")</f>
        <v/>
      </c>
      <c r="P192" s="221" t="str">
        <f>IF(AND('Mapa final'!$AB$115="Baja",'Mapa final'!$AD$115="Moderado"),CONCATENATE("R37C",'Mapa final'!$R$115),"")</f>
        <v/>
      </c>
      <c r="Q192" s="222" t="str">
        <f>IF(AND('Mapa final'!$AB$116="Baja",'Mapa final'!$AD$116="Moderado"),CONCATENATE("R37C",'Mapa final'!$R$116),"")</f>
        <v/>
      </c>
      <c r="R192" s="223" t="str">
        <f>IF(AND('Mapa final'!$AB$117="Baja",'Mapa final'!$AD$117="Moderado"),CONCATENATE("R37C",'Mapa final'!$R$117),"")</f>
        <v/>
      </c>
      <c r="S192" s="87" t="str">
        <f>IF(AND('Mapa final'!$AB$115="Baja",'Mapa final'!$AD$115="Mayor"),CONCATENATE("R37C",'Mapa final'!$R$115),"")</f>
        <v/>
      </c>
      <c r="T192" s="40" t="str">
        <f>IF(AND('Mapa final'!$AB$116="Baja",'Mapa final'!$AD$116="Mayor"),CONCATENATE("R37C",'Mapa final'!$R$116),"")</f>
        <v/>
      </c>
      <c r="U192" s="88" t="str">
        <f>IF(AND('Mapa final'!$AB$117="Baja",'Mapa final'!$AD$117="Mayor"),CONCATENATE("R37C",'Mapa final'!$R$117),"")</f>
        <v/>
      </c>
      <c r="V192" s="215" t="str">
        <f>IF(AND('Mapa final'!$AB$115="Baja",'Mapa final'!$AD$115="Catastrófico"),CONCATENATE("R37C",'Mapa final'!$R$115),"")</f>
        <v/>
      </c>
      <c r="W192" s="216" t="str">
        <f>IF(AND('Mapa final'!$AB$116="Baja",'Mapa final'!$AD$116="Catastrófico"),CONCATENATE("R37C",'Mapa final'!$R$116),"")</f>
        <v/>
      </c>
      <c r="X192" s="217" t="str">
        <f>IF(AND('Mapa final'!$AB$117="Baja",'Mapa final'!$AD$117="Catastrófico"),CONCATENATE("R37C",'Mapa final'!$R$117),"")</f>
        <v/>
      </c>
      <c r="Y192" s="41"/>
      <c r="Z192" s="323"/>
      <c r="AA192" s="324"/>
      <c r="AB192" s="324"/>
      <c r="AC192" s="324"/>
      <c r="AD192" s="324"/>
      <c r="AE192" s="325"/>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row>
    <row r="193" spans="1:65" ht="15" customHeight="1" x14ac:dyDescent="0.25">
      <c r="A193" s="41"/>
      <c r="B193" s="309"/>
      <c r="C193" s="310"/>
      <c r="D193" s="311"/>
      <c r="E193" s="284"/>
      <c r="F193" s="279"/>
      <c r="G193" s="279"/>
      <c r="H193" s="279"/>
      <c r="I193" s="279"/>
      <c r="J193" s="230" t="str">
        <f>IF(AND('Mapa final'!$AB$118="Baja",'Mapa final'!$AD$118="Moderado"),CONCATENATE("R39C",'Mapa final'!$R$118),"")</f>
        <v>R39C1</v>
      </c>
      <c r="K193" s="231" t="str">
        <f>IF(AND('Mapa final'!$AB$119="Baja",'Mapa final'!$AD$119="Moderado"),CONCATENATE("R38C",'Mapa final'!$R$119),"")</f>
        <v/>
      </c>
      <c r="L193" s="232" t="str">
        <f>IF(AND('Mapa final'!$AB$120="Baja",'Mapa final'!$AD$120="Moderado"),CONCATENATE("R38C",'Mapa final'!$R$120),"")</f>
        <v/>
      </c>
      <c r="M193" s="221" t="str">
        <f>IF(AND('Mapa final'!$AB$118="Baja",'Mapa final'!$AD$118="Moderado"),CONCATENATE("R39C",'Mapa final'!$R$118),"")</f>
        <v>R39C1</v>
      </c>
      <c r="N193" s="222" t="str">
        <f>IF(AND('Mapa final'!$AB$119="Baja",'Mapa final'!$AD$119="Moderado"),CONCATENATE("R38C",'Mapa final'!$R$119),"")</f>
        <v/>
      </c>
      <c r="O193" s="223" t="str">
        <f>IF(AND('Mapa final'!$AB$120="Baja",'Mapa final'!$AD$120="Moderado"),CONCATENATE("R38C",'Mapa final'!$R$120),"")</f>
        <v/>
      </c>
      <c r="P193" s="221" t="str">
        <f>IF(AND('Mapa final'!$AB$118="Baja",'Mapa final'!$AD$118="Moderado"),CONCATENATE("R39C",'Mapa final'!$R$118),"")</f>
        <v>R39C1</v>
      </c>
      <c r="Q193" s="222" t="str">
        <f>IF(AND('Mapa final'!$AB$119="Baja",'Mapa final'!$AD$119="Moderado"),CONCATENATE("R38C",'Mapa final'!$R$119),"")</f>
        <v/>
      </c>
      <c r="R193" s="223" t="str">
        <f>IF(AND('Mapa final'!$AB$120="Baja",'Mapa final'!$AD$120="Moderado"),CONCATENATE("R38C",'Mapa final'!$R$120),"")</f>
        <v/>
      </c>
      <c r="S193" s="87" t="str">
        <f>IF(AND('Mapa final'!$AB$118="Baja",'Mapa final'!$AD$118="Mayor"),CONCATENATE("R39C",'Mapa final'!$R$118),"")</f>
        <v/>
      </c>
      <c r="T193" s="40" t="str">
        <f>IF(AND('Mapa final'!$AB$119="Baja",'Mapa final'!$AD$119="Mayor"),CONCATENATE("R38C",'Mapa final'!$R$119),"")</f>
        <v/>
      </c>
      <c r="U193" s="88" t="str">
        <f>IF(AND('Mapa final'!$AB$120="Baja",'Mapa final'!$AD$120="Mayor"),CONCATENATE("R38C",'Mapa final'!$R$120),"")</f>
        <v/>
      </c>
      <c r="V193" s="215" t="str">
        <f>IF(AND('Mapa final'!$AB$118="Baja",'Mapa final'!$AD$118="Catastrófico"),CONCATENATE("R39C",'Mapa final'!$R$118),"")</f>
        <v/>
      </c>
      <c r="W193" s="216" t="str">
        <f>IF(AND('Mapa final'!$AB$119="Baja",'Mapa final'!$AD$119="Catastrófico"),CONCATENATE("R38C",'Mapa final'!$R$119),"")</f>
        <v/>
      </c>
      <c r="X193" s="217" t="str">
        <f>IF(AND('Mapa final'!$AB$120="Baja",'Mapa final'!$AD$120="Catastrófico"),CONCATENATE("R38C",'Mapa final'!$R$120),"")</f>
        <v/>
      </c>
      <c r="Y193" s="41"/>
      <c r="Z193" s="323"/>
      <c r="AA193" s="324"/>
      <c r="AB193" s="324"/>
      <c r="AC193" s="324"/>
      <c r="AD193" s="324"/>
      <c r="AE193" s="325"/>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row>
    <row r="194" spans="1:65" ht="15" customHeight="1" x14ac:dyDescent="0.25">
      <c r="A194" s="41"/>
      <c r="B194" s="309"/>
      <c r="C194" s="310"/>
      <c r="D194" s="311"/>
      <c r="E194" s="284"/>
      <c r="F194" s="279"/>
      <c r="G194" s="279"/>
      <c r="H194" s="279"/>
      <c r="I194" s="279"/>
      <c r="J194" s="230" t="str">
        <f>IF(AND('Mapa final'!$AB$121="Baja",'Mapa final'!$AD$121="Moderado"),CONCATENATE("R40C",'Mapa final'!$R$121),"")</f>
        <v/>
      </c>
      <c r="K194" s="231" t="str">
        <f>IF(AND('Mapa final'!$AB$122="Baja",'Mapa final'!$AD$122="Moderado"),CONCATENATE("R39C",'Mapa final'!$R$122),"")</f>
        <v/>
      </c>
      <c r="L194" s="232" t="str">
        <f>IF(AND('Mapa final'!$AB$123="Baja",'Mapa final'!$AD$123="Moderado"),CONCATENATE("R39C",'Mapa final'!$R$123),"")</f>
        <v/>
      </c>
      <c r="M194" s="221" t="str">
        <f>IF(AND('Mapa final'!$AB$121="Baja",'Mapa final'!$AD$121="Moderado"),CONCATENATE("R40C",'Mapa final'!$R$121),"")</f>
        <v/>
      </c>
      <c r="N194" s="222" t="str">
        <f>IF(AND('Mapa final'!$AB$122="Baja",'Mapa final'!$AD$122="Moderado"),CONCATENATE("R39C",'Mapa final'!$R$122),"")</f>
        <v/>
      </c>
      <c r="O194" s="223" t="str">
        <f>IF(AND('Mapa final'!$AB$123="Baja",'Mapa final'!$AD$123="Moderado"),CONCATENATE("R39C",'Mapa final'!$R$123),"")</f>
        <v/>
      </c>
      <c r="P194" s="221" t="str">
        <f>IF(AND('Mapa final'!$AB$121="Baja",'Mapa final'!$AD$121="Moderado"),CONCATENATE("R40C",'Mapa final'!$R$121),"")</f>
        <v/>
      </c>
      <c r="Q194" s="222" t="str">
        <f>IF(AND('Mapa final'!$AB$122="Baja",'Mapa final'!$AD$122="Moderado"),CONCATENATE("R39C",'Mapa final'!$R$122),"")</f>
        <v/>
      </c>
      <c r="R194" s="223" t="str">
        <f>IF(AND('Mapa final'!$AB$123="Baja",'Mapa final'!$AD$123="Moderado"),CONCATENATE("R39C",'Mapa final'!$R$123),"")</f>
        <v/>
      </c>
      <c r="S194" s="87" t="str">
        <f>IF(AND('Mapa final'!$AB$121="Baja",'Mapa final'!$AD$121="Mayor"),CONCATENATE("R40C",'Mapa final'!$R$121),"")</f>
        <v/>
      </c>
      <c r="T194" s="40" t="str">
        <f>IF(AND('Mapa final'!$AB$122="Baja",'Mapa final'!$AD$122="Mayor"),CONCATENATE("R39C",'Mapa final'!$R$122),"")</f>
        <v/>
      </c>
      <c r="U194" s="88" t="str">
        <f>IF(AND('Mapa final'!$AB$123="Baja",'Mapa final'!$AD$123="Mayor"),CONCATENATE("R39C",'Mapa final'!$R$123),"")</f>
        <v/>
      </c>
      <c r="V194" s="215" t="str">
        <f>IF(AND('Mapa final'!$AB$121="Baja",'Mapa final'!$AD$121="Catastrófico"),CONCATENATE("R40C",'Mapa final'!$R$121),"")</f>
        <v/>
      </c>
      <c r="W194" s="216" t="str">
        <f>IF(AND('Mapa final'!$AB$122="Baja",'Mapa final'!$AD$122="Catastrófico"),CONCATENATE("R39C",'Mapa final'!$R$122),"")</f>
        <v/>
      </c>
      <c r="X194" s="217" t="str">
        <f>IF(AND('Mapa final'!$AB$123="Baja",'Mapa final'!$AD$123="Catastrófico"),CONCATENATE("R39C",'Mapa final'!$R$123),"")</f>
        <v/>
      </c>
      <c r="Y194" s="41"/>
      <c r="Z194" s="323"/>
      <c r="AA194" s="324"/>
      <c r="AB194" s="324"/>
      <c r="AC194" s="324"/>
      <c r="AD194" s="324"/>
      <c r="AE194" s="325"/>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row>
    <row r="195" spans="1:65" ht="15" customHeight="1" x14ac:dyDescent="0.25">
      <c r="A195" s="41"/>
      <c r="B195" s="309"/>
      <c r="C195" s="310"/>
      <c r="D195" s="311"/>
      <c r="E195" s="284"/>
      <c r="F195" s="279"/>
      <c r="G195" s="279"/>
      <c r="H195" s="279"/>
      <c r="I195" s="279"/>
      <c r="J195" s="230" t="str">
        <f>IF(AND('Mapa final'!$AB$124="Baja",'Mapa final'!$AD$124="Moderado"),CONCATENATE("R41C",'Mapa final'!$R$124),"")</f>
        <v>R41C1</v>
      </c>
      <c r="K195" s="231" t="str">
        <f>IF(AND('Mapa final'!$AB$125="Baja",'Mapa final'!$AD$125="Moderado"),CONCATENATE("R40C",'Mapa final'!$R$125),"")</f>
        <v/>
      </c>
      <c r="L195" s="232" t="str">
        <f>IF(AND('Mapa final'!$AB$126="Baja",'Mapa final'!$AD$126="Moderado"),CONCATENATE("R40C",'Mapa final'!$R$126),"")</f>
        <v/>
      </c>
      <c r="M195" s="221" t="str">
        <f>IF(AND('Mapa final'!$AB$124="Baja",'Mapa final'!$AD$124="Moderado"),CONCATENATE("R41C",'Mapa final'!$R$124),"")</f>
        <v>R41C1</v>
      </c>
      <c r="N195" s="222" t="str">
        <f>IF(AND('Mapa final'!$AB$125="Baja",'Mapa final'!$AD$125="Moderado"),CONCATENATE("R40C",'Mapa final'!$R$125),"")</f>
        <v/>
      </c>
      <c r="O195" s="223" t="str">
        <f>IF(AND('Mapa final'!$AB$126="Baja",'Mapa final'!$AD$126="Moderado"),CONCATENATE("R40C",'Mapa final'!$R$126),"")</f>
        <v/>
      </c>
      <c r="P195" s="221" t="str">
        <f>IF(AND('Mapa final'!$AB$124="Baja",'Mapa final'!$AD$124="Moderado"),CONCATENATE("R41C",'Mapa final'!$R$124),"")</f>
        <v>R41C1</v>
      </c>
      <c r="Q195" s="222" t="str">
        <f>IF(AND('Mapa final'!$AB$125="Baja",'Mapa final'!$AD$125="Moderado"),CONCATENATE("R40C",'Mapa final'!$R$125),"")</f>
        <v/>
      </c>
      <c r="R195" s="223" t="str">
        <f>IF(AND('Mapa final'!$AB$126="Baja",'Mapa final'!$AD$126="Moderado"),CONCATENATE("R40C",'Mapa final'!$R$126),"")</f>
        <v/>
      </c>
      <c r="S195" s="87" t="str">
        <f>IF(AND('Mapa final'!$AB$124="Baja",'Mapa final'!$AD$124="Mayor"),CONCATENATE("R41C",'Mapa final'!$R$124),"")</f>
        <v/>
      </c>
      <c r="T195" s="40" t="str">
        <f>IF(AND('Mapa final'!$AB$125="Baja",'Mapa final'!$AD$125="Mayor"),CONCATENATE("R40C",'Mapa final'!$R$125),"")</f>
        <v/>
      </c>
      <c r="U195" s="88" t="str">
        <f>IF(AND('Mapa final'!$AB$126="Baja",'Mapa final'!$AD$126="Mayor"),CONCATENATE("R40C",'Mapa final'!$R$126),"")</f>
        <v/>
      </c>
      <c r="V195" s="215" t="str">
        <f>IF(AND('Mapa final'!$AB$124="Baja",'Mapa final'!$AD$124="Catastrófico"),CONCATENATE("R41C",'Mapa final'!$R$124),"")</f>
        <v/>
      </c>
      <c r="W195" s="216" t="str">
        <f>IF(AND('Mapa final'!$AB$125="Baja",'Mapa final'!$AD$125="Catastrófico"),CONCATENATE("R40C",'Mapa final'!$R$125),"")</f>
        <v/>
      </c>
      <c r="X195" s="217" t="str">
        <f>IF(AND('Mapa final'!$AB$126="Baja",'Mapa final'!$AD$126="Catastrófico"),CONCATENATE("R40C",'Mapa final'!$R$126),"")</f>
        <v/>
      </c>
      <c r="Y195" s="41"/>
      <c r="Z195" s="323"/>
      <c r="AA195" s="324"/>
      <c r="AB195" s="324"/>
      <c r="AC195" s="324"/>
      <c r="AD195" s="324"/>
      <c r="AE195" s="325"/>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row>
    <row r="196" spans="1:65" ht="15" customHeight="1" x14ac:dyDescent="0.25">
      <c r="A196" s="41"/>
      <c r="B196" s="309"/>
      <c r="C196" s="310"/>
      <c r="D196" s="311"/>
      <c r="E196" s="284"/>
      <c r="F196" s="279"/>
      <c r="G196" s="279"/>
      <c r="H196" s="279"/>
      <c r="I196" s="279"/>
      <c r="J196" s="230" t="str">
        <f>IF(AND('Mapa final'!$AB$127="Baja",'Mapa final'!$AD$127="Moderado"),CONCATENATE("R42C",'Mapa final'!$R$127),"")</f>
        <v/>
      </c>
      <c r="K196" s="231" t="str">
        <f>IF(AND('Mapa final'!$AB$128="Baja",'Mapa final'!$AD$128="Moderado"),CONCATENATE("R41C",'Mapa final'!$R$128),"")</f>
        <v/>
      </c>
      <c r="L196" s="232" t="str">
        <f>IF(AND('Mapa final'!$AB$129="Baja",'Mapa final'!$AD$129="Moderado"),CONCATENATE("R41C",'Mapa final'!$R$129),"")</f>
        <v/>
      </c>
      <c r="M196" s="221" t="str">
        <f>IF(AND('Mapa final'!$AB$127="Baja",'Mapa final'!$AD$127="Moderado"),CONCATENATE("R42C",'Mapa final'!$R$127),"")</f>
        <v/>
      </c>
      <c r="N196" s="222" t="str">
        <f>IF(AND('Mapa final'!$AB$128="Baja",'Mapa final'!$AD$128="Moderado"),CONCATENATE("R41C",'Mapa final'!$R$128),"")</f>
        <v/>
      </c>
      <c r="O196" s="223" t="str">
        <f>IF(AND('Mapa final'!$AB$129="Baja",'Mapa final'!$AD$129="Moderado"),CONCATENATE("R41C",'Mapa final'!$R$129),"")</f>
        <v/>
      </c>
      <c r="P196" s="221" t="str">
        <f>IF(AND('Mapa final'!$AB$127="Baja",'Mapa final'!$AD$127="Moderado"),CONCATENATE("R42C",'Mapa final'!$R$127),"")</f>
        <v/>
      </c>
      <c r="Q196" s="222" t="str">
        <f>IF(AND('Mapa final'!$AB$128="Baja",'Mapa final'!$AD$128="Moderado"),CONCATENATE("R41C",'Mapa final'!$R$128),"")</f>
        <v/>
      </c>
      <c r="R196" s="223" t="str">
        <f>IF(AND('Mapa final'!$AB$129="Baja",'Mapa final'!$AD$129="Moderado"),CONCATENATE("R41C",'Mapa final'!$R$129),"")</f>
        <v/>
      </c>
      <c r="S196" s="87" t="str">
        <f>IF(AND('Mapa final'!$AB$127="Baja",'Mapa final'!$AD$127="Mayor"),CONCATENATE("R42C",'Mapa final'!$R$127),"")</f>
        <v/>
      </c>
      <c r="T196" s="40" t="str">
        <f>IF(AND('Mapa final'!$AB$128="Baja",'Mapa final'!$AD$128="Mayor"),CONCATENATE("R41C",'Mapa final'!$R$128),"")</f>
        <v>R41C2</v>
      </c>
      <c r="U196" s="88" t="str">
        <f>IF(AND('Mapa final'!$AB$129="Baja",'Mapa final'!$AD$129="Mayor"),CONCATENATE("R41C",'Mapa final'!$R$129),"")</f>
        <v/>
      </c>
      <c r="V196" s="215" t="str">
        <f>IF(AND('Mapa final'!$AB$127="Baja",'Mapa final'!$AD$127="Catastrófico"),CONCATENATE("R42C",'Mapa final'!$R$127),"")</f>
        <v/>
      </c>
      <c r="W196" s="216" t="str">
        <f>IF(AND('Mapa final'!$AB$128="Baja",'Mapa final'!$AD$128="Catastrófico"),CONCATENATE("R41C",'Mapa final'!$R$128),"")</f>
        <v/>
      </c>
      <c r="X196" s="217" t="str">
        <f>IF(AND('Mapa final'!$AB$129="Baja",'Mapa final'!$AD$129="Catastrófico"),CONCATENATE("R41C",'Mapa final'!$R$129),"")</f>
        <v/>
      </c>
      <c r="Y196" s="41"/>
      <c r="Z196" s="323"/>
      <c r="AA196" s="324"/>
      <c r="AB196" s="324"/>
      <c r="AC196" s="324"/>
      <c r="AD196" s="324"/>
      <c r="AE196" s="325"/>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row>
    <row r="197" spans="1:65" ht="15" customHeight="1" x14ac:dyDescent="0.25">
      <c r="A197" s="41"/>
      <c r="B197" s="309"/>
      <c r="C197" s="310"/>
      <c r="D197" s="311"/>
      <c r="E197" s="284"/>
      <c r="F197" s="279"/>
      <c r="G197" s="279"/>
      <c r="H197" s="279"/>
      <c r="I197" s="279"/>
      <c r="J197" s="230" t="str">
        <f>IF(AND('Mapa final'!$AB$130="Baja",'Mapa final'!$AD$130="Moderado"),CONCATENATE("R43C",'Mapa final'!$R$130),"")</f>
        <v/>
      </c>
      <c r="K197" s="231" t="str">
        <f>IF(AND('Mapa final'!$AB$131="Baja",'Mapa final'!$AD$131="Moderado"),CONCATENATE("R42C",'Mapa final'!$R$131),"")</f>
        <v>R42C2</v>
      </c>
      <c r="L197" s="232" t="str">
        <f>IF(AND('Mapa final'!$AB$132="Baja",'Mapa final'!$AD$132="Moderado"),CONCATENATE("R42C",'Mapa final'!$R$132),"")</f>
        <v>R42C3</v>
      </c>
      <c r="M197" s="221" t="str">
        <f>IF(AND('Mapa final'!$AB$130="Baja",'Mapa final'!$AD$130="Moderado"),CONCATENATE("R43C",'Mapa final'!$R$130),"")</f>
        <v/>
      </c>
      <c r="N197" s="222" t="str">
        <f>IF(AND('Mapa final'!$AB$131="Baja",'Mapa final'!$AD$131="Moderado"),CONCATENATE("R42C",'Mapa final'!$R$131),"")</f>
        <v>R42C2</v>
      </c>
      <c r="O197" s="223" t="str">
        <f>IF(AND('Mapa final'!$AB$132="Baja",'Mapa final'!$AD$132="Moderado"),CONCATENATE("R42C",'Mapa final'!$R$132),"")</f>
        <v>R42C3</v>
      </c>
      <c r="P197" s="221" t="str">
        <f>IF(AND('Mapa final'!$AB$130="Baja",'Mapa final'!$AD$130="Moderado"),CONCATENATE("R43C",'Mapa final'!$R$130),"")</f>
        <v/>
      </c>
      <c r="Q197" s="222" t="str">
        <f>IF(AND('Mapa final'!$AB$131="Baja",'Mapa final'!$AD$131="Moderado"),CONCATENATE("R42C",'Mapa final'!$R$131),"")</f>
        <v>R42C2</v>
      </c>
      <c r="R197" s="223" t="str">
        <f>IF(AND('Mapa final'!$AB$132="Baja",'Mapa final'!$AD$132="Moderado"),CONCATENATE("R42C",'Mapa final'!$R$132),"")</f>
        <v>R42C3</v>
      </c>
      <c r="S197" s="87" t="str">
        <f>IF(AND('Mapa final'!$AB$130="Baja",'Mapa final'!$AD$130="Mayor"),CONCATENATE("R43C",'Mapa final'!$R$130),"")</f>
        <v/>
      </c>
      <c r="T197" s="40" t="str">
        <f>IF(AND('Mapa final'!$AB$131="Baja",'Mapa final'!$AD$131="Mayor"),CONCATENATE("R42C",'Mapa final'!$R$131),"")</f>
        <v/>
      </c>
      <c r="U197" s="88" t="str">
        <f>IF(AND('Mapa final'!$AB$132="Baja",'Mapa final'!$AD$132="Mayor"),CONCATENATE("R42C",'Mapa final'!$R$132),"")</f>
        <v/>
      </c>
      <c r="V197" s="215" t="str">
        <f>IF(AND('Mapa final'!$AB$130="Baja",'Mapa final'!$AD$130="Catastrófico"),CONCATENATE("R43C",'Mapa final'!$R$130),"")</f>
        <v/>
      </c>
      <c r="W197" s="216" t="str">
        <f>IF(AND('Mapa final'!$AB$131="Baja",'Mapa final'!$AD$131="Catastrófico"),CONCATENATE("R42C",'Mapa final'!$R$131),"")</f>
        <v/>
      </c>
      <c r="X197" s="217" t="str">
        <f>IF(AND('Mapa final'!$AB$132="Baja",'Mapa final'!$AD$132="Catastrófico"),CONCATENATE("R42C",'Mapa final'!$R$132),"")</f>
        <v/>
      </c>
      <c r="Y197" s="41"/>
      <c r="Z197" s="323"/>
      <c r="AA197" s="324"/>
      <c r="AB197" s="324"/>
      <c r="AC197" s="324"/>
      <c r="AD197" s="324"/>
      <c r="AE197" s="325"/>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row>
    <row r="198" spans="1:65" ht="15" customHeight="1" x14ac:dyDescent="0.25">
      <c r="A198" s="41"/>
      <c r="B198" s="309"/>
      <c r="C198" s="310"/>
      <c r="D198" s="311"/>
      <c r="E198" s="284"/>
      <c r="F198" s="279"/>
      <c r="G198" s="279"/>
      <c r="H198" s="279"/>
      <c r="I198" s="279"/>
      <c r="J198" s="230" t="str">
        <f>IF(AND('Mapa final'!$AB$133="Baja",'Mapa final'!$AD$133="Moderado"),CONCATENATE("R44C",'Mapa final'!$R$133),"")</f>
        <v/>
      </c>
      <c r="K198" s="231" t="str">
        <f>IF(AND('Mapa final'!$AB$134="Baja",'Mapa final'!$AD$134="Moderado"),CONCATENATE("R43C",'Mapa final'!$R$134),"")</f>
        <v/>
      </c>
      <c r="L198" s="232" t="str">
        <f>IF(AND('Mapa final'!$AB$135="Baja",'Mapa final'!$AD$135="Moderado"),CONCATENATE("R43C",'Mapa final'!$R$135),"")</f>
        <v/>
      </c>
      <c r="M198" s="221" t="str">
        <f>IF(AND('Mapa final'!$AB$133="Baja",'Mapa final'!$AD$133="Moderado"),CONCATENATE("R44C",'Mapa final'!$R$133),"")</f>
        <v/>
      </c>
      <c r="N198" s="222" t="str">
        <f>IF(AND('Mapa final'!$AB$134="Baja",'Mapa final'!$AD$134="Moderado"),CONCATENATE("R43C",'Mapa final'!$R$134),"")</f>
        <v/>
      </c>
      <c r="O198" s="223" t="str">
        <f>IF(AND('Mapa final'!$AB$135="Baja",'Mapa final'!$AD$135="Moderado"),CONCATENATE("R43C",'Mapa final'!$R$135),"")</f>
        <v/>
      </c>
      <c r="P198" s="221" t="str">
        <f>IF(AND('Mapa final'!$AB$133="Baja",'Mapa final'!$AD$133="Moderado"),CONCATENATE("R44C",'Mapa final'!$R$133),"")</f>
        <v/>
      </c>
      <c r="Q198" s="222" t="str">
        <f>IF(AND('Mapa final'!$AB$134="Baja",'Mapa final'!$AD$134="Moderado"),CONCATENATE("R43C",'Mapa final'!$R$134),"")</f>
        <v/>
      </c>
      <c r="R198" s="223" t="str">
        <f>IF(AND('Mapa final'!$AB$135="Baja",'Mapa final'!$AD$135="Moderado"),CONCATENATE("R43C",'Mapa final'!$R$135),"")</f>
        <v/>
      </c>
      <c r="S198" s="87" t="str">
        <f>IF(AND('Mapa final'!$AB$133="Baja",'Mapa final'!$AD$133="Mayor"),CONCATENATE("R44C",'Mapa final'!$R$133),"")</f>
        <v/>
      </c>
      <c r="T198" s="40" t="str">
        <f>IF(AND('Mapa final'!$AB$134="Baja",'Mapa final'!$AD$134="Mayor"),CONCATENATE("R43C",'Mapa final'!$R$134),"")</f>
        <v/>
      </c>
      <c r="U198" s="88" t="str">
        <f>IF(AND('Mapa final'!$AB$135="Baja",'Mapa final'!$AD$135="Mayor"),CONCATENATE("R43C",'Mapa final'!$R$135),"")</f>
        <v/>
      </c>
      <c r="V198" s="215" t="str">
        <f>IF(AND('Mapa final'!$AB$133="Baja",'Mapa final'!$AD$133="Catastrófico"),CONCATENATE("R44C",'Mapa final'!$R$133),"")</f>
        <v/>
      </c>
      <c r="W198" s="216" t="str">
        <f>IF(AND('Mapa final'!$AB$134="Baja",'Mapa final'!$AD$134="Catastrófico"),CONCATENATE("R43C",'Mapa final'!$R$134),"")</f>
        <v/>
      </c>
      <c r="X198" s="217" t="str">
        <f>IF(AND('Mapa final'!$AB$135="Baja",'Mapa final'!$AD$135="Catastrófico"),CONCATENATE("R43C",'Mapa final'!$R$135),"")</f>
        <v/>
      </c>
      <c r="Y198" s="41"/>
      <c r="Z198" s="323"/>
      <c r="AA198" s="324"/>
      <c r="AB198" s="324"/>
      <c r="AC198" s="324"/>
      <c r="AD198" s="324"/>
      <c r="AE198" s="325"/>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row>
    <row r="199" spans="1:65" ht="15" customHeight="1" x14ac:dyDescent="0.25">
      <c r="A199" s="41"/>
      <c r="B199" s="309"/>
      <c r="C199" s="310"/>
      <c r="D199" s="311"/>
      <c r="E199" s="284"/>
      <c r="F199" s="279"/>
      <c r="G199" s="279"/>
      <c r="H199" s="279"/>
      <c r="I199" s="279"/>
      <c r="J199" s="230" t="str">
        <f>IF(AND('Mapa final'!$AB$136="Baja",'Mapa final'!$AD$136="Moderado"),CONCATENATE("R45C",'Mapa final'!$R$136),"")</f>
        <v/>
      </c>
      <c r="K199" s="231" t="str">
        <f>IF(AND('Mapa final'!$AB$137="Baja",'Mapa final'!$AD$137="Moderado"),CONCATENATE("R44C",'Mapa final'!$R$137),"")</f>
        <v/>
      </c>
      <c r="L199" s="232" t="str">
        <f>IF(AND('Mapa final'!$AB$138="Baja",'Mapa final'!$AD$138="Moderado"),CONCATENATE("R44C",'Mapa final'!$R$138),"")</f>
        <v/>
      </c>
      <c r="M199" s="221" t="str">
        <f>IF(AND('Mapa final'!$AB$136="Baja",'Mapa final'!$AD$136="Moderado"),CONCATENATE("R45C",'Mapa final'!$R$136),"")</f>
        <v/>
      </c>
      <c r="N199" s="222" t="str">
        <f>IF(AND('Mapa final'!$AB$137="Baja",'Mapa final'!$AD$137="Moderado"),CONCATENATE("R44C",'Mapa final'!$R$137),"")</f>
        <v/>
      </c>
      <c r="O199" s="223" t="str">
        <f>IF(AND('Mapa final'!$AB$138="Baja",'Mapa final'!$AD$138="Moderado"),CONCATENATE("R44C",'Mapa final'!$R$138),"")</f>
        <v/>
      </c>
      <c r="P199" s="221" t="str">
        <f>IF(AND('Mapa final'!$AB$136="Baja",'Mapa final'!$AD$136="Moderado"),CONCATENATE("R45C",'Mapa final'!$R$136),"")</f>
        <v/>
      </c>
      <c r="Q199" s="222" t="str">
        <f>IF(AND('Mapa final'!$AB$137="Baja",'Mapa final'!$AD$137="Moderado"),CONCATENATE("R44C",'Mapa final'!$R$137),"")</f>
        <v/>
      </c>
      <c r="R199" s="223" t="str">
        <f>IF(AND('Mapa final'!$AB$138="Baja",'Mapa final'!$AD$138="Moderado"),CONCATENATE("R44C",'Mapa final'!$R$138),"")</f>
        <v/>
      </c>
      <c r="S199" s="87" t="str">
        <f>IF(AND('Mapa final'!$AB$136="Baja",'Mapa final'!$AD$136="Mayor"),CONCATENATE("R45C",'Mapa final'!$R$136),"")</f>
        <v>R45C1</v>
      </c>
      <c r="T199" s="40" t="str">
        <f>IF(AND('Mapa final'!$AB$137="Baja",'Mapa final'!$AD$137="Mayor"),CONCATENATE("R44C",'Mapa final'!$R$137),"")</f>
        <v/>
      </c>
      <c r="U199" s="88" t="str">
        <f>IF(AND('Mapa final'!$AB$138="Baja",'Mapa final'!$AD$138="Mayor"),CONCATENATE("R44C",'Mapa final'!$R$138),"")</f>
        <v/>
      </c>
      <c r="V199" s="215" t="str">
        <f>IF(AND('Mapa final'!$AB$136="Baja",'Mapa final'!$AD$136="Catastrófico"),CONCATENATE("R45C",'Mapa final'!$R$136),"")</f>
        <v/>
      </c>
      <c r="W199" s="216" t="str">
        <f>IF(AND('Mapa final'!$AB$137="Baja",'Mapa final'!$AD$137="Catastrófico"),CONCATENATE("R44C",'Mapa final'!$R$137),"")</f>
        <v/>
      </c>
      <c r="X199" s="217" t="str">
        <f>IF(AND('Mapa final'!$AB$138="Baja",'Mapa final'!$AD$138="Catastrófico"),CONCATENATE("R44C",'Mapa final'!$R$138),"")</f>
        <v/>
      </c>
      <c r="Y199" s="41"/>
      <c r="Z199" s="323"/>
      <c r="AA199" s="324"/>
      <c r="AB199" s="324"/>
      <c r="AC199" s="324"/>
      <c r="AD199" s="324"/>
      <c r="AE199" s="325"/>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row>
    <row r="200" spans="1:65" ht="15" customHeight="1" x14ac:dyDescent="0.25">
      <c r="A200" s="41"/>
      <c r="B200" s="309"/>
      <c r="C200" s="310"/>
      <c r="D200" s="311"/>
      <c r="E200" s="284"/>
      <c r="F200" s="279"/>
      <c r="G200" s="279"/>
      <c r="H200" s="279"/>
      <c r="I200" s="279"/>
      <c r="J200" s="230" t="str">
        <f>IF(AND('Mapa final'!$AB$139="Baja",'Mapa final'!$AD$139="Moderado"),CONCATENATE("R46C",'Mapa final'!$R$139),"")</f>
        <v>R46C1</v>
      </c>
      <c r="K200" s="231" t="str">
        <f>IF(AND('Mapa final'!$AB$140="Baja",'Mapa final'!$AD$140="Moderado"),CONCATENATE("R45C",'Mapa final'!$R$140),"")</f>
        <v/>
      </c>
      <c r="L200" s="232" t="str">
        <f>IF(AND('Mapa final'!$AB$141="Baja",'Mapa final'!$AD$141="Moderado"),CONCATENATE("R45C",'Mapa final'!$R$141),"")</f>
        <v/>
      </c>
      <c r="M200" s="221" t="str">
        <f>IF(AND('Mapa final'!$AB$139="Baja",'Mapa final'!$AD$139="Moderado"),CONCATENATE("R46C",'Mapa final'!$R$139),"")</f>
        <v>R46C1</v>
      </c>
      <c r="N200" s="222" t="str">
        <f>IF(AND('Mapa final'!$AB$140="Baja",'Mapa final'!$AD$140="Moderado"),CONCATENATE("R45C",'Mapa final'!$R$140),"")</f>
        <v/>
      </c>
      <c r="O200" s="223" t="str">
        <f>IF(AND('Mapa final'!$AB$141="Baja",'Mapa final'!$AD$141="Moderado"),CONCATENATE("R45C",'Mapa final'!$R$141),"")</f>
        <v/>
      </c>
      <c r="P200" s="221" t="str">
        <f>IF(AND('Mapa final'!$AB$139="Baja",'Mapa final'!$AD$139="Moderado"),CONCATENATE("R46C",'Mapa final'!$R$139),"")</f>
        <v>R46C1</v>
      </c>
      <c r="Q200" s="222" t="str">
        <f>IF(AND('Mapa final'!$AB$140="Baja",'Mapa final'!$AD$140="Moderado"),CONCATENATE("R45C",'Mapa final'!$R$140),"")</f>
        <v/>
      </c>
      <c r="R200" s="223" t="str">
        <f>IF(AND('Mapa final'!$AB$141="Baja",'Mapa final'!$AD$141="Moderado"),CONCATENATE("R45C",'Mapa final'!$R$141),"")</f>
        <v/>
      </c>
      <c r="S200" s="87" t="str">
        <f>IF(AND('Mapa final'!$AB$139="Baja",'Mapa final'!$AD$139="Mayor"),CONCATENATE("R46C",'Mapa final'!$R$139),"")</f>
        <v/>
      </c>
      <c r="T200" s="40" t="str">
        <f>IF(AND('Mapa final'!$AB$140="Baja",'Mapa final'!$AD$140="Mayor"),CONCATENATE("R45C",'Mapa final'!$R$140),"")</f>
        <v/>
      </c>
      <c r="U200" s="88" t="str">
        <f>IF(AND('Mapa final'!$AB$141="Baja",'Mapa final'!$AD$141="Mayor"),CONCATENATE("R45C",'Mapa final'!$R$141),"")</f>
        <v/>
      </c>
      <c r="V200" s="215" t="str">
        <f>IF(AND('Mapa final'!$AB$139="Baja",'Mapa final'!$AD$139="Catastrófico"),CONCATENATE("R46C",'Mapa final'!$R$139),"")</f>
        <v/>
      </c>
      <c r="W200" s="216" t="str">
        <f>IF(AND('Mapa final'!$AB$140="Baja",'Mapa final'!$AD$140="Catastrófico"),CONCATENATE("R45C",'Mapa final'!$R$140),"")</f>
        <v/>
      </c>
      <c r="X200" s="217" t="str">
        <f>IF(AND('Mapa final'!$AB$141="Baja",'Mapa final'!$AD$141="Catastrófico"),CONCATENATE("R45C",'Mapa final'!$R$141),"")</f>
        <v/>
      </c>
      <c r="Y200" s="41"/>
      <c r="Z200" s="323"/>
      <c r="AA200" s="324"/>
      <c r="AB200" s="324"/>
      <c r="AC200" s="324"/>
      <c r="AD200" s="324"/>
      <c r="AE200" s="325"/>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row>
    <row r="201" spans="1:65" ht="15" customHeight="1" x14ac:dyDescent="0.25">
      <c r="A201" s="41"/>
      <c r="B201" s="309"/>
      <c r="C201" s="310"/>
      <c r="D201" s="311"/>
      <c r="E201" s="284"/>
      <c r="F201" s="279"/>
      <c r="G201" s="279"/>
      <c r="H201" s="279"/>
      <c r="I201" s="279"/>
      <c r="J201" s="230" t="str">
        <f>IF(AND('Mapa final'!$AB$142="Baja",'Mapa final'!$AD$142="Moderado"),CONCATENATE("R47C",'Mapa final'!$R$142),"")</f>
        <v>R47C1</v>
      </c>
      <c r="K201" s="231" t="str">
        <f>IF(AND('Mapa final'!$AB$143="Baja",'Mapa final'!$AD$143="Moderado"),CONCATENATE("R46C",'Mapa final'!$R$143),"")</f>
        <v/>
      </c>
      <c r="L201" s="232" t="str">
        <f>IF(AND('Mapa final'!$AB$144="Baja",'Mapa final'!$AD$144="Moderado"),CONCATENATE("R46C",'Mapa final'!$R$144),"")</f>
        <v/>
      </c>
      <c r="M201" s="221" t="str">
        <f>IF(AND('Mapa final'!$AB$142="Baja",'Mapa final'!$AD$142="Moderado"),CONCATENATE("R47C",'Mapa final'!$R$142),"")</f>
        <v>R47C1</v>
      </c>
      <c r="N201" s="222" t="str">
        <f>IF(AND('Mapa final'!$AB$143="Baja",'Mapa final'!$AD$143="Moderado"),CONCATENATE("R46C",'Mapa final'!$R$143),"")</f>
        <v/>
      </c>
      <c r="O201" s="223" t="str">
        <f>IF(AND('Mapa final'!$AB$144="Baja",'Mapa final'!$AD$144="Moderado"),CONCATENATE("R46C",'Mapa final'!$R$144),"")</f>
        <v/>
      </c>
      <c r="P201" s="221" t="str">
        <f>IF(AND('Mapa final'!$AB$142="Baja",'Mapa final'!$AD$142="Moderado"),CONCATENATE("R47C",'Mapa final'!$R$142),"")</f>
        <v>R47C1</v>
      </c>
      <c r="Q201" s="222" t="str">
        <f>IF(AND('Mapa final'!$AB$143="Baja",'Mapa final'!$AD$143="Moderado"),CONCATENATE("R46C",'Mapa final'!$R$143),"")</f>
        <v/>
      </c>
      <c r="R201" s="223" t="str">
        <f>IF(AND('Mapa final'!$AB$144="Baja",'Mapa final'!$AD$144="Moderado"),CONCATENATE("R46C",'Mapa final'!$R$144),"")</f>
        <v/>
      </c>
      <c r="S201" s="87" t="str">
        <f>IF(AND('Mapa final'!$AB$142="Baja",'Mapa final'!$AD$142="Mayor"),CONCATENATE("R47C",'Mapa final'!$R$142),"")</f>
        <v/>
      </c>
      <c r="T201" s="40" t="str">
        <f>IF(AND('Mapa final'!$AB$143="Baja",'Mapa final'!$AD$143="Mayor"),CONCATENATE("R46C",'Mapa final'!$R$143),"")</f>
        <v/>
      </c>
      <c r="U201" s="88" t="str">
        <f>IF(AND('Mapa final'!$AB$144="Baja",'Mapa final'!$AD$144="Mayor"),CONCATENATE("R46C",'Mapa final'!$R$144),"")</f>
        <v/>
      </c>
      <c r="V201" s="215" t="str">
        <f>IF(AND('Mapa final'!$AB$142="Baja",'Mapa final'!$AD$142="Catastrófico"),CONCATENATE("R47C",'Mapa final'!$R$142),"")</f>
        <v/>
      </c>
      <c r="W201" s="216" t="str">
        <f>IF(AND('Mapa final'!$AB$143="Baja",'Mapa final'!$AD$143="Catastrófico"),CONCATENATE("R46C",'Mapa final'!$R$143),"")</f>
        <v/>
      </c>
      <c r="X201" s="217" t="str">
        <f>IF(AND('Mapa final'!$AB$144="Baja",'Mapa final'!$AD$144="Catastrófico"),CONCATENATE("R46C",'Mapa final'!$R$144),"")</f>
        <v/>
      </c>
      <c r="Y201" s="41"/>
      <c r="Z201" s="323"/>
      <c r="AA201" s="324"/>
      <c r="AB201" s="324"/>
      <c r="AC201" s="324"/>
      <c r="AD201" s="324"/>
      <c r="AE201" s="325"/>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row>
    <row r="202" spans="1:65" ht="15" customHeight="1" x14ac:dyDescent="0.25">
      <c r="A202" s="41"/>
      <c r="B202" s="309"/>
      <c r="C202" s="310"/>
      <c r="D202" s="311"/>
      <c r="E202" s="284"/>
      <c r="F202" s="279"/>
      <c r="G202" s="279"/>
      <c r="H202" s="279"/>
      <c r="I202" s="279"/>
      <c r="J202" s="230" t="str">
        <f>IF(AND('Mapa final'!$AB$145="Baja",'Mapa final'!$AD$145="Moderado"),CONCATENATE("R48C",'Mapa final'!$R$145),"")</f>
        <v>R48C1</v>
      </c>
      <c r="K202" s="231" t="str">
        <f>IF(AND('Mapa final'!$AB$146="Baja",'Mapa final'!$AD$146="Moderado"),CONCATENATE("R47C",'Mapa final'!$R$146),"")</f>
        <v/>
      </c>
      <c r="L202" s="232" t="str">
        <f>IF(AND('Mapa final'!$AB$147="Baja",'Mapa final'!$AD$147="Moderado"),CONCATENATE("R47C",'Mapa final'!$R$147),"")</f>
        <v/>
      </c>
      <c r="M202" s="221" t="str">
        <f>IF(AND('Mapa final'!$AB$145="Baja",'Mapa final'!$AD$145="Moderado"),CONCATENATE("R48C",'Mapa final'!$R$145),"")</f>
        <v>R48C1</v>
      </c>
      <c r="N202" s="222" t="str">
        <f>IF(AND('Mapa final'!$AB$146="Baja",'Mapa final'!$AD$146="Moderado"),CONCATENATE("R47C",'Mapa final'!$R$146),"")</f>
        <v/>
      </c>
      <c r="O202" s="223" t="str">
        <f>IF(AND('Mapa final'!$AB$147="Baja",'Mapa final'!$AD$147="Moderado"),CONCATENATE("R47C",'Mapa final'!$R$147),"")</f>
        <v/>
      </c>
      <c r="P202" s="221" t="str">
        <f>IF(AND('Mapa final'!$AB$145="Baja",'Mapa final'!$AD$145="Moderado"),CONCATENATE("R48C",'Mapa final'!$R$145),"")</f>
        <v>R48C1</v>
      </c>
      <c r="Q202" s="222" t="str">
        <f>IF(AND('Mapa final'!$AB$146="Baja",'Mapa final'!$AD$146="Moderado"),CONCATENATE("R47C",'Mapa final'!$R$146),"")</f>
        <v/>
      </c>
      <c r="R202" s="223" t="str">
        <f>IF(AND('Mapa final'!$AB$147="Baja",'Mapa final'!$AD$147="Moderado"),CONCATENATE("R47C",'Mapa final'!$R$147),"")</f>
        <v/>
      </c>
      <c r="S202" s="87" t="str">
        <f>IF(AND('Mapa final'!$AB$145="Baja",'Mapa final'!$AD$145="Mayor"),CONCATENATE("R48C",'Mapa final'!$R$145),"")</f>
        <v/>
      </c>
      <c r="T202" s="40" t="str">
        <f>IF(AND('Mapa final'!$AB$146="Baja",'Mapa final'!$AD$146="Mayor"),CONCATENATE("R47C",'Mapa final'!$R$146),"")</f>
        <v/>
      </c>
      <c r="U202" s="88" t="str">
        <f>IF(AND('Mapa final'!$AB$147="Baja",'Mapa final'!$AD$147="Mayor"),CONCATENATE("R47C",'Mapa final'!$R$147),"")</f>
        <v/>
      </c>
      <c r="V202" s="215" t="str">
        <f>IF(AND('Mapa final'!$AB$145="Baja",'Mapa final'!$AD$145="Catastrófico"),CONCATENATE("R48C",'Mapa final'!$R$145),"")</f>
        <v/>
      </c>
      <c r="W202" s="216" t="str">
        <f>IF(AND('Mapa final'!$AB$146="Baja",'Mapa final'!$AD$146="Catastrófico"),CONCATENATE("R47C",'Mapa final'!$R$146),"")</f>
        <v/>
      </c>
      <c r="X202" s="217" t="str">
        <f>IF(AND('Mapa final'!$AB$147="Baja",'Mapa final'!$AD$147="Catastrófico"),CONCATENATE("R47C",'Mapa final'!$R$147),"")</f>
        <v/>
      </c>
      <c r="Y202" s="41"/>
      <c r="Z202" s="323"/>
      <c r="AA202" s="324"/>
      <c r="AB202" s="324"/>
      <c r="AC202" s="324"/>
      <c r="AD202" s="324"/>
      <c r="AE202" s="325"/>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row>
    <row r="203" spans="1:65" ht="15" customHeight="1" x14ac:dyDescent="0.25">
      <c r="A203" s="41"/>
      <c r="B203" s="309"/>
      <c r="C203" s="310"/>
      <c r="D203" s="311"/>
      <c r="E203" s="284"/>
      <c r="F203" s="279"/>
      <c r="G203" s="279"/>
      <c r="H203" s="279"/>
      <c r="I203" s="279"/>
      <c r="J203" s="230" t="str">
        <f>IF(AND('Mapa final'!$AB$148="Baja",'Mapa final'!$AD$148="Moderado"),CONCATENATE("R49C",'Mapa final'!$R$148),"")</f>
        <v/>
      </c>
      <c r="K203" s="231" t="str">
        <f>IF(AND('Mapa final'!$AB$149="Baja",'Mapa final'!$AD$149="Moderado"),CONCATENATE("R48C",'Mapa final'!$R$149),"")</f>
        <v/>
      </c>
      <c r="L203" s="232" t="str">
        <f>IF(AND('Mapa final'!$AB$150="Baja",'Mapa final'!$AD$150="Moderado"),CONCATENATE("R48C",'Mapa final'!$R$150),"")</f>
        <v/>
      </c>
      <c r="M203" s="221" t="str">
        <f>IF(AND('Mapa final'!$AB$148="Baja",'Mapa final'!$AD$148="Moderado"),CONCATENATE("R49C",'Mapa final'!$R$148),"")</f>
        <v/>
      </c>
      <c r="N203" s="222" t="str">
        <f>IF(AND('Mapa final'!$AB$149="Baja",'Mapa final'!$AD$149="Moderado"),CONCATENATE("R48C",'Mapa final'!$R$149),"")</f>
        <v/>
      </c>
      <c r="O203" s="223" t="str">
        <f>IF(AND('Mapa final'!$AB$150="Baja",'Mapa final'!$AD$150="Moderado"),CONCATENATE("R48C",'Mapa final'!$R$150),"")</f>
        <v/>
      </c>
      <c r="P203" s="221" t="str">
        <f>IF(AND('Mapa final'!$AB$148="Baja",'Mapa final'!$AD$148="Moderado"),CONCATENATE("R49C",'Mapa final'!$R$148),"")</f>
        <v/>
      </c>
      <c r="Q203" s="222" t="str">
        <f>IF(AND('Mapa final'!$AB$149="Baja",'Mapa final'!$AD$149="Moderado"),CONCATENATE("R48C",'Mapa final'!$R$149),"")</f>
        <v/>
      </c>
      <c r="R203" s="223" t="str">
        <f>IF(AND('Mapa final'!$AB$150="Baja",'Mapa final'!$AD$150="Moderado"),CONCATENATE("R48C",'Mapa final'!$R$150),"")</f>
        <v/>
      </c>
      <c r="S203" s="87" t="str">
        <f>IF(AND('Mapa final'!$AB$148="Baja",'Mapa final'!$AD$148="Mayor"),CONCATENATE("R49C",'Mapa final'!$R$148),"")</f>
        <v/>
      </c>
      <c r="T203" s="40" t="str">
        <f>IF(AND('Mapa final'!$AB$149="Baja",'Mapa final'!$AD$149="Mayor"),CONCATENATE("R48C",'Mapa final'!$R$149),"")</f>
        <v/>
      </c>
      <c r="U203" s="88" t="str">
        <f>IF(AND('Mapa final'!$AB$150="Baja",'Mapa final'!$AD$150="Mayor"),CONCATENATE("R48C",'Mapa final'!$R$150),"")</f>
        <v/>
      </c>
      <c r="V203" s="215" t="str">
        <f>IF(AND('Mapa final'!$AB$148="Baja",'Mapa final'!$AD$148="Catastrófico"),CONCATENATE("R49C",'Mapa final'!$R$148),"")</f>
        <v/>
      </c>
      <c r="W203" s="216" t="str">
        <f>IF(AND('Mapa final'!$AB$149="Baja",'Mapa final'!$AD$149="Catastrófico"),CONCATENATE("R48C",'Mapa final'!$R$149),"")</f>
        <v/>
      </c>
      <c r="X203" s="217" t="str">
        <f>IF(AND('Mapa final'!$AB$150="Baja",'Mapa final'!$AD$150="Catastrófico"),CONCATENATE("R48C",'Mapa final'!$R$150),"")</f>
        <v/>
      </c>
      <c r="Y203" s="41"/>
      <c r="Z203" s="323"/>
      <c r="AA203" s="324"/>
      <c r="AB203" s="324"/>
      <c r="AC203" s="324"/>
      <c r="AD203" s="324"/>
      <c r="AE203" s="325"/>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row>
    <row r="204" spans="1:65" ht="15" customHeight="1" x14ac:dyDescent="0.25">
      <c r="A204" s="41"/>
      <c r="B204" s="309"/>
      <c r="C204" s="310"/>
      <c r="D204" s="311"/>
      <c r="E204" s="284"/>
      <c r="F204" s="279"/>
      <c r="G204" s="279"/>
      <c r="H204" s="279"/>
      <c r="I204" s="279"/>
      <c r="J204" s="230" t="str">
        <f>IF(AND('Mapa final'!$AB$151="Baja",'Mapa final'!$AD$151="Moderado"),CONCATENATE("R49C",'Mapa final'!$R$151),"")</f>
        <v/>
      </c>
      <c r="K204" s="231" t="str">
        <f>IF(AND('Mapa final'!$AB$152="Baja",'Mapa final'!$AD$152="Moderado"),CONCATENATE("R49C",'Mapa final'!$R$152),"")</f>
        <v/>
      </c>
      <c r="L204" s="232" t="str">
        <f>IF(AND('Mapa final'!$AB$153="Baja",'Mapa final'!$AD$153="Moderado"),CONCATENATE("R49C",'Mapa final'!$R$153),"")</f>
        <v/>
      </c>
      <c r="M204" s="221" t="str">
        <f>IF(AND('Mapa final'!$AB$151="Baja",'Mapa final'!$AD$151="Moderado"),CONCATENATE("R49C",'Mapa final'!$R$151),"")</f>
        <v/>
      </c>
      <c r="N204" s="222" t="str">
        <f>IF(AND('Mapa final'!$AB$152="Baja",'Mapa final'!$AD$152="Moderado"),CONCATENATE("R49C",'Mapa final'!$R$152),"")</f>
        <v/>
      </c>
      <c r="O204" s="223" t="str">
        <f>IF(AND('Mapa final'!$AB$153="Baja",'Mapa final'!$AD$153="Moderado"),CONCATENATE("R49C",'Mapa final'!$R$153),"")</f>
        <v/>
      </c>
      <c r="P204" s="221" t="str">
        <f>IF(AND('Mapa final'!$AB$151="Baja",'Mapa final'!$AD$151="Moderado"),CONCATENATE("R49C",'Mapa final'!$R$151),"")</f>
        <v/>
      </c>
      <c r="Q204" s="222" t="str">
        <f>IF(AND('Mapa final'!$AB$152="Baja",'Mapa final'!$AD$152="Moderado"),CONCATENATE("R49C",'Mapa final'!$R$152),"")</f>
        <v/>
      </c>
      <c r="R204" s="223" t="str">
        <f>IF(AND('Mapa final'!$AB$153="Baja",'Mapa final'!$AD$153="Moderado"),CONCATENATE("R49C",'Mapa final'!$R$153),"")</f>
        <v/>
      </c>
      <c r="S204" s="87" t="str">
        <f>IF(AND('Mapa final'!$AB$151="Baja",'Mapa final'!$AD$151="Mayor"),CONCATENATE("R49C",'Mapa final'!$R$151),"")</f>
        <v/>
      </c>
      <c r="T204" s="40" t="str">
        <f>IF(AND('Mapa final'!$AB$152="Baja",'Mapa final'!$AD$152="Mayor"),CONCATENATE("R49C",'Mapa final'!$R$152),"")</f>
        <v/>
      </c>
      <c r="U204" s="88" t="str">
        <f>IF(AND('Mapa final'!$AB$153="Baja",'Mapa final'!$AD$153="Mayor"),CONCATENATE("R49C",'Mapa final'!$R$153),"")</f>
        <v/>
      </c>
      <c r="V204" s="215" t="str">
        <f>IF(AND('Mapa final'!$AB$151="Baja",'Mapa final'!$AD$151="Catastrófico"),CONCATENATE("R49C",'Mapa final'!$R$151),"")</f>
        <v/>
      </c>
      <c r="W204" s="216" t="str">
        <f>IF(AND('Mapa final'!$AB$152="Baja",'Mapa final'!$AD$152="Catastrófico"),CONCATENATE("R49C",'Mapa final'!$R$152),"")</f>
        <v/>
      </c>
      <c r="X204" s="217" t="str">
        <f>IF(AND('Mapa final'!$AB$153="Baja",'Mapa final'!$AD$153="Catastrófico"),CONCATENATE("R49C",'Mapa final'!$R$153),"")</f>
        <v/>
      </c>
      <c r="Y204" s="41"/>
      <c r="Z204" s="323"/>
      <c r="AA204" s="324"/>
      <c r="AB204" s="324"/>
      <c r="AC204" s="324"/>
      <c r="AD204" s="324"/>
      <c r="AE204" s="325"/>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row>
    <row r="205" spans="1:65" ht="15" customHeight="1" thickBot="1" x14ac:dyDescent="0.3">
      <c r="A205" s="41"/>
      <c r="B205" s="309"/>
      <c r="C205" s="310"/>
      <c r="D205" s="311"/>
      <c r="E205" s="284"/>
      <c r="F205" s="279"/>
      <c r="G205" s="279"/>
      <c r="H205" s="279"/>
      <c r="I205" s="279"/>
      <c r="J205" s="233" t="str">
        <f>IF(AND('Mapa final'!$AB$154="Baja",'Mapa final'!$AD$154="Moderado"),CONCATENATE("R50C",'Mapa final'!$R$154),"")</f>
        <v/>
      </c>
      <c r="K205" s="234" t="str">
        <f>IF(AND('Mapa final'!$AB$155="Baja",'Mapa final'!$AD$155="Moderado"),CONCATENATE("R50C",'Mapa final'!$R$155),"")</f>
        <v/>
      </c>
      <c r="L205" s="235" t="str">
        <f>IF(AND('Mapa final'!$AB$156="Baja",'Mapa final'!$AD$156="Moderado"),CONCATENATE("R50C",'Mapa final'!$R$156),"")</f>
        <v/>
      </c>
      <c r="M205" s="221" t="str">
        <f>IF(AND('Mapa final'!$AB$154="Baja",'Mapa final'!$AD$154="Moderado"),CONCATENATE("R50C",'Mapa final'!$R$154),"")</f>
        <v/>
      </c>
      <c r="N205" s="222" t="str">
        <f>IF(AND('Mapa final'!$AB$155="Baja",'Mapa final'!$AD$155="Moderado"),CONCATENATE("R50C",'Mapa final'!$R$155),"")</f>
        <v/>
      </c>
      <c r="O205" s="223" t="str">
        <f>IF(AND('Mapa final'!$AB$156="Baja",'Mapa final'!$AD$156="Moderado"),CONCATENATE("R50C",'Mapa final'!$R$156),"")</f>
        <v/>
      </c>
      <c r="P205" s="221" t="str">
        <f>IF(AND('Mapa final'!$AB$154="Baja",'Mapa final'!$AD$154="Moderado"),CONCATENATE("R50C",'Mapa final'!$R$154),"")</f>
        <v/>
      </c>
      <c r="Q205" s="222" t="str">
        <f>IF(AND('Mapa final'!$AB$155="Baja",'Mapa final'!$AD$155="Moderado"),CONCATENATE("R50C",'Mapa final'!$R$155),"")</f>
        <v/>
      </c>
      <c r="R205" s="223" t="str">
        <f>IF(AND('Mapa final'!$AB$156="Baja",'Mapa final'!$AD$156="Moderado"),CONCATENATE("R50C",'Mapa final'!$R$156),"")</f>
        <v/>
      </c>
      <c r="S205" s="87" t="str">
        <f>IF(AND('Mapa final'!$AB$154="Baja",'Mapa final'!$AD$154="Mayor"),CONCATENATE("R50C",'Mapa final'!$R$154),"")</f>
        <v/>
      </c>
      <c r="T205" s="40" t="str">
        <f>IF(AND('Mapa final'!$AB$155="Baja",'Mapa final'!$AD$155="Mayor"),CONCATENATE("R50C",'Mapa final'!$R$155),"")</f>
        <v/>
      </c>
      <c r="U205" s="88" t="str">
        <f>IF(AND('Mapa final'!$AB$156="Baja",'Mapa final'!$AD$156="Mayor"),CONCATENATE("R50C",'Mapa final'!$R$156),"")</f>
        <v/>
      </c>
      <c r="V205" s="215" t="str">
        <f>IF(AND('Mapa final'!$AB$154="Baja",'Mapa final'!$AD$154="Catastrófico"),CONCATENATE("R50C",'Mapa final'!$R$154),"")</f>
        <v/>
      </c>
      <c r="W205" s="216" t="str">
        <f>IF(AND('Mapa final'!$AB$155="Baja",'Mapa final'!$AD$155="Catastrófico"),CONCATENATE("R50C",'Mapa final'!$R$155),"")</f>
        <v/>
      </c>
      <c r="X205" s="217" t="str">
        <f>IF(AND('Mapa final'!$AB$156="Baja",'Mapa final'!$AD$156="Catastrófico"),CONCATENATE("R50C",'Mapa final'!$R$156),"")</f>
        <v/>
      </c>
      <c r="Y205" s="41"/>
      <c r="Z205" s="323"/>
      <c r="AA205" s="324"/>
      <c r="AB205" s="324"/>
      <c r="AC205" s="324"/>
      <c r="AD205" s="324"/>
      <c r="AE205" s="325"/>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row>
    <row r="206" spans="1:65" ht="16.5" customHeight="1" x14ac:dyDescent="0.25">
      <c r="A206" s="41"/>
      <c r="B206" s="309"/>
      <c r="C206" s="310"/>
      <c r="D206" s="311"/>
      <c r="E206" s="295" t="s">
        <v>104</v>
      </c>
      <c r="F206" s="296"/>
      <c r="G206" s="296"/>
      <c r="H206" s="296"/>
      <c r="I206" s="315"/>
      <c r="J206" s="227" t="str">
        <f>IF(AND('Mapa final'!$AB$7="Muy Baja",'Mapa final'!$AD$7="Moderado"),CONCATENATE("R1C",'Mapa final'!$R$7),"")</f>
        <v/>
      </c>
      <c r="K206" s="228" t="str">
        <f>IF(AND('Mapa final'!$AB$8="Muy Baja",'Mapa final'!$AD$8="Moderado"),CONCATENATE("R1C",'Mapa final'!$R$8),"")</f>
        <v/>
      </c>
      <c r="L206" s="229" t="str">
        <f>IF(AND('Mapa final'!$AB$9="Muy Baja",'Mapa final'!$AD$9="Moderado"),CONCATENATE("R1C",'Mapa final'!$R$9),"")</f>
        <v/>
      </c>
      <c r="M206" s="227" t="str">
        <f>IF(AND('Mapa final'!$AB$7="Muy Baja",'Mapa final'!$AD$7="Moderado"),CONCATENATE("R1C",'Mapa final'!$R$7),"")</f>
        <v/>
      </c>
      <c r="N206" s="228" t="str">
        <f>IF(AND('Mapa final'!$AB$8="Muy Baja",'Mapa final'!$AD$8="Moderado"),CONCATENATE("R1C",'Mapa final'!$R$8),"")</f>
        <v/>
      </c>
      <c r="O206" s="229" t="str">
        <f>IF(AND('Mapa final'!$AB$9="Muy Baja",'Mapa final'!$AD$9="Moderado"),CONCATENATE("R1C",'Mapa final'!$R$9),"")</f>
        <v/>
      </c>
      <c r="P206" s="218" t="str">
        <f>IF(AND('Mapa final'!$AB$7="Muy Baja",'Mapa final'!$AD$7="Moderado"),CONCATENATE("R1C",'Mapa final'!$R$7),"")</f>
        <v/>
      </c>
      <c r="Q206" s="219" t="str">
        <f>IF(AND('Mapa final'!$AB$8="Muy Baja",'Mapa final'!$AD$8="Moderado"),CONCATENATE("R1C",'Mapa final'!$R$8),"")</f>
        <v/>
      </c>
      <c r="R206" s="220" t="str">
        <f>IF(AND('Mapa final'!$AB$9="Muy Baja",'Mapa final'!$AD$9="Moderado"),CONCATENATE("R1C",'Mapa final'!$R$9),"")</f>
        <v/>
      </c>
      <c r="S206" s="84" t="str">
        <f>IF(AND('Mapa final'!$AB$7="Muy Baja",'Mapa final'!$AD$7="Mayor"),CONCATENATE("R1C",'Mapa final'!$R$7),"")</f>
        <v/>
      </c>
      <c r="T206" s="85" t="str">
        <f>IF(AND('Mapa final'!$AB$8="Muy Baja",'Mapa final'!$AD$8="Mayor"),CONCATENATE("R1C",'Mapa final'!$R$8),"")</f>
        <v/>
      </c>
      <c r="U206" s="86" t="str">
        <f>IF(AND('Mapa final'!$AB$9="Muy Baja",'Mapa final'!$AD$9="Mayor"),CONCATENATE("R1C",'Mapa final'!$R$9),"")</f>
        <v/>
      </c>
      <c r="V206" s="212" t="str">
        <f>IF(AND('Mapa final'!$AB$7="Muy Baja",'Mapa final'!$AD$7="Catastrófico"),CONCATENATE("R1C",'Mapa final'!$R$7),"")</f>
        <v/>
      </c>
      <c r="W206" s="213" t="str">
        <f>IF(AND('Mapa final'!$AB$8="Muy Baja",'Mapa final'!$AD$8="Catastrófico"),CONCATENATE("R1C",'Mapa final'!$R$8),"")</f>
        <v/>
      </c>
      <c r="X206" s="214" t="str">
        <f>IF(AND('Mapa final'!$AB$9="Muy Baja",'Mapa final'!$AD$9="Catastrófico"),CONCATENATE("R1C",'Mapa final'!$R$9),"")</f>
        <v/>
      </c>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row>
    <row r="207" spans="1:65" ht="15.75" x14ac:dyDescent="0.25">
      <c r="A207" s="41"/>
      <c r="B207" s="309"/>
      <c r="C207" s="310"/>
      <c r="D207" s="311"/>
      <c r="E207" s="283"/>
      <c r="F207" s="279"/>
      <c r="G207" s="279"/>
      <c r="H207" s="279"/>
      <c r="I207" s="316"/>
      <c r="J207" s="230" t="str">
        <f>IF(AND('Mapa final'!$AB$10="Muy Baja",'Mapa final'!$AD$10="Moderado"),CONCATENATE("R2C",'Mapa final'!$R$10),"")</f>
        <v/>
      </c>
      <c r="K207" s="231" t="str">
        <f>IF(AND('Mapa final'!$AB$11="Muy Baja",'Mapa final'!$AD$11="Moderado"),CONCATENATE("R2C",'Mapa final'!$R$11),"")</f>
        <v/>
      </c>
      <c r="L207" s="232" t="str">
        <f>IF(AND('Mapa final'!$AB$12="Muy Baja",'Mapa final'!$AD$12="Moderado"),CONCATENATE("R2C",'Mapa final'!$R$12),"")</f>
        <v/>
      </c>
      <c r="M207" s="230" t="str">
        <f>IF(AND('Mapa final'!$AB$10="Muy Baja",'Mapa final'!$AD$10="Moderado"),CONCATENATE("R2C",'Mapa final'!$R$10),"")</f>
        <v/>
      </c>
      <c r="N207" s="231" t="str">
        <f>IF(AND('Mapa final'!$AB$11="Muy Baja",'Mapa final'!$AD$11="Moderado"),CONCATENATE("R2C",'Mapa final'!$R$11),"")</f>
        <v/>
      </c>
      <c r="O207" s="232" t="str">
        <f>IF(AND('Mapa final'!$AB$12="Muy Baja",'Mapa final'!$AD$12="Moderado"),CONCATENATE("R2C",'Mapa final'!$R$12),"")</f>
        <v/>
      </c>
      <c r="P207" s="221" t="str">
        <f>IF(AND('Mapa final'!$AB$10="Muy Baja",'Mapa final'!$AD$10="Moderado"),CONCATENATE("R2C",'Mapa final'!$R$10),"")</f>
        <v/>
      </c>
      <c r="Q207" s="222" t="str">
        <f>IF(AND('Mapa final'!$AB$11="Muy Baja",'Mapa final'!$AD$11="Moderado"),CONCATENATE("R2C",'Mapa final'!$R$11),"")</f>
        <v/>
      </c>
      <c r="R207" s="223" t="str">
        <f>IF(AND('Mapa final'!$AB$12="Muy Baja",'Mapa final'!$AD$12="Moderado"),CONCATENATE("R2C",'Mapa final'!$R$12),"")</f>
        <v/>
      </c>
      <c r="S207" s="87" t="str">
        <f>IF(AND('Mapa final'!$AB$10="Muy Baja",'Mapa final'!$AD$10="Mayor"),CONCATENATE("R2C",'Mapa final'!$R$10),"")</f>
        <v/>
      </c>
      <c r="T207" s="40" t="str">
        <f>IF(AND('Mapa final'!$AB$11="Muy Baja",'Mapa final'!$AD$11="Mayor"),CONCATENATE("R2C",'Mapa final'!$R$11),"")</f>
        <v/>
      </c>
      <c r="U207" s="88" t="str">
        <f>IF(AND('Mapa final'!$AB$12="Muy Baja",'Mapa final'!$AD$12="Mayor"),CONCATENATE("R2C",'Mapa final'!$R$12),"")</f>
        <v/>
      </c>
      <c r="V207" s="215" t="str">
        <f>IF(AND('Mapa final'!$AB$10="Muy Baja",'Mapa final'!$AD$10="Catastrófico"),CONCATENATE("R2C",'Mapa final'!$R$10),"")</f>
        <v/>
      </c>
      <c r="W207" s="216" t="str">
        <f>IF(AND('Mapa final'!$AB$11="Muy Baja",'Mapa final'!$AD$11="Catastrófico"),CONCATENATE("R2C",'Mapa final'!$R$11),"")</f>
        <v/>
      </c>
      <c r="X207" s="217" t="str">
        <f>IF(AND('Mapa final'!$AB$12="Muy Baja",'Mapa final'!$AD$12="Catastrófico"),CONCATENATE("R2C",'Mapa final'!$R$12),"")</f>
        <v/>
      </c>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row>
    <row r="208" spans="1:65" ht="15.75" x14ac:dyDescent="0.25">
      <c r="A208" s="41"/>
      <c r="B208" s="309"/>
      <c r="C208" s="310"/>
      <c r="D208" s="311"/>
      <c r="E208" s="283"/>
      <c r="F208" s="279"/>
      <c r="G208" s="279"/>
      <c r="H208" s="279"/>
      <c r="I208" s="316"/>
      <c r="J208" s="230" t="str">
        <f>IF(AND('Mapa final'!$AB$13="Muy Baja",'Mapa final'!$AD$13="Moderado"),CONCATENATE("R3C",'Mapa final'!$R$13),"")</f>
        <v/>
      </c>
      <c r="K208" s="231" t="str">
        <f>IF(AND('Mapa final'!$AB$14="Muy Baja",'Mapa final'!$AD$14="Moderado"),CONCATENATE("R3C",'Mapa final'!$R$14),"")</f>
        <v/>
      </c>
      <c r="L208" s="232" t="str">
        <f>IF(AND('Mapa final'!$AB$15="Muy Baja",'Mapa final'!$AD$15="Moderado"),CONCATENATE("R3C",'Mapa final'!$R$15),"")</f>
        <v/>
      </c>
      <c r="M208" s="230" t="str">
        <f>IF(AND('Mapa final'!$AB$13="Muy Baja",'Mapa final'!$AD$13="Moderado"),CONCATENATE("R3C",'Mapa final'!$R$13),"")</f>
        <v/>
      </c>
      <c r="N208" s="231" t="str">
        <f>IF(AND('Mapa final'!$AB$14="Muy Baja",'Mapa final'!$AD$14="Moderado"),CONCATENATE("R3C",'Mapa final'!$R$14),"")</f>
        <v/>
      </c>
      <c r="O208" s="232" t="str">
        <f>IF(AND('Mapa final'!$AB$15="Muy Baja",'Mapa final'!$AD$15="Moderado"),CONCATENATE("R3C",'Mapa final'!$R$15),"")</f>
        <v/>
      </c>
      <c r="P208" s="221" t="str">
        <f>IF(AND('Mapa final'!$AB$13="Muy Baja",'Mapa final'!$AD$13="Moderado"),CONCATENATE("R3C",'Mapa final'!$R$13),"")</f>
        <v/>
      </c>
      <c r="Q208" s="222" t="str">
        <f>IF(AND('Mapa final'!$AB$14="Muy Baja",'Mapa final'!$AD$14="Moderado"),CONCATENATE("R3C",'Mapa final'!$R$14),"")</f>
        <v/>
      </c>
      <c r="R208" s="223" t="str">
        <f>IF(AND('Mapa final'!$AB$15="Muy Baja",'Mapa final'!$AD$15="Moderado"),CONCATENATE("R3C",'Mapa final'!$R$15),"")</f>
        <v/>
      </c>
      <c r="S208" s="87" t="str">
        <f>IF(AND('Mapa final'!$AB$13="Muy Baja",'Mapa final'!$AD$13="Mayor"),CONCATENATE("R3C",'Mapa final'!$R$13),"")</f>
        <v/>
      </c>
      <c r="T208" s="40" t="str">
        <f>IF(AND('Mapa final'!$AB$14="Muy Baja",'Mapa final'!$AD$14="Mayor"),CONCATENATE("R3C",'Mapa final'!$R$14),"")</f>
        <v/>
      </c>
      <c r="U208" s="88" t="str">
        <f>IF(AND('Mapa final'!$AB$15="Muy Baja",'Mapa final'!$AD$15="Mayor"),CONCATENATE("R3C",'Mapa final'!$R$15),"")</f>
        <v/>
      </c>
      <c r="V208" s="215" t="str">
        <f>IF(AND('Mapa final'!$AB$13="Muy Baja",'Mapa final'!$AD$13="Catastrófico"),CONCATENATE("R3C",'Mapa final'!$R$13),"")</f>
        <v/>
      </c>
      <c r="W208" s="216" t="str">
        <f>IF(AND('Mapa final'!$AB$14="Muy Baja",'Mapa final'!$AD$14="Catastrófico"),CONCATENATE("R3C",'Mapa final'!$R$14),"")</f>
        <v/>
      </c>
      <c r="X208" s="217" t="str">
        <f>IF(AND('Mapa final'!$AB$15="Muy Baja",'Mapa final'!$AD$15="Catastrófico"),CONCATENATE("R3C",'Mapa final'!$R$15),"")</f>
        <v/>
      </c>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row>
    <row r="209" spans="1:65" ht="15.75" x14ac:dyDescent="0.25">
      <c r="A209" s="41"/>
      <c r="B209" s="309"/>
      <c r="C209" s="310"/>
      <c r="D209" s="311"/>
      <c r="E209" s="283"/>
      <c r="F209" s="279"/>
      <c r="G209" s="279"/>
      <c r="H209" s="279"/>
      <c r="I209" s="316"/>
      <c r="J209" s="230" t="str">
        <f>IF(AND('Mapa final'!$AB$16="Muy Baja",'Mapa final'!$AD$16="Moderado"),CONCATENATE("R4C",'Mapa final'!$R$16),"")</f>
        <v>R4C1</v>
      </c>
      <c r="K209" s="231" t="str">
        <f>IF(AND('Mapa final'!$AB$17="Muy Baja",'Mapa final'!$AD$17="Moderado"),CONCATENATE("R4C",'Mapa final'!$R$17),"")</f>
        <v/>
      </c>
      <c r="L209" s="232" t="str">
        <f>IF(AND('Mapa final'!$AB$18="Muy Baja",'Mapa final'!$AD$18="Moderado"),CONCATENATE("R4C",'Mapa final'!$R$18),"")</f>
        <v/>
      </c>
      <c r="M209" s="230" t="str">
        <f>IF(AND('Mapa final'!$AB$16="Muy Baja",'Mapa final'!$AD$16="Moderado"),CONCATENATE("R4C",'Mapa final'!$R$16),"")</f>
        <v>R4C1</v>
      </c>
      <c r="N209" s="231" t="str">
        <f>IF(AND('Mapa final'!$AB$17="Muy Baja",'Mapa final'!$AD$17="Moderado"),CONCATENATE("R4C",'Mapa final'!$R$17),"")</f>
        <v/>
      </c>
      <c r="O209" s="232" t="str">
        <f>IF(AND('Mapa final'!$AB$18="Muy Baja",'Mapa final'!$AD$18="Moderado"),CONCATENATE("R4C",'Mapa final'!$R$18),"")</f>
        <v/>
      </c>
      <c r="P209" s="221" t="str">
        <f>IF(AND('Mapa final'!$AB$16="Muy Baja",'Mapa final'!$AD$16="Moderado"),CONCATENATE("R4C",'Mapa final'!$R$16),"")</f>
        <v>R4C1</v>
      </c>
      <c r="Q209" s="222" t="str">
        <f>IF(AND('Mapa final'!$AB$17="Muy Baja",'Mapa final'!$AD$17="Moderado"),CONCATENATE("R4C",'Mapa final'!$R$17),"")</f>
        <v/>
      </c>
      <c r="R209" s="223" t="str">
        <f>IF(AND('Mapa final'!$AB$18="Muy Baja",'Mapa final'!$AD$18="Moderado"),CONCATENATE("R4C",'Mapa final'!$R$18),"")</f>
        <v/>
      </c>
      <c r="S209" s="87" t="str">
        <f>IF(AND('Mapa final'!$AB$16="Muy Baja",'Mapa final'!$AD$16="Mayor"),CONCATENATE("R4C",'Mapa final'!$R$16),"")</f>
        <v/>
      </c>
      <c r="T209" s="40" t="str">
        <f>IF(AND('Mapa final'!$AB$17="Muy Baja",'Mapa final'!$AD$17="Mayor"),CONCATENATE("R4C",'Mapa final'!$R$17),"")</f>
        <v/>
      </c>
      <c r="U209" s="88" t="str">
        <f>IF(AND('Mapa final'!$AB$18="Muy Baja",'Mapa final'!$AD$18="Mayor"),CONCATENATE("R4C",'Mapa final'!$R$18),"")</f>
        <v/>
      </c>
      <c r="V209" s="215" t="str">
        <f>IF(AND('Mapa final'!$AB$16="Muy Baja",'Mapa final'!$AD$16="Catastrófico"),CONCATENATE("R4C",'Mapa final'!$R$16),"")</f>
        <v/>
      </c>
      <c r="W209" s="216" t="str">
        <f>IF(AND('Mapa final'!$AB$17="Muy Baja",'Mapa final'!$AD$17="Catastrófico"),CONCATENATE("R4C",'Mapa final'!$R$17),"")</f>
        <v/>
      </c>
      <c r="X209" s="217" t="str">
        <f>IF(AND('Mapa final'!$AB$18="Muy Baja",'Mapa final'!$AD$18="Catastrófico"),CONCATENATE("R4C",'Mapa final'!$R$18),"")</f>
        <v/>
      </c>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row>
    <row r="210" spans="1:65" ht="15.75" x14ac:dyDescent="0.25">
      <c r="A210" s="41"/>
      <c r="B210" s="309"/>
      <c r="C210" s="310"/>
      <c r="D210" s="311"/>
      <c r="E210" s="283"/>
      <c r="F210" s="279"/>
      <c r="G210" s="279"/>
      <c r="H210" s="279"/>
      <c r="I210" s="316"/>
      <c r="J210" s="230" t="str">
        <f>IF(AND('Mapa final'!$AB$19="Muy Baja",'Mapa final'!$AD$19="Moderado"),CONCATENATE("R5C",'Mapa final'!$R$19),"")</f>
        <v>R5C1</v>
      </c>
      <c r="K210" s="231" t="str">
        <f>IF(AND('Mapa final'!$AB$20="Muy Baja",'Mapa final'!$AD$20="Moderado"),CONCATENATE("R5C",'Mapa final'!$R$20),"")</f>
        <v/>
      </c>
      <c r="L210" s="232" t="str">
        <f>IF(AND('Mapa final'!$AB$21="Muy Baja",'Mapa final'!$AD$21="Moderado"),CONCATENATE("R5C",'Mapa final'!$R$21),"")</f>
        <v/>
      </c>
      <c r="M210" s="230" t="str">
        <f>IF(AND('Mapa final'!$AB$19="Muy Baja",'Mapa final'!$AD$19="Moderado"),CONCATENATE("R5C",'Mapa final'!$R$19),"")</f>
        <v>R5C1</v>
      </c>
      <c r="N210" s="231" t="str">
        <f>IF(AND('Mapa final'!$AB$20="Muy Baja",'Mapa final'!$AD$20="Moderado"),CONCATENATE("R5C",'Mapa final'!$R$20),"")</f>
        <v/>
      </c>
      <c r="O210" s="232" t="str">
        <f>IF(AND('Mapa final'!$AB$21="Muy Baja",'Mapa final'!$AD$21="Moderado"),CONCATENATE("R5C",'Mapa final'!$R$21),"")</f>
        <v/>
      </c>
      <c r="P210" s="221" t="str">
        <f>IF(AND('Mapa final'!$AB$19="Muy Baja",'Mapa final'!$AD$19="Moderado"),CONCATENATE("R5C",'Mapa final'!$R$19),"")</f>
        <v>R5C1</v>
      </c>
      <c r="Q210" s="222" t="str">
        <f>IF(AND('Mapa final'!$AB$20="Muy Baja",'Mapa final'!$AD$20="Moderado"),CONCATENATE("R5C",'Mapa final'!$R$20),"")</f>
        <v/>
      </c>
      <c r="R210" s="223" t="str">
        <f>IF(AND('Mapa final'!$AB$21="Muy Baja",'Mapa final'!$AD$21="Moderado"),CONCATENATE("R5C",'Mapa final'!$R$21),"")</f>
        <v/>
      </c>
      <c r="S210" s="87" t="str">
        <f>IF(AND('Mapa final'!$AB$19="Muy Baja",'Mapa final'!$AD$19="Mayor"),CONCATENATE("R5C",'Mapa final'!$R$19),"")</f>
        <v/>
      </c>
      <c r="T210" s="40" t="str">
        <f>IF(AND('Mapa final'!$AB$20="Muy Baja",'Mapa final'!$AD$20="Mayor"),CONCATENATE("R5C",'Mapa final'!$R$20),"")</f>
        <v/>
      </c>
      <c r="U210" s="88" t="str">
        <f>IF(AND('Mapa final'!$AB$21="Muy Baja",'Mapa final'!$AD$21="Mayor"),CONCATENATE("R5C",'Mapa final'!$R$21),"")</f>
        <v/>
      </c>
      <c r="V210" s="215" t="str">
        <f>IF(AND('Mapa final'!$AB$19="Muy Baja",'Mapa final'!$AD$19="Catastrófico"),CONCATENATE("R5C",'Mapa final'!$R$19),"")</f>
        <v/>
      </c>
      <c r="W210" s="216" t="str">
        <f>IF(AND('Mapa final'!$AB$20="Muy Baja",'Mapa final'!$AD$20="Catastrófico"),CONCATENATE("R5C",'Mapa final'!$R$20),"")</f>
        <v/>
      </c>
      <c r="X210" s="217" t="str">
        <f>IF(AND('Mapa final'!$AB$21="Muy Baja",'Mapa final'!$AD$21="Catastrófico"),CONCATENATE("R5C",'Mapa final'!$R$21),"")</f>
        <v/>
      </c>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row>
    <row r="211" spans="1:65" ht="15.75" x14ac:dyDescent="0.25">
      <c r="A211" s="41"/>
      <c r="B211" s="309"/>
      <c r="C211" s="310"/>
      <c r="D211" s="311"/>
      <c r="E211" s="283"/>
      <c r="F211" s="279"/>
      <c r="G211" s="279"/>
      <c r="H211" s="279"/>
      <c r="I211" s="316"/>
      <c r="J211" s="230" t="str">
        <f>IF(AND('Mapa final'!$AB$22="Muy Baja",'Mapa final'!$AD$22="Moderado"),CONCATENATE("R6C",'Mapa final'!$R$22),"")</f>
        <v/>
      </c>
      <c r="K211" s="231" t="str">
        <f>IF(AND('Mapa final'!$AB$23="Muy Baja",'Mapa final'!$AD$23="Moderado"),CONCATENATE("R6C",'Mapa final'!$R$23),"")</f>
        <v/>
      </c>
      <c r="L211" s="232" t="str">
        <f>IF(AND('Mapa final'!$AB$24="Muy Baja",'Mapa final'!$AD$24="Moderado"),CONCATENATE("R6C",'Mapa final'!$R$24),"")</f>
        <v/>
      </c>
      <c r="M211" s="230" t="str">
        <f>IF(AND('Mapa final'!$AB$22="Muy Baja",'Mapa final'!$AD$22="Moderado"),CONCATENATE("R6C",'Mapa final'!$R$22),"")</f>
        <v/>
      </c>
      <c r="N211" s="231" t="str">
        <f>IF(AND('Mapa final'!$AB$23="Muy Baja",'Mapa final'!$AD$23="Moderado"),CONCATENATE("R6C",'Mapa final'!$R$23),"")</f>
        <v/>
      </c>
      <c r="O211" s="232" t="str">
        <f>IF(AND('Mapa final'!$AB$24="Muy Baja",'Mapa final'!$AD$24="Moderado"),CONCATENATE("R6C",'Mapa final'!$R$24),"")</f>
        <v/>
      </c>
      <c r="P211" s="221" t="str">
        <f>IF(AND('Mapa final'!$AB$22="Muy Baja",'Mapa final'!$AD$22="Moderado"),CONCATENATE("R6C",'Mapa final'!$R$22),"")</f>
        <v/>
      </c>
      <c r="Q211" s="222" t="str">
        <f>IF(AND('Mapa final'!$AB$23="Muy Baja",'Mapa final'!$AD$23="Moderado"),CONCATENATE("R6C",'Mapa final'!$R$23),"")</f>
        <v/>
      </c>
      <c r="R211" s="223" t="str">
        <f>IF(AND('Mapa final'!$AB$24="Muy Baja",'Mapa final'!$AD$24="Moderado"),CONCATENATE("R6C",'Mapa final'!$R$24),"")</f>
        <v/>
      </c>
      <c r="S211" s="87" t="str">
        <f>IF(AND('Mapa final'!$AB$22="Muy Baja",'Mapa final'!$AD$22="Mayor"),CONCATENATE("R6C",'Mapa final'!$R$22),"")</f>
        <v/>
      </c>
      <c r="T211" s="40" t="str">
        <f>IF(AND('Mapa final'!$AB$23="Muy Baja",'Mapa final'!$AD$23="Mayor"),CONCATENATE("R6C",'Mapa final'!$R$23),"")</f>
        <v/>
      </c>
      <c r="U211" s="88" t="str">
        <f>IF(AND('Mapa final'!$AB$24="Muy Baja",'Mapa final'!$AD$24="Mayor"),CONCATENATE("R6C",'Mapa final'!$R$24),"")</f>
        <v/>
      </c>
      <c r="V211" s="215" t="str">
        <f>IF(AND('Mapa final'!$AB$22="Muy Baja",'Mapa final'!$AD$22="Catastrófico"),CONCATENATE("R6C",'Mapa final'!$R$22),"")</f>
        <v/>
      </c>
      <c r="W211" s="216" t="str">
        <f>IF(AND('Mapa final'!$AB$23="Muy Baja",'Mapa final'!$AD$23="Catastrófico"),CONCATENATE("R6C",'Mapa final'!$R$23),"")</f>
        <v/>
      </c>
      <c r="X211" s="217" t="str">
        <f>IF(AND('Mapa final'!$AB$24="Muy Baja",'Mapa final'!$AD$24="Catastrófico"),CONCATENATE("R6C",'Mapa final'!$R$24),"")</f>
        <v/>
      </c>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row>
    <row r="212" spans="1:65" ht="15.75" x14ac:dyDescent="0.25">
      <c r="A212" s="41"/>
      <c r="B212" s="309"/>
      <c r="C212" s="310"/>
      <c r="D212" s="311"/>
      <c r="E212" s="283"/>
      <c r="F212" s="279"/>
      <c r="G212" s="279"/>
      <c r="H212" s="279"/>
      <c r="I212" s="316"/>
      <c r="J212" s="230" t="str">
        <f>IF(AND('Mapa final'!$AB$25="Muy Baja",'Mapa final'!$AD$25="Moderado"),CONCATENATE("R7C",'Mapa final'!$R$25),"")</f>
        <v/>
      </c>
      <c r="K212" s="231" t="str">
        <f>IF(AND('Mapa final'!$AB$26="Muy Baja",'Mapa final'!$AD$26="Moderado"),CONCATENATE("R7C",'Mapa final'!$R$26),"")</f>
        <v/>
      </c>
      <c r="L212" s="232" t="str">
        <f>IF(AND('Mapa final'!$AB$27="Muy Baja",'Mapa final'!$AD$27="Moderado"),CONCATENATE("R7C",'Mapa final'!$R$27),"")</f>
        <v/>
      </c>
      <c r="M212" s="230" t="str">
        <f>IF(AND('Mapa final'!$AB$25="Muy Baja",'Mapa final'!$AD$25="Moderado"),CONCATENATE("R7C",'Mapa final'!$R$25),"")</f>
        <v/>
      </c>
      <c r="N212" s="231" t="str">
        <f>IF(AND('Mapa final'!$AB$26="Muy Baja",'Mapa final'!$AD$26="Moderado"),CONCATENATE("R7C",'Mapa final'!$R$26),"")</f>
        <v/>
      </c>
      <c r="O212" s="232" t="str">
        <f>IF(AND('Mapa final'!$AB$27="Muy Baja",'Mapa final'!$AD$27="Moderado"),CONCATENATE("R7C",'Mapa final'!$R$27),"")</f>
        <v/>
      </c>
      <c r="P212" s="221" t="str">
        <f>IF(AND('Mapa final'!$AB$25="Muy Baja",'Mapa final'!$AD$25="Moderado"),CONCATENATE("R7C",'Mapa final'!$R$25),"")</f>
        <v/>
      </c>
      <c r="Q212" s="222" t="str">
        <f>IF(AND('Mapa final'!$AB$26="Muy Baja",'Mapa final'!$AD$26="Moderado"),CONCATENATE("R7C",'Mapa final'!$R$26),"")</f>
        <v/>
      </c>
      <c r="R212" s="223" t="str">
        <f>IF(AND('Mapa final'!$AB$27="Muy Baja",'Mapa final'!$AD$27="Moderado"),CONCATENATE("R7C",'Mapa final'!$R$27),"")</f>
        <v/>
      </c>
      <c r="S212" s="87" t="str">
        <f>IF(AND('Mapa final'!$AB$25="Muy Baja",'Mapa final'!$AD$25="Mayor"),CONCATENATE("R7C",'Mapa final'!$R$25),"")</f>
        <v/>
      </c>
      <c r="T212" s="40" t="str">
        <f>IF(AND('Mapa final'!$AB$26="Muy Baja",'Mapa final'!$AD$26="Mayor"),CONCATENATE("R7C",'Mapa final'!$R$26),"")</f>
        <v/>
      </c>
      <c r="U212" s="88" t="str">
        <f>IF(AND('Mapa final'!$AB$27="Muy Baja",'Mapa final'!$AD$27="Mayor"),CONCATENATE("R7C",'Mapa final'!$R$27),"")</f>
        <v/>
      </c>
      <c r="V212" s="215" t="str">
        <f>IF(AND('Mapa final'!$AB$25="Muy Baja",'Mapa final'!$AD$25="Catastrófico"),CONCATENATE("R7C",'Mapa final'!$R$25),"")</f>
        <v/>
      </c>
      <c r="W212" s="216" t="str">
        <f>IF(AND('Mapa final'!$AB$26="Muy Baja",'Mapa final'!$AD$26="Catastrófico"),CONCATENATE("R7C",'Mapa final'!$R$26),"")</f>
        <v/>
      </c>
      <c r="X212" s="217" t="str">
        <f>IF(AND('Mapa final'!$AB$27="Muy Baja",'Mapa final'!$AD$27="Catastrófico"),CONCATENATE("R7C",'Mapa final'!$R$27),"")</f>
        <v/>
      </c>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row>
    <row r="213" spans="1:65" ht="15.75" x14ac:dyDescent="0.25">
      <c r="A213" s="41"/>
      <c r="B213" s="309"/>
      <c r="C213" s="310"/>
      <c r="D213" s="311"/>
      <c r="E213" s="283"/>
      <c r="F213" s="279"/>
      <c r="G213" s="279"/>
      <c r="H213" s="279"/>
      <c r="I213" s="316"/>
      <c r="J213" s="230" t="str">
        <f>IF(AND('Mapa final'!$AB$28="Muy Baja",'Mapa final'!$AD$28="Moderado"),CONCATENATE("R8C",'Mapa final'!$R$28),"")</f>
        <v/>
      </c>
      <c r="K213" s="231" t="str">
        <f>IF(AND('Mapa final'!$AB$29="Muy Baja",'Mapa final'!$AD$29="Moderado"),CONCATENATE("R8C",'Mapa final'!$R$29),"")</f>
        <v/>
      </c>
      <c r="L213" s="232" t="str">
        <f>IF(AND('Mapa final'!$AB$30="Muy Baja",'Mapa final'!$AD$30="Moderado"),CONCATENATE("R8C",'Mapa final'!$R$30),"")</f>
        <v/>
      </c>
      <c r="M213" s="230" t="str">
        <f>IF(AND('Mapa final'!$AB$28="Muy Baja",'Mapa final'!$AD$28="Moderado"),CONCATENATE("R8C",'Mapa final'!$R$28),"")</f>
        <v/>
      </c>
      <c r="N213" s="231" t="str">
        <f>IF(AND('Mapa final'!$AB$29="Muy Baja",'Mapa final'!$AD$29="Moderado"),CONCATENATE("R8C",'Mapa final'!$R$29),"")</f>
        <v/>
      </c>
      <c r="O213" s="232" t="str">
        <f>IF(AND('Mapa final'!$AB$30="Muy Baja",'Mapa final'!$AD$30="Moderado"),CONCATENATE("R8C",'Mapa final'!$R$30),"")</f>
        <v/>
      </c>
      <c r="P213" s="221" t="str">
        <f>IF(AND('Mapa final'!$AB$28="Muy Baja",'Mapa final'!$AD$28="Moderado"),CONCATENATE("R8C",'Mapa final'!$R$28),"")</f>
        <v/>
      </c>
      <c r="Q213" s="222" t="str">
        <f>IF(AND('Mapa final'!$AB$29="Muy Baja",'Mapa final'!$AD$29="Moderado"),CONCATENATE("R8C",'Mapa final'!$R$29),"")</f>
        <v/>
      </c>
      <c r="R213" s="223" t="str">
        <f>IF(AND('Mapa final'!$AB$30="Muy Baja",'Mapa final'!$AD$30="Moderado"),CONCATENATE("R8C",'Mapa final'!$R$30),"")</f>
        <v/>
      </c>
      <c r="S213" s="87" t="str">
        <f>IF(AND('Mapa final'!$AB$28="Muy Baja",'Mapa final'!$AD$28="Mayor"),CONCATENATE("R8C",'Mapa final'!$R$28),"")</f>
        <v/>
      </c>
      <c r="T213" s="40" t="str">
        <f>IF(AND('Mapa final'!$AB$29="Muy Baja",'Mapa final'!$AD$29="Mayor"),CONCATENATE("R8C",'Mapa final'!$R$29),"")</f>
        <v/>
      </c>
      <c r="U213" s="88" t="str">
        <f>IF(AND('Mapa final'!$AB$30="Muy Baja",'Mapa final'!$AD$30="Mayor"),CONCATENATE("R8C",'Mapa final'!$R$30),"")</f>
        <v/>
      </c>
      <c r="V213" s="215" t="str">
        <f>IF(AND('Mapa final'!$AB$28="Muy Baja",'Mapa final'!$AD$28="Catastrófico"),CONCATENATE("R8C",'Mapa final'!$R$28),"")</f>
        <v/>
      </c>
      <c r="W213" s="216" t="str">
        <f>IF(AND('Mapa final'!$AB$29="Muy Baja",'Mapa final'!$AD$29="Catastrófico"),CONCATENATE("R8C",'Mapa final'!$R$29),"")</f>
        <v/>
      </c>
      <c r="X213" s="217" t="str">
        <f>IF(AND('Mapa final'!$AB$30="Muy Baja",'Mapa final'!$AD$30="Catastrófico"),CONCATENATE("R8C",'Mapa final'!$R$30),"")</f>
        <v/>
      </c>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row>
    <row r="214" spans="1:65" ht="15.75" x14ac:dyDescent="0.25">
      <c r="A214" s="41"/>
      <c r="B214" s="309"/>
      <c r="C214" s="310"/>
      <c r="D214" s="311"/>
      <c r="E214" s="283"/>
      <c r="F214" s="279"/>
      <c r="G214" s="279"/>
      <c r="H214" s="279"/>
      <c r="I214" s="316"/>
      <c r="J214" s="230" t="str">
        <f>IF(AND('Mapa final'!$AB$31="Muy Baja",'Mapa final'!$AD$31="Moderado"),CONCATENATE("R9C",'Mapa final'!$R$31),"")</f>
        <v/>
      </c>
      <c r="K214" s="231" t="str">
        <f>IF(AND('Mapa final'!$AB$32="Muy Baja",'Mapa final'!$AD$32="Moderado"),CONCATENATE("R9C",'Mapa final'!$R$32),"")</f>
        <v/>
      </c>
      <c r="L214" s="232" t="str">
        <f>IF(AND('Mapa final'!$AB$33="Muy Baja",'Mapa final'!$AD$33="Moderado"),CONCATENATE("R9C",'Mapa final'!$R$33),"")</f>
        <v/>
      </c>
      <c r="M214" s="230" t="str">
        <f>IF(AND('Mapa final'!$AB$31="Muy Baja",'Mapa final'!$AD$31="Moderado"),CONCATENATE("R9C",'Mapa final'!$R$31),"")</f>
        <v/>
      </c>
      <c r="N214" s="231" t="str">
        <f>IF(AND('Mapa final'!$AB$32="Muy Baja",'Mapa final'!$AD$32="Moderado"),CONCATENATE("R9C",'Mapa final'!$R$32),"")</f>
        <v/>
      </c>
      <c r="O214" s="232" t="str">
        <f>IF(AND('Mapa final'!$AB$33="Muy Baja",'Mapa final'!$AD$33="Moderado"),CONCATENATE("R9C",'Mapa final'!$R$33),"")</f>
        <v/>
      </c>
      <c r="P214" s="221" t="str">
        <f>IF(AND('Mapa final'!$AB$31="Muy Baja",'Mapa final'!$AD$31="Moderado"),CONCATENATE("R9C",'Mapa final'!$R$31),"")</f>
        <v/>
      </c>
      <c r="Q214" s="222" t="str">
        <f>IF(AND('Mapa final'!$AB$32="Muy Baja",'Mapa final'!$AD$32="Moderado"),CONCATENATE("R9C",'Mapa final'!$R$32),"")</f>
        <v/>
      </c>
      <c r="R214" s="223" t="str">
        <f>IF(AND('Mapa final'!$AB$33="Muy Baja",'Mapa final'!$AD$33="Moderado"),CONCATENATE("R9C",'Mapa final'!$R$33),"")</f>
        <v/>
      </c>
      <c r="S214" s="87" t="str">
        <f>IF(AND('Mapa final'!$AB$31="Muy Baja",'Mapa final'!$AD$31="Mayor"),CONCATENATE("R9C",'Mapa final'!$R$31),"")</f>
        <v/>
      </c>
      <c r="T214" s="40" t="str">
        <f>IF(AND('Mapa final'!$AB$32="Muy Baja",'Mapa final'!$AD$32="Mayor"),CONCATENATE("R9C",'Mapa final'!$R$32),"")</f>
        <v/>
      </c>
      <c r="U214" s="88" t="str">
        <f>IF(AND('Mapa final'!$AB$33="Muy Baja",'Mapa final'!$AD$33="Mayor"),CONCATENATE("R9C",'Mapa final'!$R$33),"")</f>
        <v/>
      </c>
      <c r="V214" s="215" t="str">
        <f>IF(AND('Mapa final'!$AB$31="Muy Baja",'Mapa final'!$AD$31="Catastrófico"),CONCATENATE("R9C",'Mapa final'!$R$31),"")</f>
        <v/>
      </c>
      <c r="W214" s="216" t="str">
        <f>IF(AND('Mapa final'!$AB$32="Muy Baja",'Mapa final'!$AD$32="Catastrófico"),CONCATENATE("R9C",'Mapa final'!$R$32),"")</f>
        <v/>
      </c>
      <c r="X214" s="217" t="str">
        <f>IF(AND('Mapa final'!$AB$33="Muy Baja",'Mapa final'!$AD$33="Catastrófico"),CONCATENATE("R9C",'Mapa final'!$R$33),"")</f>
        <v/>
      </c>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row>
    <row r="215" spans="1:65" ht="15.75" x14ac:dyDescent="0.25">
      <c r="A215" s="41"/>
      <c r="B215" s="309"/>
      <c r="C215" s="310"/>
      <c r="D215" s="311"/>
      <c r="E215" s="283"/>
      <c r="F215" s="279"/>
      <c r="G215" s="279"/>
      <c r="H215" s="279"/>
      <c r="I215" s="316"/>
      <c r="J215" s="230" t="str">
        <f>IF(AND('Mapa final'!$AB$34="Muy Baja",'Mapa final'!$AD$34="Moderado"),CONCATENATE("R10C",'Mapa final'!$R$34),"")</f>
        <v/>
      </c>
      <c r="K215" s="231" t="str">
        <f>IF(AND('Mapa final'!$AB$35="Muy Baja",'Mapa final'!$AD$35="Moderado"),CONCATENATE("R10C",'Mapa final'!$R$35),"")</f>
        <v/>
      </c>
      <c r="L215" s="232" t="str">
        <f>IF(AND('Mapa final'!$AB$36="Muy Baja",'Mapa final'!$AD$36="Moderado"),CONCATENATE("R10C",'Mapa final'!$R$36),"")</f>
        <v/>
      </c>
      <c r="M215" s="230" t="str">
        <f>IF(AND('Mapa final'!$AB$34="Muy Baja",'Mapa final'!$AD$34="Moderado"),CONCATENATE("R10C",'Mapa final'!$R$34),"")</f>
        <v/>
      </c>
      <c r="N215" s="231" t="str">
        <f>IF(AND('Mapa final'!$AB$35="Muy Baja",'Mapa final'!$AD$35="Moderado"),CONCATENATE("R10C",'Mapa final'!$R$35),"")</f>
        <v/>
      </c>
      <c r="O215" s="232" t="str">
        <f>IF(AND('Mapa final'!$AB$36="Muy Baja",'Mapa final'!$AD$36="Moderado"),CONCATENATE("R10C",'Mapa final'!$R$36),"")</f>
        <v/>
      </c>
      <c r="P215" s="221" t="str">
        <f>IF(AND('Mapa final'!$AB$34="Muy Baja",'Mapa final'!$AD$34="Moderado"),CONCATENATE("R10C",'Mapa final'!$R$34),"")</f>
        <v/>
      </c>
      <c r="Q215" s="222" t="str">
        <f>IF(AND('Mapa final'!$AB$35="Muy Baja",'Mapa final'!$AD$35="Moderado"),CONCATENATE("R10C",'Mapa final'!$R$35),"")</f>
        <v/>
      </c>
      <c r="R215" s="223" t="str">
        <f>IF(AND('Mapa final'!$AB$36="Muy Baja",'Mapa final'!$AD$36="Moderado"),CONCATENATE("R10C",'Mapa final'!$R$36),"")</f>
        <v/>
      </c>
      <c r="S215" s="87" t="str">
        <f>IF(AND('Mapa final'!$AB$34="Muy Baja",'Mapa final'!$AD$34="Mayor"),CONCATENATE("R10C",'Mapa final'!$R$34),"")</f>
        <v/>
      </c>
      <c r="T215" s="40" t="str">
        <f>IF(AND('Mapa final'!$AB$35="Muy Baja",'Mapa final'!$AD$35="Mayor"),CONCATENATE("R10C",'Mapa final'!$R$35),"")</f>
        <v/>
      </c>
      <c r="U215" s="88" t="str">
        <f>IF(AND('Mapa final'!$AB$36="Muy Baja",'Mapa final'!$AD$36="Mayor"),CONCATENATE("R10C",'Mapa final'!$R$36),"")</f>
        <v/>
      </c>
      <c r="V215" s="215" t="str">
        <f>IF(AND('Mapa final'!$AB$34="Muy Baja",'Mapa final'!$AD$34="Catastrófico"),CONCATENATE("R10C",'Mapa final'!$R$34),"")</f>
        <v/>
      </c>
      <c r="W215" s="216" t="str">
        <f>IF(AND('Mapa final'!$AB$35="Muy Baja",'Mapa final'!$AD$35="Catastrófico"),CONCATENATE("R10C",'Mapa final'!$R$35),"")</f>
        <v/>
      </c>
      <c r="X215" s="217" t="str">
        <f>IF(AND('Mapa final'!$AB$36="Muy Baja",'Mapa final'!$AD$36="Catastrófico"),CONCATENATE("R10C",'Mapa final'!$R$36),"")</f>
        <v/>
      </c>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row>
    <row r="216" spans="1:65" ht="15.75" x14ac:dyDescent="0.25">
      <c r="A216" s="41"/>
      <c r="B216" s="309"/>
      <c r="C216" s="310"/>
      <c r="D216" s="311"/>
      <c r="E216" s="283"/>
      <c r="F216" s="279"/>
      <c r="G216" s="279"/>
      <c r="H216" s="279"/>
      <c r="I216" s="316"/>
      <c r="J216" s="230" t="str">
        <f>IF(AND('Mapa final'!$AB$37="Muy Baja",'Mapa final'!$AD$37="Moderado"),CONCATENATE("R11C",'Mapa final'!$R$37),"")</f>
        <v>R11C1</v>
      </c>
      <c r="K216" s="231" t="str">
        <f>IF(AND('Mapa final'!$AB$38="Muy Baja",'Mapa final'!$AD$38="Moderado"),CONCATENATE("R11C",'Mapa final'!$R$38),"")</f>
        <v/>
      </c>
      <c r="L216" s="232" t="str">
        <f>IF(AND('Mapa final'!$AB$39="Muy Baja",'Mapa final'!$AD$39="Moderado"),CONCATENATE("R11C",'Mapa final'!$R$39),"")</f>
        <v/>
      </c>
      <c r="M216" s="230" t="str">
        <f>IF(AND('Mapa final'!$AB$37="Muy Baja",'Mapa final'!$AD$37="Moderado"),CONCATENATE("R11C",'Mapa final'!$R$37),"")</f>
        <v>R11C1</v>
      </c>
      <c r="N216" s="231" t="str">
        <f>IF(AND('Mapa final'!$AB$38="Muy Baja",'Mapa final'!$AD$38="Moderado"),CONCATENATE("R11C",'Mapa final'!$R$38),"")</f>
        <v/>
      </c>
      <c r="O216" s="232" t="str">
        <f>IF(AND('Mapa final'!$AB$39="Muy Baja",'Mapa final'!$AD$39="Moderado"),CONCATENATE("R11C",'Mapa final'!$R$39),"")</f>
        <v/>
      </c>
      <c r="P216" s="221" t="str">
        <f>IF(AND('Mapa final'!$AB$37="Muy Baja",'Mapa final'!$AD$37="Moderado"),CONCATENATE("R11C",'Mapa final'!$R$37),"")</f>
        <v>R11C1</v>
      </c>
      <c r="Q216" s="222" t="str">
        <f>IF(AND('Mapa final'!$AB$38="Muy Baja",'Mapa final'!$AD$38="Moderado"),CONCATENATE("R11C",'Mapa final'!$R$38),"")</f>
        <v/>
      </c>
      <c r="R216" s="223" t="str">
        <f>IF(AND('Mapa final'!$AB$39="Muy Baja",'Mapa final'!$AD$39="Moderado"),CONCATENATE("R11C",'Mapa final'!$R$39),"")</f>
        <v/>
      </c>
      <c r="S216" s="87" t="str">
        <f>IF(AND('Mapa final'!$AB$37="Muy Baja",'Mapa final'!$AD$37="Mayor"),CONCATENATE("R11C",'Mapa final'!$R$37),"")</f>
        <v/>
      </c>
      <c r="T216" s="40" t="str">
        <f>IF(AND('Mapa final'!$AB$38="Muy Baja",'Mapa final'!$AD$38="Mayor"),CONCATENATE("R11C",'Mapa final'!$R$38),"")</f>
        <v/>
      </c>
      <c r="U216" s="88" t="str">
        <f>IF(AND('Mapa final'!$AB$39="Muy Baja",'Mapa final'!$AD$39="Mayor"),CONCATENATE("R11C",'Mapa final'!$R$39),"")</f>
        <v/>
      </c>
      <c r="V216" s="215" t="str">
        <f>IF(AND('Mapa final'!$AB$37="Muy Baja",'Mapa final'!$AD$37="Catastrófico"),CONCATENATE("R11C",'Mapa final'!$R$37),"")</f>
        <v/>
      </c>
      <c r="W216" s="216" t="str">
        <f>IF(AND('Mapa final'!$AB$38="Muy Baja",'Mapa final'!$AD$38="Catastrófico"),CONCATENATE("R11C",'Mapa final'!$R$38),"")</f>
        <v/>
      </c>
      <c r="X216" s="217" t="str">
        <f>IF(AND('Mapa final'!$AB$39="Muy Baja",'Mapa final'!$AD$39="Catastrófico"),CONCATENATE("R11C",'Mapa final'!$R$39),"")</f>
        <v/>
      </c>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row>
    <row r="217" spans="1:65" ht="15.75" x14ac:dyDescent="0.25">
      <c r="A217" s="41"/>
      <c r="B217" s="309"/>
      <c r="C217" s="310"/>
      <c r="D217" s="311"/>
      <c r="E217" s="283"/>
      <c r="F217" s="279"/>
      <c r="G217" s="279"/>
      <c r="H217" s="279"/>
      <c r="I217" s="316"/>
      <c r="J217" s="230" t="str">
        <f>IF(AND('Mapa final'!$AB$40="Muy Baja",'Mapa final'!$AD$40="Moderado"),CONCATENATE("R12C",'Mapa final'!$R$40),"")</f>
        <v/>
      </c>
      <c r="K217" s="231" t="str">
        <f>IF(AND('Mapa final'!$AB$41="Muy Baja",'Mapa final'!$AD$41="Moderado"),CONCATENATE("R12C",'Mapa final'!$R$41),"")</f>
        <v>R12C2</v>
      </c>
      <c r="L217" s="232" t="str">
        <f>IF(AND('Mapa final'!$AB$42="Muy Baja",'Mapa final'!$AD$42="Moderado"),CONCATENATE("R12C",'Mapa final'!$R$42),"")</f>
        <v/>
      </c>
      <c r="M217" s="230" t="str">
        <f>IF(AND('Mapa final'!$AB$40="Muy Baja",'Mapa final'!$AD$40="Moderado"),CONCATENATE("R12C",'Mapa final'!$R$40),"")</f>
        <v/>
      </c>
      <c r="N217" s="231" t="str">
        <f>IF(AND('Mapa final'!$AB$41="Muy Baja",'Mapa final'!$AD$41="Moderado"),CONCATENATE("R12C",'Mapa final'!$R$41),"")</f>
        <v>R12C2</v>
      </c>
      <c r="O217" s="232" t="str">
        <f>IF(AND('Mapa final'!$AB$42="Muy Baja",'Mapa final'!$AD$42="Moderado"),CONCATENATE("R12C",'Mapa final'!$R$42),"")</f>
        <v/>
      </c>
      <c r="P217" s="221" t="str">
        <f>IF(AND('Mapa final'!$AB$40="Muy Baja",'Mapa final'!$AD$40="Moderado"),CONCATENATE("R12C",'Mapa final'!$R$40),"")</f>
        <v/>
      </c>
      <c r="Q217" s="222" t="str">
        <f>IF(AND('Mapa final'!$AB$41="Muy Baja",'Mapa final'!$AD$41="Moderado"),CONCATENATE("R12C",'Mapa final'!$R$41),"")</f>
        <v>R12C2</v>
      </c>
      <c r="R217" s="223" t="str">
        <f>IF(AND('Mapa final'!$AB$42="Muy Baja",'Mapa final'!$AD$42="Moderado"),CONCATENATE("R12C",'Mapa final'!$R$42),"")</f>
        <v/>
      </c>
      <c r="S217" s="87" t="str">
        <f>IF(AND('Mapa final'!$AB$40="Muy Baja",'Mapa final'!$AD$40="Mayor"),CONCATENATE("R12C",'Mapa final'!$R$40),"")</f>
        <v/>
      </c>
      <c r="T217" s="40" t="str">
        <f>IF(AND('Mapa final'!$AB$41="Muy Baja",'Mapa final'!$AD$41="Mayor"),CONCATENATE("R12C",'Mapa final'!$R$41),"")</f>
        <v/>
      </c>
      <c r="U217" s="88" t="str">
        <f>IF(AND('Mapa final'!$AB$42="Muy Baja",'Mapa final'!$AD$42="Mayor"),CONCATENATE("R12C",'Mapa final'!$R$42),"")</f>
        <v/>
      </c>
      <c r="V217" s="215" t="str">
        <f>IF(AND('Mapa final'!$AB$40="Muy Baja",'Mapa final'!$AD$40="Catastrófico"),CONCATENATE("R12C",'Mapa final'!$R$40),"")</f>
        <v/>
      </c>
      <c r="W217" s="216" t="str">
        <f>IF(AND('Mapa final'!$AB$41="Muy Baja",'Mapa final'!$AD$41="Catastrófico"),CONCATENATE("R12C",'Mapa final'!$R$41),"")</f>
        <v/>
      </c>
      <c r="X217" s="217" t="str">
        <f>IF(AND('Mapa final'!$AB$42="Muy Baja",'Mapa final'!$AD$42="Catastrófico"),CONCATENATE("R12C",'Mapa final'!$R$42),"")</f>
        <v/>
      </c>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row>
    <row r="218" spans="1:65" ht="15.75" x14ac:dyDescent="0.25">
      <c r="A218" s="41"/>
      <c r="B218" s="309"/>
      <c r="C218" s="310"/>
      <c r="D218" s="311"/>
      <c r="E218" s="283"/>
      <c r="F218" s="279"/>
      <c r="G218" s="279"/>
      <c r="H218" s="279"/>
      <c r="I218" s="316"/>
      <c r="J218" s="230" t="str">
        <f>IF(AND('Mapa final'!$AB$43="Muy Baja",'Mapa final'!$AD$43="Moderado"),CONCATENATE("R13C",'Mapa final'!$R$43),"")</f>
        <v/>
      </c>
      <c r="K218" s="231" t="str">
        <f>IF(AND('Mapa final'!$AB$44="Muy Baja",'Mapa final'!$AD$44="Moderado"),CONCATENATE("R13C",'Mapa final'!$R$44),"")</f>
        <v/>
      </c>
      <c r="L218" s="232" t="str">
        <f>IF(AND('Mapa final'!$AB$45="Muy Baja",'Mapa final'!$AD$45="Moderado"),CONCATENATE("R13C",'Mapa final'!$R$45),"")</f>
        <v/>
      </c>
      <c r="M218" s="230" t="str">
        <f>IF(AND('Mapa final'!$AB$43="Muy Baja",'Mapa final'!$AD$43="Moderado"),CONCATENATE("R13C",'Mapa final'!$R$43),"")</f>
        <v/>
      </c>
      <c r="N218" s="231" t="str">
        <f>IF(AND('Mapa final'!$AB$44="Muy Baja",'Mapa final'!$AD$44="Moderado"),CONCATENATE("R13C",'Mapa final'!$R$44),"")</f>
        <v/>
      </c>
      <c r="O218" s="232" t="str">
        <f>IF(AND('Mapa final'!$AB$45="Muy Baja",'Mapa final'!$AD$45="Moderado"),CONCATENATE("R13C",'Mapa final'!$R$45),"")</f>
        <v/>
      </c>
      <c r="P218" s="221" t="str">
        <f>IF(AND('Mapa final'!$AB$43="Muy Baja",'Mapa final'!$AD$43="Moderado"),CONCATENATE("R13C",'Mapa final'!$R$43),"")</f>
        <v/>
      </c>
      <c r="Q218" s="222" t="str">
        <f>IF(AND('Mapa final'!$AB$44="Muy Baja",'Mapa final'!$AD$44="Moderado"),CONCATENATE("R13C",'Mapa final'!$R$44),"")</f>
        <v/>
      </c>
      <c r="R218" s="223" t="str">
        <f>IF(AND('Mapa final'!$AB$45="Muy Baja",'Mapa final'!$AD$45="Moderado"),CONCATENATE("R13C",'Mapa final'!$R$45),"")</f>
        <v/>
      </c>
      <c r="S218" s="87" t="str">
        <f>IF(AND('Mapa final'!$AB$43="Muy Baja",'Mapa final'!$AD$43="Mayor"),CONCATENATE("R13C",'Mapa final'!$R$43),"")</f>
        <v/>
      </c>
      <c r="T218" s="40" t="str">
        <f>IF(AND('Mapa final'!$AB$44="Muy Baja",'Mapa final'!$AD$44="Mayor"),CONCATENATE("R13C",'Mapa final'!$R$44),"")</f>
        <v/>
      </c>
      <c r="U218" s="88" t="str">
        <f>IF(AND('Mapa final'!$AB$45="Muy Baja",'Mapa final'!$AD$45="Mayor"),CONCATENATE("R13C",'Mapa final'!$R$45),"")</f>
        <v/>
      </c>
      <c r="V218" s="215" t="str">
        <f>IF(AND('Mapa final'!$AB$43="Muy Baja",'Mapa final'!$AD$43="Catastrófico"),CONCATENATE("R13C",'Mapa final'!$R$43),"")</f>
        <v/>
      </c>
      <c r="W218" s="216" t="str">
        <f>IF(AND('Mapa final'!$AB$44="Muy Baja",'Mapa final'!$AD$44="Catastrófico"),CONCATENATE("R13C",'Mapa final'!$R$44),"")</f>
        <v/>
      </c>
      <c r="X218" s="217" t="str">
        <f>IF(AND('Mapa final'!$AB$45="Muy Baja",'Mapa final'!$AD$45="Catastrófico"),CONCATENATE("R13C",'Mapa final'!$R$45),"")</f>
        <v/>
      </c>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row>
    <row r="219" spans="1:65" ht="15.75" x14ac:dyDescent="0.25">
      <c r="A219" s="41"/>
      <c r="B219" s="309"/>
      <c r="C219" s="310"/>
      <c r="D219" s="311"/>
      <c r="E219" s="283"/>
      <c r="F219" s="279"/>
      <c r="G219" s="279"/>
      <c r="H219" s="279"/>
      <c r="I219" s="316"/>
      <c r="J219" s="230" t="str">
        <f>IF(AND('Mapa final'!$AB$46="Muy Baja",'Mapa final'!$AD$46="Moderado"),CONCATENATE("R14C",'Mapa final'!$R$46),"")</f>
        <v/>
      </c>
      <c r="K219" s="231" t="str">
        <f>IF(AND('Mapa final'!$AB$47="Muy Baja",'Mapa final'!$AD$47="Moderado"),CONCATENATE("R14C",'Mapa final'!$R$47),"")</f>
        <v/>
      </c>
      <c r="L219" s="232" t="str">
        <f>IF(AND('Mapa final'!$AB$48="Muy Baja",'Mapa final'!$AD$48="Moderado"),CONCATENATE("R14C",'Mapa final'!$R$48),"")</f>
        <v/>
      </c>
      <c r="M219" s="230" t="str">
        <f>IF(AND('Mapa final'!$AB$46="Muy Baja",'Mapa final'!$AD$46="Moderado"),CONCATENATE("R14C",'Mapa final'!$R$46),"")</f>
        <v/>
      </c>
      <c r="N219" s="231" t="str">
        <f>IF(AND('Mapa final'!$AB$47="Muy Baja",'Mapa final'!$AD$47="Moderado"),CONCATENATE("R14C",'Mapa final'!$R$47),"")</f>
        <v/>
      </c>
      <c r="O219" s="232" t="str">
        <f>IF(AND('Mapa final'!$AB$48="Muy Baja",'Mapa final'!$AD$48="Moderado"),CONCATENATE("R14C",'Mapa final'!$R$48),"")</f>
        <v/>
      </c>
      <c r="P219" s="221" t="str">
        <f>IF(AND('Mapa final'!$AB$46="Muy Baja",'Mapa final'!$AD$46="Moderado"),CONCATENATE("R14C",'Mapa final'!$R$46),"")</f>
        <v/>
      </c>
      <c r="Q219" s="222" t="str">
        <f>IF(AND('Mapa final'!$AB$47="Muy Baja",'Mapa final'!$AD$47="Moderado"),CONCATENATE("R14C",'Mapa final'!$R$47),"")</f>
        <v/>
      </c>
      <c r="R219" s="223" t="str">
        <f>IF(AND('Mapa final'!$AB$48="Muy Baja",'Mapa final'!$AD$48="Moderado"),CONCATENATE("R14C",'Mapa final'!$R$48),"")</f>
        <v/>
      </c>
      <c r="S219" s="87" t="str">
        <f>IF(AND('Mapa final'!$AB$46="Muy Baja",'Mapa final'!$AD$46="Mayor"),CONCATENATE("R14C",'Mapa final'!$R$46),"")</f>
        <v/>
      </c>
      <c r="T219" s="40" t="str">
        <f>IF(AND('Mapa final'!$AB$47="Muy Baja",'Mapa final'!$AD$47="Mayor"),CONCATENATE("R14C",'Mapa final'!$R$47),"")</f>
        <v/>
      </c>
      <c r="U219" s="88" t="str">
        <f>IF(AND('Mapa final'!$AB$48="Muy Baja",'Mapa final'!$AD$48="Mayor"),CONCATENATE("R14C",'Mapa final'!$R$48),"")</f>
        <v/>
      </c>
      <c r="V219" s="215" t="str">
        <f>IF(AND('Mapa final'!$AB$46="Muy Baja",'Mapa final'!$AD$46="Catastrófico"),CONCATENATE("R14C",'Mapa final'!$R$46),"")</f>
        <v/>
      </c>
      <c r="W219" s="216" t="str">
        <f>IF(AND('Mapa final'!$AB$47="Muy Baja",'Mapa final'!$AD$47="Catastrófico"),CONCATENATE("R14C",'Mapa final'!$R$47),"")</f>
        <v/>
      </c>
      <c r="X219" s="217" t="str">
        <f>IF(AND('Mapa final'!$AB$48="Muy Baja",'Mapa final'!$AD$48="Catastrófico"),CONCATENATE("R14C",'Mapa final'!$R$48),"")</f>
        <v/>
      </c>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row>
    <row r="220" spans="1:65" ht="15.75" x14ac:dyDescent="0.25">
      <c r="A220" s="41"/>
      <c r="B220" s="309"/>
      <c r="C220" s="310"/>
      <c r="D220" s="311"/>
      <c r="E220" s="283"/>
      <c r="F220" s="279"/>
      <c r="G220" s="279"/>
      <c r="H220" s="279"/>
      <c r="I220" s="316"/>
      <c r="J220" s="230" t="str">
        <f>IF(AND('Mapa final'!$AB$49="Muy Baja",'Mapa final'!$AD$49="Moderado"),CONCATENATE("R15C",'Mapa final'!$R$49),"")</f>
        <v/>
      </c>
      <c r="K220" s="231" t="str">
        <f>IF(AND('Mapa final'!$AB$50="Muy Baja",'Mapa final'!$AD$50="Moderado"),CONCATENATE("R15C",'Mapa final'!$R$50),"")</f>
        <v/>
      </c>
      <c r="L220" s="232" t="str">
        <f>IF(AND('Mapa final'!$AB$51="Muy Baja",'Mapa final'!$AD$51="Moderado"),CONCATENATE("R15C",'Mapa final'!$R$51),"")</f>
        <v/>
      </c>
      <c r="M220" s="230" t="str">
        <f>IF(AND('Mapa final'!$AB$49="Muy Baja",'Mapa final'!$AD$49="Moderado"),CONCATENATE("R15C",'Mapa final'!$R$49),"")</f>
        <v/>
      </c>
      <c r="N220" s="231" t="str">
        <f>IF(AND('Mapa final'!$AB$50="Muy Baja",'Mapa final'!$AD$50="Moderado"),CONCATENATE("R15C",'Mapa final'!$R$50),"")</f>
        <v/>
      </c>
      <c r="O220" s="232" t="str">
        <f>IF(AND('Mapa final'!$AB$51="Muy Baja",'Mapa final'!$AD$51="Moderado"),CONCATENATE("R15C",'Mapa final'!$R$51),"")</f>
        <v/>
      </c>
      <c r="P220" s="221" t="str">
        <f>IF(AND('Mapa final'!$AB$49="Muy Baja",'Mapa final'!$AD$49="Moderado"),CONCATENATE("R15C",'Mapa final'!$R$49),"")</f>
        <v/>
      </c>
      <c r="Q220" s="222" t="str">
        <f>IF(AND('Mapa final'!$AB$50="Muy Baja",'Mapa final'!$AD$50="Moderado"),CONCATENATE("R15C",'Mapa final'!$R$50),"")</f>
        <v/>
      </c>
      <c r="R220" s="223" t="str">
        <f>IF(AND('Mapa final'!$AB$51="Muy Baja",'Mapa final'!$AD$51="Moderado"),CONCATENATE("R15C",'Mapa final'!$R$51),"")</f>
        <v/>
      </c>
      <c r="S220" s="87" t="str">
        <f>IF(AND('Mapa final'!$AB$49="Muy Baja",'Mapa final'!$AD$49="Mayor"),CONCATENATE("R15C",'Mapa final'!$R$49),"")</f>
        <v/>
      </c>
      <c r="T220" s="40" t="str">
        <f>IF(AND('Mapa final'!$AB$50="Muy Baja",'Mapa final'!$AD$50="Mayor"),CONCATENATE("R15C",'Mapa final'!$R$50),"")</f>
        <v/>
      </c>
      <c r="U220" s="88" t="str">
        <f>IF(AND('Mapa final'!$AB$51="Muy Baja",'Mapa final'!$AD$51="Mayor"),CONCATENATE("R15C",'Mapa final'!$R$51),"")</f>
        <v/>
      </c>
      <c r="V220" s="215" t="str">
        <f>IF(AND('Mapa final'!$AB$49="Muy Baja",'Mapa final'!$AD$49="Catastrófico"),CONCATENATE("R15C",'Mapa final'!$R$49),"")</f>
        <v/>
      </c>
      <c r="W220" s="216" t="str">
        <f>IF(AND('Mapa final'!$AB$50="Muy Baja",'Mapa final'!$AD$50="Catastrófico"),CONCATENATE("R15C",'Mapa final'!$R$50),"")</f>
        <v/>
      </c>
      <c r="X220" s="217" t="str">
        <f>IF(AND('Mapa final'!$AB$51="Muy Baja",'Mapa final'!$AD$51="Catastrófico"),CONCATENATE("R15C",'Mapa final'!$R$51),"")</f>
        <v/>
      </c>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row>
    <row r="221" spans="1:65" ht="15.75" x14ac:dyDescent="0.25">
      <c r="A221" s="41"/>
      <c r="B221" s="309"/>
      <c r="C221" s="310"/>
      <c r="D221" s="311"/>
      <c r="E221" s="283"/>
      <c r="F221" s="279"/>
      <c r="G221" s="279"/>
      <c r="H221" s="279"/>
      <c r="I221" s="316"/>
      <c r="J221" s="230" t="str">
        <f>IF(AND('Mapa final'!$AB$52="Muy Baja",'Mapa final'!$AD$52="Moderado"),CONCATENATE("R16C",'Mapa final'!$R$52),"")</f>
        <v/>
      </c>
      <c r="K221" s="231" t="str">
        <f>IF(AND('Mapa final'!$AB$53="Muy Baja",'Mapa final'!$AD$53="Moderado"),CONCATENATE("R16C",'Mapa final'!$R$53),"")</f>
        <v/>
      </c>
      <c r="L221" s="232" t="str">
        <f>IF(AND('Mapa final'!$AB$54="Muy Baja",'Mapa final'!$AD$54="Moderado"),CONCATENATE("R16C",'Mapa final'!$R$54),"")</f>
        <v/>
      </c>
      <c r="M221" s="230" t="str">
        <f>IF(AND('Mapa final'!$AB$52="Muy Baja",'Mapa final'!$AD$52="Moderado"),CONCATENATE("R16C",'Mapa final'!$R$52),"")</f>
        <v/>
      </c>
      <c r="N221" s="231" t="str">
        <f>IF(AND('Mapa final'!$AB$53="Muy Baja",'Mapa final'!$AD$53="Moderado"),CONCATENATE("R16C",'Mapa final'!$R$53),"")</f>
        <v/>
      </c>
      <c r="O221" s="232" t="str">
        <f>IF(AND('Mapa final'!$AB$54="Muy Baja",'Mapa final'!$AD$54="Moderado"),CONCATENATE("R16C",'Mapa final'!$R$54),"")</f>
        <v/>
      </c>
      <c r="P221" s="221" t="str">
        <f>IF(AND('Mapa final'!$AB$52="Muy Baja",'Mapa final'!$AD$52="Moderado"),CONCATENATE("R16C",'Mapa final'!$R$52),"")</f>
        <v/>
      </c>
      <c r="Q221" s="222" t="str">
        <f>IF(AND('Mapa final'!$AB$53="Muy Baja",'Mapa final'!$AD$53="Moderado"),CONCATENATE("R16C",'Mapa final'!$R$53),"")</f>
        <v/>
      </c>
      <c r="R221" s="223" t="str">
        <f>IF(AND('Mapa final'!$AB$54="Muy Baja",'Mapa final'!$AD$54="Moderado"),CONCATENATE("R16C",'Mapa final'!$R$54),"")</f>
        <v/>
      </c>
      <c r="S221" s="87" t="str">
        <f>IF(AND('Mapa final'!$AB$52="Muy Baja",'Mapa final'!$AD$52="Mayor"),CONCATENATE("R16C",'Mapa final'!$R$52),"")</f>
        <v/>
      </c>
      <c r="T221" s="40" t="str">
        <f>IF(AND('Mapa final'!$AB$53="Muy Baja",'Mapa final'!$AD$53="Mayor"),CONCATENATE("R16C",'Mapa final'!$R$53),"")</f>
        <v/>
      </c>
      <c r="U221" s="88" t="str">
        <f>IF(AND('Mapa final'!$AB$54="Muy Baja",'Mapa final'!$AD$54="Mayor"),CONCATENATE("R16C",'Mapa final'!$R$54),"")</f>
        <v/>
      </c>
      <c r="V221" s="215" t="str">
        <f>IF(AND('Mapa final'!$AB$52="Muy Baja",'Mapa final'!$AD$52="Catastrófico"),CONCATENATE("R16C",'Mapa final'!$R$52),"")</f>
        <v/>
      </c>
      <c r="W221" s="216" t="str">
        <f>IF(AND('Mapa final'!$AB$53="Muy Baja",'Mapa final'!$AD$53="Catastrófico"),CONCATENATE("R16C",'Mapa final'!$R$53),"")</f>
        <v/>
      </c>
      <c r="X221" s="217" t="str">
        <f>IF(AND('Mapa final'!$AB$54="Muy Baja",'Mapa final'!$AD$54="Catastrófico"),CONCATENATE("R16C",'Mapa final'!$R$54),"")</f>
        <v/>
      </c>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row>
    <row r="222" spans="1:65" ht="15.75" x14ac:dyDescent="0.25">
      <c r="A222" s="41"/>
      <c r="B222" s="309"/>
      <c r="C222" s="310"/>
      <c r="D222" s="311"/>
      <c r="E222" s="283"/>
      <c r="F222" s="279"/>
      <c r="G222" s="279"/>
      <c r="H222" s="279"/>
      <c r="I222" s="316"/>
      <c r="J222" s="230" t="str">
        <f>IF(AND('Mapa final'!$AB$55="Muy Baja",'Mapa final'!$AD$55="Moderado"),CONCATENATE("R17",'Mapa final'!$R$55),"")</f>
        <v/>
      </c>
      <c r="K222" s="231" t="str">
        <f>IF(AND('Mapa final'!$AB$56="Muy Baja",'Mapa final'!$AD$56="Moderado"),CONCATENATE("R17C",'Mapa final'!$R$56),"")</f>
        <v/>
      </c>
      <c r="L222" s="232" t="str">
        <f>IF(AND('Mapa final'!$AB$57="Muy Baja",'Mapa final'!$AD$57="Moderado"),CONCATENATE("R17C",'Mapa final'!$R$57),"")</f>
        <v/>
      </c>
      <c r="M222" s="230" t="str">
        <f>IF(AND('Mapa final'!$AB$55="Muy Baja",'Mapa final'!$AD$55="Moderado"),CONCATENATE("R17",'Mapa final'!$R$55),"")</f>
        <v/>
      </c>
      <c r="N222" s="231" t="str">
        <f>IF(AND('Mapa final'!$AB$56="Muy Baja",'Mapa final'!$AD$56="Moderado"),CONCATENATE("R17C",'Mapa final'!$R$56),"")</f>
        <v/>
      </c>
      <c r="O222" s="232" t="str">
        <f>IF(AND('Mapa final'!$AB$57="Muy Baja",'Mapa final'!$AD$57="Moderado"),CONCATENATE("R17C",'Mapa final'!$R$57),"")</f>
        <v/>
      </c>
      <c r="P222" s="221" t="str">
        <f>IF(AND('Mapa final'!$AB$55="Muy Baja",'Mapa final'!$AD$55="Moderado"),CONCATENATE("R17",'Mapa final'!$R$55),"")</f>
        <v/>
      </c>
      <c r="Q222" s="222" t="str">
        <f>IF(AND('Mapa final'!$AB$56="Muy Baja",'Mapa final'!$AD$56="Moderado"),CONCATENATE("R17C",'Mapa final'!$R$56),"")</f>
        <v/>
      </c>
      <c r="R222" s="223" t="str">
        <f>IF(AND('Mapa final'!$AB$57="Muy Baja",'Mapa final'!$AD$57="Moderado"),CONCATENATE("R17C",'Mapa final'!$R$57),"")</f>
        <v/>
      </c>
      <c r="S222" s="87" t="str">
        <f>IF(AND('Mapa final'!$AB$55="Muy Baja",'Mapa final'!$AD$55="Mayor"),CONCATENATE("R17",'Mapa final'!$R$55),"")</f>
        <v/>
      </c>
      <c r="T222" s="40" t="str">
        <f>IF(AND('Mapa final'!$AB$56="Muy Baja",'Mapa final'!$AD$56="Mayor"),CONCATENATE("R17C",'Mapa final'!$R$56),"")</f>
        <v/>
      </c>
      <c r="U222" s="88" t="str">
        <f>IF(AND('Mapa final'!$AB$57="Muy Baja",'Mapa final'!$AD$57="Mayor"),CONCATENATE("R17C",'Mapa final'!$R$57),"")</f>
        <v/>
      </c>
      <c r="V222" s="215" t="str">
        <f>IF(AND('Mapa final'!$AB$55="Muy Baja",'Mapa final'!$AD$55="Catastrófico"),CONCATENATE("R17",'Mapa final'!$R$55),"")</f>
        <v/>
      </c>
      <c r="W222" s="216" t="str">
        <f>IF(AND('Mapa final'!$AB$56="Muy Baja",'Mapa final'!$AD$56="Catastrófico"),CONCATENATE("R17C",'Mapa final'!$R$56),"")</f>
        <v/>
      </c>
      <c r="X222" s="217" t="str">
        <f>IF(AND('Mapa final'!$AB$57="Muy Baja",'Mapa final'!$AD$57="Catastrófico"),CONCATENATE("R17C",'Mapa final'!$R$57),"")</f>
        <v/>
      </c>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row>
    <row r="223" spans="1:65" ht="15.75" x14ac:dyDescent="0.25">
      <c r="A223" s="41"/>
      <c r="B223" s="309"/>
      <c r="C223" s="310"/>
      <c r="D223" s="311"/>
      <c r="E223" s="283"/>
      <c r="F223" s="279"/>
      <c r="G223" s="279"/>
      <c r="H223" s="279"/>
      <c r="I223" s="316"/>
      <c r="J223" s="230" t="str">
        <f>IF(AND('Mapa final'!$AB$58="Muy Baja",'Mapa final'!$AD$58="Moderado"),CONCATENATE("R18C",'Mapa final'!$R$58),"")</f>
        <v/>
      </c>
      <c r="K223" s="231" t="str">
        <f>IF(AND('Mapa final'!$AB$59="Muy Baja",'Mapa final'!$AD$59="Moderado"),CONCATENATE("R18C",'Mapa final'!$R$59),"")</f>
        <v/>
      </c>
      <c r="L223" s="232" t="str">
        <f>IF(AND('Mapa final'!$AB$60="Muy Baja",'Mapa final'!$AD$60="Moderado"),CONCATENATE("R18C",'Mapa final'!$R$60),"")</f>
        <v/>
      </c>
      <c r="M223" s="230" t="str">
        <f>IF(AND('Mapa final'!$AB$58="Muy Baja",'Mapa final'!$AD$58="Moderado"),CONCATENATE("R18C",'Mapa final'!$R$58),"")</f>
        <v/>
      </c>
      <c r="N223" s="231" t="str">
        <f>IF(AND('Mapa final'!$AB$59="Muy Baja",'Mapa final'!$AD$59="Moderado"),CONCATENATE("R18C",'Mapa final'!$R$59),"")</f>
        <v/>
      </c>
      <c r="O223" s="232" t="str">
        <f>IF(AND('Mapa final'!$AB$60="Muy Baja",'Mapa final'!$AD$60="Moderado"),CONCATENATE("R18C",'Mapa final'!$R$60),"")</f>
        <v/>
      </c>
      <c r="P223" s="221" t="str">
        <f>IF(AND('Mapa final'!$AB$58="Muy Baja",'Mapa final'!$AD$58="Moderado"),CONCATENATE("R18C",'Mapa final'!$R$58),"")</f>
        <v/>
      </c>
      <c r="Q223" s="222" t="str">
        <f>IF(AND('Mapa final'!$AB$59="Muy Baja",'Mapa final'!$AD$59="Moderado"),CONCATENATE("R18C",'Mapa final'!$R$59),"")</f>
        <v/>
      </c>
      <c r="R223" s="223" t="str">
        <f>IF(AND('Mapa final'!$AB$60="Muy Baja",'Mapa final'!$AD$60="Moderado"),CONCATENATE("R18C",'Mapa final'!$R$60),"")</f>
        <v/>
      </c>
      <c r="S223" s="87" t="str">
        <f>IF(AND('Mapa final'!$AB$58="Muy Baja",'Mapa final'!$AD$58="Mayor"),CONCATENATE("R18C",'Mapa final'!$R$58),"")</f>
        <v/>
      </c>
      <c r="T223" s="40" t="str">
        <f>IF(AND('Mapa final'!$AB$59="Muy Baja",'Mapa final'!$AD$59="Mayor"),CONCATENATE("R18C",'Mapa final'!$R$59),"")</f>
        <v/>
      </c>
      <c r="U223" s="88" t="str">
        <f>IF(AND('Mapa final'!$AB$60="Muy Baja",'Mapa final'!$AD$60="Mayor"),CONCATENATE("R18C",'Mapa final'!$R$60),"")</f>
        <v/>
      </c>
      <c r="V223" s="215" t="str">
        <f>IF(AND('Mapa final'!$AB$58="Muy Baja",'Mapa final'!$AD$58="Catastrófico"),CONCATENATE("R18C",'Mapa final'!$R$58),"")</f>
        <v/>
      </c>
      <c r="W223" s="216" t="str">
        <f>IF(AND('Mapa final'!$AB$59="Muy Baja",'Mapa final'!$AD$59="Catastrófico"),CONCATENATE("R18C",'Mapa final'!$R$59),"")</f>
        <v/>
      </c>
      <c r="X223" s="217" t="str">
        <f>IF(AND('Mapa final'!$AB$60="Muy Baja",'Mapa final'!$AD$60="Catastrófico"),CONCATENATE("R18C",'Mapa final'!$R$60),"")</f>
        <v/>
      </c>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row>
    <row r="224" spans="1:65" ht="15.75" x14ac:dyDescent="0.25">
      <c r="A224" s="41"/>
      <c r="B224" s="309"/>
      <c r="C224" s="310"/>
      <c r="D224" s="311"/>
      <c r="E224" s="283"/>
      <c r="F224" s="279"/>
      <c r="G224" s="279"/>
      <c r="H224" s="279"/>
      <c r="I224" s="316"/>
      <c r="J224" s="230" t="str">
        <f>IF(AND('Mapa final'!$AB$61="Muy Baja",'Mapa final'!$AD$61="Moderado"),CONCATENATE("R19C",'Mapa final'!$R$61),"")</f>
        <v/>
      </c>
      <c r="K224" s="231" t="str">
        <f>IF(AND('Mapa final'!$AB$62="Muy Baja",'Mapa final'!$AD$62="Moderado"),CONCATENATE("R19C",'Mapa final'!$R$62),"")</f>
        <v/>
      </c>
      <c r="L224" s="232" t="str">
        <f>IF(AND('Mapa final'!$AB$63="Muy Baja",'Mapa final'!$AD$63="Moderado"),CONCATENATE("R19C",'Mapa final'!$R$63),"")</f>
        <v/>
      </c>
      <c r="M224" s="230" t="str">
        <f>IF(AND('Mapa final'!$AB$61="Muy Baja",'Mapa final'!$AD$61="Moderado"),CONCATENATE("R19C",'Mapa final'!$R$61),"")</f>
        <v/>
      </c>
      <c r="N224" s="231" t="str">
        <f>IF(AND('Mapa final'!$AB$62="Muy Baja",'Mapa final'!$AD$62="Moderado"),CONCATENATE("R19C",'Mapa final'!$R$62),"")</f>
        <v/>
      </c>
      <c r="O224" s="232" t="str">
        <f>IF(AND('Mapa final'!$AB$63="Muy Baja",'Mapa final'!$AD$63="Moderado"),CONCATENATE("R19C",'Mapa final'!$R$63),"")</f>
        <v/>
      </c>
      <c r="P224" s="221" t="str">
        <f>IF(AND('Mapa final'!$AB$61="Muy Baja",'Mapa final'!$AD$61="Moderado"),CONCATENATE("R19C",'Mapa final'!$R$61),"")</f>
        <v/>
      </c>
      <c r="Q224" s="222" t="str">
        <f>IF(AND('Mapa final'!$AB$62="Muy Baja",'Mapa final'!$AD$62="Moderado"),CONCATENATE("R19C",'Mapa final'!$R$62),"")</f>
        <v/>
      </c>
      <c r="R224" s="223" t="str">
        <f>IF(AND('Mapa final'!$AB$63="Muy Baja",'Mapa final'!$AD$63="Moderado"),CONCATENATE("R19C",'Mapa final'!$R$63),"")</f>
        <v/>
      </c>
      <c r="S224" s="87" t="str">
        <f>IF(AND('Mapa final'!$AB$61="Muy Baja",'Mapa final'!$AD$61="Mayor"),CONCATENATE("R19C",'Mapa final'!$R$61),"")</f>
        <v/>
      </c>
      <c r="T224" s="40" t="str">
        <f>IF(AND('Mapa final'!$AB$62="Muy Baja",'Mapa final'!$AD$62="Mayor"),CONCATENATE("R19C",'Mapa final'!$R$62),"")</f>
        <v/>
      </c>
      <c r="U224" s="88" t="str">
        <f>IF(AND('Mapa final'!$AB$63="Muy Baja",'Mapa final'!$AD$63="Mayor"),CONCATENATE("R19C",'Mapa final'!$R$63),"")</f>
        <v/>
      </c>
      <c r="V224" s="215" t="str">
        <f>IF(AND('Mapa final'!$AB$61="Muy Baja",'Mapa final'!$AD$61="Catastrófico"),CONCATENATE("R19C",'Mapa final'!$R$61),"")</f>
        <v/>
      </c>
      <c r="W224" s="216" t="str">
        <f>IF(AND('Mapa final'!$AB$62="Muy Baja",'Mapa final'!$AD$62="Catastrófico"),CONCATENATE("R19C",'Mapa final'!$R$62),"")</f>
        <v/>
      </c>
      <c r="X224" s="217" t="str">
        <f>IF(AND('Mapa final'!$AB$63="Muy Baja",'Mapa final'!$AD$63="Catastrófico"),CONCATENATE("R19C",'Mapa final'!$R$63),"")</f>
        <v/>
      </c>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row>
    <row r="225" spans="1:65" ht="15.75" x14ac:dyDescent="0.25">
      <c r="A225" s="41"/>
      <c r="B225" s="309"/>
      <c r="C225" s="310"/>
      <c r="D225" s="311"/>
      <c r="E225" s="283"/>
      <c r="F225" s="279"/>
      <c r="G225" s="279"/>
      <c r="H225" s="279"/>
      <c r="I225" s="316"/>
      <c r="J225" s="230" t="str">
        <f>IF(AND('Mapa final'!$AB$64="Muy Baja",'Mapa final'!$AD$64="Moderado"),CONCATENATE("R20C",'Mapa final'!$R$64),"")</f>
        <v/>
      </c>
      <c r="K225" s="231" t="str">
        <f>IF(AND('Mapa final'!$AB$65="Muy Baja",'Mapa final'!$AD$65="Moderado"),CONCATENATE("R20C",'Mapa final'!$R$65),"")</f>
        <v/>
      </c>
      <c r="L225" s="232" t="str">
        <f>IF(AND('Mapa final'!$AB$66="Muy Baja",'Mapa final'!$AD$66="Moderado"),CONCATENATE("R20C",'Mapa final'!$R$66),"")</f>
        <v/>
      </c>
      <c r="M225" s="230" t="str">
        <f>IF(AND('Mapa final'!$AB$64="Muy Baja",'Mapa final'!$AD$64="Moderado"),CONCATENATE("R20C",'Mapa final'!$R$64),"")</f>
        <v/>
      </c>
      <c r="N225" s="231" t="str">
        <f>IF(AND('Mapa final'!$AB$65="Muy Baja",'Mapa final'!$AD$65="Moderado"),CONCATENATE("R20C",'Mapa final'!$R$65),"")</f>
        <v/>
      </c>
      <c r="O225" s="232" t="str">
        <f>IF(AND('Mapa final'!$AB$66="Muy Baja",'Mapa final'!$AD$66="Moderado"),CONCATENATE("R20C",'Mapa final'!$R$66),"")</f>
        <v/>
      </c>
      <c r="P225" s="221" t="str">
        <f>IF(AND('Mapa final'!$AB$64="Muy Baja",'Mapa final'!$AD$64="Moderado"),CONCATENATE("R20C",'Mapa final'!$R$64),"")</f>
        <v/>
      </c>
      <c r="Q225" s="222" t="str">
        <f>IF(AND('Mapa final'!$AB$65="Muy Baja",'Mapa final'!$AD$65="Moderado"),CONCATENATE("R20C",'Mapa final'!$R$65),"")</f>
        <v/>
      </c>
      <c r="R225" s="223" t="str">
        <f>IF(AND('Mapa final'!$AB$66="Muy Baja",'Mapa final'!$AD$66="Moderado"),CONCATENATE("R20C",'Mapa final'!$R$66),"")</f>
        <v/>
      </c>
      <c r="S225" s="87" t="str">
        <f>IF(AND('Mapa final'!$AB$64="Muy Baja",'Mapa final'!$AD$64="Mayor"),CONCATENATE("R20C",'Mapa final'!$R$64),"")</f>
        <v/>
      </c>
      <c r="T225" s="40" t="str">
        <f>IF(AND('Mapa final'!$AB$65="Muy Baja",'Mapa final'!$AD$65="Mayor"),CONCATENATE("R20C",'Mapa final'!$R$65),"")</f>
        <v/>
      </c>
      <c r="U225" s="88" t="str">
        <f>IF(AND('Mapa final'!$AB$66="Muy Baja",'Mapa final'!$AD$66="Mayor"),CONCATENATE("R20C",'Mapa final'!$R$66),"")</f>
        <v/>
      </c>
      <c r="V225" s="215" t="str">
        <f>IF(AND('Mapa final'!$AB$64="Muy Baja",'Mapa final'!$AD$64="Catastrófico"),CONCATENATE("R20C",'Mapa final'!$R$64),"")</f>
        <v/>
      </c>
      <c r="W225" s="216" t="str">
        <f>IF(AND('Mapa final'!$AB$65="Muy Baja",'Mapa final'!$AD$65="Catastrófico"),CONCATENATE("R20C",'Mapa final'!$R$65),"")</f>
        <v/>
      </c>
      <c r="X225" s="217" t="str">
        <f>IF(AND('Mapa final'!$AB$66="Muy Baja",'Mapa final'!$AD$66="Catastrófico"),CONCATENATE("R20C",'Mapa final'!$R$66),"")</f>
        <v/>
      </c>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row>
    <row r="226" spans="1:65" ht="15.75" x14ac:dyDescent="0.25">
      <c r="A226" s="41"/>
      <c r="B226" s="309"/>
      <c r="C226" s="310"/>
      <c r="D226" s="311"/>
      <c r="E226" s="283"/>
      <c r="F226" s="279"/>
      <c r="G226" s="279"/>
      <c r="H226" s="279"/>
      <c r="I226" s="316"/>
      <c r="J226" s="230" t="str">
        <f>IF(AND('Mapa final'!$AB$67="Muy Baja",'Mapa final'!$AD$67="Moderado"),CONCATENATE("R21C",'Mapa final'!$R$67),"")</f>
        <v/>
      </c>
      <c r="K226" s="231" t="str">
        <f>IF(AND('Mapa final'!$AB$68="Muy Baja",'Mapa final'!$AD$68="Moderado"),CONCATENATE("R21C",'Mapa final'!$R$68),"")</f>
        <v/>
      </c>
      <c r="L226" s="232" t="str">
        <f>IF(AND('Mapa final'!$AB$69="Muy Baja",'Mapa final'!$AD$69="Moderado"),CONCATENATE("R21C",'Mapa final'!$R$69),"")</f>
        <v/>
      </c>
      <c r="M226" s="230" t="str">
        <f>IF(AND('Mapa final'!$AB$67="Muy Baja",'Mapa final'!$AD$67="Moderado"),CONCATENATE("R21C",'Mapa final'!$R$67),"")</f>
        <v/>
      </c>
      <c r="N226" s="231" t="str">
        <f>IF(AND('Mapa final'!$AB$68="Muy Baja",'Mapa final'!$AD$68="Moderado"),CONCATENATE("R21C",'Mapa final'!$R$68),"")</f>
        <v/>
      </c>
      <c r="O226" s="232" t="str">
        <f>IF(AND('Mapa final'!$AB$69="Muy Baja",'Mapa final'!$AD$69="Moderado"),CONCATENATE("R21C",'Mapa final'!$R$69),"")</f>
        <v/>
      </c>
      <c r="P226" s="221" t="str">
        <f>IF(AND('Mapa final'!$AB$67="Muy Baja",'Mapa final'!$AD$67="Moderado"),CONCATENATE("R21C",'Mapa final'!$R$67),"")</f>
        <v/>
      </c>
      <c r="Q226" s="222" t="str">
        <f>IF(AND('Mapa final'!$AB$68="Muy Baja",'Mapa final'!$AD$68="Moderado"),CONCATENATE("R21C",'Mapa final'!$R$68),"")</f>
        <v/>
      </c>
      <c r="R226" s="223" t="str">
        <f>IF(AND('Mapa final'!$AB$69="Muy Baja",'Mapa final'!$AD$69="Moderado"),CONCATENATE("R21C",'Mapa final'!$R$69),"")</f>
        <v/>
      </c>
      <c r="S226" s="87" t="str">
        <f>IF(AND('Mapa final'!$AB$67="Muy Baja",'Mapa final'!$AD$67="Mayor"),CONCATENATE("R21C",'Mapa final'!$R$67),"")</f>
        <v/>
      </c>
      <c r="T226" s="40" t="str">
        <f>IF(AND('Mapa final'!$AB$68="Muy Baja",'Mapa final'!$AD$68="Mayor"),CONCATENATE("R21C",'Mapa final'!$R$68),"")</f>
        <v/>
      </c>
      <c r="U226" s="88" t="str">
        <f>IF(AND('Mapa final'!$AB$69="Muy Baja",'Mapa final'!$AD$69="Mayor"),CONCATENATE("R21C",'Mapa final'!$R$69),"")</f>
        <v/>
      </c>
      <c r="V226" s="215" t="str">
        <f>IF(AND('Mapa final'!$AB$67="Muy Baja",'Mapa final'!$AD$67="Catastrófico"),CONCATENATE("R21C",'Mapa final'!$R$67),"")</f>
        <v/>
      </c>
      <c r="W226" s="216" t="str">
        <f>IF(AND('Mapa final'!$AB$68="Muy Baja",'Mapa final'!$AD$68="Catastrófico"),CONCATENATE("R21C",'Mapa final'!$R$68),"")</f>
        <v/>
      </c>
      <c r="X226" s="217" t="str">
        <f>IF(AND('Mapa final'!$AB$69="Muy Baja",'Mapa final'!$AD$69="Catastrófico"),CONCATENATE("R21C",'Mapa final'!$R$69),"")</f>
        <v/>
      </c>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row>
    <row r="227" spans="1:65" ht="15.75" x14ac:dyDescent="0.25">
      <c r="A227" s="41"/>
      <c r="B227" s="309"/>
      <c r="C227" s="310"/>
      <c r="D227" s="311"/>
      <c r="E227" s="283"/>
      <c r="F227" s="279"/>
      <c r="G227" s="279"/>
      <c r="H227" s="279"/>
      <c r="I227" s="316"/>
      <c r="J227" s="230" t="str">
        <f>IF(AND('Mapa final'!$AB$70="Muy Baja",'Mapa final'!$AD$70="Moderado"),CONCATENATE("R22C",'Mapa final'!$R$70),"")</f>
        <v/>
      </c>
      <c r="K227" s="231" t="str">
        <f>IF(AND('Mapa final'!$AB$71="Muy Baja",'Mapa final'!$AD$71="Moderado"),CONCATENATE("R22C",'Mapa final'!$R$71),"")</f>
        <v/>
      </c>
      <c r="L227" s="232" t="str">
        <f>IF(AND('Mapa final'!$AB$72="Muy Baja",'Mapa final'!$AD$72="Moderado"),CONCATENATE("R22C",'Mapa final'!$R$72),"")</f>
        <v/>
      </c>
      <c r="M227" s="230" t="str">
        <f>IF(AND('Mapa final'!$AB$70="Muy Baja",'Mapa final'!$AD$70="Moderado"),CONCATENATE("R22C",'Mapa final'!$R$70),"")</f>
        <v/>
      </c>
      <c r="N227" s="231" t="str">
        <f>IF(AND('Mapa final'!$AB$71="Muy Baja",'Mapa final'!$AD$71="Moderado"),CONCATENATE("R22C",'Mapa final'!$R$71),"")</f>
        <v/>
      </c>
      <c r="O227" s="232" t="str">
        <f>IF(AND('Mapa final'!$AB$72="Muy Baja",'Mapa final'!$AD$72="Moderado"),CONCATENATE("R22C",'Mapa final'!$R$72),"")</f>
        <v/>
      </c>
      <c r="P227" s="221" t="str">
        <f>IF(AND('Mapa final'!$AB$70="Muy Baja",'Mapa final'!$AD$70="Moderado"),CONCATENATE("R22C",'Mapa final'!$R$70),"")</f>
        <v/>
      </c>
      <c r="Q227" s="222" t="str">
        <f>IF(AND('Mapa final'!$AB$71="Muy Baja",'Mapa final'!$AD$71="Moderado"),CONCATENATE("R22C",'Mapa final'!$R$71),"")</f>
        <v/>
      </c>
      <c r="R227" s="223" t="str">
        <f>IF(AND('Mapa final'!$AB$72="Muy Baja",'Mapa final'!$AD$72="Moderado"),CONCATENATE("R22C",'Mapa final'!$R$72),"")</f>
        <v/>
      </c>
      <c r="S227" s="87" t="str">
        <f>IF(AND('Mapa final'!$AB$70="Muy Baja",'Mapa final'!$AD$70="Mayor"),CONCATENATE("R22C",'Mapa final'!$R$70),"")</f>
        <v/>
      </c>
      <c r="T227" s="40" t="str">
        <f>IF(AND('Mapa final'!$AB$71="Muy Baja",'Mapa final'!$AD$71="Mayor"),CONCATENATE("R22C",'Mapa final'!$R$71),"")</f>
        <v/>
      </c>
      <c r="U227" s="88" t="str">
        <f>IF(AND('Mapa final'!$AB$72="Muy Baja",'Mapa final'!$AD$72="Mayor"),CONCATENATE("R22C",'Mapa final'!$R$72),"")</f>
        <v/>
      </c>
      <c r="V227" s="215" t="str">
        <f>IF(AND('Mapa final'!$AB$70="Muy Baja",'Mapa final'!$AD$70="Catastrófico"),CONCATENATE("R22C",'Mapa final'!$R$70),"")</f>
        <v/>
      </c>
      <c r="W227" s="216" t="str">
        <f>IF(AND('Mapa final'!$AB$71="Muy Baja",'Mapa final'!$AD$71="Catastrófico"),CONCATENATE("R22C",'Mapa final'!$R$71),"")</f>
        <v/>
      </c>
      <c r="X227" s="217" t="str">
        <f>IF(AND('Mapa final'!$AB$72="Muy Baja",'Mapa final'!$AD$72="Catastrófico"),CONCATENATE("R22C",'Mapa final'!$R$72),"")</f>
        <v/>
      </c>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row>
    <row r="228" spans="1:65" ht="15.75" x14ac:dyDescent="0.25">
      <c r="A228" s="41"/>
      <c r="B228" s="309"/>
      <c r="C228" s="310"/>
      <c r="D228" s="311"/>
      <c r="E228" s="283"/>
      <c r="F228" s="279"/>
      <c r="G228" s="279"/>
      <c r="H228" s="279"/>
      <c r="I228" s="316"/>
      <c r="J228" s="230" t="str">
        <f>IF(AND('Mapa final'!$AB$73="Muy Baja",'Mapa final'!$AD$73="Moderado"),CONCATENATE("R23C",'Mapa final'!$R$73),"")</f>
        <v/>
      </c>
      <c r="K228" s="231" t="str">
        <f>IF(AND('Mapa final'!$AB$74="Muy Baja",'Mapa final'!$AD$74="Moderado"),CONCATENATE("R23C",'Mapa final'!$R$74),"")</f>
        <v/>
      </c>
      <c r="L228" s="232" t="str">
        <f>IF(AND('Mapa final'!$AB$75="Muy Baja",'Mapa final'!$AD$75="Moderado"),CONCATENATE("R23C",'Mapa final'!$R$75),"")</f>
        <v/>
      </c>
      <c r="M228" s="230" t="str">
        <f>IF(AND('Mapa final'!$AB$73="Muy Baja",'Mapa final'!$AD$73="Moderado"),CONCATENATE("R23C",'Mapa final'!$R$73),"")</f>
        <v/>
      </c>
      <c r="N228" s="231" t="str">
        <f>IF(AND('Mapa final'!$AB$74="Muy Baja",'Mapa final'!$AD$74="Moderado"),CONCATENATE("R23C",'Mapa final'!$R$74),"")</f>
        <v/>
      </c>
      <c r="O228" s="232" t="str">
        <f>IF(AND('Mapa final'!$AB$75="Muy Baja",'Mapa final'!$AD$75="Moderado"),CONCATENATE("R23C",'Mapa final'!$R$75),"")</f>
        <v/>
      </c>
      <c r="P228" s="221" t="str">
        <f>IF(AND('Mapa final'!$AB$73="Muy Baja",'Mapa final'!$AD$73="Moderado"),CONCATENATE("R23C",'Mapa final'!$R$73),"")</f>
        <v/>
      </c>
      <c r="Q228" s="222" t="str">
        <f>IF(AND('Mapa final'!$AB$74="Muy Baja",'Mapa final'!$AD$74="Moderado"),CONCATENATE("R23C",'Mapa final'!$R$74),"")</f>
        <v/>
      </c>
      <c r="R228" s="223" t="str">
        <f>IF(AND('Mapa final'!$AB$75="Muy Baja",'Mapa final'!$AD$75="Moderado"),CONCATENATE("R23C",'Mapa final'!$R$75),"")</f>
        <v/>
      </c>
      <c r="S228" s="87" t="str">
        <f>IF(AND('Mapa final'!$AB$73="Muy Baja",'Mapa final'!$AD$73="Mayor"),CONCATENATE("R23C",'Mapa final'!$R$73),"")</f>
        <v/>
      </c>
      <c r="T228" s="40" t="str">
        <f>IF(AND('Mapa final'!$AB$74="Muy Baja",'Mapa final'!$AD$74="Mayor"),CONCATENATE("R23C",'Mapa final'!$R$74),"")</f>
        <v/>
      </c>
      <c r="U228" s="88" t="str">
        <f>IF(AND('Mapa final'!$AB$75="Muy Baja",'Mapa final'!$AD$75="Mayor"),CONCATENATE("R23C",'Mapa final'!$R$75),"")</f>
        <v/>
      </c>
      <c r="V228" s="215" t="str">
        <f>IF(AND('Mapa final'!$AB$73="Muy Baja",'Mapa final'!$AD$73="Catastrófico"),CONCATENATE("R23C",'Mapa final'!$R$73),"")</f>
        <v/>
      </c>
      <c r="W228" s="216" t="str">
        <f>IF(AND('Mapa final'!$AB$74="Muy Baja",'Mapa final'!$AD$74="Catastrófico"),CONCATENATE("R23C",'Mapa final'!$R$74),"")</f>
        <v/>
      </c>
      <c r="X228" s="217" t="str">
        <f>IF(AND('Mapa final'!$AB$75="Muy Baja",'Mapa final'!$AD$75="Catastrófico"),CONCATENATE("R23C",'Mapa final'!$R$75),"")</f>
        <v/>
      </c>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row>
    <row r="229" spans="1:65" ht="15.75" x14ac:dyDescent="0.25">
      <c r="A229" s="41"/>
      <c r="B229" s="309"/>
      <c r="C229" s="310"/>
      <c r="D229" s="311"/>
      <c r="E229" s="283"/>
      <c r="F229" s="279"/>
      <c r="G229" s="279"/>
      <c r="H229" s="279"/>
      <c r="I229" s="316"/>
      <c r="J229" s="230" t="str">
        <f>IF(AND('Mapa final'!$AB$76="Muy Baja",'Mapa final'!$AD$76="Moderado"),CONCATENATE("R24C",'Mapa final'!$R$76),"")</f>
        <v/>
      </c>
      <c r="K229" s="231" t="str">
        <f>IF(AND('Mapa final'!$AB$77="Muy Baja",'Mapa final'!$AD$77="Moderado"),CONCATENATE("R24C",'Mapa final'!$R$77),"")</f>
        <v>R24C2</v>
      </c>
      <c r="L229" s="232" t="str">
        <f>IF(AND('Mapa final'!$AB$78="Muy Baja",'Mapa final'!$AD$78="Moderado"),CONCATENATE("R24C",'Mapa final'!$R$78),"")</f>
        <v>R24C3</v>
      </c>
      <c r="M229" s="230" t="str">
        <f>IF(AND('Mapa final'!$AB$76="Muy Baja",'Mapa final'!$AD$76="Moderado"),CONCATENATE("R24C",'Mapa final'!$R$76),"")</f>
        <v/>
      </c>
      <c r="N229" s="231" t="str">
        <f>IF(AND('Mapa final'!$AB$77="Muy Baja",'Mapa final'!$AD$77="Moderado"),CONCATENATE("R24C",'Mapa final'!$R$77),"")</f>
        <v>R24C2</v>
      </c>
      <c r="O229" s="232" t="str">
        <f>IF(AND('Mapa final'!$AB$78="Muy Baja",'Mapa final'!$AD$78="Moderado"),CONCATENATE("R24C",'Mapa final'!$R$78),"")</f>
        <v>R24C3</v>
      </c>
      <c r="P229" s="221" t="str">
        <f>IF(AND('Mapa final'!$AB$76="Muy Baja",'Mapa final'!$AD$76="Moderado"),CONCATENATE("R24C",'Mapa final'!$R$76),"")</f>
        <v/>
      </c>
      <c r="Q229" s="222" t="str">
        <f>IF(AND('Mapa final'!$AB$77="Muy Baja",'Mapa final'!$AD$77="Moderado"),CONCATENATE("R24C",'Mapa final'!$R$77),"")</f>
        <v>R24C2</v>
      </c>
      <c r="R229" s="223" t="str">
        <f>IF(AND('Mapa final'!$AB$78="Muy Baja",'Mapa final'!$AD$78="Moderado"),CONCATENATE("R24C",'Mapa final'!$R$78),"")</f>
        <v>R24C3</v>
      </c>
      <c r="S229" s="87" t="str">
        <f>IF(AND('Mapa final'!$AB$76="Muy Baja",'Mapa final'!$AD$76="Mayor"),CONCATENATE("R24C",'Mapa final'!$R$76),"")</f>
        <v/>
      </c>
      <c r="T229" s="40" t="str">
        <f>IF(AND('Mapa final'!$AB$77="Muy Baja",'Mapa final'!$AD$77="Mayor"),CONCATENATE("R24C",'Mapa final'!$R$77),"")</f>
        <v/>
      </c>
      <c r="U229" s="88" t="str">
        <f>IF(AND('Mapa final'!$AB$78="Muy Baja",'Mapa final'!$AD$78="Mayor"),CONCATENATE("R24C",'Mapa final'!$R$78),"")</f>
        <v/>
      </c>
      <c r="V229" s="215" t="str">
        <f>IF(AND('Mapa final'!$AB$76="Muy Baja",'Mapa final'!$AD$76="Catastrófico"),CONCATENATE("R24C",'Mapa final'!$R$76),"")</f>
        <v/>
      </c>
      <c r="W229" s="216" t="str">
        <f>IF(AND('Mapa final'!$AB$77="Muy Baja",'Mapa final'!$AD$77="Catastrófico"),CONCATENATE("R24C",'Mapa final'!$R$77),"")</f>
        <v/>
      </c>
      <c r="X229" s="217" t="str">
        <f>IF(AND('Mapa final'!$AB$78="Muy Baja",'Mapa final'!$AD$78="Catastrófico"),CONCATENATE("R24C",'Mapa final'!$R$78),"")</f>
        <v/>
      </c>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row>
    <row r="230" spans="1:65" ht="15.75" x14ac:dyDescent="0.25">
      <c r="A230" s="41"/>
      <c r="B230" s="309"/>
      <c r="C230" s="310"/>
      <c r="D230" s="311"/>
      <c r="E230" s="283"/>
      <c r="F230" s="279"/>
      <c r="G230" s="279"/>
      <c r="H230" s="279"/>
      <c r="I230" s="316"/>
      <c r="J230" s="230" t="str">
        <f>IF(AND('Mapa final'!$AB$79="Muy Baja",'Mapa final'!$AD$79="Moderado"),CONCATENATE("R25C",'Mapa final'!$R$79),"")</f>
        <v>R25C1</v>
      </c>
      <c r="K230" s="231" t="str">
        <f>IF(AND('Mapa final'!$AB$80="Muy Baja",'Mapa final'!$AD$80="Moderado"),CONCATENATE("R25C",'Mapa final'!$R$80),"")</f>
        <v>R25C2</v>
      </c>
      <c r="L230" s="232" t="str">
        <f>IF(AND('Mapa final'!$AB$81="Muy Baja",'Mapa final'!$AD$81="Moderado"),CONCATENATE("R25C",'Mapa final'!$R$81),"")</f>
        <v>R25C3</v>
      </c>
      <c r="M230" s="230" t="str">
        <f>IF(AND('Mapa final'!$AB$79="Muy Baja",'Mapa final'!$AD$79="Moderado"),CONCATENATE("R25C",'Mapa final'!$R$79),"")</f>
        <v>R25C1</v>
      </c>
      <c r="N230" s="231" t="str">
        <f>IF(AND('Mapa final'!$AB$80="Muy Baja",'Mapa final'!$AD$80="Moderado"),CONCATENATE("R25C",'Mapa final'!$R$80),"")</f>
        <v>R25C2</v>
      </c>
      <c r="O230" s="232" t="str">
        <f>IF(AND('Mapa final'!$AB$81="Muy Baja",'Mapa final'!$AD$81="Moderado"),CONCATENATE("R25C",'Mapa final'!$R$81),"")</f>
        <v>R25C3</v>
      </c>
      <c r="P230" s="221" t="str">
        <f>IF(AND('Mapa final'!$AB$79="Muy Baja",'Mapa final'!$AD$79="Moderado"),CONCATENATE("R25C",'Mapa final'!$R$79),"")</f>
        <v>R25C1</v>
      </c>
      <c r="Q230" s="222" t="str">
        <f>IF(AND('Mapa final'!$AB$80="Muy Baja",'Mapa final'!$AD$80="Moderado"),CONCATENATE("R25C",'Mapa final'!$R$80),"")</f>
        <v>R25C2</v>
      </c>
      <c r="R230" s="223" t="str">
        <f>IF(AND('Mapa final'!$AB$81="Muy Baja",'Mapa final'!$AD$81="Moderado"),CONCATENATE("R25C",'Mapa final'!$R$81),"")</f>
        <v>R25C3</v>
      </c>
      <c r="S230" s="87" t="str">
        <f>IF(AND('Mapa final'!$AB$79="Muy Baja",'Mapa final'!$AD$79="Mayor"),CONCATENATE("R25C",'Mapa final'!$R$79),"")</f>
        <v/>
      </c>
      <c r="T230" s="40" t="str">
        <f>IF(AND('Mapa final'!$AB$80="Muy Baja",'Mapa final'!$AD$80="Mayor"),CONCATENATE("R25C",'Mapa final'!$R$80),"")</f>
        <v/>
      </c>
      <c r="U230" s="88" t="str">
        <f>IF(AND('Mapa final'!$AB$81="Muy Baja",'Mapa final'!$AD$81="Mayor"),CONCATENATE("R25C",'Mapa final'!$R$81),"")</f>
        <v/>
      </c>
      <c r="V230" s="215" t="str">
        <f>IF(AND('Mapa final'!$AB$79="Muy Baja",'Mapa final'!$AD$79="Catastrófico"),CONCATENATE("R25C",'Mapa final'!$R$79),"")</f>
        <v/>
      </c>
      <c r="W230" s="216" t="str">
        <f>IF(AND('Mapa final'!$AB$80="Muy Baja",'Mapa final'!$AD$80="Catastrófico"),CONCATENATE("R25C",'Mapa final'!$R$80),"")</f>
        <v/>
      </c>
      <c r="X230" s="217" t="str">
        <f>IF(AND('Mapa final'!$AB$81="Muy Baja",'Mapa final'!$AD$81="Catastrófico"),CONCATENATE("R25C",'Mapa final'!$R$81),"")</f>
        <v/>
      </c>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row>
    <row r="231" spans="1:65" ht="15.75" x14ac:dyDescent="0.25">
      <c r="A231" s="41"/>
      <c r="B231" s="309"/>
      <c r="C231" s="310"/>
      <c r="D231" s="311"/>
      <c r="E231" s="283"/>
      <c r="F231" s="279"/>
      <c r="G231" s="279"/>
      <c r="H231" s="279"/>
      <c r="I231" s="316"/>
      <c r="J231" s="230" t="str">
        <f>IF(AND('Mapa final'!$AB$82="Muy Baja",'Mapa final'!$AD$82="Moderado"),CONCATENATE("R26C",'Mapa final'!$R$82),"")</f>
        <v/>
      </c>
      <c r="K231" s="231" t="str">
        <f>IF(AND('Mapa final'!$AB$83="Muy Baja",'Mapa final'!$AD$83="Moderado"),CONCATENATE("R26C",'Mapa final'!$R$83),"")</f>
        <v/>
      </c>
      <c r="L231" s="232" t="str">
        <f>IF(AND('Mapa final'!$AB$84="Muy Baja",'Mapa final'!$AD$84="Moderado"),CONCATENATE("R26C",'Mapa final'!$R$84),"")</f>
        <v/>
      </c>
      <c r="M231" s="230" t="str">
        <f>IF(AND('Mapa final'!$AB$82="Muy Baja",'Mapa final'!$AD$82="Moderado"),CONCATENATE("R26C",'Mapa final'!$R$82),"")</f>
        <v/>
      </c>
      <c r="N231" s="231" t="str">
        <f>IF(AND('Mapa final'!$AB$83="Muy Baja",'Mapa final'!$AD$83="Moderado"),CONCATENATE("R26C",'Mapa final'!$R$83),"")</f>
        <v/>
      </c>
      <c r="O231" s="232" t="str">
        <f>IF(AND('Mapa final'!$AB$84="Muy Baja",'Mapa final'!$AD$84="Moderado"),CONCATENATE("R26C",'Mapa final'!$R$84),"")</f>
        <v/>
      </c>
      <c r="P231" s="221" t="str">
        <f>IF(AND('Mapa final'!$AB$82="Muy Baja",'Mapa final'!$AD$82="Moderado"),CONCATENATE("R26C",'Mapa final'!$R$82),"")</f>
        <v/>
      </c>
      <c r="Q231" s="222" t="str">
        <f>IF(AND('Mapa final'!$AB$83="Muy Baja",'Mapa final'!$AD$83="Moderado"),CONCATENATE("R26C",'Mapa final'!$R$83),"")</f>
        <v/>
      </c>
      <c r="R231" s="223" t="str">
        <f>IF(AND('Mapa final'!$AB$84="Muy Baja",'Mapa final'!$AD$84="Moderado"),CONCATENATE("R26C",'Mapa final'!$R$84),"")</f>
        <v/>
      </c>
      <c r="S231" s="87" t="str">
        <f>IF(AND('Mapa final'!$AB$82="Muy Baja",'Mapa final'!$AD$82="Mayor"),CONCATENATE("R26C",'Mapa final'!$R$82),"")</f>
        <v/>
      </c>
      <c r="T231" s="40" t="str">
        <f>IF(AND('Mapa final'!$AB$83="Muy Baja",'Mapa final'!$AD$83="Mayor"),CONCATENATE("R26C",'Mapa final'!$R$83),"")</f>
        <v/>
      </c>
      <c r="U231" s="88" t="str">
        <f>IF(AND('Mapa final'!$AB$84="Muy Baja",'Mapa final'!$AD$84="Mayor"),CONCATENATE("R26C",'Mapa final'!$R$84),"")</f>
        <v/>
      </c>
      <c r="V231" s="215" t="str">
        <f>IF(AND('Mapa final'!$AB$82="Muy Baja",'Mapa final'!$AD$82="Catastrófico"),CONCATENATE("R26C",'Mapa final'!$R$82),"")</f>
        <v/>
      </c>
      <c r="W231" s="216" t="str">
        <f>IF(AND('Mapa final'!$AB$83="Muy Baja",'Mapa final'!$AD$83="Catastrófico"),CONCATENATE("R26C",'Mapa final'!$R$83),"")</f>
        <v/>
      </c>
      <c r="X231" s="217" t="str">
        <f>IF(AND('Mapa final'!$AB$84="Muy Baja",'Mapa final'!$AD$84="Catastrófico"),CONCATENATE("R26C",'Mapa final'!$R$84),"")</f>
        <v/>
      </c>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row>
    <row r="232" spans="1:65" ht="15.75" x14ac:dyDescent="0.25">
      <c r="A232" s="41"/>
      <c r="B232" s="309"/>
      <c r="C232" s="310"/>
      <c r="D232" s="311"/>
      <c r="E232" s="283"/>
      <c r="F232" s="279"/>
      <c r="G232" s="279"/>
      <c r="H232" s="279"/>
      <c r="I232" s="316"/>
      <c r="J232" s="230" t="str">
        <f>IF(AND('Mapa final'!$AB$85="Muy Baja",'Mapa final'!$AD$85="Moderado"),CONCATENATE("R27C",'Mapa final'!$R$85),"")</f>
        <v/>
      </c>
      <c r="K232" s="231" t="str">
        <f>IF(AND('Mapa final'!$AB$86="Muy Baja",'Mapa final'!$AD$86="Moderado"),CONCATENATE("R27C",'Mapa final'!$R$86),"")</f>
        <v/>
      </c>
      <c r="L232" s="232" t="str">
        <f>IF(AND('Mapa final'!$AB$87="Muy Baja",'Mapa final'!$AD$87="Moderado"),CONCATENATE("R27C",'Mapa final'!$R$87),"")</f>
        <v/>
      </c>
      <c r="M232" s="230" t="str">
        <f>IF(AND('Mapa final'!$AB$85="Muy Baja",'Mapa final'!$AD$85="Moderado"),CONCATENATE("R27C",'Mapa final'!$R$85),"")</f>
        <v/>
      </c>
      <c r="N232" s="231" t="str">
        <f>IF(AND('Mapa final'!$AB$86="Muy Baja",'Mapa final'!$AD$86="Moderado"),CONCATENATE("R27C",'Mapa final'!$R$86),"")</f>
        <v/>
      </c>
      <c r="O232" s="232" t="str">
        <f>IF(AND('Mapa final'!$AB$87="Muy Baja",'Mapa final'!$AD$87="Moderado"),CONCATENATE("R27C",'Mapa final'!$R$87),"")</f>
        <v/>
      </c>
      <c r="P232" s="221" t="str">
        <f>IF(AND('Mapa final'!$AB$85="Muy Baja",'Mapa final'!$AD$85="Moderado"),CONCATENATE("R27C",'Mapa final'!$R$85),"")</f>
        <v/>
      </c>
      <c r="Q232" s="222" t="str">
        <f>IF(AND('Mapa final'!$AB$86="Muy Baja",'Mapa final'!$AD$86="Moderado"),CONCATENATE("R27C",'Mapa final'!$R$86),"")</f>
        <v/>
      </c>
      <c r="R232" s="223" t="str">
        <f>IF(AND('Mapa final'!$AB$87="Muy Baja",'Mapa final'!$AD$87="Moderado"),CONCATENATE("R27C",'Mapa final'!$R$87),"")</f>
        <v/>
      </c>
      <c r="S232" s="87" t="str">
        <f>IF(AND('Mapa final'!$AB$85="Muy Baja",'Mapa final'!$AD$85="Mayor"),CONCATENATE("R27C",'Mapa final'!$R$85),"")</f>
        <v/>
      </c>
      <c r="T232" s="40" t="str">
        <f>IF(AND('Mapa final'!$AB$86="Muy Baja",'Mapa final'!$AD$86="Mayor"),CONCATENATE("R27C",'Mapa final'!$R$86),"")</f>
        <v/>
      </c>
      <c r="U232" s="88" t="str">
        <f>IF(AND('Mapa final'!$AB$87="Muy Baja",'Mapa final'!$AD$87="Mayor"),CONCATENATE("R27C",'Mapa final'!$R$87),"")</f>
        <v/>
      </c>
      <c r="V232" s="215" t="str">
        <f>IF(AND('Mapa final'!$AB$85="Muy Baja",'Mapa final'!$AD$85="Catastrófico"),CONCATENATE("R27C",'Mapa final'!$R$85),"")</f>
        <v/>
      </c>
      <c r="W232" s="216" t="str">
        <f>IF(AND('Mapa final'!$AB$86="Muy Baja",'Mapa final'!$AD$86="Catastrófico"),CONCATENATE("R27C",'Mapa final'!$R$86),"")</f>
        <v/>
      </c>
      <c r="X232" s="217" t="str">
        <f>IF(AND('Mapa final'!$AB$87="Muy Baja",'Mapa final'!$AD$87="Catastrófico"),CONCATENATE("R27C",'Mapa final'!$R$87),"")</f>
        <v/>
      </c>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row>
    <row r="233" spans="1:65" ht="15.75" x14ac:dyDescent="0.25">
      <c r="A233" s="41"/>
      <c r="B233" s="309"/>
      <c r="C233" s="310"/>
      <c r="D233" s="311"/>
      <c r="E233" s="283"/>
      <c r="F233" s="279"/>
      <c r="G233" s="279"/>
      <c r="H233" s="279"/>
      <c r="I233" s="316"/>
      <c r="J233" s="230" t="str">
        <f>IF(AND('Mapa final'!$AB$88="Muy Baja",'Mapa final'!$AD$88="Moderado"),CONCATENATE("R28C",'Mapa final'!$R$88),"")</f>
        <v/>
      </c>
      <c r="K233" s="231" t="str">
        <f>IF(AND('Mapa final'!$AB$89="Muy Baja",'Mapa final'!$AD$89="Moderado"),CONCATENATE("R28C",'Mapa final'!$R$89),"")</f>
        <v/>
      </c>
      <c r="L233" s="232" t="str">
        <f>IF(AND('Mapa final'!$AB$90="Muy Baja",'Mapa final'!$AD$90="Moderado"),CONCATENATE("R28C",'Mapa final'!$R$90),"")</f>
        <v/>
      </c>
      <c r="M233" s="230" t="str">
        <f>IF(AND('Mapa final'!$AB$88="Muy Baja",'Mapa final'!$AD$88="Moderado"),CONCATENATE("R28C",'Mapa final'!$R$88),"")</f>
        <v/>
      </c>
      <c r="N233" s="231" t="str">
        <f>IF(AND('Mapa final'!$AB$89="Muy Baja",'Mapa final'!$AD$89="Moderado"),CONCATENATE("R28C",'Mapa final'!$R$89),"")</f>
        <v/>
      </c>
      <c r="O233" s="232" t="str">
        <f>IF(AND('Mapa final'!$AB$90="Muy Baja",'Mapa final'!$AD$90="Moderado"),CONCATENATE("R28C",'Mapa final'!$R$90),"")</f>
        <v/>
      </c>
      <c r="P233" s="221" t="str">
        <f>IF(AND('Mapa final'!$AB$88="Muy Baja",'Mapa final'!$AD$88="Moderado"),CONCATENATE("R28C",'Mapa final'!$R$88),"")</f>
        <v/>
      </c>
      <c r="Q233" s="222" t="str">
        <f>IF(AND('Mapa final'!$AB$89="Muy Baja",'Mapa final'!$AD$89="Moderado"),CONCATENATE("R28C",'Mapa final'!$R$89),"")</f>
        <v/>
      </c>
      <c r="R233" s="223" t="str">
        <f>IF(AND('Mapa final'!$AB$90="Muy Baja",'Mapa final'!$AD$90="Moderado"),CONCATENATE("R28C",'Mapa final'!$R$90),"")</f>
        <v/>
      </c>
      <c r="S233" s="87" t="str">
        <f>IF(AND('Mapa final'!$AB$88="Muy Baja",'Mapa final'!$AD$88="Mayor"),CONCATENATE("R28C",'Mapa final'!$R$88),"")</f>
        <v/>
      </c>
      <c r="T233" s="40" t="str">
        <f>IF(AND('Mapa final'!$AB$89="Muy Baja",'Mapa final'!$AD$89="Mayor"),CONCATENATE("R28C",'Mapa final'!$R$89),"")</f>
        <v/>
      </c>
      <c r="U233" s="88" t="str">
        <f>IF(AND('Mapa final'!$AB$90="Muy Baja",'Mapa final'!$AD$90="Mayor"),CONCATENATE("R28C",'Mapa final'!$R$90),"")</f>
        <v/>
      </c>
      <c r="V233" s="215" t="str">
        <f>IF(AND('Mapa final'!$AB$88="Muy Baja",'Mapa final'!$AD$88="Catastrófico"),CONCATENATE("R28C",'Mapa final'!$R$88),"")</f>
        <v/>
      </c>
      <c r="W233" s="216" t="str">
        <f>IF(AND('Mapa final'!$AB$89="Muy Baja",'Mapa final'!$AD$89="Catastrófico"),CONCATENATE("R28C",'Mapa final'!$R$89),"")</f>
        <v/>
      </c>
      <c r="X233" s="217" t="str">
        <f>IF(AND('Mapa final'!$AB$90="Muy Baja",'Mapa final'!$AD$90="Catastrófico"),CONCATENATE("R28C",'Mapa final'!$R$90),"")</f>
        <v/>
      </c>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row>
    <row r="234" spans="1:65" ht="15" customHeight="1" x14ac:dyDescent="0.25">
      <c r="A234" s="41"/>
      <c r="B234" s="309"/>
      <c r="C234" s="310"/>
      <c r="D234" s="311"/>
      <c r="E234" s="283"/>
      <c r="F234" s="279"/>
      <c r="G234" s="279"/>
      <c r="H234" s="279"/>
      <c r="I234" s="316"/>
      <c r="J234" s="230" t="str">
        <f>IF(AND('Mapa final'!$AB$91="Muy Baja",'Mapa final'!$AD$91="Moderado"),CONCATENATE("R29C",'Mapa final'!$R$91),"")</f>
        <v/>
      </c>
      <c r="K234" s="231" t="str">
        <f>IF(AND('Mapa final'!$AB$92="Muy Baja",'Mapa final'!$AD$92="Moderado"),CONCATENATE("R29C",'Mapa final'!$R$92),"")</f>
        <v/>
      </c>
      <c r="L234" s="232" t="str">
        <f>IF(AND('Mapa final'!$AB$93="Muy Baja",'Mapa final'!$AD$93="Moderado"),CONCATENATE("R29C",'Mapa final'!$R$93),"")</f>
        <v/>
      </c>
      <c r="M234" s="230" t="str">
        <f>IF(AND('Mapa final'!$AB$91="Muy Baja",'Mapa final'!$AD$91="Moderado"),CONCATENATE("R29C",'Mapa final'!$R$91),"")</f>
        <v/>
      </c>
      <c r="N234" s="231" t="str">
        <f>IF(AND('Mapa final'!$AB$92="Muy Baja",'Mapa final'!$AD$92="Moderado"),CONCATENATE("R29C",'Mapa final'!$R$92),"")</f>
        <v/>
      </c>
      <c r="O234" s="232" t="str">
        <f>IF(AND('Mapa final'!$AB$93="Muy Baja",'Mapa final'!$AD$93="Moderado"),CONCATENATE("R29C",'Mapa final'!$R$93),"")</f>
        <v/>
      </c>
      <c r="P234" s="221" t="str">
        <f>IF(AND('Mapa final'!$AB$91="Muy Baja",'Mapa final'!$AD$91="Moderado"),CONCATENATE("R29C",'Mapa final'!$R$91),"")</f>
        <v/>
      </c>
      <c r="Q234" s="222" t="str">
        <f>IF(AND('Mapa final'!$AB$92="Muy Baja",'Mapa final'!$AD$92="Moderado"),CONCATENATE("R29C",'Mapa final'!$R$92),"")</f>
        <v/>
      </c>
      <c r="R234" s="223" t="str">
        <f>IF(AND('Mapa final'!$AB$93="Muy Baja",'Mapa final'!$AD$93="Moderado"),CONCATENATE("R29C",'Mapa final'!$R$93),"")</f>
        <v/>
      </c>
      <c r="S234" s="87" t="str">
        <f>IF(AND('Mapa final'!$AB$91="Muy Baja",'Mapa final'!$AD$91="Mayor"),CONCATENATE("R29C",'Mapa final'!$R$91),"")</f>
        <v/>
      </c>
      <c r="T234" s="40" t="str">
        <f>IF(AND('Mapa final'!$AB$92="Muy Baja",'Mapa final'!$AD$92="Mayor"),CONCATENATE("R29C",'Mapa final'!$R$92),"")</f>
        <v/>
      </c>
      <c r="U234" s="88" t="str">
        <f>IF(AND('Mapa final'!$AB$93="Muy Baja",'Mapa final'!$AD$93="Mayor"),CONCATENATE("R29C",'Mapa final'!$R$93),"")</f>
        <v/>
      </c>
      <c r="V234" s="215" t="str">
        <f>IF(AND('Mapa final'!$AB$91="Muy Baja",'Mapa final'!$AD$91="Catastrófico"),CONCATENATE("R29C",'Mapa final'!$R$91),"")</f>
        <v/>
      </c>
      <c r="W234" s="216" t="str">
        <f>IF(AND('Mapa final'!$AB$92="Muy Baja",'Mapa final'!$AD$92="Catastrófico"),CONCATENATE("R29C",'Mapa final'!$R$92),"")</f>
        <v/>
      </c>
      <c r="X234" s="217" t="str">
        <f>IF(AND('Mapa final'!$AB$93="Muy Baja",'Mapa final'!$AD$93="Catastrófico"),CONCATENATE("R29C",'Mapa final'!$R$93),"")</f>
        <v/>
      </c>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row>
    <row r="235" spans="1:65" ht="15" customHeight="1" x14ac:dyDescent="0.25">
      <c r="A235" s="41"/>
      <c r="B235" s="309"/>
      <c r="C235" s="310"/>
      <c r="D235" s="311"/>
      <c r="E235" s="284"/>
      <c r="F235" s="279"/>
      <c r="G235" s="279"/>
      <c r="H235" s="279"/>
      <c r="I235" s="316"/>
      <c r="J235" s="230" t="str">
        <f>IF(AND('Mapa final'!$AB$94="Muy Baja",'Mapa final'!$AD$94="Moderado"),CONCATENATE("R30C",'Mapa final'!$R$94),"")</f>
        <v/>
      </c>
      <c r="K235" s="231" t="str">
        <f>IF(AND('Mapa final'!$AB$95="Muy Baja",'Mapa final'!$AD$95="Moderado"),CONCATENATE("R30C",'Mapa final'!$R$95),"")</f>
        <v/>
      </c>
      <c r="L235" s="232" t="str">
        <f>IF(AND('Mapa final'!$AB$96="Muy Baja",'Mapa final'!$AD$96="Moderado"),CONCATENATE("R30C",'Mapa final'!$R$96),"")</f>
        <v/>
      </c>
      <c r="M235" s="230" t="str">
        <f>IF(AND('Mapa final'!$AB$94="Muy Baja",'Mapa final'!$AD$94="Moderado"),CONCATENATE("R30C",'Mapa final'!$R$94),"")</f>
        <v/>
      </c>
      <c r="N235" s="231" t="str">
        <f>IF(AND('Mapa final'!$AB$95="Muy Baja",'Mapa final'!$AD$95="Moderado"),CONCATENATE("R30C",'Mapa final'!$R$95),"")</f>
        <v/>
      </c>
      <c r="O235" s="232" t="str">
        <f>IF(AND('Mapa final'!$AB$96="Muy Baja",'Mapa final'!$AD$96="Moderado"),CONCATENATE("R30C",'Mapa final'!$R$96),"")</f>
        <v/>
      </c>
      <c r="P235" s="221" t="str">
        <f>IF(AND('Mapa final'!$AB$94="Muy Baja",'Mapa final'!$AD$94="Moderado"),CONCATENATE("R30C",'Mapa final'!$R$94),"")</f>
        <v/>
      </c>
      <c r="Q235" s="222" t="str">
        <f>IF(AND('Mapa final'!$AB$95="Muy Baja",'Mapa final'!$AD$95="Moderado"),CONCATENATE("R30C",'Mapa final'!$R$95),"")</f>
        <v/>
      </c>
      <c r="R235" s="223" t="str">
        <f>IF(AND('Mapa final'!$AB$96="Muy Baja",'Mapa final'!$AD$96="Moderado"),CONCATENATE("R30C",'Mapa final'!$R$96),"")</f>
        <v/>
      </c>
      <c r="S235" s="87" t="str">
        <f>IF(AND('Mapa final'!$AB$94="Muy Baja",'Mapa final'!$AD$94="Mayor"),CONCATENATE("R30C",'Mapa final'!$R$94),"")</f>
        <v/>
      </c>
      <c r="T235" s="40" t="str">
        <f>IF(AND('Mapa final'!$AB$95="Muy Baja",'Mapa final'!$AD$95="Mayor"),CONCATENATE("R30C",'Mapa final'!$R$95),"")</f>
        <v/>
      </c>
      <c r="U235" s="88" t="str">
        <f>IF(AND('Mapa final'!$AB$96="Muy Baja",'Mapa final'!$AD$96="Mayor"),CONCATENATE("R30C",'Mapa final'!$R$96),"")</f>
        <v/>
      </c>
      <c r="V235" s="215" t="str">
        <f>IF(AND('Mapa final'!$AB$94="Muy Baja",'Mapa final'!$AD$94="Catastrófico"),CONCATENATE("R30C",'Mapa final'!$R$94),"")</f>
        <v/>
      </c>
      <c r="W235" s="216" t="str">
        <f>IF(AND('Mapa final'!$AB$95="Muy Baja",'Mapa final'!$AD$95="Catastrófico"),CONCATENATE("R30C",'Mapa final'!$R$95),"")</f>
        <v/>
      </c>
      <c r="X235" s="217" t="str">
        <f>IF(AND('Mapa final'!$AB$96="Muy Baja",'Mapa final'!$AD$96="Catastrófico"),CONCATENATE("R30C",'Mapa final'!$R$96),"")</f>
        <v/>
      </c>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row>
    <row r="236" spans="1:65" ht="15" customHeight="1" x14ac:dyDescent="0.25">
      <c r="A236" s="41"/>
      <c r="B236" s="309"/>
      <c r="C236" s="310"/>
      <c r="D236" s="311"/>
      <c r="E236" s="284"/>
      <c r="F236" s="279"/>
      <c r="G236" s="279"/>
      <c r="H236" s="279"/>
      <c r="I236" s="316"/>
      <c r="J236" s="230" t="str">
        <f>IF(AND('Mapa final'!$AB$97="Muy Baja",'Mapa final'!$AD$97="Moderado"),CONCATENATE("R31C",'Mapa final'!$R$97),"")</f>
        <v/>
      </c>
      <c r="K236" s="231" t="str">
        <f>IF(AND('Mapa final'!$AB$98="Muy Baja",'Mapa final'!$AD$98="Moderado"),CONCATENATE("R31C",'Mapa final'!$R$98),"")</f>
        <v/>
      </c>
      <c r="L236" s="232" t="str">
        <f>IF(AND('Mapa final'!$AB$99="Muy Baja",'Mapa final'!$AD$99="Moderado"),CONCATENATE("R31C",'Mapa final'!$R$99),"")</f>
        <v/>
      </c>
      <c r="M236" s="230" t="str">
        <f>IF(AND('Mapa final'!$AB$97="Muy Baja",'Mapa final'!$AD$97="Moderado"),CONCATENATE("R31C",'Mapa final'!$R$97),"")</f>
        <v/>
      </c>
      <c r="N236" s="231" t="str">
        <f>IF(AND('Mapa final'!$AB$98="Muy Baja",'Mapa final'!$AD$98="Moderado"),CONCATENATE("R31C",'Mapa final'!$R$98),"")</f>
        <v/>
      </c>
      <c r="O236" s="232" t="str">
        <f>IF(AND('Mapa final'!$AB$99="Muy Baja",'Mapa final'!$AD$99="Moderado"),CONCATENATE("R31C",'Mapa final'!$R$99),"")</f>
        <v/>
      </c>
      <c r="P236" s="221" t="str">
        <f>IF(AND('Mapa final'!$AB$97="Muy Baja",'Mapa final'!$AD$97="Moderado"),CONCATENATE("R31C",'Mapa final'!$R$97),"")</f>
        <v/>
      </c>
      <c r="Q236" s="222" t="str">
        <f>IF(AND('Mapa final'!$AB$98="Muy Baja",'Mapa final'!$AD$98="Moderado"),CONCATENATE("R31C",'Mapa final'!$R$98),"")</f>
        <v/>
      </c>
      <c r="R236" s="222" t="str">
        <f>IF(AND('Mapa final'!$AB$99="Muy Baja",'Mapa final'!$AD$99="Moderado"),CONCATENATE("R31C",'Mapa final'!$R$99),"")</f>
        <v/>
      </c>
      <c r="S236" s="87" t="str">
        <f>IF(AND('Mapa final'!$AB$97="Muy Baja",'Mapa final'!$AD$97="Mayor"),CONCATENATE("R31C",'Mapa final'!$R$97),"")</f>
        <v/>
      </c>
      <c r="T236" s="40" t="str">
        <f>IF(AND('Mapa final'!$AB$98="Muy Baja",'Mapa final'!$AD$98="Mayor"),CONCATENATE("R31C",'Mapa final'!$R$98),"")</f>
        <v/>
      </c>
      <c r="U236" s="40" t="str">
        <f>IF(AND('Mapa final'!$AB$99="Muy Baja",'Mapa final'!$AD$99="Mayor"),CONCATENATE("R31C",'Mapa final'!$R$99),"")</f>
        <v/>
      </c>
      <c r="V236" s="215" t="str">
        <f>IF(AND('Mapa final'!$AB$97="Muy Baja",'Mapa final'!$AD$97="Catastrófico"),CONCATENATE("R31C",'Mapa final'!$R$97),"")</f>
        <v/>
      </c>
      <c r="W236" s="216" t="str">
        <f>IF(AND('Mapa final'!$AB$98="Muy Baja",'Mapa final'!$AD$98="Catastrófico"),CONCATENATE("R31C",'Mapa final'!$R$98),"")</f>
        <v/>
      </c>
      <c r="X236" s="217" t="str">
        <f>IF(AND('Mapa final'!$AB$99="Muy Baja",'Mapa final'!$AD$99="Catastrófico"),CONCATENATE("R31C",'Mapa final'!$R$99),"")</f>
        <v/>
      </c>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row>
    <row r="237" spans="1:65" ht="15" customHeight="1" x14ac:dyDescent="0.25">
      <c r="A237" s="41"/>
      <c r="B237" s="309"/>
      <c r="C237" s="310"/>
      <c r="D237" s="311"/>
      <c r="E237" s="284"/>
      <c r="F237" s="279"/>
      <c r="G237" s="279"/>
      <c r="H237" s="279"/>
      <c r="I237" s="316"/>
      <c r="J237" s="230" t="str">
        <f>IF(AND('Mapa final'!$AB$100="Muy Baja",'Mapa final'!$AD$100="Moderado"),CONCATENATE("R32C",'Mapa final'!$R$100),"")</f>
        <v/>
      </c>
      <c r="K237" s="231" t="str">
        <f>IF(AND('Mapa final'!$AB$101="Muy Baja",'Mapa final'!$AD$101="Moderado"),CONCATENATE("R32C",'Mapa final'!$R$101),"")</f>
        <v/>
      </c>
      <c r="L237" s="232" t="str">
        <f>IF(AND('Mapa final'!$AB$102="Muy Baja",'Mapa final'!$AD$102="Moderado"),CONCATENATE("R32C",'Mapa final'!$R$102),"")</f>
        <v/>
      </c>
      <c r="M237" s="230" t="str">
        <f>IF(AND('Mapa final'!$AB$100="Muy Baja",'Mapa final'!$AD$100="Moderado"),CONCATENATE("R32C",'Mapa final'!$R$100),"")</f>
        <v/>
      </c>
      <c r="N237" s="231" t="str">
        <f>IF(AND('Mapa final'!$AB$101="Muy Baja",'Mapa final'!$AD$101="Moderado"),CONCATENATE("R32C",'Mapa final'!$R$101),"")</f>
        <v/>
      </c>
      <c r="O237" s="232" t="str">
        <f>IF(AND('Mapa final'!$AB$102="Muy Baja",'Mapa final'!$AD$102="Moderado"),CONCATENATE("R32C",'Mapa final'!$R$102),"")</f>
        <v/>
      </c>
      <c r="P237" s="221" t="str">
        <f>IF(AND('Mapa final'!$AB$100="Muy Baja",'Mapa final'!$AD$100="Moderado"),CONCATENATE("R32C",'Mapa final'!$R$100),"")</f>
        <v/>
      </c>
      <c r="Q237" s="222" t="str">
        <f>IF(AND('Mapa final'!$AB$101="Muy Baja",'Mapa final'!$AD$101="Moderado"),CONCATENATE("R32C",'Mapa final'!$R$101),"")</f>
        <v/>
      </c>
      <c r="R237" s="223" t="str">
        <f>IF(AND('Mapa final'!$AB$102="Muy Baja",'Mapa final'!$AD$102="Moderado"),CONCATENATE("R32C",'Mapa final'!$R$102),"")</f>
        <v/>
      </c>
      <c r="S237" s="87" t="str">
        <f>IF(AND('Mapa final'!$AB$100="Muy Baja",'Mapa final'!$AD$100="Mayor"),CONCATENATE("R32C",'Mapa final'!$R$100),"")</f>
        <v/>
      </c>
      <c r="T237" s="40" t="str">
        <f>IF(AND('Mapa final'!$AB$101="Muy Baja",'Mapa final'!$AD$101="Mayor"),CONCATENATE("R32C",'Mapa final'!$R$101),"")</f>
        <v/>
      </c>
      <c r="U237" s="88" t="str">
        <f>IF(AND('Mapa final'!$AB$102="Muy Baja",'Mapa final'!$AD$102="Mayor"),CONCATENATE("R32C",'Mapa final'!$R$102),"")</f>
        <v/>
      </c>
      <c r="V237" s="215" t="str">
        <f>IF(AND('Mapa final'!$AB$100="Muy Baja",'Mapa final'!$AD$100="Catastrófico"),CONCATENATE("R32C",'Mapa final'!$R$100),"")</f>
        <v/>
      </c>
      <c r="W237" s="216" t="str">
        <f>IF(AND('Mapa final'!$AB$101="Muy Baja",'Mapa final'!$AD$101="Catastrófico"),CONCATENATE("R32C",'Mapa final'!$R$101),"")</f>
        <v/>
      </c>
      <c r="X237" s="217" t="str">
        <f>IF(AND('Mapa final'!$AB$102="Muy Baja",'Mapa final'!$AD$102="Catastrófico"),CONCATENATE("R32C",'Mapa final'!$R$102),"")</f>
        <v/>
      </c>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row>
    <row r="238" spans="1:65" ht="15" customHeight="1" x14ac:dyDescent="0.25">
      <c r="A238" s="41"/>
      <c r="B238" s="309"/>
      <c r="C238" s="310"/>
      <c r="D238" s="311"/>
      <c r="E238" s="284"/>
      <c r="F238" s="279"/>
      <c r="G238" s="279"/>
      <c r="H238" s="279"/>
      <c r="I238" s="316"/>
      <c r="J238" s="230" t="str">
        <f>IF(AND('Mapa final'!$AB$103="Muy Baja",'Mapa final'!$AD$103="Moderado"),CONCATENATE("R33C",'Mapa final'!$R$103),"")</f>
        <v/>
      </c>
      <c r="K238" s="231" t="str">
        <f>IF(AND('Mapa final'!$AB$104="Muy Baja",'Mapa final'!$AD$104="Moderado"),CONCATENATE("R33C",'Mapa final'!$R$104),"")</f>
        <v/>
      </c>
      <c r="L238" s="232" t="str">
        <f>IF(AND('Mapa final'!$AB$105="Muy Baja",'Mapa final'!$AD$105="Moderado"),CONCATENATE("R33C",'Mapa final'!$R$105),"")</f>
        <v/>
      </c>
      <c r="M238" s="230" t="str">
        <f>IF(AND('Mapa final'!$AB$103="Muy Baja",'Mapa final'!$AD$103="Moderado"),CONCATENATE("R33C",'Mapa final'!$R$103),"")</f>
        <v/>
      </c>
      <c r="N238" s="231" t="str">
        <f>IF(AND('Mapa final'!$AB$104="Muy Baja",'Mapa final'!$AD$104="Moderado"),CONCATENATE("R33C",'Mapa final'!$R$104),"")</f>
        <v/>
      </c>
      <c r="O238" s="232" t="str">
        <f>IF(AND('Mapa final'!$AB$105="Muy Baja",'Mapa final'!$AD$105="Moderado"),CONCATENATE("R33C",'Mapa final'!$R$105),"")</f>
        <v/>
      </c>
      <c r="P238" s="221" t="str">
        <f>IF(AND('Mapa final'!$AB$103="Muy Baja",'Mapa final'!$AD$103="Moderado"),CONCATENATE("R33C",'Mapa final'!$R$103),"")</f>
        <v/>
      </c>
      <c r="Q238" s="222" t="str">
        <f>IF(AND('Mapa final'!$AB$104="Muy Baja",'Mapa final'!$AD$104="Moderado"),CONCATENATE("R33C",'Mapa final'!$R$104),"")</f>
        <v/>
      </c>
      <c r="R238" s="223" t="str">
        <f>IF(AND('Mapa final'!$AB$105="Muy Baja",'Mapa final'!$AD$105="Moderado"),CONCATENATE("R33C",'Mapa final'!$R$105),"")</f>
        <v/>
      </c>
      <c r="S238" s="87" t="str">
        <f>IF(AND('Mapa final'!$AB$103="Muy Baja",'Mapa final'!$AD$103="Mayor"),CONCATENATE("R33C",'Mapa final'!$R$103),"")</f>
        <v/>
      </c>
      <c r="T238" s="40" t="str">
        <f>IF(AND('Mapa final'!$AB$104="Muy Baja",'Mapa final'!$AD$104="Mayor"),CONCATENATE("R33C",'Mapa final'!$R$104),"")</f>
        <v/>
      </c>
      <c r="U238" s="88" t="str">
        <f>IF(AND('Mapa final'!$AB$105="Muy Baja",'Mapa final'!$AD$105="Mayor"),CONCATENATE("R33C",'Mapa final'!$R$105),"")</f>
        <v/>
      </c>
      <c r="V238" s="215" t="str">
        <f>IF(AND('Mapa final'!$AB$103="Muy Baja",'Mapa final'!$AD$103="Catastrófico"),CONCATENATE("R33C",'Mapa final'!$R$103),"")</f>
        <v/>
      </c>
      <c r="W238" s="216" t="str">
        <f>IF(AND('Mapa final'!$AB$104="Muy Baja",'Mapa final'!$AD$104="Catastrófico"),CONCATENATE("R33C",'Mapa final'!$R$104),"")</f>
        <v/>
      </c>
      <c r="X238" s="217" t="str">
        <f>IF(AND('Mapa final'!$AB$105="Muy Baja",'Mapa final'!$AD$105="Catastrófico"),CONCATENATE("R33C",'Mapa final'!$R$105),"")</f>
        <v/>
      </c>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row>
    <row r="239" spans="1:65" ht="15" customHeight="1" x14ac:dyDescent="0.25">
      <c r="A239" s="41"/>
      <c r="B239" s="309"/>
      <c r="C239" s="310"/>
      <c r="D239" s="311"/>
      <c r="E239" s="284"/>
      <c r="F239" s="279"/>
      <c r="G239" s="279"/>
      <c r="H239" s="279"/>
      <c r="I239" s="316"/>
      <c r="J239" s="230" t="str">
        <f>IF(AND('Mapa final'!$AB$106="Muy Baja",'Mapa final'!$AD$106="Moderado"),CONCATENATE("R34C",'Mapa final'!$R$106),"")</f>
        <v/>
      </c>
      <c r="K239" s="231" t="str">
        <f>IF(AND('Mapa final'!$AB$107="Muy Baja",'Mapa final'!$AD$107="Moderado"),CONCATENATE("R34C",'Mapa final'!$R$107),"")</f>
        <v/>
      </c>
      <c r="L239" s="232" t="str">
        <f>IF(AND('Mapa final'!$AB$108="Muy Baja",'Mapa final'!$AD$108="Moderado"),CONCATENATE("R34C",'Mapa final'!$R$108),"")</f>
        <v/>
      </c>
      <c r="M239" s="230" t="str">
        <f>IF(AND('Mapa final'!$AB$106="Muy Baja",'Mapa final'!$AD$106="Moderado"),CONCATENATE("R34C",'Mapa final'!$R$106),"")</f>
        <v/>
      </c>
      <c r="N239" s="231" t="str">
        <f>IF(AND('Mapa final'!$AB$107="Muy Baja",'Mapa final'!$AD$107="Moderado"),CONCATENATE("R34C",'Mapa final'!$R$107),"")</f>
        <v/>
      </c>
      <c r="O239" s="232" t="str">
        <f>IF(AND('Mapa final'!$AB$108="Muy Baja",'Mapa final'!$AD$108="Moderado"),CONCATENATE("R34C",'Mapa final'!$R$108),"")</f>
        <v/>
      </c>
      <c r="P239" s="221" t="str">
        <f>IF(AND('Mapa final'!$AB$106="Muy Baja",'Mapa final'!$AD$106="Moderado"),CONCATENATE("R34C",'Mapa final'!$R$106),"")</f>
        <v/>
      </c>
      <c r="Q239" s="222" t="str">
        <f>IF(AND('Mapa final'!$AB$107="Muy Baja",'Mapa final'!$AD$107="Moderado"),CONCATENATE("R34C",'Mapa final'!$R$107),"")</f>
        <v/>
      </c>
      <c r="R239" s="223" t="str">
        <f>IF(AND('Mapa final'!$AB$108="Muy Baja",'Mapa final'!$AD$108="Moderado"),CONCATENATE("R34C",'Mapa final'!$R$108),"")</f>
        <v/>
      </c>
      <c r="S239" s="87" t="str">
        <f>IF(AND('Mapa final'!$AB$106="Muy Baja",'Mapa final'!$AD$106="Mayor"),CONCATENATE("R34C",'Mapa final'!$R$106),"")</f>
        <v/>
      </c>
      <c r="T239" s="40" t="str">
        <f>IF(AND('Mapa final'!$AB$107="Muy Baja",'Mapa final'!$AD$107="Mayor"),CONCATENATE("R34C",'Mapa final'!$R$107),"")</f>
        <v/>
      </c>
      <c r="U239" s="88" t="str">
        <f>IF(AND('Mapa final'!$AB$108="Muy Baja",'Mapa final'!$AD$108="Mayor"),CONCATENATE("R34C",'Mapa final'!$R$108),"")</f>
        <v/>
      </c>
      <c r="V239" s="215" t="str">
        <f>IF(AND('Mapa final'!$AB$106="Muy Baja",'Mapa final'!$AD$106="Catastrófico"),CONCATENATE("R34C",'Mapa final'!$R$106),"")</f>
        <v/>
      </c>
      <c r="W239" s="216" t="str">
        <f>IF(AND('Mapa final'!$AB$107="Muy Baja",'Mapa final'!$AD$107="Catastrófico"),CONCATENATE("R34C",'Mapa final'!$R$107),"")</f>
        <v/>
      </c>
      <c r="X239" s="217" t="str">
        <f>IF(AND('Mapa final'!$AB$108="Muy Baja",'Mapa final'!$AD$108="Catastrófico"),CONCATENATE("R34C",'Mapa final'!$R$108),"")</f>
        <v/>
      </c>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row>
    <row r="240" spans="1:65" ht="15" customHeight="1" x14ac:dyDescent="0.25">
      <c r="A240" s="41"/>
      <c r="B240" s="309"/>
      <c r="C240" s="310"/>
      <c r="D240" s="311"/>
      <c r="E240" s="284"/>
      <c r="F240" s="279"/>
      <c r="G240" s="279"/>
      <c r="H240" s="279"/>
      <c r="I240" s="316"/>
      <c r="J240" s="230" t="str">
        <f>IF(AND('Mapa final'!$AB$109="Muy Baja",'Mapa final'!$AD$109="Moderado"),CONCATENATE("R35C",'Mapa final'!$R$109),"")</f>
        <v/>
      </c>
      <c r="K240" s="231" t="str">
        <f>IF(AND('Mapa final'!$AB$110="Muy Baja",'Mapa final'!$AD$110="Moderado"),CONCATENATE("R35C",'Mapa final'!$R$110),"")</f>
        <v/>
      </c>
      <c r="L240" s="232" t="str">
        <f>IF(AND('Mapa final'!$AB$111="Muy Baja",'Mapa final'!$AD$111="Moderado"),CONCATENATE("R35C",'Mapa final'!$R$111),"")</f>
        <v/>
      </c>
      <c r="M240" s="230" t="str">
        <f>IF(AND('Mapa final'!$AB$109="Muy Baja",'Mapa final'!$AD$109="Moderado"),CONCATENATE("R35C",'Mapa final'!$R$109),"")</f>
        <v/>
      </c>
      <c r="N240" s="231" t="str">
        <f>IF(AND('Mapa final'!$AB$110="Muy Baja",'Mapa final'!$AD$110="Moderado"),CONCATENATE("R35C",'Mapa final'!$R$110),"")</f>
        <v/>
      </c>
      <c r="O240" s="232" t="str">
        <f>IF(AND('Mapa final'!$AB$111="Muy Baja",'Mapa final'!$AD$111="Moderado"),CONCATENATE("R35C",'Mapa final'!$R$111),"")</f>
        <v/>
      </c>
      <c r="P240" s="221" t="str">
        <f>IF(AND('Mapa final'!$AB$109="Muy Baja",'Mapa final'!$AD$109="Moderado"),CONCATENATE("R35C",'Mapa final'!$R$109),"")</f>
        <v/>
      </c>
      <c r="Q240" s="222" t="str">
        <f>IF(AND('Mapa final'!$AB$110="Muy Baja",'Mapa final'!$AD$110="Moderado"),CONCATENATE("R35C",'Mapa final'!$R$110),"")</f>
        <v/>
      </c>
      <c r="R240" s="223" t="str">
        <f>IF(AND('Mapa final'!$AB$111="Muy Baja",'Mapa final'!$AD$111="Moderado"),CONCATENATE("R35C",'Mapa final'!$R$111),"")</f>
        <v/>
      </c>
      <c r="S240" s="87" t="str">
        <f>IF(AND('Mapa final'!$AB$109="Muy Baja",'Mapa final'!$AD$109="Mayor"),CONCATENATE("R35C",'Mapa final'!$R$109),"")</f>
        <v/>
      </c>
      <c r="T240" s="40" t="str">
        <f>IF(AND('Mapa final'!$AB$110="Muy Baja",'Mapa final'!$AD$110="Mayor"),CONCATENATE("R35C",'Mapa final'!$R$110),"")</f>
        <v/>
      </c>
      <c r="U240" s="88" t="str">
        <f>IF(AND('Mapa final'!$AB$111="Muy Baja",'Mapa final'!$AD$111="Mayor"),CONCATENATE("R35C",'Mapa final'!$R$111),"")</f>
        <v/>
      </c>
      <c r="V240" s="215" t="str">
        <f>IF(AND('Mapa final'!$AB$109="Muy Baja",'Mapa final'!$AD$109="Catastrófico"),CONCATENATE("R35C",'Mapa final'!$R$109),"")</f>
        <v/>
      </c>
      <c r="W240" s="216" t="str">
        <f>IF(AND('Mapa final'!$AB$110="Muy Baja",'Mapa final'!$AD$110="Catastrófico"),CONCATENATE("R35C",'Mapa final'!$R$110),"")</f>
        <v/>
      </c>
      <c r="X240" s="217" t="str">
        <f>IF(AND('Mapa final'!$AB$111="Muy Baja",'Mapa final'!$AD$111="Catastrófico"),CONCATENATE("R35C",'Mapa final'!$R$111),"")</f>
        <v/>
      </c>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row>
    <row r="241" spans="1:65" ht="15" customHeight="1" x14ac:dyDescent="0.25">
      <c r="A241" s="41"/>
      <c r="B241" s="309"/>
      <c r="C241" s="310"/>
      <c r="D241" s="311"/>
      <c r="E241" s="284"/>
      <c r="F241" s="279"/>
      <c r="G241" s="279"/>
      <c r="H241" s="279"/>
      <c r="I241" s="316"/>
      <c r="J241" s="230" t="str">
        <f>IF(AND('Mapa final'!$AB$112="Muy Baja",'Mapa final'!$AD$112="Moderado"),CONCATENATE("R36C",'Mapa final'!$R$112),"")</f>
        <v/>
      </c>
      <c r="K241" s="231" t="str">
        <f>IF(AND('Mapa final'!$AB$113="Muy Baja",'Mapa final'!$AD$113="Moderado"),CONCATENATE("R36C",'Mapa final'!$R$113),"")</f>
        <v/>
      </c>
      <c r="L241" s="232" t="str">
        <f>IF(AND('Mapa final'!$AB$114="Muy Baja",'Mapa final'!$AD$114="Moderado"),CONCATENATE("R36C",'Mapa final'!$R$114),"")</f>
        <v/>
      </c>
      <c r="M241" s="230" t="str">
        <f>IF(AND('Mapa final'!$AB$112="Muy Baja",'Mapa final'!$AD$112="Moderado"),CONCATENATE("R36C",'Mapa final'!$R$112),"")</f>
        <v/>
      </c>
      <c r="N241" s="231" t="str">
        <f>IF(AND('Mapa final'!$AB$113="Muy Baja",'Mapa final'!$AD$113="Moderado"),CONCATENATE("R36C",'Mapa final'!$R$113),"")</f>
        <v/>
      </c>
      <c r="O241" s="232" t="str">
        <f>IF(AND('Mapa final'!$AB$114="Muy Baja",'Mapa final'!$AD$114="Moderado"),CONCATENATE("R36C",'Mapa final'!$R$114),"")</f>
        <v/>
      </c>
      <c r="P241" s="221" t="str">
        <f>IF(AND('Mapa final'!$AB$112="Muy Baja",'Mapa final'!$AD$112="Moderado"),CONCATENATE("R36C",'Mapa final'!$R$112),"")</f>
        <v/>
      </c>
      <c r="Q241" s="222" t="str">
        <f>IF(AND('Mapa final'!$AB$113="Muy Baja",'Mapa final'!$AD$113="Moderado"),CONCATENATE("R36C",'Mapa final'!$R$113),"")</f>
        <v/>
      </c>
      <c r="R241" s="223" t="str">
        <f>IF(AND('Mapa final'!$AB$114="Muy Baja",'Mapa final'!$AD$114="Moderado"),CONCATENATE("R36C",'Mapa final'!$R$114),"")</f>
        <v/>
      </c>
      <c r="S241" s="87" t="str">
        <f>IF(AND('Mapa final'!$AB$112="Muy Baja",'Mapa final'!$AD$112="Mayor"),CONCATENATE("R36C",'Mapa final'!$R$112),"")</f>
        <v/>
      </c>
      <c r="T241" s="40" t="str">
        <f>IF(AND('Mapa final'!$AB$113="Muy Baja",'Mapa final'!$AD$113="Mayor"),CONCATENATE("R36C",'Mapa final'!$R$113),"")</f>
        <v/>
      </c>
      <c r="U241" s="88" t="str">
        <f>IF(AND('Mapa final'!$AB$114="Muy Baja",'Mapa final'!$AD$114="Mayor"),CONCATENATE("R36C",'Mapa final'!$R$114),"")</f>
        <v/>
      </c>
      <c r="V241" s="215" t="str">
        <f>IF(AND('Mapa final'!$AB$112="Muy Baja",'Mapa final'!$AD$112="Catastrófico"),CONCATENATE("R36C",'Mapa final'!$R$112),"")</f>
        <v/>
      </c>
      <c r="W241" s="216" t="str">
        <f>IF(AND('Mapa final'!$AB$113="Muy Baja",'Mapa final'!$AD$113="Catastrófico"),CONCATENATE("R36C",'Mapa final'!$R$113),"")</f>
        <v/>
      </c>
      <c r="X241" s="217" t="str">
        <f>IF(AND('Mapa final'!$AB$114="Muy Baja",'Mapa final'!$AD$114="Catastrófico"),CONCATENATE("R36C",'Mapa final'!$R$114),"")</f>
        <v/>
      </c>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row>
    <row r="242" spans="1:65" ht="15" customHeight="1" x14ac:dyDescent="0.25">
      <c r="A242" s="41"/>
      <c r="B242" s="309"/>
      <c r="C242" s="310"/>
      <c r="D242" s="311"/>
      <c r="E242" s="284"/>
      <c r="F242" s="279"/>
      <c r="G242" s="279"/>
      <c r="H242" s="279"/>
      <c r="I242" s="316"/>
      <c r="J242" s="230" t="str">
        <f>IF(AND('Mapa final'!$AB$115="Muy Baja",'Mapa final'!$AD$115="Moderado"),CONCATENATE("R37C",'Mapa final'!$R$115),"")</f>
        <v/>
      </c>
      <c r="K242" s="231" t="str">
        <f>IF(AND('Mapa final'!$AB$116="Muy Baja",'Mapa final'!$AD$116="Moderado"),CONCATENATE("R37C",'Mapa final'!$R$116),"")</f>
        <v/>
      </c>
      <c r="L242" s="232" t="str">
        <f>IF(AND('Mapa final'!$AB$117="Muy Baja",'Mapa final'!$AD$117="Moderado"),CONCATENATE("R37C",'Mapa final'!$R$117),"")</f>
        <v/>
      </c>
      <c r="M242" s="230" t="str">
        <f>IF(AND('Mapa final'!$AB$115="Muy Baja",'Mapa final'!$AD$115="Moderado"),CONCATENATE("R37C",'Mapa final'!$R$115),"")</f>
        <v/>
      </c>
      <c r="N242" s="231" t="str">
        <f>IF(AND('Mapa final'!$AB$116="Muy Baja",'Mapa final'!$AD$116="Moderado"),CONCATENATE("R37C",'Mapa final'!$R$116),"")</f>
        <v/>
      </c>
      <c r="O242" s="232" t="str">
        <f>IF(AND('Mapa final'!$AB$117="Muy Baja",'Mapa final'!$AD$117="Moderado"),CONCATENATE("R37C",'Mapa final'!$R$117),"")</f>
        <v/>
      </c>
      <c r="P242" s="221" t="str">
        <f>IF(AND('Mapa final'!$AB$115="Muy Baja",'Mapa final'!$AD$115="Moderado"),CONCATENATE("R37C",'Mapa final'!$R$115),"")</f>
        <v/>
      </c>
      <c r="Q242" s="222" t="str">
        <f>IF(AND('Mapa final'!$AB$116="Muy Baja",'Mapa final'!$AD$116="Moderado"),CONCATENATE("R37C",'Mapa final'!$R$116),"")</f>
        <v/>
      </c>
      <c r="R242" s="223" t="str">
        <f>IF(AND('Mapa final'!$AB$117="Muy Baja",'Mapa final'!$AD$117="Moderado"),CONCATENATE("R37C",'Mapa final'!$R$117),"")</f>
        <v/>
      </c>
      <c r="S242" s="87" t="str">
        <f>IF(AND('Mapa final'!$AB$115="Muy Baja",'Mapa final'!$AD$115="Mayor"),CONCATENATE("R37C",'Mapa final'!$R$115),"")</f>
        <v/>
      </c>
      <c r="T242" s="40" t="str">
        <f>IF(AND('Mapa final'!$AB$116="Muy Baja",'Mapa final'!$AD$116="Mayor"),CONCATENATE("R37C",'Mapa final'!$R$116),"")</f>
        <v/>
      </c>
      <c r="U242" s="88" t="str">
        <f>IF(AND('Mapa final'!$AB$117="Muy Baja",'Mapa final'!$AD$117="Mayor"),CONCATENATE("R37C",'Mapa final'!$R$117),"")</f>
        <v/>
      </c>
      <c r="V242" s="215" t="str">
        <f>IF(AND('Mapa final'!$AB$115="Muy Baja",'Mapa final'!$AD$115="Catastrófico"),CONCATENATE("R37C",'Mapa final'!$R$115),"")</f>
        <v/>
      </c>
      <c r="W242" s="216" t="str">
        <f>IF(AND('Mapa final'!$AB$116="Muy Baja",'Mapa final'!$AD$116="Catastrófico"),CONCATENATE("R37C",'Mapa final'!$R$116),"")</f>
        <v/>
      </c>
      <c r="X242" s="217" t="str">
        <f>IF(AND('Mapa final'!$AB$117="Muy Baja",'Mapa final'!$AD$117="Catastrófico"),CONCATENATE("R37C",'Mapa final'!$R$117),"")</f>
        <v/>
      </c>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row>
    <row r="243" spans="1:65" ht="15" customHeight="1" x14ac:dyDescent="0.25">
      <c r="A243" s="41"/>
      <c r="B243" s="309"/>
      <c r="C243" s="310"/>
      <c r="D243" s="311"/>
      <c r="E243" s="284"/>
      <c r="F243" s="279"/>
      <c r="G243" s="279"/>
      <c r="H243" s="279"/>
      <c r="I243" s="316"/>
      <c r="J243" s="230" t="str">
        <f>IF(AND('Mapa final'!$AB$118="Muy Baja",'Mapa final'!$AD$118="Moderado"),CONCATENATE("R39C",'Mapa final'!$R$118),"")</f>
        <v/>
      </c>
      <c r="K243" s="231" t="str">
        <f>IF(AND('Mapa final'!$AB$119="Muy Baja",'Mapa final'!$AD$119="Moderado"),CONCATENATE("R38C",'Mapa final'!$R$119),"")</f>
        <v/>
      </c>
      <c r="L243" s="232" t="str">
        <f>IF(AND('Mapa final'!$AB$120="Muy Baja",'Mapa final'!$AD$120="Moderado"),CONCATENATE("R38C",'Mapa final'!$R$120),"")</f>
        <v/>
      </c>
      <c r="M243" s="230" t="str">
        <f>IF(AND('Mapa final'!$AB$118="Muy Baja",'Mapa final'!$AD$118="Moderado"),CONCATENATE("R39C",'Mapa final'!$R$118),"")</f>
        <v/>
      </c>
      <c r="N243" s="231" t="str">
        <f>IF(AND('Mapa final'!$AB$119="Muy Baja",'Mapa final'!$AD$119="Moderado"),CONCATENATE("R38C",'Mapa final'!$R$119),"")</f>
        <v/>
      </c>
      <c r="O243" s="232" t="str">
        <f>IF(AND('Mapa final'!$AB$120="Muy Baja",'Mapa final'!$AD$120="Moderado"),CONCATENATE("R38C",'Mapa final'!$R$120),"")</f>
        <v/>
      </c>
      <c r="P243" s="221" t="str">
        <f>IF(AND('Mapa final'!$AB$118="Muy Baja",'Mapa final'!$AD$118="Moderado"),CONCATENATE("R39C",'Mapa final'!$R$118),"")</f>
        <v/>
      </c>
      <c r="Q243" s="222" t="str">
        <f>IF(AND('Mapa final'!$AB$119="Muy Baja",'Mapa final'!$AD$119="Moderado"),CONCATENATE("R38C",'Mapa final'!$R$119),"")</f>
        <v/>
      </c>
      <c r="R243" s="223" t="str">
        <f>IF(AND('Mapa final'!$AB$120="Muy Baja",'Mapa final'!$AD$120="Moderado"),CONCATENATE("R38C",'Mapa final'!$R$120),"")</f>
        <v/>
      </c>
      <c r="S243" s="87" t="str">
        <f>IF(AND('Mapa final'!$AB$118="Muy Baja",'Mapa final'!$AD$118="Mayor"),CONCATENATE("R39C",'Mapa final'!$R$118),"")</f>
        <v/>
      </c>
      <c r="T243" s="40" t="str">
        <f>IF(AND('Mapa final'!$AB$119="Muy Baja",'Mapa final'!$AD$119="Mayor"),CONCATENATE("R38C",'Mapa final'!$R$119),"")</f>
        <v/>
      </c>
      <c r="U243" s="88" t="str">
        <f>IF(AND('Mapa final'!$AB$120="Muy Baja",'Mapa final'!$AD$120="Mayor"),CONCATENATE("R38C",'Mapa final'!$R$120),"")</f>
        <v/>
      </c>
      <c r="V243" s="215" t="str">
        <f>IF(AND('Mapa final'!$AB$118="Muy Baja",'Mapa final'!$AD$118="Catastrófico"),CONCATENATE("R39C",'Mapa final'!$R$118),"")</f>
        <v/>
      </c>
      <c r="W243" s="216" t="str">
        <f>IF(AND('Mapa final'!$AB$119="Muy Baja",'Mapa final'!$AD$119="Catastrófico"),CONCATENATE("R38C",'Mapa final'!$R$119),"")</f>
        <v/>
      </c>
      <c r="X243" s="217" t="str">
        <f>IF(AND('Mapa final'!$AB$120="Muy Baja",'Mapa final'!$AD$120="Catastrófico"),CONCATENATE("R38C",'Mapa final'!$R$120),"")</f>
        <v/>
      </c>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row>
    <row r="244" spans="1:65" ht="15" customHeight="1" x14ac:dyDescent="0.25">
      <c r="A244" s="41"/>
      <c r="B244" s="309"/>
      <c r="C244" s="310"/>
      <c r="D244" s="311"/>
      <c r="E244" s="284"/>
      <c r="F244" s="279"/>
      <c r="G244" s="279"/>
      <c r="H244" s="279"/>
      <c r="I244" s="316"/>
      <c r="J244" s="230" t="str">
        <f>IF(AND('Mapa final'!$AB$121="Muy Baja",'Mapa final'!$AD$121="Moderado"),CONCATENATE("R40C",'Mapa final'!$R$121),"")</f>
        <v/>
      </c>
      <c r="K244" s="231" t="str">
        <f>IF(AND('Mapa final'!$AB$122="Muy Baja",'Mapa final'!$AD$122="Moderado"),CONCATENATE("R39C",'Mapa final'!$R$122),"")</f>
        <v/>
      </c>
      <c r="L244" s="232" t="str">
        <f>IF(AND('Mapa final'!$AB$123="Muy Baja",'Mapa final'!$AD$123="Moderado"),CONCATENATE("R39C",'Mapa final'!$R$123),"")</f>
        <v/>
      </c>
      <c r="M244" s="230" t="str">
        <f>IF(AND('Mapa final'!$AB$121="Muy Baja",'Mapa final'!$AD$121="Moderado"),CONCATENATE("R40C",'Mapa final'!$R$121),"")</f>
        <v/>
      </c>
      <c r="N244" s="231" t="str">
        <f>IF(AND('Mapa final'!$AB$122="Muy Baja",'Mapa final'!$AD$122="Moderado"),CONCATENATE("R39C",'Mapa final'!$R$122),"")</f>
        <v/>
      </c>
      <c r="O244" s="232" t="str">
        <f>IF(AND('Mapa final'!$AB$123="Muy Baja",'Mapa final'!$AD$123="Moderado"),CONCATENATE("R39C",'Mapa final'!$R$123),"")</f>
        <v/>
      </c>
      <c r="P244" s="221" t="str">
        <f>IF(AND('Mapa final'!$AB$121="Muy Baja",'Mapa final'!$AD$121="Moderado"),CONCATENATE("R40C",'Mapa final'!$R$121),"")</f>
        <v/>
      </c>
      <c r="Q244" s="222" t="str">
        <f>IF(AND('Mapa final'!$AB$122="Muy Baja",'Mapa final'!$AD$122="Moderado"),CONCATENATE("R39C",'Mapa final'!$R$122),"")</f>
        <v/>
      </c>
      <c r="R244" s="223" t="str">
        <f>IF(AND('Mapa final'!$AB$123="Muy Baja",'Mapa final'!$AD$123="Moderado"),CONCATENATE("R39C",'Mapa final'!$R$123),"")</f>
        <v/>
      </c>
      <c r="S244" s="87" t="str">
        <f>IF(AND('Mapa final'!$AB$121="Muy Baja",'Mapa final'!$AD$121="Mayor"),CONCATENATE("R40C",'Mapa final'!$R$121),"")</f>
        <v/>
      </c>
      <c r="T244" s="40" t="str">
        <f>IF(AND('Mapa final'!$AB$122="Muy Baja",'Mapa final'!$AD$122="Mayor"),CONCATENATE("R39C",'Mapa final'!$R$122),"")</f>
        <v/>
      </c>
      <c r="U244" s="88" t="str">
        <f>IF(AND('Mapa final'!$AB$123="Muy Baja",'Mapa final'!$AD$123="Mayor"),CONCATENATE("R39C",'Mapa final'!$R$123),"")</f>
        <v/>
      </c>
      <c r="V244" s="215" t="str">
        <f>IF(AND('Mapa final'!$AB$121="Muy Baja",'Mapa final'!$AD$121="Catastrófico"),CONCATENATE("R40C",'Mapa final'!$R$121),"")</f>
        <v/>
      </c>
      <c r="W244" s="216" t="str">
        <f>IF(AND('Mapa final'!$AB$122="Muy Baja",'Mapa final'!$AD$122="Catastrófico"),CONCATENATE("R39C",'Mapa final'!$R$122),"")</f>
        <v/>
      </c>
      <c r="X244" s="217" t="str">
        <f>IF(AND('Mapa final'!$AB$123="Muy Baja",'Mapa final'!$AD$123="Catastrófico"),CONCATENATE("R39C",'Mapa final'!$R$123),"")</f>
        <v/>
      </c>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row>
    <row r="245" spans="1:65" ht="15" customHeight="1" x14ac:dyDescent="0.25">
      <c r="A245" s="41"/>
      <c r="B245" s="309"/>
      <c r="C245" s="310"/>
      <c r="D245" s="311"/>
      <c r="E245" s="284"/>
      <c r="F245" s="279"/>
      <c r="G245" s="279"/>
      <c r="H245" s="279"/>
      <c r="I245" s="316"/>
      <c r="J245" s="230" t="str">
        <f>IF(AND('Mapa final'!$AB$124="Muy Baja",'Mapa final'!$AD$124="Moderado"),CONCATENATE("R41C",'Mapa final'!$R$124),"")</f>
        <v/>
      </c>
      <c r="K245" s="231" t="str">
        <f>IF(AND('Mapa final'!$AB$125="Muy Baja",'Mapa final'!$AD$125="Moderado"),CONCATENATE("R40C",'Mapa final'!$R$125),"")</f>
        <v/>
      </c>
      <c r="L245" s="232" t="str">
        <f>IF(AND('Mapa final'!$AB$126="Muy Baja",'Mapa final'!$AD$126="Moderado"),CONCATENATE("R40C",'Mapa final'!$R$126),"")</f>
        <v/>
      </c>
      <c r="M245" s="230" t="str">
        <f>IF(AND('Mapa final'!$AB$124="Muy Baja",'Mapa final'!$AD$124="Moderado"),CONCATENATE("R41C",'Mapa final'!$R$124),"")</f>
        <v/>
      </c>
      <c r="N245" s="231" t="str">
        <f>IF(AND('Mapa final'!$AB$125="Muy Baja",'Mapa final'!$AD$125="Moderado"),CONCATENATE("R40C",'Mapa final'!$R$125),"")</f>
        <v/>
      </c>
      <c r="O245" s="232" t="str">
        <f>IF(AND('Mapa final'!$AB$126="Muy Baja",'Mapa final'!$AD$126="Moderado"),CONCATENATE("R40C",'Mapa final'!$R$126),"")</f>
        <v/>
      </c>
      <c r="P245" s="221" t="str">
        <f>IF(AND('Mapa final'!$AB$124="Muy Baja",'Mapa final'!$AD$124="Moderado"),CONCATENATE("R41C",'Mapa final'!$R$124),"")</f>
        <v/>
      </c>
      <c r="Q245" s="222" t="str">
        <f>IF(AND('Mapa final'!$AB$125="Muy Baja",'Mapa final'!$AD$125="Moderado"),CONCATENATE("R40C",'Mapa final'!$R$125),"")</f>
        <v/>
      </c>
      <c r="R245" s="223" t="str">
        <f>IF(AND('Mapa final'!$AB$126="Muy Baja",'Mapa final'!$AD$126="Moderado"),CONCATENATE("R40C",'Mapa final'!$R$126),"")</f>
        <v/>
      </c>
      <c r="S245" s="87" t="str">
        <f>IF(AND('Mapa final'!$AB$124="Muy Baja",'Mapa final'!$AD$124="Mayor"),CONCATENATE("R41C",'Mapa final'!$R$124),"")</f>
        <v/>
      </c>
      <c r="T245" s="40" t="str">
        <f>IF(AND('Mapa final'!$AB$125="Muy Baja",'Mapa final'!$AD$125="Mayor"),CONCATENATE("R40C",'Mapa final'!$R$125),"")</f>
        <v/>
      </c>
      <c r="U245" s="88" t="str">
        <f>IF(AND('Mapa final'!$AB$126="Muy Baja",'Mapa final'!$AD$126="Mayor"),CONCATENATE("R40C",'Mapa final'!$R$126),"")</f>
        <v/>
      </c>
      <c r="V245" s="215" t="str">
        <f>IF(AND('Mapa final'!$AB$124="Muy Baja",'Mapa final'!$AD$124="Catastrófico"),CONCATENATE("R41C",'Mapa final'!$R$124),"")</f>
        <v/>
      </c>
      <c r="W245" s="216" t="str">
        <f>IF(AND('Mapa final'!$AB$125="Muy Baja",'Mapa final'!$AD$125="Catastrófico"),CONCATENATE("R40C",'Mapa final'!$R$125),"")</f>
        <v/>
      </c>
      <c r="X245" s="217" t="str">
        <f>IF(AND('Mapa final'!$AB$126="Muy Baja",'Mapa final'!$AD$126="Catastrófico"),CONCATENATE("R40C",'Mapa final'!$R$126),"")</f>
        <v/>
      </c>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row>
    <row r="246" spans="1:65" ht="15" customHeight="1" x14ac:dyDescent="0.25">
      <c r="A246" s="41"/>
      <c r="B246" s="309"/>
      <c r="C246" s="310"/>
      <c r="D246" s="311"/>
      <c r="E246" s="284"/>
      <c r="F246" s="279"/>
      <c r="G246" s="279"/>
      <c r="H246" s="279"/>
      <c r="I246" s="316"/>
      <c r="J246" s="230" t="str">
        <f>IF(AND('Mapa final'!$AB$127="Muy Baja",'Mapa final'!$AD$127="Moderado"),CONCATENATE("R42C",'Mapa final'!$R$127),"")</f>
        <v/>
      </c>
      <c r="K246" s="231" t="str">
        <f>IF(AND('Mapa final'!$AB$128="Muy Baja",'Mapa final'!$AD$128="Moderado"),CONCATENATE("R41C",'Mapa final'!$R$128),"")</f>
        <v/>
      </c>
      <c r="L246" s="232" t="str">
        <f>IF(AND('Mapa final'!$AB$129="Muy Baja",'Mapa final'!$AD$129="Moderado"),CONCATENATE("R41C",'Mapa final'!$R$129),"")</f>
        <v/>
      </c>
      <c r="M246" s="230" t="str">
        <f>IF(AND('Mapa final'!$AB$127="Muy Baja",'Mapa final'!$AD$127="Moderado"),CONCATENATE("R42C",'Mapa final'!$R$127),"")</f>
        <v/>
      </c>
      <c r="N246" s="231" t="str">
        <f>IF(AND('Mapa final'!$AB$128="Muy Baja",'Mapa final'!$AD$128="Moderado"),CONCATENATE("R41C",'Mapa final'!$R$128),"")</f>
        <v/>
      </c>
      <c r="O246" s="232" t="str">
        <f>IF(AND('Mapa final'!$AB$129="Muy Baja",'Mapa final'!$AD$129="Moderado"),CONCATENATE("R41C",'Mapa final'!$R$129),"")</f>
        <v/>
      </c>
      <c r="P246" s="221" t="str">
        <f>IF(AND('Mapa final'!$AB$127="Muy Baja",'Mapa final'!$AD$127="Moderado"),CONCATENATE("R42C",'Mapa final'!$R$127),"")</f>
        <v/>
      </c>
      <c r="Q246" s="222" t="str">
        <f>IF(AND('Mapa final'!$AB$128="Muy Baja",'Mapa final'!$AD$128="Moderado"),CONCATENATE("R41C",'Mapa final'!$R$128),"")</f>
        <v/>
      </c>
      <c r="R246" s="223" t="str">
        <f>IF(AND('Mapa final'!$AB$129="Muy Baja",'Mapa final'!$AD$129="Moderado"),CONCATENATE("R41C",'Mapa final'!$R$129),"")</f>
        <v/>
      </c>
      <c r="S246" s="87" t="str">
        <f>IF(AND('Mapa final'!$AB$127="Muy Baja",'Mapa final'!$AD$127="Mayor"),CONCATENATE("R42C",'Mapa final'!$R$127),"")</f>
        <v/>
      </c>
      <c r="T246" s="40" t="str">
        <f>IF(AND('Mapa final'!$AB$128="Muy Baja",'Mapa final'!$AD$128="Mayor"),CONCATENATE("R41C",'Mapa final'!$R$128),"")</f>
        <v/>
      </c>
      <c r="U246" s="88" t="str">
        <f>IF(AND('Mapa final'!$AB$129="Muy Baja",'Mapa final'!$AD$129="Mayor"),CONCATENATE("R41C",'Mapa final'!$R$129),"")</f>
        <v>R41C3</v>
      </c>
      <c r="V246" s="215" t="str">
        <f>IF(AND('Mapa final'!$AB$127="Muy Baja",'Mapa final'!$AD$127="Catastrófico"),CONCATENATE("R42C",'Mapa final'!$R$127),"")</f>
        <v/>
      </c>
      <c r="W246" s="216" t="str">
        <f>IF(AND('Mapa final'!$AB$128="Muy Baja",'Mapa final'!$AD$128="Catastrófico"),CONCATENATE("R41C",'Mapa final'!$R$128),"")</f>
        <v/>
      </c>
      <c r="X246" s="217" t="str">
        <f>IF(AND('Mapa final'!$AB$129="Muy Baja",'Mapa final'!$AD$129="Catastrófico"),CONCATENATE("R41C",'Mapa final'!$R$129),"")</f>
        <v/>
      </c>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row>
    <row r="247" spans="1:65" ht="15" customHeight="1" x14ac:dyDescent="0.25">
      <c r="A247" s="41"/>
      <c r="B247" s="309"/>
      <c r="C247" s="310"/>
      <c r="D247" s="311"/>
      <c r="E247" s="284"/>
      <c r="F247" s="279"/>
      <c r="G247" s="279"/>
      <c r="H247" s="279"/>
      <c r="I247" s="316"/>
      <c r="J247" s="230" t="str">
        <f>IF(AND('Mapa final'!$AB$130="Muy Baja",'Mapa final'!$AD$130="Moderado"),CONCATENATE("R43C",'Mapa final'!$R$130),"")</f>
        <v/>
      </c>
      <c r="K247" s="231" t="str">
        <f>IF(AND('Mapa final'!$AB$131="Muy Baja",'Mapa final'!$AD$131="Moderado"),CONCATENATE("R42C",'Mapa final'!$R$131),"")</f>
        <v/>
      </c>
      <c r="L247" s="232" t="str">
        <f>IF(AND('Mapa final'!$AB$132="Muy Baja",'Mapa final'!$AD$132="Moderado"),CONCATENATE("R42C",'Mapa final'!$R$132),"")</f>
        <v/>
      </c>
      <c r="M247" s="230" t="str">
        <f>IF(AND('Mapa final'!$AB$130="Muy Baja",'Mapa final'!$AD$130="Moderado"),CONCATENATE("R43C",'Mapa final'!$R$130),"")</f>
        <v/>
      </c>
      <c r="N247" s="231" t="str">
        <f>IF(AND('Mapa final'!$AB$131="Muy Baja",'Mapa final'!$AD$131="Moderado"),CONCATENATE("R42C",'Mapa final'!$R$131),"")</f>
        <v/>
      </c>
      <c r="O247" s="232" t="str">
        <f>IF(AND('Mapa final'!$AB$132="Muy Baja",'Mapa final'!$AD$132="Moderado"),CONCATENATE("R42C",'Mapa final'!$R$132),"")</f>
        <v/>
      </c>
      <c r="P247" s="221" t="str">
        <f>IF(AND('Mapa final'!$AB$130="Muy Baja",'Mapa final'!$AD$130="Moderado"),CONCATENATE("R43C",'Mapa final'!$R$130),"")</f>
        <v/>
      </c>
      <c r="Q247" s="222" t="str">
        <f>IF(AND('Mapa final'!$AB$131="Muy Baja",'Mapa final'!$AD$131="Moderado"),CONCATENATE("R42C",'Mapa final'!$R$131),"")</f>
        <v/>
      </c>
      <c r="R247" s="223" t="str">
        <f>IF(AND('Mapa final'!$AB$132="Muy Baja",'Mapa final'!$AD$132="Moderado"),CONCATENATE("R42C",'Mapa final'!$R$132),"")</f>
        <v/>
      </c>
      <c r="S247" s="87" t="str">
        <f>IF(AND('Mapa final'!$AB$130="Muy Baja",'Mapa final'!$AD$130="Mayor"),CONCATENATE("R43C",'Mapa final'!$R$130),"")</f>
        <v/>
      </c>
      <c r="T247" s="40" t="str">
        <f>IF(AND('Mapa final'!$AB$131="Muy Baja",'Mapa final'!$AD$131="Mayor"),CONCATENATE("R42C",'Mapa final'!$R$131),"")</f>
        <v/>
      </c>
      <c r="U247" s="88" t="str">
        <f>IF(AND('Mapa final'!$AB$132="Muy Baja",'Mapa final'!$AD$132="Mayor"),CONCATENATE("R42C",'Mapa final'!$R$132),"")</f>
        <v/>
      </c>
      <c r="V247" s="215" t="str">
        <f>IF(AND('Mapa final'!$AB$130="Muy Baja",'Mapa final'!$AD$130="Catastrófico"),CONCATENATE("R43C",'Mapa final'!$R$130),"")</f>
        <v/>
      </c>
      <c r="W247" s="216" t="str">
        <f>IF(AND('Mapa final'!$AB$131="Muy Baja",'Mapa final'!$AD$131="Catastrófico"),CONCATENATE("R42C",'Mapa final'!$R$131),"")</f>
        <v/>
      </c>
      <c r="X247" s="217" t="str">
        <f>IF(AND('Mapa final'!$AB$132="Muy Baja",'Mapa final'!$AD$132="Catastrófico"),CONCATENATE("R42C",'Mapa final'!$R$132),"")</f>
        <v/>
      </c>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row>
    <row r="248" spans="1:65" ht="15" customHeight="1" x14ac:dyDescent="0.25">
      <c r="A248" s="41"/>
      <c r="B248" s="309"/>
      <c r="C248" s="310"/>
      <c r="D248" s="311"/>
      <c r="E248" s="284"/>
      <c r="F248" s="279"/>
      <c r="G248" s="279"/>
      <c r="H248" s="279"/>
      <c r="I248" s="316"/>
      <c r="J248" s="230" t="str">
        <f>IF(AND('Mapa final'!$AB$133="Muy Baja",'Mapa final'!$AD$133="Moderado"),CONCATENATE("R44C",'Mapa final'!$R$133),"")</f>
        <v/>
      </c>
      <c r="K248" s="231" t="str">
        <f>IF(AND('Mapa final'!$AB$134="Muy Baja",'Mapa final'!$AD$134="Moderado"),CONCATENATE("R43C",'Mapa final'!$R$134),"")</f>
        <v/>
      </c>
      <c r="L248" s="232" t="str">
        <f>IF(AND('Mapa final'!$AB$135="Muy Baja",'Mapa final'!$AD$135="Moderado"),CONCATENATE("R43C",'Mapa final'!$R$135),"")</f>
        <v/>
      </c>
      <c r="M248" s="230" t="str">
        <f>IF(AND('Mapa final'!$AB$133="Muy Baja",'Mapa final'!$AD$133="Moderado"),CONCATENATE("R44C",'Mapa final'!$R$133),"")</f>
        <v/>
      </c>
      <c r="N248" s="231" t="str">
        <f>IF(AND('Mapa final'!$AB$134="Muy Baja",'Mapa final'!$AD$134="Moderado"),CONCATENATE("R43C",'Mapa final'!$R$134),"")</f>
        <v/>
      </c>
      <c r="O248" s="232" t="str">
        <f>IF(AND('Mapa final'!$AB$135="Muy Baja",'Mapa final'!$AD$135="Moderado"),CONCATENATE("R43C",'Mapa final'!$R$135),"")</f>
        <v/>
      </c>
      <c r="P248" s="221" t="str">
        <f>IF(AND('Mapa final'!$AB$133="Muy Baja",'Mapa final'!$AD$133="Moderado"),CONCATENATE("R44C",'Mapa final'!$R$133),"")</f>
        <v/>
      </c>
      <c r="Q248" s="222" t="str">
        <f>IF(AND('Mapa final'!$AB$134="Muy Baja",'Mapa final'!$AD$134="Moderado"),CONCATENATE("R43C",'Mapa final'!$R$134),"")</f>
        <v/>
      </c>
      <c r="R248" s="223" t="str">
        <f>IF(AND('Mapa final'!$AB$135="Muy Baja",'Mapa final'!$AD$135="Moderado"),CONCATENATE("R43C",'Mapa final'!$R$135),"")</f>
        <v/>
      </c>
      <c r="S248" s="87" t="str">
        <f>IF(AND('Mapa final'!$AB$133="Muy Baja",'Mapa final'!$AD$133="Mayor"),CONCATENATE("R44C",'Mapa final'!$R$133),"")</f>
        <v/>
      </c>
      <c r="T248" s="40" t="str">
        <f>IF(AND('Mapa final'!$AB$134="Muy Baja",'Mapa final'!$AD$134="Mayor"),CONCATENATE("R43C",'Mapa final'!$R$134),"")</f>
        <v/>
      </c>
      <c r="U248" s="88" t="str">
        <f>IF(AND('Mapa final'!$AB$135="Muy Baja",'Mapa final'!$AD$135="Mayor"),CONCATENATE("R43C",'Mapa final'!$R$135),"")</f>
        <v/>
      </c>
      <c r="V248" s="215" t="str">
        <f>IF(AND('Mapa final'!$AB$133="Muy Baja",'Mapa final'!$AD$133="Catastrófico"),CONCATENATE("R44C",'Mapa final'!$R$133),"")</f>
        <v/>
      </c>
      <c r="W248" s="216" t="str">
        <f>IF(AND('Mapa final'!$AB$134="Muy Baja",'Mapa final'!$AD$134="Catastrófico"),CONCATENATE("R43C",'Mapa final'!$R$134),"")</f>
        <v/>
      </c>
      <c r="X248" s="217" t="str">
        <f>IF(AND('Mapa final'!$AB$135="Muy Baja",'Mapa final'!$AD$135="Catastrófico"),CONCATENATE("R43C",'Mapa final'!$R$135),"")</f>
        <v/>
      </c>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row>
    <row r="249" spans="1:65" ht="15" customHeight="1" x14ac:dyDescent="0.25">
      <c r="A249" s="41"/>
      <c r="B249" s="309"/>
      <c r="C249" s="310"/>
      <c r="D249" s="311"/>
      <c r="E249" s="284"/>
      <c r="F249" s="279"/>
      <c r="G249" s="279"/>
      <c r="H249" s="279"/>
      <c r="I249" s="316"/>
      <c r="J249" s="230" t="str">
        <f>IF(AND('Mapa final'!$AB$136="Muy Baja",'Mapa final'!$AD$136="Moderado"),CONCATENATE("R45C",'Mapa final'!$R$136),"")</f>
        <v/>
      </c>
      <c r="K249" s="231" t="str">
        <f>IF(AND('Mapa final'!$AB$137="Muy Baja",'Mapa final'!$AD$137="Moderado"),CONCATENATE("R44C",'Mapa final'!$R$137),"")</f>
        <v/>
      </c>
      <c r="L249" s="232" t="str">
        <f>IF(AND('Mapa final'!$AB$138="Muy Baja",'Mapa final'!$AD$138="Moderado"),CONCATENATE("R44C",'Mapa final'!$R$138),"")</f>
        <v/>
      </c>
      <c r="M249" s="230" t="str">
        <f>IF(AND('Mapa final'!$AB$136="Muy Baja",'Mapa final'!$AD$136="Moderado"),CONCATENATE("R45C",'Mapa final'!$R$136),"")</f>
        <v/>
      </c>
      <c r="N249" s="231" t="str">
        <f>IF(AND('Mapa final'!$AB$137="Muy Baja",'Mapa final'!$AD$137="Moderado"),CONCATENATE("R44C",'Mapa final'!$R$137),"")</f>
        <v/>
      </c>
      <c r="O249" s="232" t="str">
        <f>IF(AND('Mapa final'!$AB$138="Muy Baja",'Mapa final'!$AD$138="Moderado"),CONCATENATE("R44C",'Mapa final'!$R$138),"")</f>
        <v/>
      </c>
      <c r="P249" s="221" t="str">
        <f>IF(AND('Mapa final'!$AB$136="Muy Baja",'Mapa final'!$AD$136="Moderado"),CONCATENATE("R45C",'Mapa final'!$R$136),"")</f>
        <v/>
      </c>
      <c r="Q249" s="222" t="str">
        <f>IF(AND('Mapa final'!$AB$137="Muy Baja",'Mapa final'!$AD$137="Moderado"),CONCATENATE("R44C",'Mapa final'!$R$137),"")</f>
        <v/>
      </c>
      <c r="R249" s="223" t="str">
        <f>IF(AND('Mapa final'!$AB$138="Muy Baja",'Mapa final'!$AD$138="Moderado"),CONCATENATE("R44C",'Mapa final'!$R$138),"")</f>
        <v/>
      </c>
      <c r="S249" s="87" t="str">
        <f>IF(AND('Mapa final'!$AB$136="Muy Baja",'Mapa final'!$AD$136="Mayor"),CONCATENATE("R45C",'Mapa final'!$R$136),"")</f>
        <v/>
      </c>
      <c r="T249" s="40" t="str">
        <f>IF(AND('Mapa final'!$AB$137="Muy Baja",'Mapa final'!$AD$137="Mayor"),CONCATENATE("R44C",'Mapa final'!$R$137),"")</f>
        <v/>
      </c>
      <c r="U249" s="88" t="str">
        <f>IF(AND('Mapa final'!$AB$138="Muy Baja",'Mapa final'!$AD$138="Mayor"),CONCATENATE("R44C",'Mapa final'!$R$138),"")</f>
        <v/>
      </c>
      <c r="V249" s="215" t="str">
        <f>IF(AND('Mapa final'!$AB$136="Muy Baja",'Mapa final'!$AD$136="Catastrófico"),CONCATENATE("R45C",'Mapa final'!$R$136),"")</f>
        <v/>
      </c>
      <c r="W249" s="216" t="str">
        <f>IF(AND('Mapa final'!$AB$137="Muy Baja",'Mapa final'!$AD$137="Catastrófico"),CONCATENATE("R44C",'Mapa final'!$R$137),"")</f>
        <v/>
      </c>
      <c r="X249" s="217" t="str">
        <f>IF(AND('Mapa final'!$AB$138="Muy Baja",'Mapa final'!$AD$138="Catastrófico"),CONCATENATE("R44C",'Mapa final'!$R$138),"")</f>
        <v/>
      </c>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row>
    <row r="250" spans="1:65" ht="15" customHeight="1" x14ac:dyDescent="0.25">
      <c r="A250" s="41"/>
      <c r="B250" s="309"/>
      <c r="C250" s="310"/>
      <c r="D250" s="311"/>
      <c r="E250" s="284"/>
      <c r="F250" s="279"/>
      <c r="G250" s="279"/>
      <c r="H250" s="279"/>
      <c r="I250" s="316"/>
      <c r="J250" s="230" t="str">
        <f>IF(AND('Mapa final'!$AB$139="Muy Baja",'Mapa final'!$AD$139="Moderado"),CONCATENATE("R46C",'Mapa final'!$R$139),"")</f>
        <v/>
      </c>
      <c r="K250" s="231" t="str">
        <f>IF(AND('Mapa final'!$AB$140="Muy Baja",'Mapa final'!$AD$140="Moderado"),CONCATENATE("R45C",'Mapa final'!$R$140),"")</f>
        <v/>
      </c>
      <c r="L250" s="232" t="str">
        <f>IF(AND('Mapa final'!$AB$141="Muy Baja",'Mapa final'!$AD$141="Moderado"),CONCATENATE("R45C",'Mapa final'!$R$141),"")</f>
        <v/>
      </c>
      <c r="M250" s="230" t="str">
        <f>IF(AND('Mapa final'!$AB$139="Muy Baja",'Mapa final'!$AD$139="Moderado"),CONCATENATE("R46C",'Mapa final'!$R$139),"")</f>
        <v/>
      </c>
      <c r="N250" s="231" t="str">
        <f>IF(AND('Mapa final'!$AB$140="Muy Baja",'Mapa final'!$AD$140="Moderado"),CONCATENATE("R45C",'Mapa final'!$R$140),"")</f>
        <v/>
      </c>
      <c r="O250" s="232" t="str">
        <f>IF(AND('Mapa final'!$AB$141="Muy Baja",'Mapa final'!$AD$141="Moderado"),CONCATENATE("R45C",'Mapa final'!$R$141),"")</f>
        <v/>
      </c>
      <c r="P250" s="221" t="str">
        <f>IF(AND('Mapa final'!$AB$139="Muy Baja",'Mapa final'!$AD$139="Moderado"),CONCATENATE("R46C",'Mapa final'!$R$139),"")</f>
        <v/>
      </c>
      <c r="Q250" s="222" t="str">
        <f>IF(AND('Mapa final'!$AB$140="Muy Baja",'Mapa final'!$AD$140="Moderado"),CONCATENATE("R45C",'Mapa final'!$R$140),"")</f>
        <v/>
      </c>
      <c r="R250" s="223" t="str">
        <f>IF(AND('Mapa final'!$AB$141="Muy Baja",'Mapa final'!$AD$141="Moderado"),CONCATENATE("R45C",'Mapa final'!$R$141),"")</f>
        <v/>
      </c>
      <c r="S250" s="87" t="str">
        <f>IF(AND('Mapa final'!$AB$139="Muy Baja",'Mapa final'!$AD$139="Mayor"),CONCATENATE("R46C",'Mapa final'!$R$139),"")</f>
        <v/>
      </c>
      <c r="T250" s="40" t="str">
        <f>IF(AND('Mapa final'!$AB$140="Muy Baja",'Mapa final'!$AD$140="Mayor"),CONCATENATE("R45C",'Mapa final'!$R$140),"")</f>
        <v/>
      </c>
      <c r="U250" s="88" t="str">
        <f>IF(AND('Mapa final'!$AB$141="Muy Baja",'Mapa final'!$AD$141="Mayor"),CONCATENATE("R45C",'Mapa final'!$R$141),"")</f>
        <v/>
      </c>
      <c r="V250" s="215" t="str">
        <f>IF(AND('Mapa final'!$AB$139="Muy Baja",'Mapa final'!$AD$139="Catastrófico"),CONCATENATE("R46C",'Mapa final'!$R$139),"")</f>
        <v/>
      </c>
      <c r="W250" s="216" t="str">
        <f>IF(AND('Mapa final'!$AB$140="Muy Baja",'Mapa final'!$AD$140="Catastrófico"),CONCATENATE("R45C",'Mapa final'!$R$140),"")</f>
        <v/>
      </c>
      <c r="X250" s="217" t="str">
        <f>IF(AND('Mapa final'!$AB$141="Muy Baja",'Mapa final'!$AD$141="Catastrófico"),CONCATENATE("R45C",'Mapa final'!$R$141),"")</f>
        <v/>
      </c>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row>
    <row r="251" spans="1:65" ht="15" customHeight="1" x14ac:dyDescent="0.25">
      <c r="A251" s="41"/>
      <c r="B251" s="309"/>
      <c r="C251" s="310"/>
      <c r="D251" s="311"/>
      <c r="E251" s="284"/>
      <c r="F251" s="279"/>
      <c r="G251" s="279"/>
      <c r="H251" s="279"/>
      <c r="I251" s="316"/>
      <c r="J251" s="230" t="str">
        <f>IF(AND('Mapa final'!$AB$142="Muy Baja",'Mapa final'!$AD$142="Moderado"),CONCATENATE("R47C",'Mapa final'!$R$142),"")</f>
        <v/>
      </c>
      <c r="K251" s="231" t="str">
        <f>IF(AND('Mapa final'!$AB$143="Muy Baja",'Mapa final'!$AD$143="Moderado"),CONCATENATE("R46C",'Mapa final'!$R$143),"")</f>
        <v/>
      </c>
      <c r="L251" s="232" t="str">
        <f>IF(AND('Mapa final'!$AB$144="Muy Baja",'Mapa final'!$AD$144="Moderado"),CONCATENATE("R46C",'Mapa final'!$R$144),"")</f>
        <v/>
      </c>
      <c r="M251" s="230" t="str">
        <f>IF(AND('Mapa final'!$AB$142="Muy Baja",'Mapa final'!$AD$142="Moderado"),CONCATENATE("R47C",'Mapa final'!$R$142),"")</f>
        <v/>
      </c>
      <c r="N251" s="231" t="str">
        <f>IF(AND('Mapa final'!$AB$143="Muy Baja",'Mapa final'!$AD$143="Moderado"),CONCATENATE("R46C",'Mapa final'!$R$143),"")</f>
        <v/>
      </c>
      <c r="O251" s="232" t="str">
        <f>IF(AND('Mapa final'!$AB$144="Muy Baja",'Mapa final'!$AD$144="Moderado"),CONCATENATE("R46C",'Mapa final'!$R$144),"")</f>
        <v/>
      </c>
      <c r="P251" s="221" t="str">
        <f>IF(AND('Mapa final'!$AB$142="Muy Baja",'Mapa final'!$AD$142="Moderado"),CONCATENATE("R47C",'Mapa final'!$R$142),"")</f>
        <v/>
      </c>
      <c r="Q251" s="222" t="str">
        <f>IF(AND('Mapa final'!$AB$143="Muy Baja",'Mapa final'!$AD$143="Moderado"),CONCATENATE("R46C",'Mapa final'!$R$143),"")</f>
        <v/>
      </c>
      <c r="R251" s="223" t="str">
        <f>IF(AND('Mapa final'!$AB$144="Muy Baja",'Mapa final'!$AD$144="Moderado"),CONCATENATE("R46C",'Mapa final'!$R$144),"")</f>
        <v/>
      </c>
      <c r="S251" s="87" t="str">
        <f>IF(AND('Mapa final'!$AB$142="Muy Baja",'Mapa final'!$AD$142="Mayor"),CONCATENATE("R47C",'Mapa final'!$R$142),"")</f>
        <v/>
      </c>
      <c r="T251" s="40" t="str">
        <f>IF(AND('Mapa final'!$AB$143="Muy Baja",'Mapa final'!$AD$143="Mayor"),CONCATENATE("R46C",'Mapa final'!$R$143),"")</f>
        <v/>
      </c>
      <c r="U251" s="88" t="str">
        <f>IF(AND('Mapa final'!$AB$144="Muy Baja",'Mapa final'!$AD$144="Mayor"),CONCATENATE("R46C",'Mapa final'!$R$144),"")</f>
        <v/>
      </c>
      <c r="V251" s="215" t="str">
        <f>IF(AND('Mapa final'!$AB$142="Muy Baja",'Mapa final'!$AD$142="Catastrófico"),CONCATENATE("R47C",'Mapa final'!$R$142),"")</f>
        <v/>
      </c>
      <c r="W251" s="216" t="str">
        <f>IF(AND('Mapa final'!$AB$143="Muy Baja",'Mapa final'!$AD$143="Catastrófico"),CONCATENATE("R46C",'Mapa final'!$R$143),"")</f>
        <v/>
      </c>
      <c r="X251" s="217" t="str">
        <f>IF(AND('Mapa final'!$AB$144="Muy Baja",'Mapa final'!$AD$144="Catastrófico"),CONCATENATE("R46C",'Mapa final'!$R$144),"")</f>
        <v/>
      </c>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row>
    <row r="252" spans="1:65" ht="15" customHeight="1" x14ac:dyDescent="0.25">
      <c r="A252" s="41"/>
      <c r="B252" s="309"/>
      <c r="C252" s="310"/>
      <c r="D252" s="311"/>
      <c r="E252" s="284"/>
      <c r="F252" s="279"/>
      <c r="G252" s="279"/>
      <c r="H252" s="279"/>
      <c r="I252" s="316"/>
      <c r="J252" s="230" t="str">
        <f>IF(AND('Mapa final'!$AB$145="Muy Baja",'Mapa final'!$AD$145="Moderado"),CONCATENATE("R48C",'Mapa final'!$R$145),"")</f>
        <v/>
      </c>
      <c r="K252" s="231" t="str">
        <f>IF(AND('Mapa final'!$AB$146="Muy Baja",'Mapa final'!$AD$146="Moderado"),CONCATENATE("R47C",'Mapa final'!$R$146),"")</f>
        <v/>
      </c>
      <c r="L252" s="232" t="str">
        <f>IF(AND('Mapa final'!$AB$147="Muy Baja",'Mapa final'!$AD$147="Moderado"),CONCATENATE("R47C",'Mapa final'!$R$147),"")</f>
        <v/>
      </c>
      <c r="M252" s="230" t="str">
        <f>IF(AND('Mapa final'!$AB$145="Muy Baja",'Mapa final'!$AD$145="Moderado"),CONCATENATE("R48C",'Mapa final'!$R$145),"")</f>
        <v/>
      </c>
      <c r="N252" s="231" t="str">
        <f>IF(AND('Mapa final'!$AB$146="Muy Baja",'Mapa final'!$AD$146="Moderado"),CONCATENATE("R47C",'Mapa final'!$R$146),"")</f>
        <v/>
      </c>
      <c r="O252" s="232" t="str">
        <f>IF(AND('Mapa final'!$AB$147="Muy Baja",'Mapa final'!$AD$147="Moderado"),CONCATENATE("R47C",'Mapa final'!$R$147),"")</f>
        <v/>
      </c>
      <c r="P252" s="221" t="str">
        <f>IF(AND('Mapa final'!$AB$145="Muy Baja",'Mapa final'!$AD$145="Moderado"),CONCATENATE("R48C",'Mapa final'!$R$145),"")</f>
        <v/>
      </c>
      <c r="Q252" s="222" t="str">
        <f>IF(AND('Mapa final'!$AB$146="Muy Baja",'Mapa final'!$AD$146="Moderado"),CONCATENATE("R47C",'Mapa final'!$R$146),"")</f>
        <v/>
      </c>
      <c r="R252" s="223" t="str">
        <f>IF(AND('Mapa final'!$AB$147="Muy Baja",'Mapa final'!$AD$147="Moderado"),CONCATENATE("R47C",'Mapa final'!$R$147),"")</f>
        <v/>
      </c>
      <c r="S252" s="87" t="str">
        <f>IF(AND('Mapa final'!$AB$145="Muy Baja",'Mapa final'!$AD$145="Mayor"),CONCATENATE("R48C",'Mapa final'!$R$145),"")</f>
        <v/>
      </c>
      <c r="T252" s="40" t="str">
        <f>IF(AND('Mapa final'!$AB$146="Muy Baja",'Mapa final'!$AD$146="Mayor"),CONCATENATE("R47C",'Mapa final'!$R$146),"")</f>
        <v/>
      </c>
      <c r="U252" s="88" t="str">
        <f>IF(AND('Mapa final'!$AB$147="Muy Baja",'Mapa final'!$AD$147="Mayor"),CONCATENATE("R47C",'Mapa final'!$R$147),"")</f>
        <v/>
      </c>
      <c r="V252" s="215" t="str">
        <f>IF(AND('Mapa final'!$AB$145="Muy Baja",'Mapa final'!$AD$145="Catastrófico"),CONCATENATE("R48C",'Mapa final'!$R$145),"")</f>
        <v/>
      </c>
      <c r="W252" s="216" t="str">
        <f>IF(AND('Mapa final'!$AB$146="Muy Baja",'Mapa final'!$AD$146="Catastrófico"),CONCATENATE("R47C",'Mapa final'!$R$146),"")</f>
        <v/>
      </c>
      <c r="X252" s="217" t="str">
        <f>IF(AND('Mapa final'!$AB$147="Muy Baja",'Mapa final'!$AD$147="Catastrófico"),CONCATENATE("R47C",'Mapa final'!$R$147),"")</f>
        <v/>
      </c>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row>
    <row r="253" spans="1:65" ht="15" customHeight="1" x14ac:dyDescent="0.25">
      <c r="A253" s="41"/>
      <c r="B253" s="309"/>
      <c r="C253" s="310"/>
      <c r="D253" s="311"/>
      <c r="E253" s="284"/>
      <c r="F253" s="279"/>
      <c r="G253" s="279"/>
      <c r="H253" s="279"/>
      <c r="I253" s="316"/>
      <c r="J253" s="230" t="str">
        <f>IF(AND('Mapa final'!$AB$148="Muy Baja",'Mapa final'!$AD$148="Moderado"),CONCATENATE("R49C",'Mapa final'!$R$148),"")</f>
        <v/>
      </c>
      <c r="K253" s="231" t="str">
        <f>IF(AND('Mapa final'!$AB$149="Muy Baja",'Mapa final'!$AD$149="Moderado"),CONCATENATE("R48C",'Mapa final'!$R$149),"")</f>
        <v/>
      </c>
      <c r="L253" s="232" t="str">
        <f>IF(AND('Mapa final'!$AB$150="Muy Baja",'Mapa final'!$AD$150="Moderado"),CONCATENATE("R48C",'Mapa final'!$R$150),"")</f>
        <v/>
      </c>
      <c r="M253" s="230" t="str">
        <f>IF(AND('Mapa final'!$AB$148="Muy Baja",'Mapa final'!$AD$148="Moderado"),CONCATENATE("R49C",'Mapa final'!$R$148),"")</f>
        <v/>
      </c>
      <c r="N253" s="231" t="str">
        <f>IF(AND('Mapa final'!$AB$149="Muy Baja",'Mapa final'!$AD$149="Moderado"),CONCATENATE("R48C",'Mapa final'!$R$149),"")</f>
        <v/>
      </c>
      <c r="O253" s="232" t="str">
        <f>IF(AND('Mapa final'!$AB$150="Muy Baja",'Mapa final'!$AD$150="Moderado"),CONCATENATE("R48C",'Mapa final'!$R$150),"")</f>
        <v/>
      </c>
      <c r="P253" s="221" t="str">
        <f>IF(AND('Mapa final'!$AB$148="Muy Baja",'Mapa final'!$AD$148="Moderado"),CONCATENATE("R49C",'Mapa final'!$R$148),"")</f>
        <v/>
      </c>
      <c r="Q253" s="222" t="str">
        <f>IF(AND('Mapa final'!$AB$149="Muy Baja",'Mapa final'!$AD$149="Moderado"),CONCATENATE("R48C",'Mapa final'!$R$149),"")</f>
        <v/>
      </c>
      <c r="R253" s="223" t="str">
        <f>IF(AND('Mapa final'!$AB$150="Muy Baja",'Mapa final'!$AD$150="Moderado"),CONCATENATE("R48C",'Mapa final'!$R$150),"")</f>
        <v/>
      </c>
      <c r="S253" s="87" t="str">
        <f>IF(AND('Mapa final'!$AB$148="Muy Baja",'Mapa final'!$AD$148="Mayor"),CONCATENATE("R49C",'Mapa final'!$R$148),"")</f>
        <v/>
      </c>
      <c r="T253" s="40" t="str">
        <f>IF(AND('Mapa final'!$AB$149="Muy Baja",'Mapa final'!$AD$149="Mayor"),CONCATENATE("R48C",'Mapa final'!$R$149),"")</f>
        <v/>
      </c>
      <c r="U253" s="88" t="str">
        <f>IF(AND('Mapa final'!$AB$150="Muy Baja",'Mapa final'!$AD$150="Mayor"),CONCATENATE("R48C",'Mapa final'!$R$150),"")</f>
        <v/>
      </c>
      <c r="V253" s="215" t="str">
        <f>IF(AND('Mapa final'!$AB$148="Muy Baja",'Mapa final'!$AD$148="Catastrófico"),CONCATENATE("R49C",'Mapa final'!$R$148),"")</f>
        <v/>
      </c>
      <c r="W253" s="216" t="str">
        <f>IF(AND('Mapa final'!$AB$149="Muy Baja",'Mapa final'!$AD$149="Catastrófico"),CONCATENATE("R48C",'Mapa final'!$R$149),"")</f>
        <v/>
      </c>
      <c r="X253" s="217" t="str">
        <f>IF(AND('Mapa final'!$AB$150="Muy Baja",'Mapa final'!$AD$150="Catastrófico"),CONCATENATE("R48C",'Mapa final'!$R$150),"")</f>
        <v/>
      </c>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row>
    <row r="254" spans="1:65" ht="15" customHeight="1" x14ac:dyDescent="0.25">
      <c r="A254" s="41"/>
      <c r="B254" s="309"/>
      <c r="C254" s="310"/>
      <c r="D254" s="311"/>
      <c r="E254" s="284"/>
      <c r="F254" s="279"/>
      <c r="G254" s="279"/>
      <c r="H254" s="279"/>
      <c r="I254" s="316"/>
      <c r="J254" s="230" t="str">
        <f>IF(AND('Mapa final'!$AB$151="Muy Baja",'Mapa final'!$AD$151="Moderado"),CONCATENATE("R49C",'Mapa final'!$R$151),"")</f>
        <v/>
      </c>
      <c r="K254" s="231" t="str">
        <f>IF(AND('Mapa final'!$AB$152="Muy Baja",'Mapa final'!$AD$152="Moderado"),CONCATENATE("R49C",'Mapa final'!$R$152),"")</f>
        <v/>
      </c>
      <c r="L254" s="232" t="str">
        <f>IF(AND('Mapa final'!$AB$153="Muy Baja",'Mapa final'!$AD$153="Moderado"),CONCATENATE("R49C",'Mapa final'!$R$153),"")</f>
        <v/>
      </c>
      <c r="M254" s="230" t="str">
        <f>IF(AND('Mapa final'!$AB$151="Muy Baja",'Mapa final'!$AD$151="Moderado"),CONCATENATE("R49C",'Mapa final'!$R$151),"")</f>
        <v/>
      </c>
      <c r="N254" s="231" t="str">
        <f>IF(AND('Mapa final'!$AB$152="Muy Baja",'Mapa final'!$AD$152="Moderado"),CONCATENATE("R49C",'Mapa final'!$R$152),"")</f>
        <v/>
      </c>
      <c r="O254" s="232" t="str">
        <f>IF(AND('Mapa final'!$AB$153="Muy Baja",'Mapa final'!$AD$153="Moderado"),CONCATENATE("R49C",'Mapa final'!$R$153),"")</f>
        <v/>
      </c>
      <c r="P254" s="221" t="str">
        <f>IF(AND('Mapa final'!$AB$151="Muy Baja",'Mapa final'!$AD$151="Moderado"),CONCATENATE("R49C",'Mapa final'!$R$151),"")</f>
        <v/>
      </c>
      <c r="Q254" s="222" t="str">
        <f>IF(AND('Mapa final'!$AB$152="Muy Baja",'Mapa final'!$AD$152="Moderado"),CONCATENATE("R49C",'Mapa final'!$R$152),"")</f>
        <v/>
      </c>
      <c r="R254" s="223" t="str">
        <f>IF(AND('Mapa final'!$AB$153="Muy Baja",'Mapa final'!$AD$153="Moderado"),CONCATENATE("R49C",'Mapa final'!$R$153),"")</f>
        <v/>
      </c>
      <c r="S254" s="87" t="str">
        <f>IF(AND('Mapa final'!$AB$151="Muy Baja",'Mapa final'!$AD$151="Mayor"),CONCATENATE("R49C",'Mapa final'!$R$151),"")</f>
        <v/>
      </c>
      <c r="T254" s="40" t="str">
        <f>IF(AND('Mapa final'!$AB$152="Muy Baja",'Mapa final'!$AD$152="Mayor"),CONCATENATE("R49C",'Mapa final'!$R$152),"")</f>
        <v/>
      </c>
      <c r="U254" s="88" t="str">
        <f>IF(AND('Mapa final'!$AB$153="Muy Baja",'Mapa final'!$AD$153="Mayor"),CONCATENATE("R49C",'Mapa final'!$R$153),"")</f>
        <v/>
      </c>
      <c r="V254" s="215" t="str">
        <f>IF(AND('Mapa final'!$AB$151="Muy Baja",'Mapa final'!$AD$151="Catastrófico"),CONCATENATE("R49C",'Mapa final'!$R$151),"")</f>
        <v/>
      </c>
      <c r="W254" s="216" t="str">
        <f>IF(AND('Mapa final'!$AB$152="Muy Baja",'Mapa final'!$AD$152="Catastrófico"),CONCATENATE("R49C",'Mapa final'!$R$152),"")</f>
        <v/>
      </c>
      <c r="X254" s="217" t="str">
        <f>IF(AND('Mapa final'!$AB$153="Muy Baja",'Mapa final'!$AD$153="Catastrófico"),CONCATENATE("R49C",'Mapa final'!$R$153),"")</f>
        <v/>
      </c>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row>
    <row r="255" spans="1:65" ht="15" customHeight="1" thickBot="1" x14ac:dyDescent="0.3">
      <c r="A255" s="41"/>
      <c r="B255" s="312"/>
      <c r="C255" s="313"/>
      <c r="D255" s="314"/>
      <c r="E255" s="317"/>
      <c r="F255" s="318"/>
      <c r="G255" s="318"/>
      <c r="H255" s="318"/>
      <c r="I255" s="319"/>
      <c r="J255" s="233" t="str">
        <f>IF(AND('Mapa final'!$AB$154="Muy Baja",'Mapa final'!$AD$154="Moderado"),CONCATENATE("R50C",'Mapa final'!$R$154),"")</f>
        <v/>
      </c>
      <c r="K255" s="234" t="str">
        <f>IF(AND('Mapa final'!$AB$155="Muy Baja",'Mapa final'!$AD$155="Moderado"),CONCATENATE("R50C",'Mapa final'!$R$155),"")</f>
        <v/>
      </c>
      <c r="L255" s="235" t="str">
        <f>IF(AND('Mapa final'!$AB$156="Muy Baja",'Mapa final'!$AD$156="Moderado"),CONCATENATE("R50C",'Mapa final'!$R$156),"")</f>
        <v/>
      </c>
      <c r="M255" s="233" t="str">
        <f>IF(AND('Mapa final'!$AB$154="Muy Baja",'Mapa final'!$AD$154="Moderado"),CONCATENATE("R50C",'Mapa final'!$R$154),"")</f>
        <v/>
      </c>
      <c r="N255" s="234" t="str">
        <f>IF(AND('Mapa final'!$AB$155="Muy Baja",'Mapa final'!$AD$155="Moderado"),CONCATENATE("R50C",'Mapa final'!$R$155),"")</f>
        <v/>
      </c>
      <c r="O255" s="235" t="str">
        <f>IF(AND('Mapa final'!$AB$156="Muy Baja",'Mapa final'!$AD$156="Moderado"),CONCATENATE("R50C",'Mapa final'!$R$156),"")</f>
        <v/>
      </c>
      <c r="P255" s="224" t="str">
        <f>IF(AND('Mapa final'!$AB$154="Muy Baja",'Mapa final'!$AD$154="Moderado"),CONCATENATE("R50C",'Mapa final'!$R$154),"")</f>
        <v/>
      </c>
      <c r="Q255" s="225" t="str">
        <f>IF(AND('Mapa final'!$AB$155="Muy Baja",'Mapa final'!$AD$155="Moderado"),CONCATENATE("R50C",'Mapa final'!$R$155),"")</f>
        <v/>
      </c>
      <c r="R255" s="226" t="str">
        <f>IF(AND('Mapa final'!$AB$156="Muy Baja",'Mapa final'!$AD$156="Moderado"),CONCATENATE("R50C",'Mapa final'!$R$156),"")</f>
        <v/>
      </c>
      <c r="S255" s="89" t="str">
        <f>IF(AND('Mapa final'!$AB$154="Muy Baja",'Mapa final'!$AD$154="Mayor"),CONCATENATE("R50C",'Mapa final'!$R$154),"")</f>
        <v/>
      </c>
      <c r="T255" s="90" t="str">
        <f>IF(AND('Mapa final'!$AB$155="Muy Baja",'Mapa final'!$AD$155="Mayor"),CONCATENATE("R50C",'Mapa final'!$R$155),"")</f>
        <v/>
      </c>
      <c r="U255" s="91" t="str">
        <f>IF(AND('Mapa final'!$AB$156="Muy Baja",'Mapa final'!$AD$156="Mayor"),CONCATENATE("R50C",'Mapa final'!$R$156),"")</f>
        <v/>
      </c>
      <c r="V255" s="236" t="str">
        <f>IF(AND('Mapa final'!$AB$154="Muy Baja",'Mapa final'!$AD$154="Catastrófico"),CONCATENATE("R50C",'Mapa final'!$R$154),"")</f>
        <v/>
      </c>
      <c r="W255" s="237" t="str">
        <f>IF(AND('Mapa final'!$AB$155="Muy Baja",'Mapa final'!$AD$155="Catastrófico"),CONCATENATE("R50C",'Mapa final'!$R$155),"")</f>
        <v/>
      </c>
      <c r="X255" s="238" t="str">
        <f>IF(AND('Mapa final'!$AB$156="Muy Baja",'Mapa final'!$AD$156="Catastrófico"),CONCATENATE("R50C",'Mapa final'!$R$156),"")</f>
        <v/>
      </c>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row>
    <row r="256" spans="1:65" x14ac:dyDescent="0.25">
      <c r="A256" s="41"/>
      <c r="B256" s="41"/>
      <c r="C256" s="41"/>
      <c r="D256" s="41"/>
      <c r="E256" s="41"/>
      <c r="F256" s="41"/>
      <c r="G256" s="41"/>
      <c r="H256" s="41"/>
      <c r="I256" s="41"/>
      <c r="J256" s="278" t="s">
        <v>103</v>
      </c>
      <c r="K256" s="279"/>
      <c r="L256" s="279"/>
      <c r="M256" s="283" t="s">
        <v>102</v>
      </c>
      <c r="N256" s="279"/>
      <c r="O256" s="279"/>
      <c r="P256" s="283" t="s">
        <v>101</v>
      </c>
      <c r="Q256" s="279"/>
      <c r="R256" s="279"/>
      <c r="S256" s="283" t="s">
        <v>100</v>
      </c>
      <c r="T256" s="286"/>
      <c r="U256" s="279"/>
      <c r="V256" s="283" t="s">
        <v>99</v>
      </c>
      <c r="W256" s="279"/>
      <c r="X256" s="287"/>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row>
    <row r="257" spans="1:65" x14ac:dyDescent="0.25">
      <c r="A257" s="41"/>
      <c r="B257" s="41"/>
      <c r="C257" s="41"/>
      <c r="D257" s="41"/>
      <c r="E257" s="41"/>
      <c r="F257" s="41"/>
      <c r="G257" s="41"/>
      <c r="H257" s="41"/>
      <c r="I257" s="41"/>
      <c r="J257" s="280"/>
      <c r="K257" s="279"/>
      <c r="L257" s="279"/>
      <c r="M257" s="284"/>
      <c r="N257" s="279"/>
      <c r="O257" s="279"/>
      <c r="P257" s="284"/>
      <c r="Q257" s="279"/>
      <c r="R257" s="279"/>
      <c r="S257" s="284"/>
      <c r="T257" s="279"/>
      <c r="U257" s="279"/>
      <c r="V257" s="284"/>
      <c r="W257" s="279"/>
      <c r="X257" s="287"/>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row>
    <row r="258" spans="1:65" x14ac:dyDescent="0.25">
      <c r="A258" s="41"/>
      <c r="B258" s="41"/>
      <c r="C258" s="41"/>
      <c r="D258" s="41"/>
      <c r="E258" s="41"/>
      <c r="F258" s="41"/>
      <c r="G258" s="41"/>
      <c r="H258" s="41"/>
      <c r="I258" s="41"/>
      <c r="J258" s="280"/>
      <c r="K258" s="279"/>
      <c r="L258" s="279"/>
      <c r="M258" s="284"/>
      <c r="N258" s="279"/>
      <c r="O258" s="279"/>
      <c r="P258" s="284"/>
      <c r="Q258" s="279"/>
      <c r="R258" s="279"/>
      <c r="S258" s="284"/>
      <c r="T258" s="279"/>
      <c r="U258" s="279"/>
      <c r="V258" s="284"/>
      <c r="W258" s="279"/>
      <c r="X258" s="287"/>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row>
    <row r="259" spans="1:65" x14ac:dyDescent="0.25">
      <c r="A259" s="41"/>
      <c r="B259" s="41"/>
      <c r="C259" s="41"/>
      <c r="D259" s="41"/>
      <c r="E259" s="41"/>
      <c r="F259" s="41"/>
      <c r="G259" s="41"/>
      <c r="H259" s="41"/>
      <c r="I259" s="41"/>
      <c r="J259" s="280"/>
      <c r="K259" s="279"/>
      <c r="L259" s="279"/>
      <c r="M259" s="284"/>
      <c r="N259" s="279"/>
      <c r="O259" s="279"/>
      <c r="P259" s="284"/>
      <c r="Q259" s="279"/>
      <c r="R259" s="279"/>
      <c r="S259" s="284"/>
      <c r="T259" s="279"/>
      <c r="U259" s="279"/>
      <c r="V259" s="284"/>
      <c r="W259" s="279"/>
      <c r="X259" s="287"/>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row>
    <row r="260" spans="1:65" x14ac:dyDescent="0.25">
      <c r="A260" s="41"/>
      <c r="B260" s="41"/>
      <c r="C260" s="41"/>
      <c r="D260" s="41"/>
      <c r="E260" s="41"/>
      <c r="F260" s="41"/>
      <c r="G260" s="41"/>
      <c r="H260" s="41"/>
      <c r="I260" s="41"/>
      <c r="J260" s="280"/>
      <c r="K260" s="279"/>
      <c r="L260" s="279"/>
      <c r="M260" s="284"/>
      <c r="N260" s="279"/>
      <c r="O260" s="279"/>
      <c r="P260" s="284"/>
      <c r="Q260" s="279"/>
      <c r="R260" s="279"/>
      <c r="S260" s="284"/>
      <c r="T260" s="279"/>
      <c r="U260" s="279"/>
      <c r="V260" s="284"/>
      <c r="W260" s="279"/>
      <c r="X260" s="287"/>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row>
    <row r="261" spans="1:65" ht="15.75" thickBot="1" x14ac:dyDescent="0.3">
      <c r="A261" s="41"/>
      <c r="B261" s="41"/>
      <c r="C261" s="41"/>
      <c r="D261" s="41"/>
      <c r="E261" s="41"/>
      <c r="F261" s="41"/>
      <c r="G261" s="41"/>
      <c r="H261" s="41"/>
      <c r="I261" s="41"/>
      <c r="J261" s="281"/>
      <c r="K261" s="282"/>
      <c r="L261" s="282"/>
      <c r="M261" s="285"/>
      <c r="N261" s="282"/>
      <c r="O261" s="282"/>
      <c r="P261" s="285"/>
      <c r="Q261" s="282"/>
      <c r="R261" s="282"/>
      <c r="S261" s="285"/>
      <c r="T261" s="282"/>
      <c r="U261" s="282"/>
      <c r="V261" s="285"/>
      <c r="W261" s="282"/>
      <c r="X261" s="288"/>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row>
    <row r="262" spans="1:65"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65" ht="15" customHeight="1" x14ac:dyDescent="0.25">
      <c r="A263" s="41"/>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1"/>
      <c r="AG263" s="41"/>
      <c r="AH263" s="41"/>
      <c r="AI263" s="41"/>
      <c r="AJ263" s="41"/>
      <c r="AK263" s="41"/>
      <c r="AL263" s="41"/>
      <c r="AM263" s="41"/>
      <c r="AN263" s="41"/>
      <c r="AO263" s="41"/>
      <c r="AP263" s="41"/>
      <c r="AQ263" s="41"/>
      <c r="AR263" s="41"/>
      <c r="AS263" s="41"/>
    </row>
    <row r="264" spans="1:65" ht="15" customHeight="1" x14ac:dyDescent="0.25">
      <c r="A264" s="41"/>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1"/>
      <c r="AG264" s="41"/>
      <c r="AH264" s="41"/>
      <c r="AI264" s="41"/>
      <c r="AJ264" s="41"/>
      <c r="AK264" s="41"/>
      <c r="AL264" s="41"/>
      <c r="AM264" s="41"/>
      <c r="AN264" s="41"/>
      <c r="AO264" s="41"/>
      <c r="AP264" s="41"/>
      <c r="AQ264" s="41"/>
      <c r="AR264" s="41"/>
      <c r="AS264" s="41"/>
    </row>
    <row r="265" spans="1:65"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65"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65"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65"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65"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65"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65"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65"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x14ac:dyDescent="0.25">
      <c r="A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x14ac:dyDescent="0.25">
      <c r="A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x14ac:dyDescent="0.25">
      <c r="A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x14ac:dyDescent="0.25">
      <c r="A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x14ac:dyDescent="0.25">
      <c r="A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x14ac:dyDescent="0.25">
      <c r="A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x14ac:dyDescent="0.25">
      <c r="A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x14ac:dyDescent="0.25">
      <c r="A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x14ac:dyDescent="0.25">
      <c r="A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x14ac:dyDescent="0.25">
      <c r="A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x14ac:dyDescent="0.25">
      <c r="A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x14ac:dyDescent="0.25">
      <c r="A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x14ac:dyDescent="0.25">
      <c r="A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x14ac:dyDescent="0.25">
      <c r="A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x14ac:dyDescent="0.25">
      <c r="A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x14ac:dyDescent="0.25">
      <c r="A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x14ac:dyDescent="0.25">
      <c r="A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x14ac:dyDescent="0.25">
      <c r="A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x14ac:dyDescent="0.25">
      <c r="A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x14ac:dyDescent="0.25">
      <c r="A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x14ac:dyDescent="0.25">
      <c r="A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x14ac:dyDescent="0.25">
      <c r="A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x14ac:dyDescent="0.25">
      <c r="A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x14ac:dyDescent="0.25">
      <c r="A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x14ac:dyDescent="0.25">
      <c r="A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x14ac:dyDescent="0.25">
      <c r="A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x14ac:dyDescent="0.25">
      <c r="A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x14ac:dyDescent="0.25">
      <c r="A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x14ac:dyDescent="0.25">
      <c r="A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x14ac:dyDescent="0.25">
      <c r="A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x14ac:dyDescent="0.25">
      <c r="A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x14ac:dyDescent="0.25">
      <c r="A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x14ac:dyDescent="0.25">
      <c r="A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x14ac:dyDescent="0.25">
      <c r="A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x14ac:dyDescent="0.25">
      <c r="A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x14ac:dyDescent="0.25">
      <c r="A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x14ac:dyDescent="0.25">
      <c r="A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x14ac:dyDescent="0.25">
      <c r="A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x14ac:dyDescent="0.25">
      <c r="A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x14ac:dyDescent="0.25">
      <c r="A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x14ac:dyDescent="0.25">
      <c r="A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x14ac:dyDescent="0.25">
      <c r="A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x14ac:dyDescent="0.25">
      <c r="A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x14ac:dyDescent="0.25">
      <c r="A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x14ac:dyDescent="0.25">
      <c r="A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x14ac:dyDescent="0.25">
      <c r="A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x14ac:dyDescent="0.25">
      <c r="A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x14ac:dyDescent="0.25">
      <c r="A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x14ac:dyDescent="0.25">
      <c r="A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x14ac:dyDescent="0.25">
      <c r="A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x14ac:dyDescent="0.25">
      <c r="A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x14ac:dyDescent="0.25">
      <c r="A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x14ac:dyDescent="0.25">
      <c r="A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x14ac:dyDescent="0.25">
      <c r="A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x14ac:dyDescent="0.25">
      <c r="A445" s="41"/>
    </row>
    <row r="446" spans="1:45" x14ac:dyDescent="0.25">
      <c r="A446" s="41"/>
    </row>
    <row r="447" spans="1:45" x14ac:dyDescent="0.25">
      <c r="A447" s="41"/>
    </row>
    <row r="448" spans="1:45" x14ac:dyDescent="0.25">
      <c r="A448" s="41"/>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M153"/>
  <sheetViews>
    <sheetView tabSelected="1" zoomScale="69" zoomScaleNormal="69" workbookViewId="0">
      <pane ySplit="6" topLeftCell="A7" activePane="bottomLeft" state="frozen"/>
      <selection activeCell="A6" sqref="A6"/>
      <selection pane="bottomLeft" activeCell="O7" sqref="O7:O9"/>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5703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45.140625" style="2" customWidth="1"/>
    <col min="20" max="20" width="15.140625" style="1" customWidth="1"/>
    <col min="21" max="21" width="6.85546875" style="1" customWidth="1"/>
    <col min="22" max="22" width="5" style="1" customWidth="1"/>
    <col min="23" max="23" width="5.5703125" style="1" customWidth="1"/>
    <col min="24" max="24" width="7.140625" style="1" customWidth="1"/>
    <col min="25" max="25" width="6.7109375" style="1" customWidth="1"/>
    <col min="26" max="26" width="7.5703125" style="1" customWidth="1"/>
    <col min="27" max="27" width="10.5703125" style="1" customWidth="1"/>
    <col min="28" max="28" width="8.7109375" style="1" customWidth="1"/>
    <col min="29" max="29" width="8.85546875" style="1" customWidth="1"/>
    <col min="30" max="30" width="9.28515625" style="1" customWidth="1"/>
    <col min="31" max="31" width="9.42578125" style="1" customWidth="1"/>
    <col min="32" max="32" width="8.42578125" style="1" customWidth="1"/>
    <col min="33" max="33" width="7.28515625" style="1" customWidth="1"/>
    <col min="34" max="34" width="23" style="2" customWidth="1"/>
    <col min="35" max="35" width="18.85546875" style="1" customWidth="1"/>
    <col min="36" max="36" width="12.5703125" style="97" customWidth="1"/>
    <col min="37" max="37" width="16.140625" style="97" bestFit="1" customWidth="1"/>
    <col min="38" max="38" width="18.5703125" style="98" customWidth="1"/>
    <col min="39" max="39" width="21" style="2" customWidth="1"/>
    <col min="40" max="94" width="11.42578125" style="190" customWidth="1"/>
    <col min="95" max="16384" width="11.42578125" style="190"/>
  </cols>
  <sheetData>
    <row r="1" spans="1:39" ht="16.5" customHeight="1" x14ac:dyDescent="0.25">
      <c r="A1" s="390" t="s">
        <v>606</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2"/>
    </row>
    <row r="2" spans="1:39" ht="24" customHeight="1" x14ac:dyDescent="0.25">
      <c r="A2" s="393"/>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5"/>
    </row>
    <row r="3" spans="1:39"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95"/>
      <c r="AK3" s="95"/>
      <c r="AL3" s="96"/>
      <c r="AM3" s="21"/>
    </row>
    <row r="4" spans="1:39" x14ac:dyDescent="0.25">
      <c r="A4" s="396" t="s">
        <v>125</v>
      </c>
      <c r="B4" s="397"/>
      <c r="C4" s="397"/>
      <c r="D4" s="397"/>
      <c r="E4" s="397"/>
      <c r="F4" s="397"/>
      <c r="G4" s="397"/>
      <c r="H4" s="397"/>
      <c r="I4" s="397"/>
      <c r="J4" s="398"/>
      <c r="K4" s="396" t="s">
        <v>126</v>
      </c>
      <c r="L4" s="397"/>
      <c r="M4" s="397"/>
      <c r="N4" s="397"/>
      <c r="O4" s="397"/>
      <c r="P4" s="397"/>
      <c r="Q4" s="398"/>
      <c r="R4" s="396" t="s">
        <v>127</v>
      </c>
      <c r="S4" s="397"/>
      <c r="T4" s="397"/>
      <c r="U4" s="397"/>
      <c r="V4" s="397"/>
      <c r="W4" s="397"/>
      <c r="X4" s="397"/>
      <c r="Y4" s="397"/>
      <c r="Z4" s="398"/>
      <c r="AA4" s="396" t="s">
        <v>128</v>
      </c>
      <c r="AB4" s="397"/>
      <c r="AC4" s="397"/>
      <c r="AD4" s="397"/>
      <c r="AE4" s="397"/>
      <c r="AF4" s="397"/>
      <c r="AG4" s="398"/>
      <c r="AH4" s="396" t="s">
        <v>34</v>
      </c>
      <c r="AI4" s="397"/>
      <c r="AJ4" s="397"/>
      <c r="AK4" s="397"/>
      <c r="AL4" s="397"/>
      <c r="AM4" s="398"/>
    </row>
    <row r="5" spans="1:39" ht="16.5" customHeight="1" x14ac:dyDescent="0.25">
      <c r="A5" s="399" t="s">
        <v>0</v>
      </c>
      <c r="B5" s="371" t="s">
        <v>188</v>
      </c>
      <c r="C5" s="371" t="s">
        <v>189</v>
      </c>
      <c r="D5" s="371" t="s">
        <v>172</v>
      </c>
      <c r="E5" s="377" t="s">
        <v>2</v>
      </c>
      <c r="F5" s="371" t="s">
        <v>3</v>
      </c>
      <c r="G5" s="371" t="s">
        <v>38</v>
      </c>
      <c r="H5" s="401" t="s">
        <v>1</v>
      </c>
      <c r="I5" s="378" t="s">
        <v>44</v>
      </c>
      <c r="J5" s="371" t="s">
        <v>121</v>
      </c>
      <c r="K5" s="373" t="s">
        <v>33</v>
      </c>
      <c r="L5" s="374" t="s">
        <v>5</v>
      </c>
      <c r="M5" s="378" t="s">
        <v>80</v>
      </c>
      <c r="N5" s="378" t="s">
        <v>85</v>
      </c>
      <c r="O5" s="376" t="s">
        <v>39</v>
      </c>
      <c r="P5" s="374" t="s">
        <v>5</v>
      </c>
      <c r="Q5" s="371" t="s">
        <v>42</v>
      </c>
      <c r="R5" s="369" t="s">
        <v>11</v>
      </c>
      <c r="S5" s="368" t="s">
        <v>137</v>
      </c>
      <c r="T5" s="378" t="s">
        <v>12</v>
      </c>
      <c r="U5" s="368" t="s">
        <v>8</v>
      </c>
      <c r="V5" s="368"/>
      <c r="W5" s="368"/>
      <c r="X5" s="368"/>
      <c r="Y5" s="368"/>
      <c r="Z5" s="368"/>
      <c r="AA5" s="372" t="s">
        <v>124</v>
      </c>
      <c r="AB5" s="372" t="s">
        <v>40</v>
      </c>
      <c r="AC5" s="372" t="s">
        <v>5</v>
      </c>
      <c r="AD5" s="372" t="s">
        <v>41</v>
      </c>
      <c r="AE5" s="372" t="s">
        <v>5</v>
      </c>
      <c r="AF5" s="372" t="s">
        <v>43</v>
      </c>
      <c r="AG5" s="369" t="s">
        <v>29</v>
      </c>
      <c r="AH5" s="368" t="s">
        <v>190</v>
      </c>
      <c r="AI5" s="368" t="s">
        <v>204</v>
      </c>
      <c r="AJ5" s="368" t="s">
        <v>194</v>
      </c>
      <c r="AK5" s="368" t="s">
        <v>195</v>
      </c>
      <c r="AL5" s="368" t="s">
        <v>592</v>
      </c>
      <c r="AM5" s="368" t="s">
        <v>35</v>
      </c>
    </row>
    <row r="6" spans="1:39" s="191" customFormat="1" ht="58.5" customHeight="1" x14ac:dyDescent="0.25">
      <c r="A6" s="400"/>
      <c r="B6" s="368"/>
      <c r="C6" s="368"/>
      <c r="D6" s="368"/>
      <c r="E6" s="377"/>
      <c r="F6" s="368"/>
      <c r="G6" s="368"/>
      <c r="H6" s="377"/>
      <c r="I6" s="371"/>
      <c r="J6" s="368"/>
      <c r="K6" s="371"/>
      <c r="L6" s="375"/>
      <c r="M6" s="371"/>
      <c r="N6" s="371"/>
      <c r="O6" s="375"/>
      <c r="P6" s="375"/>
      <c r="Q6" s="368"/>
      <c r="R6" s="370"/>
      <c r="S6" s="368"/>
      <c r="T6" s="371"/>
      <c r="U6" s="4" t="s">
        <v>13</v>
      </c>
      <c r="V6" s="4" t="s">
        <v>17</v>
      </c>
      <c r="W6" s="4" t="s">
        <v>28</v>
      </c>
      <c r="X6" s="4" t="s">
        <v>18</v>
      </c>
      <c r="Y6" s="4" t="s">
        <v>21</v>
      </c>
      <c r="Z6" s="4" t="s">
        <v>24</v>
      </c>
      <c r="AA6" s="372"/>
      <c r="AB6" s="372"/>
      <c r="AC6" s="372"/>
      <c r="AD6" s="372"/>
      <c r="AE6" s="372"/>
      <c r="AF6" s="372"/>
      <c r="AG6" s="370"/>
      <c r="AH6" s="368"/>
      <c r="AI6" s="368"/>
      <c r="AJ6" s="368"/>
      <c r="AK6" s="368"/>
      <c r="AL6" s="368"/>
      <c r="AM6" s="368"/>
    </row>
    <row r="7" spans="1:39" s="136" customFormat="1" ht="167.25" customHeight="1" x14ac:dyDescent="0.25">
      <c r="A7" s="379">
        <v>1</v>
      </c>
      <c r="B7" s="381" t="s">
        <v>326</v>
      </c>
      <c r="C7" s="384" t="s">
        <v>373</v>
      </c>
      <c r="D7" s="384" t="s">
        <v>191</v>
      </c>
      <c r="E7" s="356" t="s">
        <v>118</v>
      </c>
      <c r="F7" s="356" t="s">
        <v>430</v>
      </c>
      <c r="G7" s="356" t="s">
        <v>431</v>
      </c>
      <c r="H7" s="351" t="s">
        <v>534</v>
      </c>
      <c r="I7" s="356" t="s">
        <v>115</v>
      </c>
      <c r="J7" s="358">
        <v>4</v>
      </c>
      <c r="K7" s="360" t="str">
        <f>IF(J7&lt;=0,"",IF(J7&lt;=2,"Muy Baja",IF(J7&lt;=24,"Baja",IF(J7&lt;=500,"Media",IF(J7&lt;=5000,"Alta","Muy Alta")))))</f>
        <v>Baja</v>
      </c>
      <c r="L7" s="363">
        <f>IF(K7="","",IF(K7="Muy Baja",0.2,IF(K7="Baja",0.4,IF(K7="Media",0.6,IF(K7="Alta",0.8,IF(K7="Muy Alta",1,))))))</f>
        <v>0.4</v>
      </c>
      <c r="M7" s="366" t="s">
        <v>482</v>
      </c>
      <c r="N7" s="102"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60" t="str">
        <f>IF(OR(N7='Tabla Impacto'!$C$11,N7='Tabla Impacto'!$D$11),"Leve",IF(OR(N7='Tabla Impacto'!$C$12,N7='Tabla Impacto'!$D$12),"Menor",IF(OR(N7='Tabla Impacto'!$C$13,N7='Tabla Impacto'!$D$13),"Moderado",IF(OR(N7='Tabla Impacto'!$C$14,N7='Tabla Impacto'!$D$14),"Mayor",IF(OR(N7='Tabla Impacto'!$C$15,N7='Tabla Impacto'!$D$15),"Catastrófico","")))))</f>
        <v>Moderado</v>
      </c>
      <c r="P7" s="363">
        <f>IF(O7="","",IF(O7="Leve",0.2,IF(O7="Menor",0.4,IF(O7="Moderado",0.6,IF(O7="Mayor",0.8,IF(O7="Catastrófico",1,))))))</f>
        <v>0.6</v>
      </c>
      <c r="Q7" s="353"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3">
        <v>1</v>
      </c>
      <c r="S7" s="83" t="s">
        <v>192</v>
      </c>
      <c r="T7" s="104" t="str">
        <f>IF(OR(U7="Preventivo",U7="Detectivo"),"Probabilidad",IF(U7="Correctivo","Impacto",""))</f>
        <v>Probabilidad</v>
      </c>
      <c r="U7" s="105" t="s">
        <v>14</v>
      </c>
      <c r="V7" s="105" t="s">
        <v>9</v>
      </c>
      <c r="W7" s="106" t="str">
        <f>IF(AND(U7="Preventivo",V7="Automático"),"50%",IF(AND(U7="Preventivo",V7="Manual"),"40%",IF(AND(U7="Detectivo",V7="Automático"),"40%",IF(AND(U7="Detectivo",V7="Manual"),"30%",IF(AND(U7="Correctivo",V7="Automático"),"35%",IF(AND(U7="Correctivo",V7="Manual"),"25%",""))))))</f>
        <v>40%</v>
      </c>
      <c r="X7" s="105" t="s">
        <v>19</v>
      </c>
      <c r="Y7" s="105" t="s">
        <v>22</v>
      </c>
      <c r="Z7" s="105" t="s">
        <v>110</v>
      </c>
      <c r="AA7" s="107">
        <f>IFERROR(IF(T7="Probabilidad",($L$7-(+$L$7*W7)),IF(T7="Impacto",$L$7,"")),"")</f>
        <v>0.24</v>
      </c>
      <c r="AB7" s="108" t="str">
        <f>IFERROR(IF(AA7="","",IF(AA7&lt;=0.2,"Muy Baja",IF(AA7&lt;=0.4,"Baja",IF(AA7&lt;=0.6,"Media",IF(AA7&lt;=0.8,"Alta","Muy Alta"))))),"")</f>
        <v>Baja</v>
      </c>
      <c r="AC7" s="109">
        <f>+AA7</f>
        <v>0.24</v>
      </c>
      <c r="AD7" s="108" t="str">
        <f>IFERROR(IF(AE7="","",IF(AE7&lt;=0.2,"Leve",IF(AE7&lt;=0.4,"Menor",IF(AE7&lt;=0.6,"Moderado",IF(AE7&lt;=0.8,"Mayor","Catastrófico"))))),"")</f>
        <v>Moderado</v>
      </c>
      <c r="AE7" s="109">
        <f>IFERROR(IF(T7="Impacto",($P$7-(+$P$7*W7)),IF(T7="Probabilidad",$P$7,"")),"")</f>
        <v>0.6</v>
      </c>
      <c r="AF7" s="110"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11" t="s">
        <v>122</v>
      </c>
      <c r="AH7" s="112" t="s">
        <v>533</v>
      </c>
      <c r="AI7" s="113" t="s">
        <v>203</v>
      </c>
      <c r="AJ7" s="114" t="s">
        <v>196</v>
      </c>
      <c r="AK7" s="114" t="s">
        <v>196</v>
      </c>
      <c r="AL7" s="83" t="s">
        <v>193</v>
      </c>
      <c r="AM7" s="113"/>
    </row>
    <row r="8" spans="1:39" s="136" customFormat="1" ht="167.25" customHeight="1" x14ac:dyDescent="0.25">
      <c r="A8" s="380"/>
      <c r="B8" s="382"/>
      <c r="C8" s="385"/>
      <c r="D8" s="386"/>
      <c r="E8" s="357"/>
      <c r="F8" s="357"/>
      <c r="G8" s="357"/>
      <c r="H8" s="352"/>
      <c r="I8" s="357"/>
      <c r="J8" s="359"/>
      <c r="K8" s="361"/>
      <c r="L8" s="364"/>
      <c r="M8" s="367"/>
      <c r="N8" s="115"/>
      <c r="O8" s="361"/>
      <c r="P8" s="364"/>
      <c r="Q8" s="354"/>
      <c r="R8" s="103">
        <v>2</v>
      </c>
      <c r="S8" s="83"/>
      <c r="T8" s="104" t="str">
        <f t="shared" ref="T8:T9" si="0">IF(OR(U8="Preventivo",U8="Detectivo"),"Probabilidad",IF(U8="Correctivo","Impacto",""))</f>
        <v/>
      </c>
      <c r="U8" s="105"/>
      <c r="V8" s="105"/>
      <c r="W8" s="106" t="str">
        <f t="shared" ref="W8" si="1">IF(AND(U8="Preventivo",V8="Automático"),"50%",IF(AND(U8="Preventivo",V8="Manual"),"40%",IF(AND(U8="Detectivo",V8="Automático"),"40%",IF(AND(U8="Detectivo",V8="Manual"),"30%",IF(AND(U8="Correctivo",V8="Automático"),"35%",IF(AND(U8="Correctivo",V8="Manual"),"25%",""))))))</f>
        <v/>
      </c>
      <c r="X8" s="105"/>
      <c r="Y8" s="105"/>
      <c r="Z8" s="105"/>
      <c r="AA8" s="107" t="str">
        <f>IFERROR(IF(T8="Probabilidad",(AA7-(+AA7*W8)),IF(T8="Impacto",$L$7,"")),"")</f>
        <v/>
      </c>
      <c r="AB8" s="108" t="str">
        <f t="shared" ref="AB8:AB9" si="2">IFERROR(IF(AA8="","",IF(AA8&lt;=0.2,"Muy Baja",IF(AA8&lt;=0.4,"Baja",IF(AA8&lt;=0.6,"Media",IF(AA8&lt;=0.8,"Alta","Muy Alta"))))),"")</f>
        <v/>
      </c>
      <c r="AC8" s="109" t="str">
        <f t="shared" ref="AC8:AC9" si="3">+AA8</f>
        <v/>
      </c>
      <c r="AD8" s="108" t="str">
        <f t="shared" ref="AD8:AD9" si="4">IFERROR(IF(AE8="","",IF(AE8&lt;=0.2,"Leve",IF(AE8&lt;=0.4,"Menor",IF(AE8&lt;=0.6,"Moderado",IF(AE8&lt;=0.8,"Mayor","Catastrófico"))))),"")</f>
        <v/>
      </c>
      <c r="AE8" s="109" t="str">
        <f t="shared" ref="AE8:AE9" si="5">IFERROR(IF(T8="Impacto",($P$7-(+$P$7*W8)),IF(T8="Probabilidad",$P$7,"")),"")</f>
        <v/>
      </c>
      <c r="AF8" s="110"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11"/>
      <c r="AH8" s="83"/>
      <c r="AI8" s="113"/>
      <c r="AJ8" s="114"/>
      <c r="AK8" s="114"/>
      <c r="AL8" s="83"/>
      <c r="AM8" s="113"/>
    </row>
    <row r="9" spans="1:39" s="136" customFormat="1" ht="167.25" customHeight="1" x14ac:dyDescent="0.25">
      <c r="A9" s="380"/>
      <c r="B9" s="383"/>
      <c r="C9" s="385"/>
      <c r="D9" s="386"/>
      <c r="E9" s="357"/>
      <c r="F9" s="357"/>
      <c r="G9" s="357"/>
      <c r="H9" s="352"/>
      <c r="I9" s="357"/>
      <c r="J9" s="359"/>
      <c r="K9" s="362"/>
      <c r="L9" s="365"/>
      <c r="M9" s="367"/>
      <c r="N9" s="115"/>
      <c r="O9" s="362"/>
      <c r="P9" s="365"/>
      <c r="Q9" s="355"/>
      <c r="R9" s="103">
        <v>3</v>
      </c>
      <c r="S9" s="83"/>
      <c r="T9" s="104" t="str">
        <f t="shared" si="0"/>
        <v/>
      </c>
      <c r="U9" s="105"/>
      <c r="V9" s="105"/>
      <c r="W9" s="106"/>
      <c r="X9" s="105"/>
      <c r="Y9" s="105"/>
      <c r="Z9" s="105"/>
      <c r="AA9" s="107" t="str">
        <f>IFERROR(IF(T9="Probabilidad",(AA8-(+AA8*W9)),IF(T9="Impacto",$L$7,"")),"")</f>
        <v/>
      </c>
      <c r="AB9" s="108" t="str">
        <f t="shared" si="2"/>
        <v/>
      </c>
      <c r="AC9" s="109" t="str">
        <f t="shared" si="3"/>
        <v/>
      </c>
      <c r="AD9" s="108" t="str">
        <f t="shared" si="4"/>
        <v/>
      </c>
      <c r="AE9" s="109" t="str">
        <f t="shared" si="5"/>
        <v/>
      </c>
      <c r="AF9" s="110" t="str">
        <f t="shared" si="6"/>
        <v/>
      </c>
      <c r="AG9" s="111"/>
      <c r="AH9" s="83"/>
      <c r="AI9" s="113"/>
      <c r="AJ9" s="114"/>
      <c r="AK9" s="114"/>
      <c r="AL9" s="83"/>
      <c r="AM9" s="113"/>
    </row>
    <row r="10" spans="1:39" s="136" customFormat="1" ht="151.5" customHeight="1" x14ac:dyDescent="0.25">
      <c r="A10" s="380">
        <v>2</v>
      </c>
      <c r="B10" s="381" t="s">
        <v>326</v>
      </c>
      <c r="C10" s="384" t="s">
        <v>373</v>
      </c>
      <c r="D10" s="384" t="s">
        <v>191</v>
      </c>
      <c r="E10" s="356" t="s">
        <v>120</v>
      </c>
      <c r="F10" s="409" t="s">
        <v>432</v>
      </c>
      <c r="G10" s="405" t="s">
        <v>433</v>
      </c>
      <c r="H10" s="407" t="s">
        <v>374</v>
      </c>
      <c r="I10" s="356" t="s">
        <v>327</v>
      </c>
      <c r="J10" s="358">
        <v>160</v>
      </c>
      <c r="K10" s="360" t="str">
        <f>IF(J10&lt;=0,"",IF(J10&lt;=2,"Muy Baja",IF(J10&lt;=24,"Baja",IF(J10&lt;=500,"Media",IF(J10&lt;=5000,"Alta","Muy Alta")))))</f>
        <v>Media</v>
      </c>
      <c r="L10" s="363">
        <f>IF(K10="","",IF(K10="Muy Baja",0.2,IF(K10="Baja",0.4,IF(K10="Media",0.6,IF(K10="Alta",0.8,IF(K10="Muy Alta",1,))))))</f>
        <v>0.6</v>
      </c>
      <c r="M10" s="366" t="s">
        <v>482</v>
      </c>
      <c r="N10" s="102"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60" t="str">
        <f>IF(OR(N10='Tabla Impacto'!$C$11,N10='Tabla Impacto'!$D$11),"Leve",IF(OR(N10='Tabla Impacto'!$C$12,N10='Tabla Impacto'!$D$12),"Menor",IF(OR(N10='Tabla Impacto'!$C$13,N10='Tabla Impacto'!$D$13),"Moderado",IF(OR(N10='Tabla Impacto'!$C$14,N10='Tabla Impacto'!$D$14),"Mayor",IF(OR(N10='Tabla Impacto'!$C$15,N10='Tabla Impacto'!$D$15),"Catastrófico","")))))</f>
        <v>Moderado</v>
      </c>
      <c r="P10" s="363">
        <f>IF(O10="","",IF(O10="Leve",0.2,IF(O10="Menor",0.4,IF(O10="Moderado",0.6,IF(O10="Mayor",0.8,IF(O10="Catastrófico",1,))))))</f>
        <v>0.6</v>
      </c>
      <c r="Q10" s="353"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3">
        <v>1</v>
      </c>
      <c r="S10" s="83" t="s">
        <v>197</v>
      </c>
      <c r="T10" s="104" t="str">
        <f t="shared" ref="T10:T13" si="7">IF(OR(U10="Preventivo",U10="Detectivo"),"Probabilidad",IF(U10="Correctivo","Impacto",""))</f>
        <v>Probabilidad</v>
      </c>
      <c r="U10" s="105" t="s">
        <v>14</v>
      </c>
      <c r="V10" s="105" t="s">
        <v>9</v>
      </c>
      <c r="W10" s="106" t="str">
        <f t="shared" ref="W10:W13" si="8">IF(AND(U10="Preventivo",V10="Automático"),"50%",IF(AND(U10="Preventivo",V10="Manual"),"40%",IF(AND(U10="Detectivo",V10="Automático"),"40%",IF(AND(U10="Detectivo",V10="Manual"),"30%",IF(AND(U10="Correctivo",V10="Automático"),"35%",IF(AND(U10="Correctivo",V10="Manual"),"25%",""))))))</f>
        <v>40%</v>
      </c>
      <c r="X10" s="105" t="s">
        <v>19</v>
      </c>
      <c r="Y10" s="105" t="s">
        <v>22</v>
      </c>
      <c r="Z10" s="105" t="s">
        <v>110</v>
      </c>
      <c r="AA10" s="107">
        <f t="shared" ref="AA10:AA13" si="9">IFERROR(IF(T10="Probabilidad",(L10-(+L10*W10)),IF(T10="Impacto",L10,"")),"")</f>
        <v>0.36</v>
      </c>
      <c r="AB10" s="108" t="str">
        <f t="shared" ref="AB10:AB13" si="10">IFERROR(IF(AA10="","",IF(AA10&lt;=0.2,"Muy Baja",IF(AA10&lt;=0.4,"Baja",IF(AA10&lt;=0.6,"Media",IF(AA10&lt;=0.8,"Alta","Muy Alta"))))),"")</f>
        <v>Baja</v>
      </c>
      <c r="AC10" s="109">
        <f t="shared" ref="AC10:AC13" si="11">+AA10</f>
        <v>0.36</v>
      </c>
      <c r="AD10" s="108" t="str">
        <f t="shared" ref="AD10:AD13" si="12">IFERROR(IF(AE10="","",IF(AE10&lt;=0.2,"Leve",IF(AE10&lt;=0.4,"Menor",IF(AE10&lt;=0.6,"Moderado",IF(AE10&lt;=0.8,"Mayor","Catastrófico"))))),"")</f>
        <v>Moderado</v>
      </c>
      <c r="AE10" s="109">
        <f t="shared" ref="AE10:AE13" si="13">IFERROR(IF(T10="Impacto",(P10-(+P10*W10)),IF(T10="Probabilidad",P10,"")),"")</f>
        <v>0.6</v>
      </c>
      <c r="AF10" s="110" t="str">
        <f t="shared" ref="AF10:AF13"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11" t="s">
        <v>122</v>
      </c>
      <c r="AH10" s="92" t="s">
        <v>375</v>
      </c>
      <c r="AI10" s="100" t="s">
        <v>198</v>
      </c>
      <c r="AJ10" s="116" t="s">
        <v>199</v>
      </c>
      <c r="AK10" s="116" t="s">
        <v>199</v>
      </c>
      <c r="AL10" s="92" t="s">
        <v>376</v>
      </c>
      <c r="AM10" s="113"/>
    </row>
    <row r="11" spans="1:39" s="136" customFormat="1" ht="151.5" customHeight="1" x14ac:dyDescent="0.25">
      <c r="A11" s="380"/>
      <c r="B11" s="382"/>
      <c r="C11" s="385"/>
      <c r="D11" s="386"/>
      <c r="E11" s="357"/>
      <c r="F11" s="357"/>
      <c r="G11" s="406"/>
      <c r="H11" s="408"/>
      <c r="I11" s="357"/>
      <c r="J11" s="359"/>
      <c r="K11" s="361"/>
      <c r="L11" s="364"/>
      <c r="M11" s="367"/>
      <c r="N11" s="115"/>
      <c r="O11" s="361"/>
      <c r="P11" s="364"/>
      <c r="Q11" s="354"/>
      <c r="R11" s="103">
        <v>2</v>
      </c>
      <c r="S11" s="83"/>
      <c r="T11" s="104" t="str">
        <f t="shared" ref="T11:T12" si="15">IF(OR(U11="Preventivo",U11="Detectivo"),"Probabilidad",IF(U11="Correctivo","Impacto",""))</f>
        <v/>
      </c>
      <c r="U11" s="105"/>
      <c r="V11" s="105"/>
      <c r="W11" s="106"/>
      <c r="X11" s="105"/>
      <c r="Y11" s="105"/>
      <c r="Z11" s="105"/>
      <c r="AA11" s="107" t="str">
        <f>IFERROR(IF(T11="Probabilidad",(AA10-(+AA10*W11)),IF(T11="Impacto",L10,"")),"")</f>
        <v/>
      </c>
      <c r="AB11" s="108" t="str">
        <f t="shared" ref="AB11:AB12" si="16">IFERROR(IF(AA11="","",IF(AA11&lt;=0.2,"Muy Baja",IF(AA11&lt;=0.4,"Baja",IF(AA11&lt;=0.6,"Media",IF(AA11&lt;=0.8,"Alta","Muy Alta"))))),"")</f>
        <v/>
      </c>
      <c r="AC11" s="109" t="str">
        <f t="shared" ref="AC11:AC12" si="17">+AA11</f>
        <v/>
      </c>
      <c r="AD11" s="108" t="str">
        <f t="shared" ref="AD11:AD12" si="18">IFERROR(IF(AE11="","",IF(AE11&lt;=0.2,"Leve",IF(AE11&lt;=0.4,"Menor",IF(AE11&lt;=0.6,"Moderado",IF(AE11&lt;=0.8,"Mayor","Catastrófico"))))),"")</f>
        <v/>
      </c>
      <c r="AE11" s="109" t="str">
        <f>IFERROR(IF(T11="Impacto",(P10-(+P10*W11)),IF(T11="Probabilidad",P10,"")),"")</f>
        <v/>
      </c>
      <c r="AF11" s="110"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11"/>
      <c r="AH11" s="92"/>
      <c r="AI11" s="100"/>
      <c r="AJ11" s="116"/>
      <c r="AK11" s="116"/>
      <c r="AL11" s="92"/>
      <c r="AM11" s="113"/>
    </row>
    <row r="12" spans="1:39" s="136" customFormat="1" ht="151.5" customHeight="1" x14ac:dyDescent="0.25">
      <c r="A12" s="380"/>
      <c r="B12" s="383"/>
      <c r="C12" s="385"/>
      <c r="D12" s="386"/>
      <c r="E12" s="357"/>
      <c r="F12" s="357"/>
      <c r="G12" s="406"/>
      <c r="H12" s="408"/>
      <c r="I12" s="357"/>
      <c r="J12" s="359"/>
      <c r="K12" s="362"/>
      <c r="L12" s="365"/>
      <c r="M12" s="367"/>
      <c r="N12" s="115"/>
      <c r="O12" s="362"/>
      <c r="P12" s="365"/>
      <c r="Q12" s="355"/>
      <c r="R12" s="103">
        <v>3</v>
      </c>
      <c r="S12" s="83"/>
      <c r="T12" s="104" t="str">
        <f t="shared" si="15"/>
        <v/>
      </c>
      <c r="U12" s="105"/>
      <c r="V12" s="105"/>
      <c r="W12" s="106"/>
      <c r="X12" s="105"/>
      <c r="Y12" s="105"/>
      <c r="Z12" s="105"/>
      <c r="AA12" s="107" t="str">
        <f>IFERROR(IF(T12="Probabilidad",(AA11-(+AA11*W12)),IF(T12="Impacto",L10,"")),"")</f>
        <v/>
      </c>
      <c r="AB12" s="108" t="str">
        <f t="shared" si="16"/>
        <v/>
      </c>
      <c r="AC12" s="109" t="str">
        <f t="shared" si="17"/>
        <v/>
      </c>
      <c r="AD12" s="108" t="str">
        <f t="shared" si="18"/>
        <v/>
      </c>
      <c r="AE12" s="109" t="str">
        <f>IFERROR(IF(T12="Impacto",(P10-(+P10*W12)),IF(T12="Probabilidad",P10,"")),"")</f>
        <v/>
      </c>
      <c r="AF12" s="110" t="str">
        <f t="shared" si="19"/>
        <v/>
      </c>
      <c r="AG12" s="111"/>
      <c r="AH12" s="92"/>
      <c r="AI12" s="100"/>
      <c r="AJ12" s="116"/>
      <c r="AK12" s="116"/>
      <c r="AL12" s="92"/>
      <c r="AM12" s="113"/>
    </row>
    <row r="13" spans="1:39" s="192" customFormat="1" ht="151.5" customHeight="1" x14ac:dyDescent="0.25">
      <c r="A13" s="380">
        <v>3</v>
      </c>
      <c r="B13" s="381" t="s">
        <v>200</v>
      </c>
      <c r="C13" s="384" t="s">
        <v>352</v>
      </c>
      <c r="D13" s="384" t="s">
        <v>371</v>
      </c>
      <c r="E13" s="356" t="s">
        <v>118</v>
      </c>
      <c r="F13" s="356" t="s">
        <v>434</v>
      </c>
      <c r="G13" s="356" t="s">
        <v>201</v>
      </c>
      <c r="H13" s="351" t="s">
        <v>377</v>
      </c>
      <c r="I13" s="356" t="s">
        <v>327</v>
      </c>
      <c r="J13" s="358">
        <v>5000</v>
      </c>
      <c r="K13" s="360" t="str">
        <f>IF(J13&lt;=0,"",IF(J13&lt;=2,"Muy Baja",IF(J13&lt;=24,"Baja",IF(J13&lt;=500,"Media",IF(J13&lt;=5000,"Alta","Muy Alta")))))</f>
        <v>Alta</v>
      </c>
      <c r="L13" s="363">
        <f>IF(K13="","",IF(K13="Muy Baja",0.2,IF(K13="Baja",0.4,IF(K13="Media",0.6,IF(K13="Alta",0.8,IF(K13="Muy Alta",1,))))))</f>
        <v>0.8</v>
      </c>
      <c r="M13" s="366" t="s">
        <v>482</v>
      </c>
      <c r="N13" s="102"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60" t="str">
        <f>IF(OR(N13='Tabla Impacto'!$C$11,N13='Tabla Impacto'!$D$11),"Leve",IF(OR(N13='Tabla Impacto'!$C$12,N13='Tabla Impacto'!$D$12),"Menor",IF(OR(N13='Tabla Impacto'!$C$13,N13='Tabla Impacto'!$D$13),"Moderado",IF(OR(N13='Tabla Impacto'!$C$14,N13='Tabla Impacto'!$D$14),"Mayor",IF(OR(N13='Tabla Impacto'!$C$15,N13='Tabla Impacto'!$D$15),"Catastrófico","")))))</f>
        <v>Moderado</v>
      </c>
      <c r="P13" s="363">
        <f>IF(O13="","",IF(O13="Leve",0.2,IF(O13="Menor",0.4,IF(O13="Moderado",0.6,IF(O13="Mayor",0.8,IF(O13="Catastrófico",1,))))))</f>
        <v>0.6</v>
      </c>
      <c r="Q13" s="353"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3">
        <v>1</v>
      </c>
      <c r="S13" s="83" t="s">
        <v>202</v>
      </c>
      <c r="T13" s="104" t="str">
        <f t="shared" si="7"/>
        <v>Probabilidad</v>
      </c>
      <c r="U13" s="105" t="s">
        <v>14</v>
      </c>
      <c r="V13" s="105" t="s">
        <v>9</v>
      </c>
      <c r="W13" s="106" t="str">
        <f t="shared" si="8"/>
        <v>40%</v>
      </c>
      <c r="X13" s="105" t="s">
        <v>19</v>
      </c>
      <c r="Y13" s="105" t="s">
        <v>22</v>
      </c>
      <c r="Z13" s="105" t="s">
        <v>110</v>
      </c>
      <c r="AA13" s="107">
        <f t="shared" si="9"/>
        <v>0.48</v>
      </c>
      <c r="AB13" s="108" t="str">
        <f t="shared" si="10"/>
        <v>Media</v>
      </c>
      <c r="AC13" s="109">
        <f t="shared" si="11"/>
        <v>0.48</v>
      </c>
      <c r="AD13" s="108" t="str">
        <f t="shared" si="12"/>
        <v>Moderado</v>
      </c>
      <c r="AE13" s="109">
        <f t="shared" si="13"/>
        <v>0.6</v>
      </c>
      <c r="AF13" s="110" t="str">
        <f t="shared" si="14"/>
        <v>Moderado</v>
      </c>
      <c r="AG13" s="111" t="s">
        <v>122</v>
      </c>
      <c r="AH13" s="99" t="s">
        <v>378</v>
      </c>
      <c r="AI13" s="117" t="s">
        <v>203</v>
      </c>
      <c r="AJ13" s="116" t="s">
        <v>199</v>
      </c>
      <c r="AK13" s="116" t="s">
        <v>199</v>
      </c>
      <c r="AL13" s="92" t="s">
        <v>379</v>
      </c>
      <c r="AM13" s="113"/>
    </row>
    <row r="14" spans="1:39" s="192" customFormat="1" ht="151.5" customHeight="1" x14ac:dyDescent="0.25">
      <c r="A14" s="380"/>
      <c r="B14" s="382"/>
      <c r="C14" s="385"/>
      <c r="D14" s="385"/>
      <c r="E14" s="357"/>
      <c r="F14" s="357"/>
      <c r="G14" s="357"/>
      <c r="H14" s="352"/>
      <c r="I14" s="357"/>
      <c r="J14" s="359"/>
      <c r="K14" s="361"/>
      <c r="L14" s="364"/>
      <c r="M14" s="367"/>
      <c r="N14" s="115"/>
      <c r="O14" s="361"/>
      <c r="P14" s="364"/>
      <c r="Q14" s="354"/>
      <c r="R14" s="103">
        <v>2</v>
      </c>
      <c r="S14" s="118"/>
      <c r="T14" s="104" t="str">
        <f t="shared" ref="T14:T15" si="20">IF(OR(U14="Preventivo",U14="Detectivo"),"Probabilidad",IF(U14="Correctivo","Impacto",""))</f>
        <v/>
      </c>
      <c r="U14" s="105"/>
      <c r="V14" s="105"/>
      <c r="W14" s="106"/>
      <c r="X14" s="105"/>
      <c r="Y14" s="105"/>
      <c r="Z14" s="105"/>
      <c r="AA14" s="107" t="str">
        <f>IFERROR(IF(T14="Probabilidad",(AA13-(+AA13*W14)),IF(T14="Impacto",L13,"")),"")</f>
        <v/>
      </c>
      <c r="AB14" s="108" t="str">
        <f t="shared" ref="AB14:AB15" si="21">IFERROR(IF(AA14="","",IF(AA14&lt;=0.2,"Muy Baja",IF(AA14&lt;=0.4,"Baja",IF(AA14&lt;=0.6,"Media",IF(AA14&lt;=0.8,"Alta","Muy Alta"))))),"")</f>
        <v/>
      </c>
      <c r="AC14" s="109" t="str">
        <f t="shared" ref="AC14:AC15" si="22">+AA14</f>
        <v/>
      </c>
      <c r="AD14" s="108" t="str">
        <f t="shared" ref="AD14:AD15" si="23">IFERROR(IF(AE14="","",IF(AE14&lt;=0.2,"Leve",IF(AE14&lt;=0.4,"Menor",IF(AE14&lt;=0.6,"Moderado",IF(AE14&lt;=0.8,"Mayor","Catastrófico"))))),"")</f>
        <v/>
      </c>
      <c r="AE14" s="109" t="str">
        <f>IFERROR(IF(T14="Impacto",(P13-(+P13*W14)),IF(T14="Probabilidad",P13,"")),"")</f>
        <v/>
      </c>
      <c r="AF14" s="110"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11"/>
      <c r="AH14" s="92"/>
      <c r="AI14" s="100"/>
      <c r="AJ14" s="116"/>
      <c r="AK14" s="116"/>
      <c r="AL14" s="92"/>
      <c r="AM14" s="113"/>
    </row>
    <row r="15" spans="1:39" s="192" customFormat="1" ht="151.5" customHeight="1" x14ac:dyDescent="0.25">
      <c r="A15" s="380"/>
      <c r="B15" s="383"/>
      <c r="C15" s="385"/>
      <c r="D15" s="385"/>
      <c r="E15" s="357"/>
      <c r="F15" s="402"/>
      <c r="G15" s="402"/>
      <c r="H15" s="403"/>
      <c r="I15" s="357"/>
      <c r="J15" s="359"/>
      <c r="K15" s="362"/>
      <c r="L15" s="365"/>
      <c r="M15" s="367"/>
      <c r="N15" s="115"/>
      <c r="O15" s="362"/>
      <c r="P15" s="365"/>
      <c r="Q15" s="355"/>
      <c r="R15" s="103">
        <v>3</v>
      </c>
      <c r="S15" s="118"/>
      <c r="T15" s="104" t="str">
        <f t="shared" si="20"/>
        <v/>
      </c>
      <c r="U15" s="105"/>
      <c r="V15" s="105"/>
      <c r="W15" s="106"/>
      <c r="X15" s="105"/>
      <c r="Y15" s="105"/>
      <c r="Z15" s="105"/>
      <c r="AA15" s="107" t="str">
        <f>IFERROR(IF(T15="Probabilidad",(AA14-(+AA14*W15)),IF(T15="Impacto",L13,"")),"")</f>
        <v/>
      </c>
      <c r="AB15" s="108" t="str">
        <f t="shared" si="21"/>
        <v/>
      </c>
      <c r="AC15" s="109" t="str">
        <f t="shared" si="22"/>
        <v/>
      </c>
      <c r="AD15" s="108" t="str">
        <f t="shared" si="23"/>
        <v/>
      </c>
      <c r="AE15" s="109" t="str">
        <f>IFERROR(IF(T15="Impacto",(P13-(+P13*W15)),IF(T15="Probabilidad",P13,"")),"")</f>
        <v/>
      </c>
      <c r="AF15" s="110" t="str">
        <f t="shared" si="24"/>
        <v/>
      </c>
      <c r="AG15" s="111"/>
      <c r="AH15" s="92"/>
      <c r="AI15" s="100"/>
      <c r="AJ15" s="116"/>
      <c r="AK15" s="116"/>
      <c r="AL15" s="92"/>
      <c r="AM15" s="113"/>
    </row>
    <row r="16" spans="1:39" s="204" customFormat="1" ht="151.5" customHeight="1" x14ac:dyDescent="0.25">
      <c r="A16" s="380">
        <v>5</v>
      </c>
      <c r="B16" s="381" t="s">
        <v>206</v>
      </c>
      <c r="C16" s="384" t="s">
        <v>207</v>
      </c>
      <c r="D16" s="384" t="s">
        <v>372</v>
      </c>
      <c r="E16" s="356" t="s">
        <v>118</v>
      </c>
      <c r="F16" s="356" t="s">
        <v>208</v>
      </c>
      <c r="G16" s="356" t="s">
        <v>209</v>
      </c>
      <c r="H16" s="351" t="s">
        <v>539</v>
      </c>
      <c r="I16" s="356" t="s">
        <v>115</v>
      </c>
      <c r="J16" s="358">
        <v>1</v>
      </c>
      <c r="K16" s="360" t="str">
        <f>IF(J16&lt;=0,"",IF(J16&lt;=2,"Muy Baja",IF(J16&lt;=24,"Baja",IF(J16&lt;=500,"Media",IF(J16&lt;=5000,"Alta","Muy Alta")))))</f>
        <v>Muy Baja</v>
      </c>
      <c r="L16" s="363">
        <f>IF(K16="","",IF(K16="Muy Baja",0.2,IF(K16="Baja",0.4,IF(K16="Media",0.6,IF(K16="Alta",0.8,IF(K16="Muy Alta",1,))))))</f>
        <v>0.2</v>
      </c>
      <c r="M16" s="366" t="s">
        <v>482</v>
      </c>
      <c r="N16" s="188"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60" t="str">
        <f>IF(OR(N16='Tabla Impacto'!$C$11,N16='Tabla Impacto'!$D$11),"Leve",IF(OR(N16='Tabla Impacto'!$C$12,N16='Tabla Impacto'!$D$12),"Menor",IF(OR(N16='Tabla Impacto'!$C$13,N16='Tabla Impacto'!$D$13),"Moderado",IF(OR(N16='Tabla Impacto'!$C$14,N16='Tabla Impacto'!$D$14),"Mayor",IF(OR(N16='Tabla Impacto'!$C$15,N16='Tabla Impacto'!$D$15),"Catastrófico","")))))</f>
        <v>Moderado</v>
      </c>
      <c r="P16" s="363">
        <f>IF(O16="","",IF(O16="Leve",0.2,IF(O16="Menor",0.4,IF(O16="Moderado",0.6,IF(O16="Mayor",0.8,IF(O16="Catastrófico",1,))))))</f>
        <v>0.6</v>
      </c>
      <c r="Q16" s="353"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80">
        <v>1</v>
      </c>
      <c r="S16" s="112" t="s">
        <v>210</v>
      </c>
      <c r="T16" s="181" t="str">
        <f t="shared" ref="T16:T103" si="25">IF(OR(U16="Preventivo",U16="Detectivo"),"Probabilidad",IF(U16="Correctivo","Impacto",""))</f>
        <v>Probabilidad</v>
      </c>
      <c r="U16" s="182" t="s">
        <v>14</v>
      </c>
      <c r="V16" s="182" t="s">
        <v>9</v>
      </c>
      <c r="W16" s="183" t="str">
        <f t="shared" ref="W16:W103" si="26">IF(AND(U16="Preventivo",V16="Automático"),"50%",IF(AND(U16="Preventivo",V16="Manual"),"40%",IF(AND(U16="Detectivo",V16="Automático"),"40%",IF(AND(U16="Detectivo",V16="Manual"),"30%",IF(AND(U16="Correctivo",V16="Automático"),"35%",IF(AND(U16="Correctivo",V16="Manual"),"25%",""))))))</f>
        <v>40%</v>
      </c>
      <c r="X16" s="182" t="s">
        <v>19</v>
      </c>
      <c r="Y16" s="182" t="s">
        <v>22</v>
      </c>
      <c r="Z16" s="182" t="s">
        <v>110</v>
      </c>
      <c r="AA16" s="133">
        <f t="shared" ref="AA16:AA103" si="27">IFERROR(IF(T16="Probabilidad",(L16-(+L16*W16)),IF(T16="Impacto",L16,"")),"")</f>
        <v>0.12</v>
      </c>
      <c r="AB16" s="184" t="str">
        <f t="shared" ref="AB16:AB103" si="28">IFERROR(IF(AA16="","",IF(AA16&lt;=0.2,"Muy Baja",IF(AA16&lt;=0.4,"Baja",IF(AA16&lt;=0.6,"Media",IF(AA16&lt;=0.8,"Alta","Muy Alta"))))),"")</f>
        <v>Muy Baja</v>
      </c>
      <c r="AC16" s="185">
        <f t="shared" ref="AC16:AC103" si="29">+AA16</f>
        <v>0.12</v>
      </c>
      <c r="AD16" s="184" t="str">
        <f t="shared" ref="AD16:AD103" si="30">IFERROR(IF(AE16="","",IF(AE16&lt;=0.2,"Leve",IF(AE16&lt;=0.4,"Menor",IF(AE16&lt;=0.6,"Moderado",IF(AE16&lt;=0.8,"Mayor","Catastrófico"))))),"")</f>
        <v>Moderado</v>
      </c>
      <c r="AE16" s="185">
        <f t="shared" ref="AE16:AE103" si="31">IFERROR(IF(T16="Impacto",(P16-(+P16*W16)),IF(T16="Probabilidad",P16,"")),"")</f>
        <v>0.6</v>
      </c>
      <c r="AF16" s="186" t="str">
        <f t="shared" ref="AF16:AF103"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187" t="s">
        <v>122</v>
      </c>
      <c r="AH16" s="99" t="s">
        <v>211</v>
      </c>
      <c r="AI16" s="94" t="s">
        <v>212</v>
      </c>
      <c r="AJ16" s="101">
        <v>44562</v>
      </c>
      <c r="AK16" s="101" t="s">
        <v>370</v>
      </c>
      <c r="AL16" s="99" t="s">
        <v>213</v>
      </c>
      <c r="AM16" s="203"/>
    </row>
    <row r="17" spans="1:39" s="204" customFormat="1" ht="151.5" customHeight="1" x14ac:dyDescent="0.25">
      <c r="A17" s="380"/>
      <c r="B17" s="382"/>
      <c r="C17" s="386"/>
      <c r="D17" s="385"/>
      <c r="E17" s="357"/>
      <c r="F17" s="357"/>
      <c r="G17" s="357"/>
      <c r="H17" s="352"/>
      <c r="I17" s="357"/>
      <c r="J17" s="359"/>
      <c r="K17" s="361"/>
      <c r="L17" s="364"/>
      <c r="M17" s="367"/>
      <c r="N17" s="189"/>
      <c r="O17" s="361"/>
      <c r="P17" s="364"/>
      <c r="Q17" s="354"/>
      <c r="R17" s="180">
        <v>2</v>
      </c>
      <c r="S17" s="112"/>
      <c r="T17" s="181" t="str">
        <f t="shared" ref="T17:T18" si="33">IF(OR(U17="Preventivo",U17="Detectivo"),"Probabilidad",IF(U17="Correctivo","Impacto",""))</f>
        <v/>
      </c>
      <c r="U17" s="205"/>
      <c r="V17" s="205"/>
      <c r="W17" s="206"/>
      <c r="X17" s="205"/>
      <c r="Y17" s="205"/>
      <c r="Z17" s="205"/>
      <c r="AA17" s="134" t="str">
        <f>IFERROR(IF(T17="Probabilidad",(AA16-(+AA16*W17)),IF(T17="Impacto",L17,"")),"")</f>
        <v/>
      </c>
      <c r="AB17" s="184" t="str">
        <f t="shared" ref="AB17:AB18" si="34">IFERROR(IF(AA17="","",IF(AA17&lt;=0.2,"Muy Baja",IF(AA17&lt;=0.4,"Baja",IF(AA17&lt;=0.6,"Media",IF(AA17&lt;=0.8,"Alta","Muy Alta"))))),"")</f>
        <v/>
      </c>
      <c r="AC17" s="207" t="str">
        <f t="shared" ref="AC17:AC18" si="35">+AA17</f>
        <v/>
      </c>
      <c r="AD17" s="184" t="str">
        <f t="shared" ref="AD17:AD18" si="36">IFERROR(IF(AE17="","",IF(AE17&lt;=0.2,"Leve",IF(AE17&lt;=0.4,"Menor",IF(AE17&lt;=0.6,"Moderado",IF(AE17&lt;=0.8,"Mayor","Catastrófico"))))),"")</f>
        <v/>
      </c>
      <c r="AE17" s="207" t="str">
        <f t="shared" ref="AE17:AE18" si="37">IFERROR(IF(T17="Impacto",(P17-(+P17*W17)),IF(T17="Probabilidad",P17,"")),"")</f>
        <v/>
      </c>
      <c r="AF17" s="208"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209"/>
      <c r="AH17" s="99"/>
      <c r="AI17" s="94"/>
      <c r="AJ17" s="101"/>
      <c r="AK17" s="101"/>
      <c r="AL17" s="99"/>
      <c r="AM17" s="203"/>
    </row>
    <row r="18" spans="1:39" s="136" customFormat="1" ht="151.5" customHeight="1" x14ac:dyDescent="0.25">
      <c r="A18" s="404"/>
      <c r="B18" s="383"/>
      <c r="C18" s="386"/>
      <c r="D18" s="385"/>
      <c r="E18" s="357"/>
      <c r="F18" s="357"/>
      <c r="G18" s="357"/>
      <c r="H18" s="352"/>
      <c r="I18" s="357"/>
      <c r="J18" s="359"/>
      <c r="K18" s="362"/>
      <c r="L18" s="365"/>
      <c r="M18" s="367"/>
      <c r="N18" s="115"/>
      <c r="O18" s="362"/>
      <c r="P18" s="365"/>
      <c r="Q18" s="355"/>
      <c r="R18" s="103">
        <v>3</v>
      </c>
      <c r="S18" s="83"/>
      <c r="T18" s="104" t="str">
        <f t="shared" si="33"/>
        <v/>
      </c>
      <c r="U18" s="119"/>
      <c r="V18" s="119"/>
      <c r="W18" s="120"/>
      <c r="X18" s="119"/>
      <c r="Y18" s="119"/>
      <c r="Z18" s="119"/>
      <c r="AA18" s="121" t="str">
        <f>IFERROR(IF(T18="Probabilidad",(AA17-(+AA17*W18)),IF(T18="Impacto",L18,"")),"")</f>
        <v/>
      </c>
      <c r="AB18" s="108" t="str">
        <f t="shared" si="34"/>
        <v/>
      </c>
      <c r="AC18" s="122" t="str">
        <f t="shared" si="35"/>
        <v/>
      </c>
      <c r="AD18" s="108" t="str">
        <f t="shared" si="36"/>
        <v/>
      </c>
      <c r="AE18" s="122" t="str">
        <f t="shared" si="37"/>
        <v/>
      </c>
      <c r="AF18" s="123" t="str">
        <f t="shared" si="38"/>
        <v/>
      </c>
      <c r="AG18" s="124"/>
      <c r="AH18" s="92"/>
      <c r="AI18" s="100"/>
      <c r="AJ18" s="116"/>
      <c r="AK18" s="116"/>
      <c r="AL18" s="92"/>
      <c r="AM18" s="113"/>
    </row>
    <row r="19" spans="1:39" s="136" customFormat="1" ht="171.95" customHeight="1" x14ac:dyDescent="0.25">
      <c r="A19" s="379">
        <v>6</v>
      </c>
      <c r="B19" s="381" t="s">
        <v>206</v>
      </c>
      <c r="C19" s="384" t="s">
        <v>207</v>
      </c>
      <c r="D19" s="384" t="s">
        <v>372</v>
      </c>
      <c r="E19" s="356" t="s">
        <v>119</v>
      </c>
      <c r="F19" s="409" t="s">
        <v>214</v>
      </c>
      <c r="G19" s="356" t="s">
        <v>215</v>
      </c>
      <c r="H19" s="351" t="s">
        <v>337</v>
      </c>
      <c r="I19" s="356" t="s">
        <v>327</v>
      </c>
      <c r="J19" s="358">
        <v>1</v>
      </c>
      <c r="K19" s="360" t="str">
        <f>IF(J19&lt;=0,"",IF(J19&lt;=2,"Muy Baja",IF(J19&lt;=24,"Baja",IF(J19&lt;=500,"Media",IF(J19&lt;=5000,"Alta","Muy Alta")))))</f>
        <v>Muy Baja</v>
      </c>
      <c r="L19" s="363">
        <f>IF(K19="","",IF(K19="Muy Baja",0.2,IF(K19="Baja",0.4,IF(K19="Media",0.6,IF(K19="Alta",0.8,IF(K19="Muy Alta",1,))))))</f>
        <v>0.2</v>
      </c>
      <c r="M19" s="366" t="s">
        <v>481</v>
      </c>
      <c r="N19" s="102" t="str">
        <f>IF(NOT(ISERROR(MATCH(M19,'Tabla Impacto'!$B$221:$B$223,0))),'Tabla Impacto'!$F$223&amp;"Por favor no seleccionar los criterios de impacto(Afectación Económica o presupuestal y Pérdida Reputacional)",M19)</f>
        <v xml:space="preserve"> Entre 50 y 100 SMLMV </v>
      </c>
      <c r="O19" s="360" t="str">
        <f>IF(OR(N19='Tabla Impacto'!$C$11,N19='Tabla Impacto'!$D$11),"Leve",IF(OR(N19='Tabla Impacto'!$C$12,N19='Tabla Impacto'!$D$12),"Menor",IF(OR(N19='Tabla Impacto'!$C$13,N19='Tabla Impacto'!$D$13),"Moderado",IF(OR(N19='Tabla Impacto'!$C$14,N19='Tabla Impacto'!$D$14),"Mayor",IF(OR(N19='Tabla Impacto'!$C$15,N19='Tabla Impacto'!$D$15),"Catastrófico","")))))</f>
        <v>Moderado</v>
      </c>
      <c r="P19" s="363">
        <f>IF(O19="","",IF(O19="Leve",0.2,IF(O19="Menor",0.4,IF(O19="Moderado",0.6,IF(O19="Mayor",0.8,IF(O19="Catastrófico",1,))))))</f>
        <v>0.6</v>
      </c>
      <c r="Q19" s="353"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3">
        <v>1</v>
      </c>
      <c r="S19" s="83" t="s">
        <v>216</v>
      </c>
      <c r="T19" s="104" t="str">
        <f t="shared" si="25"/>
        <v>Probabilidad</v>
      </c>
      <c r="U19" s="105" t="s">
        <v>15</v>
      </c>
      <c r="V19" s="105" t="s">
        <v>9</v>
      </c>
      <c r="W19" s="106" t="str">
        <f t="shared" si="26"/>
        <v>30%</v>
      </c>
      <c r="X19" s="105" t="s">
        <v>20</v>
      </c>
      <c r="Y19" s="105" t="s">
        <v>23</v>
      </c>
      <c r="Z19" s="105" t="s">
        <v>111</v>
      </c>
      <c r="AA19" s="107">
        <f t="shared" si="27"/>
        <v>0.14000000000000001</v>
      </c>
      <c r="AB19" s="108" t="str">
        <f t="shared" si="28"/>
        <v>Muy Baja</v>
      </c>
      <c r="AC19" s="109">
        <f t="shared" si="29"/>
        <v>0.14000000000000001</v>
      </c>
      <c r="AD19" s="108" t="str">
        <f t="shared" si="30"/>
        <v>Moderado</v>
      </c>
      <c r="AE19" s="109">
        <f t="shared" si="31"/>
        <v>0.6</v>
      </c>
      <c r="AF19" s="110" t="str">
        <f t="shared" si="32"/>
        <v>Moderado</v>
      </c>
      <c r="AG19" s="111" t="s">
        <v>122</v>
      </c>
      <c r="AH19" s="92" t="s">
        <v>217</v>
      </c>
      <c r="AI19" s="100" t="s">
        <v>203</v>
      </c>
      <c r="AJ19" s="101">
        <v>44562</v>
      </c>
      <c r="AK19" s="101" t="s">
        <v>370</v>
      </c>
      <c r="AL19" s="99" t="s">
        <v>328</v>
      </c>
      <c r="AM19" s="113"/>
    </row>
    <row r="20" spans="1:39" s="136" customFormat="1" ht="151.5" customHeight="1" x14ac:dyDescent="0.25">
      <c r="A20" s="380"/>
      <c r="B20" s="382"/>
      <c r="C20" s="386"/>
      <c r="D20" s="385"/>
      <c r="E20" s="357"/>
      <c r="F20" s="357"/>
      <c r="G20" s="357"/>
      <c r="H20" s="352"/>
      <c r="I20" s="357"/>
      <c r="J20" s="359"/>
      <c r="K20" s="361"/>
      <c r="L20" s="364"/>
      <c r="M20" s="367"/>
      <c r="N20" s="115"/>
      <c r="O20" s="361"/>
      <c r="P20" s="364"/>
      <c r="Q20" s="354"/>
      <c r="R20" s="103">
        <v>2</v>
      </c>
      <c r="S20" s="83"/>
      <c r="T20" s="104" t="str">
        <f t="shared" ref="T20:T42" si="39">IF(OR(U20="Preventivo",U20="Detectivo"),"Probabilidad",IF(U20="Correctivo","Impacto",""))</f>
        <v/>
      </c>
      <c r="U20" s="105"/>
      <c r="V20" s="105"/>
      <c r="W20" s="106" t="str">
        <f t="shared" ref="W20:W41" si="40">IF(AND(U20="Preventivo",V20="Automático"),"50%",IF(AND(U20="Preventivo",V20="Manual"),"40%",IF(AND(U20="Detectivo",V20="Automático"),"40%",IF(AND(U20="Detectivo",V20="Manual"),"30%",IF(AND(U20="Correctivo",V20="Automático"),"35%",IF(AND(U20="Correctivo",V20="Manual"),"25%",""))))))</f>
        <v/>
      </c>
      <c r="X20" s="105"/>
      <c r="Y20" s="105"/>
      <c r="Z20" s="105"/>
      <c r="AA20" s="107" t="str">
        <f>IFERROR(IF(T20="Probabilidad",(AA19-(+AA19*W20)),IF(T20="Impacto",L20,"")),"")</f>
        <v/>
      </c>
      <c r="AB20" s="108" t="str">
        <f t="shared" ref="AB20:AB42" si="41">IFERROR(IF(AA20="","",IF(AA20&lt;=0.2,"Muy Baja",IF(AA20&lt;=0.4,"Baja",IF(AA20&lt;=0.6,"Media",IF(AA20&lt;=0.8,"Alta","Muy Alta"))))),"")</f>
        <v/>
      </c>
      <c r="AC20" s="109" t="str">
        <f t="shared" ref="AC20:AC42" si="42">+AA20</f>
        <v/>
      </c>
      <c r="AD20" s="108" t="str">
        <f t="shared" ref="AD20:AD42" si="43">IFERROR(IF(AE20="","",IF(AE20&lt;=0.2,"Leve",IF(AE20&lt;=0.4,"Menor",IF(AE20&lt;=0.6,"Moderado",IF(AE20&lt;=0.8,"Mayor","Catastrófico"))))),"")</f>
        <v/>
      </c>
      <c r="AE20" s="109" t="str">
        <f t="shared" ref="AE20:AE42" si="44">IFERROR(IF(T20="Impacto",(P20-(+P20*W20)),IF(T20="Probabilidad",P20,"")),"")</f>
        <v/>
      </c>
      <c r="AF20" s="110" t="str">
        <f t="shared" ref="AF20:AF42" si="45">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11"/>
      <c r="AH20" s="92"/>
      <c r="AI20" s="100"/>
      <c r="AJ20" s="116"/>
      <c r="AK20" s="116"/>
      <c r="AL20" s="92"/>
      <c r="AM20" s="113"/>
    </row>
    <row r="21" spans="1:39" s="136" customFormat="1" ht="151.5" customHeight="1" x14ac:dyDescent="0.25">
      <c r="A21" s="380"/>
      <c r="B21" s="383"/>
      <c r="C21" s="386"/>
      <c r="D21" s="385"/>
      <c r="E21" s="357"/>
      <c r="F21" s="357"/>
      <c r="G21" s="357"/>
      <c r="H21" s="352"/>
      <c r="I21" s="357"/>
      <c r="J21" s="359"/>
      <c r="K21" s="362"/>
      <c r="L21" s="365"/>
      <c r="M21" s="367"/>
      <c r="N21" s="115"/>
      <c r="O21" s="362"/>
      <c r="P21" s="365"/>
      <c r="Q21" s="355"/>
      <c r="R21" s="103">
        <v>3</v>
      </c>
      <c r="S21" s="83"/>
      <c r="T21" s="104" t="str">
        <f t="shared" si="39"/>
        <v/>
      </c>
      <c r="U21" s="105"/>
      <c r="V21" s="105"/>
      <c r="W21" s="106" t="str">
        <f t="shared" si="40"/>
        <v/>
      </c>
      <c r="X21" s="105"/>
      <c r="Y21" s="105"/>
      <c r="Z21" s="105"/>
      <c r="AA21" s="107" t="str">
        <f>IFERROR(IF(T21="Probabilidad",(AA20-(+AA20*W21)),IF(T21="Impacto",L21,"")),"")</f>
        <v/>
      </c>
      <c r="AB21" s="108" t="str">
        <f t="shared" si="41"/>
        <v/>
      </c>
      <c r="AC21" s="109" t="str">
        <f t="shared" si="42"/>
        <v/>
      </c>
      <c r="AD21" s="108" t="str">
        <f t="shared" si="43"/>
        <v/>
      </c>
      <c r="AE21" s="109" t="str">
        <f t="shared" si="44"/>
        <v/>
      </c>
      <c r="AF21" s="110" t="str">
        <f t="shared" si="45"/>
        <v/>
      </c>
      <c r="AG21" s="111"/>
      <c r="AH21" s="92"/>
      <c r="AI21" s="100"/>
      <c r="AJ21" s="116"/>
      <c r="AK21" s="116"/>
      <c r="AL21" s="92"/>
      <c r="AM21" s="113"/>
    </row>
    <row r="22" spans="1:39" s="136" customFormat="1" ht="226.5" customHeight="1" x14ac:dyDescent="0.25">
      <c r="A22" s="380">
        <v>7</v>
      </c>
      <c r="B22" s="381" t="s">
        <v>218</v>
      </c>
      <c r="C22" s="384" t="s">
        <v>219</v>
      </c>
      <c r="D22" s="384" t="s">
        <v>220</v>
      </c>
      <c r="E22" s="356" t="s">
        <v>120</v>
      </c>
      <c r="F22" s="409" t="s">
        <v>221</v>
      </c>
      <c r="G22" s="356" t="s">
        <v>222</v>
      </c>
      <c r="H22" s="351" t="s">
        <v>569</v>
      </c>
      <c r="I22" s="356" t="s">
        <v>115</v>
      </c>
      <c r="J22" s="358">
        <v>1460</v>
      </c>
      <c r="K22" s="360" t="str">
        <f>IF(J22&lt;=0,"",IF(J22&lt;=2,"Muy Baja",IF(J22&lt;=24,"Baja",IF(J22&lt;=500,"Media",IF(J22&lt;=5000,"Alta","Muy Alta")))))</f>
        <v>Alta</v>
      </c>
      <c r="L22" s="363">
        <f>IF(K22="","",IF(K22="Muy Baja",0.2,IF(K22="Baja",0.4,IF(K22="Media",0.6,IF(K22="Alta",0.8,IF(K22="Muy Alta",1,))))))</f>
        <v>0.8</v>
      </c>
      <c r="M22" s="366" t="s">
        <v>482</v>
      </c>
      <c r="N22" s="102"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60" t="str">
        <f>IF(OR(N22='Tabla Impacto'!$C$11,N22='Tabla Impacto'!$D$11),"Leve",IF(OR(N22='Tabla Impacto'!$C$12,N22='Tabla Impacto'!$D$12),"Menor",IF(OR(N22='Tabla Impacto'!$C$13,N22='Tabla Impacto'!$D$13),"Moderado",IF(OR(N22='Tabla Impacto'!$C$14,N22='Tabla Impacto'!$D$14),"Mayor",IF(OR(N22='Tabla Impacto'!$C$15,N22='Tabla Impacto'!$D$15),"Catastrófico","")))))</f>
        <v>Moderado</v>
      </c>
      <c r="P22" s="363">
        <f>IF(O22="","",IF(O22="Leve",0.2,IF(O22="Menor",0.4,IF(O22="Moderado",0.6,IF(O22="Mayor",0.8,IF(O22="Catastrófico",1,))))))</f>
        <v>0.6</v>
      </c>
      <c r="Q22" s="353"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03">
        <v>1</v>
      </c>
      <c r="S22" s="92" t="s">
        <v>570</v>
      </c>
      <c r="T22" s="131" t="str">
        <f t="shared" si="39"/>
        <v>Probabilidad</v>
      </c>
      <c r="U22" s="119" t="s">
        <v>14</v>
      </c>
      <c r="V22" s="105" t="s">
        <v>9</v>
      </c>
      <c r="W22" s="106" t="str">
        <f t="shared" si="40"/>
        <v>40%</v>
      </c>
      <c r="X22" s="105" t="s">
        <v>19</v>
      </c>
      <c r="Y22" s="105" t="s">
        <v>22</v>
      </c>
      <c r="Z22" s="105" t="s">
        <v>110</v>
      </c>
      <c r="AA22" s="107">
        <f t="shared" ref="AA22:AA40" si="46">IFERROR(IF(T22="Probabilidad",(L22-(+L22*W22)),IF(T22="Impacto",L22,"")),"")</f>
        <v>0.48</v>
      </c>
      <c r="AB22" s="108" t="str">
        <f t="shared" si="41"/>
        <v>Media</v>
      </c>
      <c r="AC22" s="109">
        <f t="shared" si="42"/>
        <v>0.48</v>
      </c>
      <c r="AD22" s="108" t="str">
        <f t="shared" si="43"/>
        <v>Moderado</v>
      </c>
      <c r="AE22" s="109">
        <f t="shared" si="44"/>
        <v>0.6</v>
      </c>
      <c r="AF22" s="110" t="str">
        <f t="shared" si="45"/>
        <v>Moderado</v>
      </c>
      <c r="AG22" s="111" t="s">
        <v>122</v>
      </c>
      <c r="AH22" s="125" t="s">
        <v>223</v>
      </c>
      <c r="AI22" s="126" t="s">
        <v>212</v>
      </c>
      <c r="AJ22" s="101">
        <v>44562</v>
      </c>
      <c r="AK22" s="101" t="s">
        <v>370</v>
      </c>
      <c r="AL22" s="125" t="s">
        <v>571</v>
      </c>
      <c r="AM22" s="113"/>
    </row>
    <row r="23" spans="1:39" s="136" customFormat="1" ht="151.5" customHeight="1" x14ac:dyDescent="0.25">
      <c r="A23" s="380"/>
      <c r="B23" s="382"/>
      <c r="C23" s="386"/>
      <c r="D23" s="385"/>
      <c r="E23" s="357"/>
      <c r="F23" s="357"/>
      <c r="G23" s="357"/>
      <c r="H23" s="352"/>
      <c r="I23" s="357"/>
      <c r="J23" s="359"/>
      <c r="K23" s="361"/>
      <c r="L23" s="364"/>
      <c r="M23" s="367"/>
      <c r="N23" s="115"/>
      <c r="O23" s="361"/>
      <c r="P23" s="364"/>
      <c r="Q23" s="354"/>
      <c r="R23" s="103">
        <v>2</v>
      </c>
      <c r="S23" s="83"/>
      <c r="T23" s="104" t="str">
        <f t="shared" si="39"/>
        <v/>
      </c>
      <c r="U23" s="105"/>
      <c r="V23" s="105"/>
      <c r="W23" s="106"/>
      <c r="X23" s="105"/>
      <c r="Y23" s="105"/>
      <c r="Z23" s="105"/>
      <c r="AA23" s="107" t="str">
        <f>IFERROR(IF(T23="Probabilidad",(AA22-(+AA22*W23)),IF(T23="Impacto",L23,"")),"")</f>
        <v/>
      </c>
      <c r="AB23" s="108" t="str">
        <f t="shared" si="41"/>
        <v/>
      </c>
      <c r="AC23" s="109" t="str">
        <f t="shared" si="42"/>
        <v/>
      </c>
      <c r="AD23" s="108" t="str">
        <f t="shared" si="43"/>
        <v/>
      </c>
      <c r="AE23" s="109" t="str">
        <f t="shared" si="44"/>
        <v/>
      </c>
      <c r="AF23" s="110" t="str">
        <f t="shared" si="45"/>
        <v/>
      </c>
      <c r="AG23" s="111"/>
      <c r="AH23" s="92"/>
      <c r="AI23" s="100"/>
      <c r="AJ23" s="116"/>
      <c r="AK23" s="116"/>
      <c r="AL23" s="92"/>
      <c r="AM23" s="113"/>
    </row>
    <row r="24" spans="1:39" s="136" customFormat="1" ht="151.5" customHeight="1" x14ac:dyDescent="0.25">
      <c r="A24" s="380"/>
      <c r="B24" s="383"/>
      <c r="C24" s="386"/>
      <c r="D24" s="385"/>
      <c r="E24" s="357"/>
      <c r="F24" s="357"/>
      <c r="G24" s="357"/>
      <c r="H24" s="352"/>
      <c r="I24" s="357"/>
      <c r="J24" s="359"/>
      <c r="K24" s="362"/>
      <c r="L24" s="365"/>
      <c r="M24" s="367"/>
      <c r="N24" s="115"/>
      <c r="O24" s="362"/>
      <c r="P24" s="365"/>
      <c r="Q24" s="355"/>
      <c r="R24" s="103">
        <v>3</v>
      </c>
      <c r="S24" s="83"/>
      <c r="T24" s="104" t="str">
        <f t="shared" si="39"/>
        <v/>
      </c>
      <c r="U24" s="105"/>
      <c r="V24" s="105"/>
      <c r="W24" s="106"/>
      <c r="X24" s="105"/>
      <c r="Y24" s="105"/>
      <c r="Z24" s="105"/>
      <c r="AA24" s="107" t="str">
        <f>IFERROR(IF(T24="Probabilidad",(AA23-(+AA23*W24)),IF(T24="Impacto",L24,"")),"")</f>
        <v/>
      </c>
      <c r="AB24" s="108" t="str">
        <f t="shared" si="41"/>
        <v/>
      </c>
      <c r="AC24" s="109" t="str">
        <f t="shared" si="42"/>
        <v/>
      </c>
      <c r="AD24" s="108" t="str">
        <f t="shared" si="43"/>
        <v/>
      </c>
      <c r="AE24" s="109" t="str">
        <f t="shared" si="44"/>
        <v/>
      </c>
      <c r="AF24" s="110" t="str">
        <f t="shared" si="45"/>
        <v/>
      </c>
      <c r="AG24" s="111"/>
      <c r="AH24" s="92"/>
      <c r="AI24" s="100"/>
      <c r="AJ24" s="116"/>
      <c r="AK24" s="116"/>
      <c r="AL24" s="92"/>
      <c r="AM24" s="113"/>
    </row>
    <row r="25" spans="1:39" s="136" customFormat="1" ht="151.5" customHeight="1" x14ac:dyDescent="0.25">
      <c r="A25" s="380">
        <v>8</v>
      </c>
      <c r="B25" s="381" t="s">
        <v>224</v>
      </c>
      <c r="C25" s="384" t="s">
        <v>219</v>
      </c>
      <c r="D25" s="384" t="s">
        <v>220</v>
      </c>
      <c r="E25" s="356" t="s">
        <v>118</v>
      </c>
      <c r="F25" s="356" t="s">
        <v>225</v>
      </c>
      <c r="G25" s="356" t="s">
        <v>435</v>
      </c>
      <c r="H25" s="351" t="s">
        <v>226</v>
      </c>
      <c r="I25" s="356" t="s">
        <v>327</v>
      </c>
      <c r="J25" s="358">
        <v>1460</v>
      </c>
      <c r="K25" s="360" t="str">
        <f>IF(J25&lt;=0,"",IF(J25&lt;=2,"Muy Baja",IF(J25&lt;=24,"Baja",IF(J25&lt;=500,"Media",IF(J25&lt;=5000,"Alta","Muy Alta")))))</f>
        <v>Alta</v>
      </c>
      <c r="L25" s="363">
        <f>IF(K25="","",IF(K25="Muy Baja",0.2,IF(K25="Baja",0.4,IF(K25="Media",0.6,IF(K25="Alta",0.8,IF(K25="Muy Alta",1,))))))</f>
        <v>0.8</v>
      </c>
      <c r="M25" s="366" t="s">
        <v>489</v>
      </c>
      <c r="N25" s="102" t="str">
        <f>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60" t="str">
        <f>IF(OR(N25='Tabla Impacto'!$C$11,N25='Tabla Impacto'!$D$11),"Leve",IF(OR(N25='Tabla Impacto'!$C$12,N25='Tabla Impacto'!$D$12),"Menor",IF(OR(N25='Tabla Impacto'!$C$13,N25='Tabla Impacto'!$D$13),"Moderado",IF(OR(N25='Tabla Impacto'!$C$14,N25='Tabla Impacto'!$D$14),"Mayor",IF(OR(N25='Tabla Impacto'!$C$15,N25='Tabla Impacto'!$D$15),"Catastrófico","")))))</f>
        <v>Mayor</v>
      </c>
      <c r="P25" s="363">
        <f>IF(O25="","",IF(O25="Leve",0.2,IF(O25="Menor",0.4,IF(O25="Moderado",0.6,IF(O25="Mayor",0.8,IF(O25="Catastrófico",1,))))))</f>
        <v>0.8</v>
      </c>
      <c r="Q25" s="353"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03">
        <v>1</v>
      </c>
      <c r="S25" s="93" t="s">
        <v>227</v>
      </c>
      <c r="T25" s="104" t="str">
        <f t="shared" si="39"/>
        <v>Probabilidad</v>
      </c>
      <c r="U25" s="105" t="s">
        <v>14</v>
      </c>
      <c r="V25" s="105" t="s">
        <v>9</v>
      </c>
      <c r="W25" s="106" t="str">
        <f t="shared" si="40"/>
        <v>40%</v>
      </c>
      <c r="X25" s="105" t="s">
        <v>19</v>
      </c>
      <c r="Y25" s="105" t="s">
        <v>22</v>
      </c>
      <c r="Z25" s="105" t="s">
        <v>110</v>
      </c>
      <c r="AA25" s="107">
        <f t="shared" si="46"/>
        <v>0.48</v>
      </c>
      <c r="AB25" s="108" t="str">
        <f t="shared" si="41"/>
        <v>Media</v>
      </c>
      <c r="AC25" s="109">
        <f t="shared" si="42"/>
        <v>0.48</v>
      </c>
      <c r="AD25" s="108" t="str">
        <f t="shared" si="43"/>
        <v>Mayor</v>
      </c>
      <c r="AE25" s="109">
        <f t="shared" si="44"/>
        <v>0.8</v>
      </c>
      <c r="AF25" s="110" t="str">
        <f t="shared" si="45"/>
        <v>Alto</v>
      </c>
      <c r="AG25" s="111" t="s">
        <v>122</v>
      </c>
      <c r="AH25" s="125" t="s">
        <v>229</v>
      </c>
      <c r="AI25" s="126" t="s">
        <v>212</v>
      </c>
      <c r="AJ25" s="101">
        <v>44562</v>
      </c>
      <c r="AK25" s="101" t="s">
        <v>370</v>
      </c>
      <c r="AL25" s="125" t="s">
        <v>230</v>
      </c>
      <c r="AM25" s="113"/>
    </row>
    <row r="26" spans="1:39" s="136" customFormat="1" ht="151.5" customHeight="1" x14ac:dyDescent="0.25">
      <c r="A26" s="380"/>
      <c r="B26" s="382"/>
      <c r="C26" s="386"/>
      <c r="D26" s="385"/>
      <c r="E26" s="357"/>
      <c r="F26" s="357"/>
      <c r="G26" s="357"/>
      <c r="H26" s="352"/>
      <c r="I26" s="357"/>
      <c r="J26" s="359"/>
      <c r="K26" s="361"/>
      <c r="L26" s="364"/>
      <c r="M26" s="367"/>
      <c r="N26" s="115"/>
      <c r="O26" s="361"/>
      <c r="P26" s="364"/>
      <c r="Q26" s="354"/>
      <c r="R26" s="103">
        <v>2</v>
      </c>
      <c r="S26" s="93" t="s">
        <v>228</v>
      </c>
      <c r="T26" s="104" t="str">
        <f t="shared" si="39"/>
        <v>Probabilidad</v>
      </c>
      <c r="U26" s="105" t="s">
        <v>14</v>
      </c>
      <c r="V26" s="105" t="s">
        <v>9</v>
      </c>
      <c r="W26" s="106" t="str">
        <f t="shared" si="40"/>
        <v>40%</v>
      </c>
      <c r="X26" s="105" t="s">
        <v>19</v>
      </c>
      <c r="Y26" s="105" t="s">
        <v>22</v>
      </c>
      <c r="Z26" s="105" t="s">
        <v>110</v>
      </c>
      <c r="AA26" s="107">
        <f>IFERROR(IF(T26="Probabilidad",(AA25-(+AA25*W26)),IF(T26="Impacto",L26,"")),"")</f>
        <v>0.28799999999999998</v>
      </c>
      <c r="AB26" s="108" t="str">
        <f t="shared" si="41"/>
        <v>Baja</v>
      </c>
      <c r="AC26" s="109">
        <f t="shared" si="42"/>
        <v>0.28799999999999998</v>
      </c>
      <c r="AD26" s="108" t="str">
        <f t="shared" si="43"/>
        <v>Mayor</v>
      </c>
      <c r="AE26" s="109">
        <v>0.8</v>
      </c>
      <c r="AF26" s="110" t="str">
        <f t="shared" si="45"/>
        <v>Alto</v>
      </c>
      <c r="AG26" s="111" t="s">
        <v>122</v>
      </c>
      <c r="AH26" s="125" t="s">
        <v>231</v>
      </c>
      <c r="AI26" s="126" t="s">
        <v>212</v>
      </c>
      <c r="AJ26" s="101">
        <v>44562</v>
      </c>
      <c r="AK26" s="101" t="s">
        <v>370</v>
      </c>
      <c r="AL26" s="125" t="s">
        <v>230</v>
      </c>
      <c r="AM26" s="113"/>
    </row>
    <row r="27" spans="1:39" s="136" customFormat="1" ht="151.5" customHeight="1" x14ac:dyDescent="0.25">
      <c r="A27" s="380"/>
      <c r="B27" s="383"/>
      <c r="C27" s="386"/>
      <c r="D27" s="385"/>
      <c r="E27" s="357"/>
      <c r="F27" s="357"/>
      <c r="G27" s="357"/>
      <c r="H27" s="352"/>
      <c r="I27" s="357"/>
      <c r="J27" s="359"/>
      <c r="K27" s="362"/>
      <c r="L27" s="365"/>
      <c r="M27" s="367"/>
      <c r="N27" s="115"/>
      <c r="O27" s="362"/>
      <c r="P27" s="365"/>
      <c r="Q27" s="355"/>
      <c r="R27" s="103">
        <v>3</v>
      </c>
      <c r="S27" s="83"/>
      <c r="T27" s="104" t="str">
        <f t="shared" si="39"/>
        <v/>
      </c>
      <c r="U27" s="105"/>
      <c r="V27" s="105"/>
      <c r="W27" s="106"/>
      <c r="X27" s="105"/>
      <c r="Y27" s="105"/>
      <c r="Z27" s="105"/>
      <c r="AA27" s="107" t="str">
        <f>IFERROR(IF(T27="Probabilidad",(AA26-(+AA26*W27)),IF(T27="Impacto",L27,"")),"")</f>
        <v/>
      </c>
      <c r="AB27" s="108" t="str">
        <f t="shared" si="41"/>
        <v/>
      </c>
      <c r="AC27" s="109" t="str">
        <f t="shared" si="42"/>
        <v/>
      </c>
      <c r="AD27" s="108" t="str">
        <f t="shared" si="43"/>
        <v/>
      </c>
      <c r="AE27" s="109" t="str">
        <f t="shared" si="44"/>
        <v/>
      </c>
      <c r="AF27" s="110" t="str">
        <f t="shared" si="45"/>
        <v/>
      </c>
      <c r="AG27" s="111"/>
      <c r="AH27" s="92"/>
      <c r="AI27" s="100"/>
      <c r="AJ27" s="116"/>
      <c r="AK27" s="116"/>
      <c r="AL27" s="92"/>
      <c r="AM27" s="113"/>
    </row>
    <row r="28" spans="1:39" s="136" customFormat="1" ht="151.5" customHeight="1" x14ac:dyDescent="0.25">
      <c r="A28" s="380">
        <v>9</v>
      </c>
      <c r="B28" s="381" t="s">
        <v>224</v>
      </c>
      <c r="C28" s="384" t="s">
        <v>219</v>
      </c>
      <c r="D28" s="384" t="s">
        <v>220</v>
      </c>
      <c r="E28" s="356" t="s">
        <v>120</v>
      </c>
      <c r="F28" s="356" t="s">
        <v>506</v>
      </c>
      <c r="G28" s="356" t="s">
        <v>232</v>
      </c>
      <c r="H28" s="351" t="s">
        <v>233</v>
      </c>
      <c r="I28" s="356" t="s">
        <v>327</v>
      </c>
      <c r="J28" s="358">
        <v>1460</v>
      </c>
      <c r="K28" s="360" t="str">
        <f>IF(J28&lt;=0,"",IF(J28&lt;=2,"Muy Baja",IF(J28&lt;=24,"Baja",IF(J28&lt;=500,"Media",IF(J28&lt;=5000,"Alta","Muy Alta")))))</f>
        <v>Alta</v>
      </c>
      <c r="L28" s="363">
        <f>IF(K28="","",IF(K28="Muy Baja",0.2,IF(K28="Baja",0.4,IF(K28="Media",0.6,IF(K28="Alta",0.8,IF(K28="Muy Alta",1,))))))</f>
        <v>0.8</v>
      </c>
      <c r="M28" s="366" t="s">
        <v>482</v>
      </c>
      <c r="N28" s="102"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60" t="str">
        <f>IF(OR(N28='Tabla Impacto'!$C$11,N28='Tabla Impacto'!$D$11),"Leve",IF(OR(N28='Tabla Impacto'!$C$12,N28='Tabla Impacto'!$D$12),"Menor",IF(OR(N28='Tabla Impacto'!$C$13,N28='Tabla Impacto'!$D$13),"Moderado",IF(OR(N28='Tabla Impacto'!$C$14,N28='Tabla Impacto'!$D$14),"Mayor",IF(OR(N28='Tabla Impacto'!$C$15,N28='Tabla Impacto'!$D$15),"Catastrófico","")))))</f>
        <v>Moderado</v>
      </c>
      <c r="P28" s="363">
        <f>IF(O28="","",IF(O28="Leve",0.2,IF(O28="Menor",0.4,IF(O28="Moderado",0.6,IF(O28="Mayor",0.8,IF(O28="Catastrófico",1,))))))</f>
        <v>0.6</v>
      </c>
      <c r="Q28" s="353"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3">
        <v>1</v>
      </c>
      <c r="S28" s="83" t="s">
        <v>227</v>
      </c>
      <c r="T28" s="104" t="str">
        <f t="shared" si="39"/>
        <v>Probabilidad</v>
      </c>
      <c r="U28" s="105" t="s">
        <v>14</v>
      </c>
      <c r="V28" s="105" t="s">
        <v>9</v>
      </c>
      <c r="W28" s="106" t="str">
        <f t="shared" si="40"/>
        <v>40%</v>
      </c>
      <c r="X28" s="105" t="s">
        <v>19</v>
      </c>
      <c r="Y28" s="105" t="s">
        <v>23</v>
      </c>
      <c r="Z28" s="105" t="s">
        <v>110</v>
      </c>
      <c r="AA28" s="107">
        <f t="shared" si="46"/>
        <v>0.48</v>
      </c>
      <c r="AB28" s="108" t="str">
        <f t="shared" si="41"/>
        <v>Media</v>
      </c>
      <c r="AC28" s="109">
        <f t="shared" si="42"/>
        <v>0.48</v>
      </c>
      <c r="AD28" s="108" t="str">
        <f t="shared" si="43"/>
        <v>Moderado</v>
      </c>
      <c r="AE28" s="109">
        <f t="shared" si="44"/>
        <v>0.6</v>
      </c>
      <c r="AF28" s="110" t="str">
        <f t="shared" si="45"/>
        <v>Moderado</v>
      </c>
      <c r="AG28" s="111" t="s">
        <v>122</v>
      </c>
      <c r="AH28" s="125" t="s">
        <v>236</v>
      </c>
      <c r="AI28" s="126" t="s">
        <v>212</v>
      </c>
      <c r="AJ28" s="101">
        <v>44562</v>
      </c>
      <c r="AK28" s="101" t="s">
        <v>370</v>
      </c>
      <c r="AL28" s="125" t="s">
        <v>235</v>
      </c>
      <c r="AM28" s="100"/>
    </row>
    <row r="29" spans="1:39" s="136" customFormat="1" ht="151.5" customHeight="1" x14ac:dyDescent="0.25">
      <c r="A29" s="380"/>
      <c r="B29" s="382"/>
      <c r="C29" s="386"/>
      <c r="D29" s="385"/>
      <c r="E29" s="357"/>
      <c r="F29" s="357"/>
      <c r="G29" s="357"/>
      <c r="H29" s="352"/>
      <c r="I29" s="357"/>
      <c r="J29" s="359"/>
      <c r="K29" s="361"/>
      <c r="L29" s="364"/>
      <c r="M29" s="367"/>
      <c r="N29" s="115"/>
      <c r="O29" s="361"/>
      <c r="P29" s="364"/>
      <c r="Q29" s="354"/>
      <c r="R29" s="103">
        <v>2</v>
      </c>
      <c r="S29" s="83" t="s">
        <v>228</v>
      </c>
      <c r="T29" s="104" t="str">
        <f t="shared" si="39"/>
        <v>Probabilidad</v>
      </c>
      <c r="U29" s="105" t="s">
        <v>14</v>
      </c>
      <c r="V29" s="105" t="s">
        <v>9</v>
      </c>
      <c r="W29" s="106" t="str">
        <f t="shared" si="40"/>
        <v>40%</v>
      </c>
      <c r="X29" s="105" t="s">
        <v>19</v>
      </c>
      <c r="Y29" s="105" t="s">
        <v>23</v>
      </c>
      <c r="Z29" s="105" t="s">
        <v>111</v>
      </c>
      <c r="AA29" s="107">
        <f>IFERROR(IF(T29="Probabilidad",(AA28-(+AA28*W29)),IF(T29="Impacto",L29,"")),"")</f>
        <v>0.28799999999999998</v>
      </c>
      <c r="AB29" s="108" t="str">
        <f t="shared" si="41"/>
        <v>Baja</v>
      </c>
      <c r="AC29" s="109">
        <f t="shared" si="42"/>
        <v>0.28799999999999998</v>
      </c>
      <c r="AD29" s="108" t="str">
        <f t="shared" si="43"/>
        <v>Moderado</v>
      </c>
      <c r="AE29" s="109">
        <v>0.6</v>
      </c>
      <c r="AF29" s="110" t="str">
        <f t="shared" si="45"/>
        <v>Moderado</v>
      </c>
      <c r="AG29" s="111" t="s">
        <v>122</v>
      </c>
      <c r="AH29" s="125" t="s">
        <v>236</v>
      </c>
      <c r="AI29" s="126" t="s">
        <v>212</v>
      </c>
      <c r="AJ29" s="101">
        <v>44562</v>
      </c>
      <c r="AK29" s="101" t="s">
        <v>370</v>
      </c>
      <c r="AL29" s="125" t="s">
        <v>235</v>
      </c>
      <c r="AM29" s="100"/>
    </row>
    <row r="30" spans="1:39" s="136" customFormat="1" ht="151.5" customHeight="1" x14ac:dyDescent="0.25">
      <c r="A30" s="380"/>
      <c r="B30" s="383"/>
      <c r="C30" s="386"/>
      <c r="D30" s="385"/>
      <c r="E30" s="357"/>
      <c r="F30" s="357"/>
      <c r="G30" s="357"/>
      <c r="H30" s="352"/>
      <c r="I30" s="357"/>
      <c r="J30" s="359"/>
      <c r="K30" s="362"/>
      <c r="L30" s="365"/>
      <c r="M30" s="367"/>
      <c r="N30" s="115"/>
      <c r="O30" s="362"/>
      <c r="P30" s="365"/>
      <c r="Q30" s="355"/>
      <c r="R30" s="103">
        <v>3</v>
      </c>
      <c r="S30" s="83" t="s">
        <v>234</v>
      </c>
      <c r="T30" s="104" t="str">
        <f t="shared" si="39"/>
        <v>Probabilidad</v>
      </c>
      <c r="U30" s="105" t="s">
        <v>15</v>
      </c>
      <c r="V30" s="105" t="s">
        <v>9</v>
      </c>
      <c r="W30" s="106" t="str">
        <f t="shared" si="40"/>
        <v>30%</v>
      </c>
      <c r="X30" s="105" t="s">
        <v>19</v>
      </c>
      <c r="Y30" s="105" t="s">
        <v>22</v>
      </c>
      <c r="Z30" s="105" t="s">
        <v>110</v>
      </c>
      <c r="AA30" s="107">
        <f>IFERROR(IF(T30="Probabilidad",(AA29-(+AA29*W30)),IF(T30="Impacto",L30,"")),"")</f>
        <v>0.2016</v>
      </c>
      <c r="AB30" s="108" t="str">
        <f t="shared" si="41"/>
        <v>Baja</v>
      </c>
      <c r="AC30" s="109">
        <f t="shared" si="42"/>
        <v>0.2016</v>
      </c>
      <c r="AD30" s="108" t="str">
        <f t="shared" si="43"/>
        <v>Moderado</v>
      </c>
      <c r="AE30" s="109">
        <v>0.6</v>
      </c>
      <c r="AF30" s="110" t="str">
        <f t="shared" si="45"/>
        <v>Moderado</v>
      </c>
      <c r="AG30" s="111" t="s">
        <v>122</v>
      </c>
      <c r="AH30" s="125" t="s">
        <v>236</v>
      </c>
      <c r="AI30" s="126" t="s">
        <v>212</v>
      </c>
      <c r="AJ30" s="101">
        <v>44562</v>
      </c>
      <c r="AK30" s="101" t="s">
        <v>370</v>
      </c>
      <c r="AL30" s="125" t="s">
        <v>235</v>
      </c>
      <c r="AM30" s="100"/>
    </row>
    <row r="31" spans="1:39" s="136" customFormat="1" ht="285" customHeight="1" x14ac:dyDescent="0.25">
      <c r="A31" s="380">
        <v>10</v>
      </c>
      <c r="B31" s="381" t="s">
        <v>237</v>
      </c>
      <c r="C31" s="384" t="s">
        <v>605</v>
      </c>
      <c r="D31" s="384" t="s">
        <v>380</v>
      </c>
      <c r="E31" s="356" t="s">
        <v>118</v>
      </c>
      <c r="F31" s="409" t="s">
        <v>361</v>
      </c>
      <c r="G31" s="409" t="s">
        <v>362</v>
      </c>
      <c r="H31" s="351" t="s">
        <v>535</v>
      </c>
      <c r="I31" s="356" t="s">
        <v>115</v>
      </c>
      <c r="J31" s="358">
        <v>20</v>
      </c>
      <c r="K31" s="360" t="str">
        <f>IF(J31&lt;=0,"",IF(J31&lt;=2,"Muy Baja",IF(J31&lt;=24,"Baja",IF(J31&lt;=500,"Media",IF(J31&lt;=5000,"Alta","Muy Alta")))))</f>
        <v>Baja</v>
      </c>
      <c r="L31" s="363">
        <f>IF(K31="","",IF(K31="Muy Baja",0.2,IF(K31="Baja",0.4,IF(K31="Media",0.6,IF(K31="Alta",0.8,IF(K31="Muy Alta",1,))))))</f>
        <v>0.4</v>
      </c>
      <c r="M31" s="366" t="s">
        <v>489</v>
      </c>
      <c r="N31" s="102" t="str">
        <f>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60" t="str">
        <f>IF(OR(N31='Tabla Impacto'!$C$11,N31='Tabla Impacto'!$D$11),"Leve",IF(OR(N31='Tabla Impacto'!$C$12,N31='Tabla Impacto'!$D$12),"Menor",IF(OR(N31='Tabla Impacto'!$C$13,N31='Tabla Impacto'!$D$13),"Moderado",IF(OR(N31='Tabla Impacto'!$C$14,N31='Tabla Impacto'!$D$14),"Mayor",IF(OR(N31='Tabla Impacto'!$C$15,N31='Tabla Impacto'!$D$15),"Catastrófico","")))))</f>
        <v>Mayor</v>
      </c>
      <c r="P31" s="363">
        <f>IF(O31="","",IF(O31="Leve",0.2,IF(O31="Menor",0.4,IF(O31="Moderado",0.6,IF(O31="Mayor",0.8,IF(O31="Catastrófico",1,))))))</f>
        <v>0.8</v>
      </c>
      <c r="Q31" s="353"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3">
        <v>1</v>
      </c>
      <c r="S31" s="83" t="s">
        <v>567</v>
      </c>
      <c r="T31" s="104" t="str">
        <f t="shared" si="39"/>
        <v>Probabilidad</v>
      </c>
      <c r="U31" s="105" t="s">
        <v>14</v>
      </c>
      <c r="V31" s="105" t="s">
        <v>9</v>
      </c>
      <c r="W31" s="106" t="str">
        <f t="shared" si="40"/>
        <v>40%</v>
      </c>
      <c r="X31" s="105" t="s">
        <v>19</v>
      </c>
      <c r="Y31" s="105" t="s">
        <v>22</v>
      </c>
      <c r="Z31" s="105" t="s">
        <v>110</v>
      </c>
      <c r="AA31" s="107">
        <f t="shared" si="46"/>
        <v>0.24</v>
      </c>
      <c r="AB31" s="108" t="str">
        <f t="shared" si="41"/>
        <v>Baja</v>
      </c>
      <c r="AC31" s="109">
        <f t="shared" si="42"/>
        <v>0.24</v>
      </c>
      <c r="AD31" s="108" t="str">
        <f t="shared" si="43"/>
        <v>Mayor</v>
      </c>
      <c r="AE31" s="109">
        <f t="shared" si="44"/>
        <v>0.8</v>
      </c>
      <c r="AF31" s="110" t="str">
        <f t="shared" si="45"/>
        <v>Alto</v>
      </c>
      <c r="AG31" s="111" t="s">
        <v>122</v>
      </c>
      <c r="AH31" s="125" t="s">
        <v>568</v>
      </c>
      <c r="AI31" s="94" t="s">
        <v>198</v>
      </c>
      <c r="AJ31" s="101" t="s">
        <v>286</v>
      </c>
      <c r="AK31" s="101" t="s">
        <v>287</v>
      </c>
      <c r="AL31" s="92" t="s">
        <v>363</v>
      </c>
      <c r="AM31" s="100"/>
    </row>
    <row r="32" spans="1:39" s="136" customFormat="1" ht="151.5" customHeight="1" x14ac:dyDescent="0.25">
      <c r="A32" s="380"/>
      <c r="B32" s="382"/>
      <c r="C32" s="385"/>
      <c r="D32" s="385"/>
      <c r="E32" s="357"/>
      <c r="F32" s="357"/>
      <c r="G32" s="357"/>
      <c r="H32" s="352"/>
      <c r="I32" s="357"/>
      <c r="J32" s="359"/>
      <c r="K32" s="361"/>
      <c r="L32" s="364"/>
      <c r="M32" s="367"/>
      <c r="N32" s="115"/>
      <c r="O32" s="361"/>
      <c r="P32" s="364"/>
      <c r="Q32" s="354"/>
      <c r="R32" s="103">
        <v>2</v>
      </c>
      <c r="S32" s="83"/>
      <c r="T32" s="104" t="str">
        <f t="shared" si="39"/>
        <v/>
      </c>
      <c r="U32" s="105"/>
      <c r="V32" s="105"/>
      <c r="W32" s="106"/>
      <c r="X32" s="105"/>
      <c r="Y32" s="105"/>
      <c r="Z32" s="105"/>
      <c r="AA32" s="107" t="str">
        <f>IFERROR(IF(T32="Probabilidad",(AA31-(+AA31*W32)),IF(T32="Impacto",L32,"")),"")</f>
        <v/>
      </c>
      <c r="AB32" s="108" t="str">
        <f t="shared" si="41"/>
        <v/>
      </c>
      <c r="AC32" s="109" t="str">
        <f t="shared" si="42"/>
        <v/>
      </c>
      <c r="AD32" s="108" t="str">
        <f t="shared" si="43"/>
        <v/>
      </c>
      <c r="AE32" s="109" t="str">
        <f t="shared" si="44"/>
        <v/>
      </c>
      <c r="AF32" s="110" t="str">
        <f t="shared" si="45"/>
        <v/>
      </c>
      <c r="AG32" s="111"/>
      <c r="AH32" s="92"/>
      <c r="AI32" s="100"/>
      <c r="AJ32" s="116"/>
      <c r="AK32" s="116"/>
      <c r="AL32" s="92"/>
      <c r="AM32" s="100"/>
    </row>
    <row r="33" spans="1:39" s="136" customFormat="1" ht="151.5" customHeight="1" x14ac:dyDescent="0.25">
      <c r="A33" s="380"/>
      <c r="B33" s="383"/>
      <c r="C33" s="385"/>
      <c r="D33" s="385"/>
      <c r="E33" s="357"/>
      <c r="F33" s="357"/>
      <c r="G33" s="357"/>
      <c r="H33" s="352"/>
      <c r="I33" s="357"/>
      <c r="J33" s="359"/>
      <c r="K33" s="362"/>
      <c r="L33" s="365"/>
      <c r="M33" s="367"/>
      <c r="N33" s="115"/>
      <c r="O33" s="362"/>
      <c r="P33" s="365"/>
      <c r="Q33" s="355"/>
      <c r="R33" s="103">
        <v>3</v>
      </c>
      <c r="S33" s="83"/>
      <c r="T33" s="104" t="str">
        <f t="shared" si="39"/>
        <v/>
      </c>
      <c r="U33" s="105"/>
      <c r="V33" s="105"/>
      <c r="W33" s="106"/>
      <c r="X33" s="105"/>
      <c r="Y33" s="105"/>
      <c r="Z33" s="105"/>
      <c r="AA33" s="107" t="str">
        <f>IFERROR(IF(T33="Probabilidad",(AA32-(+AA32*W33)),IF(T33="Impacto",L33,"")),"")</f>
        <v/>
      </c>
      <c r="AB33" s="108" t="str">
        <f t="shared" si="41"/>
        <v/>
      </c>
      <c r="AC33" s="109" t="str">
        <f t="shared" si="42"/>
        <v/>
      </c>
      <c r="AD33" s="108" t="str">
        <f t="shared" si="43"/>
        <v/>
      </c>
      <c r="AE33" s="109" t="str">
        <f t="shared" si="44"/>
        <v/>
      </c>
      <c r="AF33" s="110" t="str">
        <f t="shared" si="45"/>
        <v/>
      </c>
      <c r="AG33" s="111"/>
      <c r="AH33" s="92"/>
      <c r="AI33" s="100"/>
      <c r="AJ33" s="116"/>
      <c r="AK33" s="116"/>
      <c r="AL33" s="92"/>
      <c r="AM33" s="100"/>
    </row>
    <row r="34" spans="1:39" s="136" customFormat="1" ht="176.25" customHeight="1" x14ac:dyDescent="0.25">
      <c r="A34" s="380">
        <v>11</v>
      </c>
      <c r="B34" s="381" t="s">
        <v>237</v>
      </c>
      <c r="C34" s="384" t="s">
        <v>605</v>
      </c>
      <c r="D34" s="384" t="s">
        <v>380</v>
      </c>
      <c r="E34" s="356" t="s">
        <v>120</v>
      </c>
      <c r="F34" s="409" t="s">
        <v>364</v>
      </c>
      <c r="G34" s="409" t="s">
        <v>362</v>
      </c>
      <c r="H34" s="351" t="s">
        <v>238</v>
      </c>
      <c r="I34" s="356" t="s">
        <v>115</v>
      </c>
      <c r="J34" s="358">
        <v>20</v>
      </c>
      <c r="K34" s="360" t="str">
        <f>IF(J34&lt;=0,"",IF(J34&lt;=2,"Muy Baja",IF(J34&lt;=24,"Baja",IF(J34&lt;=500,"Media",IF(J34&lt;=5000,"Alta","Muy Alta")))))</f>
        <v>Baja</v>
      </c>
      <c r="L34" s="363">
        <f>IF(K34="","",IF(K34="Muy Baja",0.2,IF(K34="Baja",0.4,IF(K34="Media",0.6,IF(K34="Alta",0.8,IF(K34="Muy Alta",1,))))))</f>
        <v>0.4</v>
      </c>
      <c r="M34" s="366" t="s">
        <v>482</v>
      </c>
      <c r="N34" s="102"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60" t="str">
        <f>IF(OR(N34='Tabla Impacto'!$C$11,N34='Tabla Impacto'!$D$11),"Leve",IF(OR(N34='Tabla Impacto'!$C$12,N34='Tabla Impacto'!$D$12),"Menor",IF(OR(N34='Tabla Impacto'!$C$13,N34='Tabla Impacto'!$D$13),"Moderado",IF(OR(N34='Tabla Impacto'!$C$14,N34='Tabla Impacto'!$D$14),"Mayor",IF(OR(N34='Tabla Impacto'!$C$15,N34='Tabla Impacto'!$D$15),"Catastrófico","")))))</f>
        <v>Moderado</v>
      </c>
      <c r="P34" s="363">
        <f>IF(O34="","",IF(O34="Leve",0.2,IF(O34="Menor",0.4,IF(O34="Moderado",0.6,IF(O34="Mayor",0.8,IF(O34="Catastrófico",1,))))))</f>
        <v>0.6</v>
      </c>
      <c r="Q34" s="353"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03">
        <v>1</v>
      </c>
      <c r="S34" s="83" t="s">
        <v>536</v>
      </c>
      <c r="T34" s="104" t="str">
        <f t="shared" si="39"/>
        <v>Probabilidad</v>
      </c>
      <c r="U34" s="105" t="s">
        <v>14</v>
      </c>
      <c r="V34" s="105" t="s">
        <v>9</v>
      </c>
      <c r="W34" s="106" t="str">
        <f t="shared" si="40"/>
        <v>40%</v>
      </c>
      <c r="X34" s="105" t="s">
        <v>19</v>
      </c>
      <c r="Y34" s="105" t="s">
        <v>22</v>
      </c>
      <c r="Z34" s="105" t="s">
        <v>110</v>
      </c>
      <c r="AA34" s="107">
        <f t="shared" si="46"/>
        <v>0.24</v>
      </c>
      <c r="AB34" s="108" t="str">
        <f t="shared" si="41"/>
        <v>Baja</v>
      </c>
      <c r="AC34" s="109">
        <f t="shared" si="42"/>
        <v>0.24</v>
      </c>
      <c r="AD34" s="108" t="str">
        <f t="shared" si="43"/>
        <v>Moderado</v>
      </c>
      <c r="AE34" s="109">
        <f t="shared" si="44"/>
        <v>0.6</v>
      </c>
      <c r="AF34" s="110" t="str">
        <f t="shared" si="45"/>
        <v>Moderado</v>
      </c>
      <c r="AG34" s="111" t="s">
        <v>122</v>
      </c>
      <c r="AH34" s="92" t="s">
        <v>365</v>
      </c>
      <c r="AI34" s="100" t="s">
        <v>239</v>
      </c>
      <c r="AJ34" s="101">
        <v>44562</v>
      </c>
      <c r="AK34" s="101" t="s">
        <v>370</v>
      </c>
      <c r="AL34" s="92" t="s">
        <v>363</v>
      </c>
      <c r="AM34" s="113"/>
    </row>
    <row r="35" spans="1:39" s="136" customFormat="1" ht="151.5" customHeight="1" x14ac:dyDescent="0.25">
      <c r="A35" s="380"/>
      <c r="B35" s="382"/>
      <c r="C35" s="385"/>
      <c r="D35" s="385"/>
      <c r="E35" s="357"/>
      <c r="F35" s="357"/>
      <c r="G35" s="357"/>
      <c r="H35" s="352"/>
      <c r="I35" s="357"/>
      <c r="J35" s="359"/>
      <c r="K35" s="361"/>
      <c r="L35" s="364"/>
      <c r="M35" s="367"/>
      <c r="N35" s="115"/>
      <c r="O35" s="361"/>
      <c r="P35" s="364"/>
      <c r="Q35" s="354"/>
      <c r="R35" s="103">
        <v>2</v>
      </c>
      <c r="S35" s="83"/>
      <c r="T35" s="104" t="str">
        <f t="shared" si="39"/>
        <v/>
      </c>
      <c r="U35" s="105"/>
      <c r="V35" s="105"/>
      <c r="W35" s="106"/>
      <c r="X35" s="105"/>
      <c r="Y35" s="105"/>
      <c r="Z35" s="105"/>
      <c r="AA35" s="107" t="str">
        <f>IFERROR(IF(T35="Probabilidad",(AA34-(+AA34*W35)),IF(T35="Impacto",L35,"")),"")</f>
        <v/>
      </c>
      <c r="AB35" s="108" t="str">
        <f t="shared" si="41"/>
        <v/>
      </c>
      <c r="AC35" s="109" t="str">
        <f t="shared" si="42"/>
        <v/>
      </c>
      <c r="AD35" s="108" t="str">
        <f t="shared" si="43"/>
        <v/>
      </c>
      <c r="AE35" s="109" t="str">
        <f t="shared" si="44"/>
        <v/>
      </c>
      <c r="AF35" s="110" t="str">
        <f t="shared" si="45"/>
        <v/>
      </c>
      <c r="AG35" s="111"/>
      <c r="AH35" s="92"/>
      <c r="AI35" s="100"/>
      <c r="AJ35" s="116"/>
      <c r="AK35" s="116"/>
      <c r="AL35" s="92"/>
      <c r="AM35" s="113"/>
    </row>
    <row r="36" spans="1:39" s="136" customFormat="1" ht="151.5" customHeight="1" x14ac:dyDescent="0.25">
      <c r="A36" s="404"/>
      <c r="B36" s="383"/>
      <c r="C36" s="385"/>
      <c r="D36" s="385"/>
      <c r="E36" s="357"/>
      <c r="F36" s="357"/>
      <c r="G36" s="357"/>
      <c r="H36" s="352"/>
      <c r="I36" s="357"/>
      <c r="J36" s="359"/>
      <c r="K36" s="362"/>
      <c r="L36" s="365"/>
      <c r="M36" s="367"/>
      <c r="N36" s="115"/>
      <c r="O36" s="362"/>
      <c r="P36" s="365"/>
      <c r="Q36" s="355"/>
      <c r="R36" s="103">
        <v>3</v>
      </c>
      <c r="S36" s="83"/>
      <c r="T36" s="104" t="str">
        <f t="shared" si="39"/>
        <v/>
      </c>
      <c r="U36" s="105"/>
      <c r="V36" s="105"/>
      <c r="W36" s="106"/>
      <c r="X36" s="105"/>
      <c r="Y36" s="105"/>
      <c r="Z36" s="105"/>
      <c r="AA36" s="107" t="str">
        <f>IFERROR(IF(T36="Probabilidad",(AA35-(+AA35*W36)),IF(T36="Impacto",L36,"")),"")</f>
        <v/>
      </c>
      <c r="AB36" s="108" t="str">
        <f t="shared" si="41"/>
        <v/>
      </c>
      <c r="AC36" s="109" t="str">
        <f t="shared" si="42"/>
        <v/>
      </c>
      <c r="AD36" s="108" t="str">
        <f t="shared" si="43"/>
        <v/>
      </c>
      <c r="AE36" s="109" t="str">
        <f t="shared" si="44"/>
        <v/>
      </c>
      <c r="AF36" s="110" t="str">
        <f t="shared" si="45"/>
        <v/>
      </c>
      <c r="AG36" s="111"/>
      <c r="AH36" s="92"/>
      <c r="AI36" s="100"/>
      <c r="AJ36" s="116"/>
      <c r="AK36" s="116"/>
      <c r="AL36" s="92"/>
      <c r="AM36" s="113"/>
    </row>
    <row r="37" spans="1:39" s="136" customFormat="1" ht="183.75" customHeight="1" x14ac:dyDescent="0.25">
      <c r="A37" s="379">
        <v>12</v>
      </c>
      <c r="B37" s="381" t="s">
        <v>237</v>
      </c>
      <c r="C37" s="384" t="s">
        <v>605</v>
      </c>
      <c r="D37" s="384" t="s">
        <v>380</v>
      </c>
      <c r="E37" s="356" t="s">
        <v>120</v>
      </c>
      <c r="F37" s="357" t="s">
        <v>436</v>
      </c>
      <c r="G37" s="357" t="s">
        <v>437</v>
      </c>
      <c r="H37" s="351" t="s">
        <v>438</v>
      </c>
      <c r="I37" s="356" t="s">
        <v>327</v>
      </c>
      <c r="J37" s="358">
        <v>2</v>
      </c>
      <c r="K37" s="360" t="str">
        <f>IF(J37&lt;=0,"",IF(J37&lt;=2,"Muy Baja",IF(J37&lt;=24,"Baja",IF(J37&lt;=500,"Media",IF(J37&lt;=5000,"Alta","Muy Alta")))))</f>
        <v>Muy Baja</v>
      </c>
      <c r="L37" s="363">
        <f>IF(K37="","",IF(K37="Muy Baja",0.2,IF(K37="Baja",0.4,IF(K37="Media",0.6,IF(K37="Alta",0.8,IF(K37="Muy Alta",1,))))))</f>
        <v>0.2</v>
      </c>
      <c r="M37" s="366" t="s">
        <v>482</v>
      </c>
      <c r="N37" s="102"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60" t="str">
        <f>IF(OR(N37='Tabla Impacto'!$C$11,N37='Tabla Impacto'!$D$11),"Leve",IF(OR(N37='Tabla Impacto'!$C$12,N37='Tabla Impacto'!$D$12),"Menor",IF(OR(N37='Tabla Impacto'!$C$13,N37='Tabla Impacto'!$D$13),"Moderado",IF(OR(N37='Tabla Impacto'!$C$14,N37='Tabla Impacto'!$D$14),"Mayor",IF(OR(N37='Tabla Impacto'!$C$15,N37='Tabla Impacto'!$D$15),"Catastrófico","")))))</f>
        <v>Moderado</v>
      </c>
      <c r="P37" s="363">
        <f>IF(O37="","",IF(O37="Leve",0.2,IF(O37="Menor",0.4,IF(O37="Moderado",0.6,IF(O37="Mayor",0.8,IF(O37="Catastrófico",1,))))))</f>
        <v>0.6</v>
      </c>
      <c r="Q37" s="353"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03">
        <v>1</v>
      </c>
      <c r="S37" s="83" t="s">
        <v>366</v>
      </c>
      <c r="T37" s="104" t="str">
        <f t="shared" si="39"/>
        <v>Probabilidad</v>
      </c>
      <c r="U37" s="105" t="s">
        <v>14</v>
      </c>
      <c r="V37" s="105" t="s">
        <v>9</v>
      </c>
      <c r="W37" s="106" t="str">
        <f t="shared" si="40"/>
        <v>40%</v>
      </c>
      <c r="X37" s="105" t="s">
        <v>19</v>
      </c>
      <c r="Y37" s="105" t="s">
        <v>22</v>
      </c>
      <c r="Z37" s="105" t="s">
        <v>110</v>
      </c>
      <c r="AA37" s="107">
        <f t="shared" si="46"/>
        <v>0.12</v>
      </c>
      <c r="AB37" s="108" t="str">
        <f t="shared" si="41"/>
        <v>Muy Baja</v>
      </c>
      <c r="AC37" s="109">
        <f t="shared" si="42"/>
        <v>0.12</v>
      </c>
      <c r="AD37" s="108" t="str">
        <f t="shared" si="43"/>
        <v>Moderado</v>
      </c>
      <c r="AE37" s="109">
        <f t="shared" si="44"/>
        <v>0.6</v>
      </c>
      <c r="AF37" s="110" t="str">
        <f t="shared" si="45"/>
        <v>Moderado</v>
      </c>
      <c r="AG37" s="111" t="s">
        <v>122</v>
      </c>
      <c r="AH37" s="92" t="s">
        <v>367</v>
      </c>
      <c r="AI37" s="100" t="s">
        <v>239</v>
      </c>
      <c r="AJ37" s="101">
        <v>44562</v>
      </c>
      <c r="AK37" s="101" t="s">
        <v>370</v>
      </c>
      <c r="AL37" s="92" t="s">
        <v>368</v>
      </c>
      <c r="AM37" s="113"/>
    </row>
    <row r="38" spans="1:39" s="136" customFormat="1" ht="151.5" customHeight="1" x14ac:dyDescent="0.25">
      <c r="A38" s="380"/>
      <c r="B38" s="382"/>
      <c r="C38" s="385"/>
      <c r="D38" s="385"/>
      <c r="E38" s="357"/>
      <c r="F38" s="357" t="s">
        <v>240</v>
      </c>
      <c r="G38" s="357" t="s">
        <v>241</v>
      </c>
      <c r="H38" s="352"/>
      <c r="I38" s="357"/>
      <c r="J38" s="359"/>
      <c r="K38" s="361"/>
      <c r="L38" s="364"/>
      <c r="M38" s="367"/>
      <c r="N38" s="115"/>
      <c r="O38" s="361"/>
      <c r="P38" s="364"/>
      <c r="Q38" s="354"/>
      <c r="R38" s="103">
        <v>2</v>
      </c>
      <c r="S38" s="83"/>
      <c r="T38" s="104" t="str">
        <f t="shared" si="39"/>
        <v/>
      </c>
      <c r="U38" s="105"/>
      <c r="V38" s="105"/>
      <c r="W38" s="106"/>
      <c r="X38" s="105"/>
      <c r="Y38" s="105"/>
      <c r="Z38" s="105"/>
      <c r="AA38" s="107"/>
      <c r="AB38" s="108"/>
      <c r="AC38" s="109"/>
      <c r="AD38" s="108"/>
      <c r="AE38" s="109"/>
      <c r="AF38" s="110"/>
      <c r="AG38" s="111"/>
      <c r="AH38" s="92"/>
      <c r="AI38" s="100"/>
      <c r="AJ38" s="116"/>
      <c r="AK38" s="116"/>
      <c r="AL38" s="92"/>
      <c r="AM38" s="113"/>
    </row>
    <row r="39" spans="1:39" s="136" customFormat="1" ht="151.5" customHeight="1" x14ac:dyDescent="0.25">
      <c r="A39" s="380"/>
      <c r="B39" s="383"/>
      <c r="C39" s="385"/>
      <c r="D39" s="385"/>
      <c r="E39" s="357"/>
      <c r="F39" s="357" t="s">
        <v>240</v>
      </c>
      <c r="G39" s="357" t="s">
        <v>241</v>
      </c>
      <c r="H39" s="352"/>
      <c r="I39" s="357"/>
      <c r="J39" s="359"/>
      <c r="K39" s="362"/>
      <c r="L39" s="365"/>
      <c r="M39" s="367"/>
      <c r="N39" s="115"/>
      <c r="O39" s="362"/>
      <c r="P39" s="365"/>
      <c r="Q39" s="355"/>
      <c r="R39" s="103">
        <v>3</v>
      </c>
      <c r="S39" s="83"/>
      <c r="T39" s="104" t="str">
        <f t="shared" si="39"/>
        <v/>
      </c>
      <c r="U39" s="105"/>
      <c r="V39" s="105"/>
      <c r="W39" s="106"/>
      <c r="X39" s="105"/>
      <c r="Y39" s="105"/>
      <c r="Z39" s="105"/>
      <c r="AA39" s="107"/>
      <c r="AB39" s="108"/>
      <c r="AC39" s="109"/>
      <c r="AD39" s="108"/>
      <c r="AE39" s="109"/>
      <c r="AF39" s="110"/>
      <c r="AG39" s="111"/>
      <c r="AH39" s="92"/>
      <c r="AI39" s="100"/>
      <c r="AJ39" s="116"/>
      <c r="AK39" s="116"/>
      <c r="AL39" s="92"/>
      <c r="AM39" s="113"/>
    </row>
    <row r="40" spans="1:39" s="136" customFormat="1" ht="151.5" customHeight="1" x14ac:dyDescent="0.25">
      <c r="A40" s="380">
        <v>13</v>
      </c>
      <c r="B40" s="381" t="s">
        <v>242</v>
      </c>
      <c r="C40" s="384" t="s">
        <v>382</v>
      </c>
      <c r="D40" s="384" t="s">
        <v>249</v>
      </c>
      <c r="E40" s="356" t="s">
        <v>120</v>
      </c>
      <c r="F40" s="409" t="s">
        <v>243</v>
      </c>
      <c r="G40" s="409" t="s">
        <v>244</v>
      </c>
      <c r="H40" s="351" t="s">
        <v>381</v>
      </c>
      <c r="I40" s="356" t="s">
        <v>327</v>
      </c>
      <c r="J40" s="358">
        <v>12</v>
      </c>
      <c r="K40" s="360" t="str">
        <f>IF(J40&lt;=0,"",IF(J40&lt;=2,"Muy Baja",IF(J40&lt;=24,"Baja",IF(J40&lt;=500,"Media",IF(J40&lt;=5000,"Alta","Muy Alta")))))</f>
        <v>Baja</v>
      </c>
      <c r="L40" s="363">
        <f>IF(K40="","",IF(K40="Muy Baja",0.2,IF(K40="Baja",0.4,IF(K40="Media",0.6,IF(K40="Alta",0.8,IF(K40="Muy Alta",1,))))))</f>
        <v>0.4</v>
      </c>
      <c r="M40" s="366" t="s">
        <v>482</v>
      </c>
      <c r="N40" s="102"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60" t="str">
        <f>IF(OR(N40='Tabla Impacto'!$C$11,N40='Tabla Impacto'!$D$11),"Leve",IF(OR(N40='Tabla Impacto'!$C$12,N40='Tabla Impacto'!$D$12),"Menor",IF(OR(N40='Tabla Impacto'!$C$13,N40='Tabla Impacto'!$D$13),"Moderado",IF(OR(N40='Tabla Impacto'!$C$14,N40='Tabla Impacto'!$D$14),"Mayor",IF(OR(N40='Tabla Impacto'!$C$15,N40='Tabla Impacto'!$D$15),"Catastrófico","")))))</f>
        <v>Moderado</v>
      </c>
      <c r="P40" s="363">
        <f>IF(O40="","",IF(O40="Leve",0.2,IF(O40="Menor",0.4,IF(O40="Moderado",0.6,IF(O40="Mayor",0.8,IF(O40="Catastrófico",1,))))))</f>
        <v>0.6</v>
      </c>
      <c r="Q40" s="353"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3">
        <v>1</v>
      </c>
      <c r="S40" s="83" t="s">
        <v>245</v>
      </c>
      <c r="T40" s="104" t="str">
        <f t="shared" si="39"/>
        <v>Probabilidad</v>
      </c>
      <c r="U40" s="105" t="s">
        <v>14</v>
      </c>
      <c r="V40" s="105" t="s">
        <v>9</v>
      </c>
      <c r="W40" s="106" t="str">
        <f t="shared" si="40"/>
        <v>40%</v>
      </c>
      <c r="X40" s="105" t="s">
        <v>19</v>
      </c>
      <c r="Y40" s="105" t="s">
        <v>22</v>
      </c>
      <c r="Z40" s="105" t="s">
        <v>110</v>
      </c>
      <c r="AA40" s="107">
        <f t="shared" si="46"/>
        <v>0.24</v>
      </c>
      <c r="AB40" s="108" t="str">
        <f t="shared" si="41"/>
        <v>Baja</v>
      </c>
      <c r="AC40" s="109">
        <f t="shared" si="42"/>
        <v>0.24</v>
      </c>
      <c r="AD40" s="108" t="str">
        <f t="shared" si="43"/>
        <v>Moderado</v>
      </c>
      <c r="AE40" s="109">
        <f t="shared" si="44"/>
        <v>0.6</v>
      </c>
      <c r="AF40" s="110" t="str">
        <f t="shared" si="45"/>
        <v>Moderado</v>
      </c>
      <c r="AG40" s="111" t="s">
        <v>122</v>
      </c>
      <c r="AH40" s="92" t="s">
        <v>246</v>
      </c>
      <c r="AI40" s="100" t="s">
        <v>203</v>
      </c>
      <c r="AJ40" s="116">
        <v>44562</v>
      </c>
      <c r="AK40" s="116">
        <v>44926</v>
      </c>
      <c r="AL40" s="92" t="s">
        <v>247</v>
      </c>
      <c r="AM40" s="113"/>
    </row>
    <row r="41" spans="1:39" s="136" customFormat="1" ht="151.5" customHeight="1" x14ac:dyDescent="0.25">
      <c r="A41" s="380"/>
      <c r="B41" s="382"/>
      <c r="C41" s="385"/>
      <c r="D41" s="386"/>
      <c r="E41" s="357"/>
      <c r="F41" s="357"/>
      <c r="G41" s="357"/>
      <c r="H41" s="352"/>
      <c r="I41" s="357"/>
      <c r="J41" s="359"/>
      <c r="K41" s="361"/>
      <c r="L41" s="364"/>
      <c r="M41" s="367"/>
      <c r="N41" s="115"/>
      <c r="O41" s="361"/>
      <c r="P41" s="364"/>
      <c r="Q41" s="354"/>
      <c r="R41" s="103">
        <v>2</v>
      </c>
      <c r="S41" s="83" t="s">
        <v>205</v>
      </c>
      <c r="T41" s="104" t="str">
        <f t="shared" si="39"/>
        <v>Probabilidad</v>
      </c>
      <c r="U41" s="105" t="s">
        <v>14</v>
      </c>
      <c r="V41" s="105" t="s">
        <v>9</v>
      </c>
      <c r="W41" s="106" t="str">
        <f t="shared" si="40"/>
        <v>40%</v>
      </c>
      <c r="X41" s="105" t="s">
        <v>19</v>
      </c>
      <c r="Y41" s="105" t="s">
        <v>22</v>
      </c>
      <c r="Z41" s="105" t="s">
        <v>110</v>
      </c>
      <c r="AA41" s="127">
        <f>IFERROR(IF(T41="Probabilidad",(AA40-(+AA40*W41)),IF(T41="Impacto",L41,"")),"")</f>
        <v>0.14399999999999999</v>
      </c>
      <c r="AB41" s="108" t="str">
        <f t="shared" si="41"/>
        <v>Muy Baja</v>
      </c>
      <c r="AC41" s="109">
        <f t="shared" si="42"/>
        <v>0.14399999999999999</v>
      </c>
      <c r="AD41" s="108" t="str">
        <f t="shared" si="43"/>
        <v>Moderado</v>
      </c>
      <c r="AE41" s="109">
        <v>0.6</v>
      </c>
      <c r="AF41" s="110" t="str">
        <f t="shared" si="45"/>
        <v>Moderado</v>
      </c>
      <c r="AG41" s="111" t="s">
        <v>122</v>
      </c>
      <c r="AH41" s="92" t="s">
        <v>248</v>
      </c>
      <c r="AI41" s="100" t="s">
        <v>203</v>
      </c>
      <c r="AJ41" s="116">
        <v>44562</v>
      </c>
      <c r="AK41" s="116">
        <v>44926</v>
      </c>
      <c r="AL41" s="92" t="s">
        <v>247</v>
      </c>
      <c r="AM41" s="113"/>
    </row>
    <row r="42" spans="1:39" s="136" customFormat="1" ht="151.5" customHeight="1" x14ac:dyDescent="0.25">
      <c r="A42" s="380"/>
      <c r="B42" s="383"/>
      <c r="C42" s="385"/>
      <c r="D42" s="386"/>
      <c r="E42" s="357"/>
      <c r="F42" s="357"/>
      <c r="G42" s="357"/>
      <c r="H42" s="352"/>
      <c r="I42" s="357"/>
      <c r="J42" s="359"/>
      <c r="K42" s="362"/>
      <c r="L42" s="365"/>
      <c r="M42" s="367"/>
      <c r="N42" s="115"/>
      <c r="O42" s="362"/>
      <c r="P42" s="365"/>
      <c r="Q42" s="355"/>
      <c r="R42" s="103">
        <v>3</v>
      </c>
      <c r="S42" s="83"/>
      <c r="T42" s="104" t="str">
        <f t="shared" si="39"/>
        <v/>
      </c>
      <c r="U42" s="105"/>
      <c r="V42" s="105"/>
      <c r="W42" s="106"/>
      <c r="X42" s="105"/>
      <c r="Y42" s="105"/>
      <c r="Z42" s="105"/>
      <c r="AA42" s="107" t="str">
        <f>IFERROR(IF(T42="Probabilidad",(AA41-(+AA41*W42)),IF(T42="Impacto",L42,"")),"")</f>
        <v/>
      </c>
      <c r="AB42" s="108" t="str">
        <f t="shared" si="41"/>
        <v/>
      </c>
      <c r="AC42" s="109" t="str">
        <f t="shared" si="42"/>
        <v/>
      </c>
      <c r="AD42" s="108" t="str">
        <f t="shared" si="43"/>
        <v/>
      </c>
      <c r="AE42" s="109" t="str">
        <f t="shared" si="44"/>
        <v/>
      </c>
      <c r="AF42" s="110" t="str">
        <f t="shared" si="45"/>
        <v/>
      </c>
      <c r="AG42" s="111"/>
      <c r="AH42" s="92"/>
      <c r="AI42" s="100"/>
      <c r="AJ42" s="116"/>
      <c r="AK42" s="116"/>
      <c r="AL42" s="92"/>
      <c r="AM42" s="113"/>
    </row>
    <row r="43" spans="1:39" s="136" customFormat="1" ht="151.5" customHeight="1" x14ac:dyDescent="0.25">
      <c r="A43" s="380">
        <v>14</v>
      </c>
      <c r="B43" s="381" t="s">
        <v>242</v>
      </c>
      <c r="C43" s="384" t="s">
        <v>382</v>
      </c>
      <c r="D43" s="384" t="s">
        <v>249</v>
      </c>
      <c r="E43" s="356" t="s">
        <v>120</v>
      </c>
      <c r="F43" s="356" t="s">
        <v>250</v>
      </c>
      <c r="G43" s="409" t="s">
        <v>251</v>
      </c>
      <c r="H43" s="351" t="s">
        <v>252</v>
      </c>
      <c r="I43" s="356" t="s">
        <v>327</v>
      </c>
      <c r="J43" s="358">
        <v>900</v>
      </c>
      <c r="K43" s="360" t="str">
        <f>IF(J43&lt;=0,"",IF(J43&lt;=2,"Muy Baja",IF(J43&lt;=24,"Baja",IF(J43&lt;=500,"Media",IF(J43&lt;=5000,"Alta","Muy Alta")))))</f>
        <v>Alta</v>
      </c>
      <c r="L43" s="363">
        <f>IF(K43="","",IF(K43="Muy Baja",0.2,IF(K43="Baja",0.4,IF(K43="Media",0.6,IF(K43="Alta",0.8,IF(K43="Muy Alta",1,))))))</f>
        <v>0.8</v>
      </c>
      <c r="M43" s="366" t="s">
        <v>482</v>
      </c>
      <c r="N43" s="102"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60" t="str">
        <f>IF(OR(N43='Tabla Impacto'!$C$11,N43='Tabla Impacto'!$D$11),"Leve",IF(OR(N43='Tabla Impacto'!$C$12,N43='Tabla Impacto'!$D$12),"Menor",IF(OR(N43='Tabla Impacto'!$C$13,N43='Tabla Impacto'!$D$13),"Moderado",IF(OR(N43='Tabla Impacto'!$C$14,N43='Tabla Impacto'!$D$14),"Mayor",IF(OR(N43='Tabla Impacto'!$C$15,N43='Tabla Impacto'!$D$15),"Catastrófico","")))))</f>
        <v>Moderado</v>
      </c>
      <c r="P43" s="363">
        <f>IF(O43="","",IF(O43="Leve",0.2,IF(O43="Menor",0.4,IF(O43="Moderado",0.6,IF(O43="Mayor",0.8,IF(O43="Catastrófico",1,))))))</f>
        <v>0.6</v>
      </c>
      <c r="Q43" s="353"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Alto</v>
      </c>
      <c r="R43" s="103">
        <v>1</v>
      </c>
      <c r="S43" s="83" t="s">
        <v>253</v>
      </c>
      <c r="T43" s="104" t="str">
        <f t="shared" ref="T43:T45" si="47">IF(OR(U43="Preventivo",U43="Detectivo"),"Probabilidad",IF(U43="Correctivo","Impacto",""))</f>
        <v>Probabilidad</v>
      </c>
      <c r="U43" s="105" t="s">
        <v>14</v>
      </c>
      <c r="V43" s="105" t="s">
        <v>9</v>
      </c>
      <c r="W43" s="106" t="str">
        <f t="shared" ref="W43" si="48">IF(AND(U43="Preventivo",V43="Automático"),"50%",IF(AND(U43="Preventivo",V43="Manual"),"40%",IF(AND(U43="Detectivo",V43="Automático"),"40%",IF(AND(U43="Detectivo",V43="Manual"),"30%",IF(AND(U43="Correctivo",V43="Automático"),"35%",IF(AND(U43="Correctivo",V43="Manual"),"25%",""))))))</f>
        <v>40%</v>
      </c>
      <c r="X43" s="105" t="s">
        <v>19</v>
      </c>
      <c r="Y43" s="105" t="s">
        <v>22</v>
      </c>
      <c r="Z43" s="105" t="s">
        <v>110</v>
      </c>
      <c r="AA43" s="107">
        <f t="shared" ref="AA43" si="49">IFERROR(IF(T43="Probabilidad",(L43-(+L43*W43)),IF(T43="Impacto",L43,"")),"")</f>
        <v>0.48</v>
      </c>
      <c r="AB43" s="108" t="str">
        <f t="shared" ref="AB43:AB45" si="50">IFERROR(IF(AA43="","",IF(AA43&lt;=0.2,"Muy Baja",IF(AA43&lt;=0.4,"Baja",IF(AA43&lt;=0.6,"Media",IF(AA43&lt;=0.8,"Alta","Muy Alta"))))),"")</f>
        <v>Media</v>
      </c>
      <c r="AC43" s="109">
        <f t="shared" ref="AC43:AC45" si="51">+AA43</f>
        <v>0.48</v>
      </c>
      <c r="AD43" s="108" t="str">
        <f t="shared" ref="AD43:AD45" si="52">IFERROR(IF(AE43="","",IF(AE43&lt;=0.2,"Leve",IF(AE43&lt;=0.4,"Menor",IF(AE43&lt;=0.6,"Moderado",IF(AE43&lt;=0.8,"Mayor","Catastrófico"))))),"")</f>
        <v>Moderado</v>
      </c>
      <c r="AE43" s="109">
        <f t="shared" ref="AE43:AE45" si="53">IFERROR(IF(T43="Impacto",(P43-(+P43*W43)),IF(T43="Probabilidad",P43,"")),"")</f>
        <v>0.6</v>
      </c>
      <c r="AF43" s="110" t="str">
        <f t="shared" ref="AF43:AF45" si="54">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11" t="s">
        <v>122</v>
      </c>
      <c r="AH43" s="92" t="s">
        <v>254</v>
      </c>
      <c r="AI43" s="100" t="s">
        <v>203</v>
      </c>
      <c r="AJ43" s="116">
        <v>44562</v>
      </c>
      <c r="AK43" s="116">
        <v>44926</v>
      </c>
      <c r="AL43" s="92" t="s">
        <v>255</v>
      </c>
      <c r="AM43" s="113"/>
    </row>
    <row r="44" spans="1:39" s="136" customFormat="1" ht="151.5" customHeight="1" x14ac:dyDescent="0.25">
      <c r="A44" s="380"/>
      <c r="B44" s="382"/>
      <c r="C44" s="385"/>
      <c r="D44" s="386"/>
      <c r="E44" s="357"/>
      <c r="F44" s="357"/>
      <c r="G44" s="357"/>
      <c r="H44" s="352"/>
      <c r="I44" s="357"/>
      <c r="J44" s="359"/>
      <c r="K44" s="361"/>
      <c r="L44" s="364"/>
      <c r="M44" s="367"/>
      <c r="N44" s="115"/>
      <c r="O44" s="361"/>
      <c r="P44" s="364"/>
      <c r="Q44" s="354"/>
      <c r="R44" s="103">
        <v>2</v>
      </c>
      <c r="S44" s="83"/>
      <c r="T44" s="104" t="str">
        <f t="shared" si="47"/>
        <v/>
      </c>
      <c r="U44" s="105"/>
      <c r="V44" s="105"/>
      <c r="W44" s="106"/>
      <c r="X44" s="105"/>
      <c r="Y44" s="105"/>
      <c r="Z44" s="105"/>
      <c r="AA44" s="107" t="str">
        <f>IFERROR(IF(T44="Probabilidad",(AA43-(+AA43*W44)),IF(T44="Impacto",L44,"")),"")</f>
        <v/>
      </c>
      <c r="AB44" s="108" t="str">
        <f t="shared" si="50"/>
        <v/>
      </c>
      <c r="AC44" s="109" t="str">
        <f t="shared" si="51"/>
        <v/>
      </c>
      <c r="AD44" s="108" t="str">
        <f t="shared" si="52"/>
        <v/>
      </c>
      <c r="AE44" s="109" t="str">
        <f t="shared" si="53"/>
        <v/>
      </c>
      <c r="AF44" s="110" t="str">
        <f t="shared" si="54"/>
        <v/>
      </c>
      <c r="AG44" s="111"/>
      <c r="AH44" s="92"/>
      <c r="AI44" s="100"/>
      <c r="AJ44" s="116"/>
      <c r="AK44" s="116"/>
      <c r="AL44" s="92"/>
      <c r="AM44" s="113"/>
    </row>
    <row r="45" spans="1:39" s="136" customFormat="1" ht="151.5" customHeight="1" x14ac:dyDescent="0.25">
      <c r="A45" s="380"/>
      <c r="B45" s="383"/>
      <c r="C45" s="385"/>
      <c r="D45" s="386"/>
      <c r="E45" s="357"/>
      <c r="F45" s="357"/>
      <c r="G45" s="357"/>
      <c r="H45" s="352"/>
      <c r="I45" s="357"/>
      <c r="J45" s="359"/>
      <c r="K45" s="362"/>
      <c r="L45" s="365"/>
      <c r="M45" s="367"/>
      <c r="N45" s="115"/>
      <c r="O45" s="362"/>
      <c r="P45" s="365"/>
      <c r="Q45" s="355"/>
      <c r="R45" s="103">
        <v>3</v>
      </c>
      <c r="S45" s="83"/>
      <c r="T45" s="104" t="str">
        <f t="shared" si="47"/>
        <v/>
      </c>
      <c r="U45" s="105"/>
      <c r="V45" s="105"/>
      <c r="W45" s="106"/>
      <c r="X45" s="105"/>
      <c r="Y45" s="105"/>
      <c r="Z45" s="105"/>
      <c r="AA45" s="107" t="str">
        <f>IFERROR(IF(T45="Probabilidad",(AA44-(+AA44*W45)),IF(T45="Impacto",L45,"")),"")</f>
        <v/>
      </c>
      <c r="AB45" s="108" t="str">
        <f t="shared" si="50"/>
        <v/>
      </c>
      <c r="AC45" s="109" t="str">
        <f t="shared" si="51"/>
        <v/>
      </c>
      <c r="AD45" s="108" t="str">
        <f t="shared" si="52"/>
        <v/>
      </c>
      <c r="AE45" s="109" t="str">
        <f t="shared" si="53"/>
        <v/>
      </c>
      <c r="AF45" s="110" t="str">
        <f t="shared" si="54"/>
        <v/>
      </c>
      <c r="AG45" s="111"/>
      <c r="AH45" s="92"/>
      <c r="AI45" s="100"/>
      <c r="AJ45" s="116"/>
      <c r="AK45" s="116"/>
      <c r="AL45" s="92"/>
      <c r="AM45" s="113"/>
    </row>
    <row r="46" spans="1:39" s="136" customFormat="1" ht="151.5" customHeight="1" x14ac:dyDescent="0.25">
      <c r="A46" s="380">
        <v>15</v>
      </c>
      <c r="B46" s="412" t="s">
        <v>242</v>
      </c>
      <c r="C46" s="384" t="s">
        <v>382</v>
      </c>
      <c r="D46" s="384" t="s">
        <v>249</v>
      </c>
      <c r="E46" s="356" t="s">
        <v>118</v>
      </c>
      <c r="F46" s="356" t="s">
        <v>256</v>
      </c>
      <c r="G46" s="356" t="s">
        <v>257</v>
      </c>
      <c r="H46" s="351" t="s">
        <v>540</v>
      </c>
      <c r="I46" s="356" t="s">
        <v>115</v>
      </c>
      <c r="J46" s="410">
        <v>40</v>
      </c>
      <c r="K46" s="360" t="str">
        <f>IF(J46&lt;=0,"",IF(J46&lt;=2,"Muy Baja",IF(J46&lt;=24,"Baja",IF(J46&lt;=500,"Media",IF(J46&lt;=5000,"Alta","Muy Alta")))))</f>
        <v>Media</v>
      </c>
      <c r="L46" s="363">
        <f>IF(K46="","",IF(K46="Muy Baja",0.2,IF(K46="Baja",0.4,IF(K46="Media",0.6,IF(K46="Alta",0.8,IF(K46="Muy Alta",1,))))))</f>
        <v>0.6</v>
      </c>
      <c r="M46" s="366" t="s">
        <v>482</v>
      </c>
      <c r="N46" s="102"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60" t="str">
        <f>IF(OR(N46='Tabla Impacto'!$C$11,N46='Tabla Impacto'!$D$11),"Leve",IF(OR(N46='Tabla Impacto'!$C$12,N46='Tabla Impacto'!$D$12),"Menor",IF(OR(N46='Tabla Impacto'!$C$13,N46='Tabla Impacto'!$D$13),"Moderado",IF(OR(N46='Tabla Impacto'!$C$14,N46='Tabla Impacto'!$D$14),"Mayor",IF(OR(N46='Tabla Impacto'!$C$15,N46='Tabla Impacto'!$D$15),"Catastrófico","")))))</f>
        <v>Moderado</v>
      </c>
      <c r="P46" s="363">
        <f>IF(O46="","",IF(O46="Leve",0.2,IF(O46="Menor",0.4,IF(O46="Moderado",0.6,IF(O46="Mayor",0.8,IF(O46="Catastrófico",1,))))))</f>
        <v>0.6</v>
      </c>
      <c r="Q46" s="353"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3">
        <v>1</v>
      </c>
      <c r="S46" s="83" t="s">
        <v>541</v>
      </c>
      <c r="T46" s="104" t="str">
        <f t="shared" si="25"/>
        <v>Probabilidad</v>
      </c>
      <c r="U46" s="105" t="s">
        <v>14</v>
      </c>
      <c r="V46" s="105" t="s">
        <v>9</v>
      </c>
      <c r="W46" s="106" t="str">
        <f t="shared" si="26"/>
        <v>40%</v>
      </c>
      <c r="X46" s="105" t="s">
        <v>19</v>
      </c>
      <c r="Y46" s="105" t="s">
        <v>22</v>
      </c>
      <c r="Z46" s="105" t="s">
        <v>110</v>
      </c>
      <c r="AA46" s="107">
        <f t="shared" si="27"/>
        <v>0.36</v>
      </c>
      <c r="AB46" s="108" t="str">
        <f t="shared" si="28"/>
        <v>Baja</v>
      </c>
      <c r="AC46" s="109">
        <f t="shared" si="29"/>
        <v>0.36</v>
      </c>
      <c r="AD46" s="108" t="str">
        <f t="shared" si="30"/>
        <v>Moderado</v>
      </c>
      <c r="AE46" s="109">
        <f t="shared" si="31"/>
        <v>0.6</v>
      </c>
      <c r="AF46" s="110" t="str">
        <f t="shared" si="32"/>
        <v>Moderado</v>
      </c>
      <c r="AG46" s="111" t="s">
        <v>122</v>
      </c>
      <c r="AH46" s="99" t="s">
        <v>259</v>
      </c>
      <c r="AI46" s="100" t="s">
        <v>260</v>
      </c>
      <c r="AJ46" s="116">
        <v>44562</v>
      </c>
      <c r="AK46" s="116">
        <v>44926</v>
      </c>
      <c r="AL46" s="92" t="s">
        <v>255</v>
      </c>
      <c r="AM46" s="113"/>
    </row>
    <row r="47" spans="1:39" s="136" customFormat="1" ht="151.5" customHeight="1" x14ac:dyDescent="0.25">
      <c r="A47" s="380"/>
      <c r="B47" s="413"/>
      <c r="C47" s="385"/>
      <c r="D47" s="386"/>
      <c r="E47" s="357"/>
      <c r="F47" s="357"/>
      <c r="G47" s="357"/>
      <c r="H47" s="352"/>
      <c r="I47" s="357"/>
      <c r="J47" s="411"/>
      <c r="K47" s="361"/>
      <c r="L47" s="364"/>
      <c r="M47" s="367"/>
      <c r="N47" s="115"/>
      <c r="O47" s="361"/>
      <c r="P47" s="364"/>
      <c r="Q47" s="354"/>
      <c r="R47" s="103">
        <v>2</v>
      </c>
      <c r="S47" s="83"/>
      <c r="T47" s="104" t="str">
        <f t="shared" ref="T47:T48" si="55">IF(OR(U47="Preventivo",U47="Detectivo"),"Probabilidad",IF(U47="Correctivo","Impacto",""))</f>
        <v/>
      </c>
      <c r="U47" s="105"/>
      <c r="V47" s="105"/>
      <c r="W47" s="106"/>
      <c r="X47" s="105"/>
      <c r="Y47" s="105"/>
      <c r="Z47" s="105"/>
      <c r="AA47" s="107" t="str">
        <f>IFERROR(IF(T47="Probabilidad",(AA46-(+AA46*W47)),IF(T47="Impacto",L47,"")),"")</f>
        <v/>
      </c>
      <c r="AB47" s="108" t="str">
        <f t="shared" ref="AB47:AB48" si="56">IFERROR(IF(AA47="","",IF(AA47&lt;=0.2,"Muy Baja",IF(AA47&lt;=0.4,"Baja",IF(AA47&lt;=0.6,"Media",IF(AA47&lt;=0.8,"Alta","Muy Alta"))))),"")</f>
        <v/>
      </c>
      <c r="AC47" s="109" t="str">
        <f t="shared" ref="AC47:AC48" si="57">+AA47</f>
        <v/>
      </c>
      <c r="AD47" s="108" t="str">
        <f t="shared" ref="AD47:AD48" si="58">IFERROR(IF(AE47="","",IF(AE47&lt;=0.2,"Leve",IF(AE47&lt;=0.4,"Menor",IF(AE47&lt;=0.6,"Moderado",IF(AE47&lt;=0.8,"Mayor","Catastrófico"))))),"")</f>
        <v/>
      </c>
      <c r="AE47" s="109" t="str">
        <f t="shared" ref="AE47:AE48" si="59">IFERROR(IF(T47="Impacto",(P47-(+P47*W47)),IF(T47="Probabilidad",P47,"")),"")</f>
        <v/>
      </c>
      <c r="AF47" s="110" t="str">
        <f t="shared" ref="AF47:AF48" si="60">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11"/>
      <c r="AH47" s="92"/>
      <c r="AI47" s="100"/>
      <c r="AJ47" s="116"/>
      <c r="AK47" s="116"/>
      <c r="AL47" s="92"/>
      <c r="AM47" s="113"/>
    </row>
    <row r="48" spans="1:39" s="136" customFormat="1" ht="151.5" customHeight="1" x14ac:dyDescent="0.25">
      <c r="A48" s="380"/>
      <c r="B48" s="414"/>
      <c r="C48" s="385"/>
      <c r="D48" s="386"/>
      <c r="E48" s="357"/>
      <c r="F48" s="357"/>
      <c r="G48" s="357"/>
      <c r="H48" s="352"/>
      <c r="I48" s="357"/>
      <c r="J48" s="411"/>
      <c r="K48" s="362"/>
      <c r="L48" s="365"/>
      <c r="M48" s="367"/>
      <c r="N48" s="115"/>
      <c r="O48" s="362"/>
      <c r="P48" s="365"/>
      <c r="Q48" s="355"/>
      <c r="R48" s="103">
        <v>3</v>
      </c>
      <c r="S48" s="83"/>
      <c r="T48" s="104" t="str">
        <f t="shared" si="55"/>
        <v/>
      </c>
      <c r="U48" s="105"/>
      <c r="V48" s="105"/>
      <c r="W48" s="106"/>
      <c r="X48" s="105"/>
      <c r="Y48" s="105"/>
      <c r="Z48" s="105"/>
      <c r="AA48" s="107" t="str">
        <f>IFERROR(IF(T48="Probabilidad",(AA47-(+AA47*W48)),IF(T48="Impacto",L48,"")),"")</f>
        <v/>
      </c>
      <c r="AB48" s="108" t="str">
        <f t="shared" si="56"/>
        <v/>
      </c>
      <c r="AC48" s="109" t="str">
        <f t="shared" si="57"/>
        <v/>
      </c>
      <c r="AD48" s="108" t="str">
        <f t="shared" si="58"/>
        <v/>
      </c>
      <c r="AE48" s="109" t="str">
        <f t="shared" si="59"/>
        <v/>
      </c>
      <c r="AF48" s="110" t="str">
        <f t="shared" si="60"/>
        <v/>
      </c>
      <c r="AG48" s="111"/>
      <c r="AH48" s="92"/>
      <c r="AI48" s="100"/>
      <c r="AJ48" s="116"/>
      <c r="AK48" s="116"/>
      <c r="AL48" s="92"/>
      <c r="AM48" s="113"/>
    </row>
    <row r="49" spans="1:39" s="136" customFormat="1" ht="151.5" customHeight="1" x14ac:dyDescent="0.25">
      <c r="A49" s="380">
        <v>16</v>
      </c>
      <c r="B49" s="381" t="s">
        <v>242</v>
      </c>
      <c r="C49" s="384" t="s">
        <v>382</v>
      </c>
      <c r="D49" s="384" t="s">
        <v>249</v>
      </c>
      <c r="E49" s="356" t="s">
        <v>120</v>
      </c>
      <c r="F49" s="356" t="s">
        <v>439</v>
      </c>
      <c r="G49" s="356" t="s">
        <v>262</v>
      </c>
      <c r="H49" s="351" t="s">
        <v>261</v>
      </c>
      <c r="I49" s="356" t="s">
        <v>327</v>
      </c>
      <c r="J49" s="358" t="s">
        <v>258</v>
      </c>
      <c r="K49" s="360" t="str">
        <f>IF(J49&lt;=0,"",IF(J49&lt;=2,"Muy Baja",IF(J49&lt;=24,"Baja",IF(J49&lt;=500,"Media",IF(J49&lt;=5000,"Alta","Muy Alta")))))</f>
        <v>Muy Alta</v>
      </c>
      <c r="L49" s="363">
        <f>IF(K49="","",IF(K49="Muy Baja",0.2,IF(K49="Baja",0.4,IF(K49="Media",0.6,IF(K49="Alta",0.8,IF(K49="Muy Alta",1,))))))</f>
        <v>1</v>
      </c>
      <c r="M49" s="366" t="s">
        <v>489</v>
      </c>
      <c r="N49" s="102" t="str">
        <f>IF(NOT(ISERROR(MATCH(M49,'Tabla Impacto'!$B$221:$B$223,0))),'Tabla Impacto'!$F$223&amp;"Por favor no seleccionar los criterios de impacto(Afectación Económica o presupuestal y Pérdida Reputacional)",M49)</f>
        <v xml:space="preserve"> El riesgo afecta la imagen de la entidad con efecto publicitario sostenido a nivel de sector administrativo, nivel departamental o municipal</v>
      </c>
      <c r="O49" s="360" t="str">
        <f>IF(OR(N49='Tabla Impacto'!$C$11,N49='Tabla Impacto'!$D$11),"Leve",IF(OR(N49='Tabla Impacto'!$C$12,N49='Tabla Impacto'!$D$12),"Menor",IF(OR(N49='Tabla Impacto'!$C$13,N49='Tabla Impacto'!$D$13),"Moderado",IF(OR(N49='Tabla Impacto'!$C$14,N49='Tabla Impacto'!$D$14),"Mayor",IF(OR(N49='Tabla Impacto'!$C$15,N49='Tabla Impacto'!$D$15),"Catastrófico","")))))</f>
        <v>Mayor</v>
      </c>
      <c r="P49" s="363">
        <f>IF(O49="","",IF(O49="Leve",0.2,IF(O49="Menor",0.4,IF(O49="Moderado",0.6,IF(O49="Mayor",0.8,IF(O49="Catastrófico",1,))))))</f>
        <v>0.8</v>
      </c>
      <c r="Q49" s="353"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03">
        <v>1</v>
      </c>
      <c r="S49" s="83" t="s">
        <v>263</v>
      </c>
      <c r="T49" s="104" t="str">
        <f t="shared" ref="T49:T51" si="61">IF(OR(U49="Preventivo",U49="Detectivo"),"Probabilidad",IF(U49="Correctivo","Impacto",""))</f>
        <v>Probabilidad</v>
      </c>
      <c r="U49" s="105" t="s">
        <v>14</v>
      </c>
      <c r="V49" s="105" t="s">
        <v>9</v>
      </c>
      <c r="W49" s="106" t="str">
        <f t="shared" ref="W49" si="62">IF(AND(U49="Preventivo",V49="Automático"),"50%",IF(AND(U49="Preventivo",V49="Manual"),"40%",IF(AND(U49="Detectivo",V49="Automático"),"40%",IF(AND(U49="Detectivo",V49="Manual"),"30%",IF(AND(U49="Correctivo",V49="Automático"),"35%",IF(AND(U49="Correctivo",V49="Manual"),"25%",""))))))</f>
        <v>40%</v>
      </c>
      <c r="X49" s="105" t="s">
        <v>19</v>
      </c>
      <c r="Y49" s="105" t="s">
        <v>22</v>
      </c>
      <c r="Z49" s="105" t="s">
        <v>110</v>
      </c>
      <c r="AA49" s="107">
        <f t="shared" ref="AA49" si="63">IFERROR(IF(T49="Probabilidad",(L49-(+L49*W49)),IF(T49="Impacto",L49,"")),"")</f>
        <v>0.6</v>
      </c>
      <c r="AB49" s="108" t="str">
        <f t="shared" ref="AB49:AB51" si="64">IFERROR(IF(AA49="","",IF(AA49&lt;=0.2,"Muy Baja",IF(AA49&lt;=0.4,"Baja",IF(AA49&lt;=0.6,"Media",IF(AA49&lt;=0.8,"Alta","Muy Alta"))))),"")</f>
        <v>Media</v>
      </c>
      <c r="AC49" s="109">
        <f t="shared" ref="AC49:AC51" si="65">+AA49</f>
        <v>0.6</v>
      </c>
      <c r="AD49" s="108" t="str">
        <f t="shared" ref="AD49:AD51" si="66">IFERROR(IF(AE49="","",IF(AE49&lt;=0.2,"Leve",IF(AE49&lt;=0.4,"Menor",IF(AE49&lt;=0.6,"Moderado",IF(AE49&lt;=0.8,"Mayor","Catastrófico"))))),"")</f>
        <v>Mayor</v>
      </c>
      <c r="AE49" s="109">
        <f t="shared" ref="AE49:AE51" si="67">IFERROR(IF(T49="Impacto",(P49-(+P49*W49)),IF(T49="Probabilidad",P49,"")),"")</f>
        <v>0.8</v>
      </c>
      <c r="AF49" s="110" t="str">
        <f t="shared" ref="AF49:AF51" si="68">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Alto</v>
      </c>
      <c r="AG49" s="111" t="s">
        <v>122</v>
      </c>
      <c r="AH49" s="92" t="s">
        <v>514</v>
      </c>
      <c r="AI49" s="100" t="s">
        <v>203</v>
      </c>
      <c r="AJ49" s="116">
        <v>44562</v>
      </c>
      <c r="AK49" s="116">
        <v>44926</v>
      </c>
      <c r="AL49" s="99" t="s">
        <v>264</v>
      </c>
      <c r="AM49" s="113"/>
    </row>
    <row r="50" spans="1:39" s="136" customFormat="1" ht="151.5" customHeight="1" x14ac:dyDescent="0.25">
      <c r="A50" s="380"/>
      <c r="B50" s="382"/>
      <c r="C50" s="385"/>
      <c r="D50" s="386"/>
      <c r="E50" s="357"/>
      <c r="F50" s="357"/>
      <c r="G50" s="357"/>
      <c r="H50" s="352"/>
      <c r="I50" s="357"/>
      <c r="J50" s="359"/>
      <c r="K50" s="361"/>
      <c r="L50" s="364"/>
      <c r="M50" s="367"/>
      <c r="N50" s="115"/>
      <c r="O50" s="361"/>
      <c r="P50" s="364"/>
      <c r="Q50" s="354"/>
      <c r="R50" s="103">
        <v>2</v>
      </c>
      <c r="S50" s="83"/>
      <c r="T50" s="104" t="str">
        <f t="shared" si="61"/>
        <v/>
      </c>
      <c r="U50" s="105"/>
      <c r="V50" s="105"/>
      <c r="W50" s="106"/>
      <c r="X50" s="105"/>
      <c r="Y50" s="105"/>
      <c r="Z50" s="105"/>
      <c r="AA50" s="107" t="str">
        <f>IFERROR(IF(T50="Probabilidad",(AA49-(+AA49*W50)),IF(T50="Impacto",L50,"")),"")</f>
        <v/>
      </c>
      <c r="AB50" s="108" t="str">
        <f t="shared" si="64"/>
        <v/>
      </c>
      <c r="AC50" s="109" t="str">
        <f t="shared" si="65"/>
        <v/>
      </c>
      <c r="AD50" s="108" t="str">
        <f t="shared" si="66"/>
        <v/>
      </c>
      <c r="AE50" s="109" t="str">
        <f t="shared" si="67"/>
        <v/>
      </c>
      <c r="AF50" s="110" t="str">
        <f t="shared" si="68"/>
        <v/>
      </c>
      <c r="AG50" s="111"/>
      <c r="AH50" s="92"/>
      <c r="AI50" s="100"/>
      <c r="AJ50" s="116"/>
      <c r="AK50" s="116"/>
      <c r="AL50" s="92"/>
      <c r="AM50" s="113"/>
    </row>
    <row r="51" spans="1:39" s="136" customFormat="1" ht="151.5" customHeight="1" x14ac:dyDescent="0.25">
      <c r="A51" s="404"/>
      <c r="B51" s="383"/>
      <c r="C51" s="385"/>
      <c r="D51" s="386"/>
      <c r="E51" s="357"/>
      <c r="F51" s="357"/>
      <c r="G51" s="357"/>
      <c r="H51" s="352"/>
      <c r="I51" s="357"/>
      <c r="J51" s="359"/>
      <c r="K51" s="362"/>
      <c r="L51" s="365"/>
      <c r="M51" s="367"/>
      <c r="N51" s="115"/>
      <c r="O51" s="362"/>
      <c r="P51" s="365"/>
      <c r="Q51" s="355"/>
      <c r="R51" s="103">
        <v>3</v>
      </c>
      <c r="S51" s="83"/>
      <c r="T51" s="104" t="str">
        <f t="shared" si="61"/>
        <v/>
      </c>
      <c r="U51" s="105"/>
      <c r="V51" s="105"/>
      <c r="W51" s="106"/>
      <c r="X51" s="105"/>
      <c r="Y51" s="105"/>
      <c r="Z51" s="105"/>
      <c r="AA51" s="107" t="str">
        <f>IFERROR(IF(T51="Probabilidad",(AA50-(+AA50*W51)),IF(T51="Impacto",L51,"")),"")</f>
        <v/>
      </c>
      <c r="AB51" s="108" t="str">
        <f t="shared" si="64"/>
        <v/>
      </c>
      <c r="AC51" s="109" t="str">
        <f t="shared" si="65"/>
        <v/>
      </c>
      <c r="AD51" s="108" t="str">
        <f t="shared" si="66"/>
        <v/>
      </c>
      <c r="AE51" s="109" t="str">
        <f t="shared" si="67"/>
        <v/>
      </c>
      <c r="AF51" s="110" t="str">
        <f t="shared" si="68"/>
        <v/>
      </c>
      <c r="AG51" s="111"/>
      <c r="AH51" s="92"/>
      <c r="AI51" s="100"/>
      <c r="AJ51" s="116"/>
      <c r="AK51" s="116"/>
      <c r="AL51" s="92"/>
      <c r="AM51" s="113"/>
    </row>
    <row r="52" spans="1:39" s="136" customFormat="1" ht="151.5" customHeight="1" x14ac:dyDescent="0.25">
      <c r="A52" s="379">
        <v>17</v>
      </c>
      <c r="B52" s="381" t="s">
        <v>242</v>
      </c>
      <c r="C52" s="384" t="s">
        <v>382</v>
      </c>
      <c r="D52" s="384" t="s">
        <v>249</v>
      </c>
      <c r="E52" s="356" t="s">
        <v>120</v>
      </c>
      <c r="F52" s="356" t="s">
        <v>440</v>
      </c>
      <c r="G52" s="356" t="s">
        <v>266</v>
      </c>
      <c r="H52" s="351" t="s">
        <v>265</v>
      </c>
      <c r="I52" s="356" t="s">
        <v>327</v>
      </c>
      <c r="J52" s="358">
        <v>60</v>
      </c>
      <c r="K52" s="360" t="str">
        <f>IF(J52&lt;=0,"",IF(J52&lt;=2,"Muy Baja",IF(J52&lt;=24,"Baja",IF(J52&lt;=500,"Media",IF(J52&lt;=5000,"Alta","Muy Alta")))))</f>
        <v>Media</v>
      </c>
      <c r="L52" s="363">
        <f>IF(K52="","",IF(K52="Muy Baja",0.2,IF(K52="Baja",0.4,IF(K52="Media",0.6,IF(K52="Alta",0.8,IF(K52="Muy Alta",1,))))))</f>
        <v>0.6</v>
      </c>
      <c r="M52" s="366" t="s">
        <v>482</v>
      </c>
      <c r="N52" s="102" t="str">
        <f>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60" t="str">
        <f>IF(OR(N52='Tabla Impacto'!$C$11,N52='Tabla Impacto'!$D$11),"Leve",IF(OR(N52='Tabla Impacto'!$C$12,N52='Tabla Impacto'!$D$12),"Menor",IF(OR(N52='Tabla Impacto'!$C$13,N52='Tabla Impacto'!$D$13),"Moderado",IF(OR(N52='Tabla Impacto'!$C$14,N52='Tabla Impacto'!$D$14),"Mayor",IF(OR(N52='Tabla Impacto'!$C$15,N52='Tabla Impacto'!$D$15),"Catastrófico","")))))</f>
        <v>Moderado</v>
      </c>
      <c r="P52" s="363">
        <f>IF(O52="","",IF(O52="Leve",0.2,IF(O52="Menor",0.4,IF(O52="Moderado",0.6,IF(O52="Mayor",0.8,IF(O52="Catastrófico",1,))))))</f>
        <v>0.6</v>
      </c>
      <c r="Q52" s="353"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103">
        <v>1</v>
      </c>
      <c r="S52" s="83" t="s">
        <v>267</v>
      </c>
      <c r="T52" s="104" t="str">
        <f t="shared" si="25"/>
        <v>Probabilidad</v>
      </c>
      <c r="U52" s="105" t="s">
        <v>15</v>
      </c>
      <c r="V52" s="105" t="s">
        <v>9</v>
      </c>
      <c r="W52" s="106" t="str">
        <f t="shared" si="26"/>
        <v>30%</v>
      </c>
      <c r="X52" s="105" t="s">
        <v>19</v>
      </c>
      <c r="Y52" s="105" t="s">
        <v>22</v>
      </c>
      <c r="Z52" s="105" t="s">
        <v>110</v>
      </c>
      <c r="AA52" s="107">
        <f t="shared" si="27"/>
        <v>0.42</v>
      </c>
      <c r="AB52" s="108" t="str">
        <f t="shared" si="28"/>
        <v>Media</v>
      </c>
      <c r="AC52" s="109">
        <f t="shared" si="29"/>
        <v>0.42</v>
      </c>
      <c r="AD52" s="108" t="str">
        <f t="shared" si="30"/>
        <v>Moderado</v>
      </c>
      <c r="AE52" s="109">
        <f t="shared" si="31"/>
        <v>0.6</v>
      </c>
      <c r="AF52" s="110" t="str">
        <f t="shared" si="32"/>
        <v>Moderado</v>
      </c>
      <c r="AG52" s="111" t="s">
        <v>122</v>
      </c>
      <c r="AH52" s="92" t="s">
        <v>269</v>
      </c>
      <c r="AI52" s="117" t="s">
        <v>270</v>
      </c>
      <c r="AJ52" s="116">
        <v>44562</v>
      </c>
      <c r="AK52" s="116">
        <v>44926</v>
      </c>
      <c r="AL52" s="92" t="s">
        <v>271</v>
      </c>
      <c r="AM52" s="113"/>
    </row>
    <row r="53" spans="1:39" s="136" customFormat="1" ht="151.5" customHeight="1" x14ac:dyDescent="0.25">
      <c r="A53" s="380"/>
      <c r="B53" s="382"/>
      <c r="C53" s="385"/>
      <c r="D53" s="386"/>
      <c r="E53" s="357"/>
      <c r="F53" s="357"/>
      <c r="G53" s="357"/>
      <c r="H53" s="352"/>
      <c r="I53" s="357"/>
      <c r="J53" s="359"/>
      <c r="K53" s="361"/>
      <c r="L53" s="364"/>
      <c r="M53" s="367"/>
      <c r="N53" s="115"/>
      <c r="O53" s="361"/>
      <c r="P53" s="364"/>
      <c r="Q53" s="354"/>
      <c r="R53" s="103">
        <v>2</v>
      </c>
      <c r="S53" s="83" t="s">
        <v>268</v>
      </c>
      <c r="T53" s="104" t="str">
        <f t="shared" ref="T53:T54" si="69">IF(OR(U53="Preventivo",U53="Detectivo"),"Probabilidad",IF(U53="Correctivo","Impacto",""))</f>
        <v>Probabilidad</v>
      </c>
      <c r="U53" s="105" t="s">
        <v>15</v>
      </c>
      <c r="V53" s="105" t="s">
        <v>9</v>
      </c>
      <c r="W53" s="106" t="str">
        <f t="shared" ref="W53" si="70">IF(AND(U53="Preventivo",V53="Automático"),"50%",IF(AND(U53="Preventivo",V53="Manual"),"40%",IF(AND(U53="Detectivo",V53="Automático"),"40%",IF(AND(U53="Detectivo",V53="Manual"),"30%",IF(AND(U53="Correctivo",V53="Automático"),"35%",IF(AND(U53="Correctivo",V53="Manual"),"25%",""))))))</f>
        <v>30%</v>
      </c>
      <c r="X53" s="105" t="s">
        <v>19</v>
      </c>
      <c r="Y53" s="105" t="s">
        <v>22</v>
      </c>
      <c r="Z53" s="105" t="s">
        <v>110</v>
      </c>
      <c r="AA53" s="107">
        <f>IFERROR(IF(T53="Probabilidad",(AA52-(+AA52*W53)),IF(T53="Impacto",L53,"")),"")</f>
        <v>0.29399999999999998</v>
      </c>
      <c r="AB53" s="108" t="str">
        <f t="shared" ref="AB53:AB54" si="71">IFERROR(IF(AA53="","",IF(AA53&lt;=0.2,"Muy Baja",IF(AA53&lt;=0.4,"Baja",IF(AA53&lt;=0.6,"Media",IF(AA53&lt;=0.8,"Alta","Muy Alta"))))),"")</f>
        <v>Baja</v>
      </c>
      <c r="AC53" s="109">
        <f t="shared" ref="AC53:AC54" si="72">+AA53</f>
        <v>0.29399999999999998</v>
      </c>
      <c r="AD53" s="108" t="str">
        <f t="shared" ref="AD53:AD54" si="73">IFERROR(IF(AE53="","",IF(AE53&lt;=0.2,"Leve",IF(AE53&lt;=0.4,"Menor",IF(AE53&lt;=0.6,"Moderado",IF(AE53&lt;=0.8,"Mayor","Catastrófico"))))),"")</f>
        <v>Moderado</v>
      </c>
      <c r="AE53" s="109">
        <v>0.6</v>
      </c>
      <c r="AF53" s="110" t="str">
        <f t="shared" ref="AF53:AF54" si="74">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Moderado</v>
      </c>
      <c r="AG53" s="111" t="s">
        <v>122</v>
      </c>
      <c r="AH53" s="92" t="s">
        <v>269</v>
      </c>
      <c r="AI53" s="117" t="s">
        <v>270</v>
      </c>
      <c r="AJ53" s="116">
        <v>44562</v>
      </c>
      <c r="AK53" s="116">
        <v>44926</v>
      </c>
      <c r="AL53" s="92" t="s">
        <v>271</v>
      </c>
      <c r="AM53" s="113"/>
    </row>
    <row r="54" spans="1:39" s="136" customFormat="1" ht="151.5" customHeight="1" x14ac:dyDescent="0.25">
      <c r="A54" s="380"/>
      <c r="B54" s="383"/>
      <c r="C54" s="385"/>
      <c r="D54" s="386"/>
      <c r="E54" s="357"/>
      <c r="F54" s="357"/>
      <c r="G54" s="357"/>
      <c r="H54" s="352"/>
      <c r="I54" s="357"/>
      <c r="J54" s="359"/>
      <c r="K54" s="362"/>
      <c r="L54" s="365"/>
      <c r="M54" s="367"/>
      <c r="N54" s="115"/>
      <c r="O54" s="362"/>
      <c r="P54" s="365"/>
      <c r="Q54" s="355"/>
      <c r="R54" s="103">
        <v>3</v>
      </c>
      <c r="S54" s="83"/>
      <c r="T54" s="104" t="str">
        <f t="shared" si="69"/>
        <v/>
      </c>
      <c r="U54" s="105"/>
      <c r="V54" s="105"/>
      <c r="W54" s="106"/>
      <c r="X54" s="105"/>
      <c r="Y54" s="105"/>
      <c r="Z54" s="105"/>
      <c r="AA54" s="107" t="str">
        <f>IFERROR(IF(T54="Probabilidad",(AA53-(+AA53*W54)),IF(T54="Impacto",L54,"")),"")</f>
        <v/>
      </c>
      <c r="AB54" s="108" t="str">
        <f t="shared" si="71"/>
        <v/>
      </c>
      <c r="AC54" s="109" t="str">
        <f t="shared" si="72"/>
        <v/>
      </c>
      <c r="AD54" s="108" t="str">
        <f t="shared" si="73"/>
        <v/>
      </c>
      <c r="AE54" s="109" t="str">
        <f t="shared" ref="AE54" si="75">IFERROR(IF(T54="Impacto",(P54-(+P54*W54)),IF(T54="Probabilidad",P54,"")),"")</f>
        <v/>
      </c>
      <c r="AF54" s="110" t="str">
        <f t="shared" si="74"/>
        <v/>
      </c>
      <c r="AG54" s="111"/>
      <c r="AH54" s="92"/>
      <c r="AI54" s="100"/>
      <c r="AJ54" s="116"/>
      <c r="AK54" s="116"/>
      <c r="AL54" s="92"/>
      <c r="AM54" s="113"/>
    </row>
    <row r="55" spans="1:39" s="136" customFormat="1" ht="151.5" customHeight="1" x14ac:dyDescent="0.25">
      <c r="A55" s="380">
        <v>18</v>
      </c>
      <c r="B55" s="381" t="s">
        <v>272</v>
      </c>
      <c r="C55" s="384" t="s">
        <v>273</v>
      </c>
      <c r="D55" s="384" t="s">
        <v>384</v>
      </c>
      <c r="E55" s="356" t="s">
        <v>120</v>
      </c>
      <c r="F55" s="356" t="s">
        <v>274</v>
      </c>
      <c r="G55" s="356" t="s">
        <v>275</v>
      </c>
      <c r="H55" s="351" t="s">
        <v>441</v>
      </c>
      <c r="I55" s="356" t="s">
        <v>117</v>
      </c>
      <c r="J55" s="358">
        <v>360</v>
      </c>
      <c r="K55" s="360" t="str">
        <f>IF(J55&lt;=0,"",IF(J55&lt;=2,"Muy Baja",IF(J55&lt;=24,"Baja",IF(J55&lt;=500,"Media",IF(J55&lt;=5000,"Alta","Muy Alta")))))</f>
        <v>Media</v>
      </c>
      <c r="L55" s="363">
        <f>IF(K55="","",IF(K55="Muy Baja",0.2,IF(K55="Baja",0.4,IF(K55="Media",0.6,IF(K55="Alta",0.8,IF(K55="Muy Alta",1,))))))</f>
        <v>0.6</v>
      </c>
      <c r="M55" s="366" t="s">
        <v>482</v>
      </c>
      <c r="N55" s="102" t="str">
        <f>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60" t="str">
        <f>IF(OR(N55='Tabla Impacto'!$C$11,N55='Tabla Impacto'!$D$11),"Leve",IF(OR(N55='Tabla Impacto'!$C$12,N55='Tabla Impacto'!$D$12),"Menor",IF(OR(N55='Tabla Impacto'!$C$13,N55='Tabla Impacto'!$D$13),"Moderado",IF(OR(N55='Tabla Impacto'!$C$14,N55='Tabla Impacto'!$D$14),"Mayor",IF(OR(N55='Tabla Impacto'!$C$15,N55='Tabla Impacto'!$D$15),"Catastrófico","")))))</f>
        <v>Moderado</v>
      </c>
      <c r="P55" s="363">
        <f>IF(O55="","",IF(O55="Leve",0.2,IF(O55="Menor",0.4,IF(O55="Moderado",0.6,IF(O55="Mayor",0.8,IF(O55="Catastrófico",1,))))))</f>
        <v>0.6</v>
      </c>
      <c r="Q55" s="353"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03">
        <v>1</v>
      </c>
      <c r="S55" s="83" t="s">
        <v>276</v>
      </c>
      <c r="T55" s="104" t="str">
        <f t="shared" si="25"/>
        <v>Probabilidad</v>
      </c>
      <c r="U55" s="105" t="s">
        <v>15</v>
      </c>
      <c r="V55" s="105" t="s">
        <v>9</v>
      </c>
      <c r="W55" s="106" t="str">
        <f t="shared" si="26"/>
        <v>30%</v>
      </c>
      <c r="X55" s="105" t="s">
        <v>20</v>
      </c>
      <c r="Y55" s="105" t="s">
        <v>22</v>
      </c>
      <c r="Z55" s="105" t="s">
        <v>110</v>
      </c>
      <c r="AA55" s="107">
        <f t="shared" si="27"/>
        <v>0.42</v>
      </c>
      <c r="AB55" s="108" t="str">
        <f t="shared" si="28"/>
        <v>Media</v>
      </c>
      <c r="AC55" s="109">
        <f t="shared" si="29"/>
        <v>0.42</v>
      </c>
      <c r="AD55" s="108" t="str">
        <f t="shared" si="30"/>
        <v>Moderado</v>
      </c>
      <c r="AE55" s="109">
        <f t="shared" si="31"/>
        <v>0.6</v>
      </c>
      <c r="AF55" s="110" t="str">
        <f t="shared" si="32"/>
        <v>Moderado</v>
      </c>
      <c r="AG55" s="111" t="s">
        <v>122</v>
      </c>
      <c r="AH55" s="92" t="s">
        <v>383</v>
      </c>
      <c r="AI55" s="100" t="s">
        <v>198</v>
      </c>
      <c r="AJ55" s="116">
        <v>44562</v>
      </c>
      <c r="AK55" s="116">
        <v>44926</v>
      </c>
      <c r="AL55" s="92" t="s">
        <v>277</v>
      </c>
      <c r="AM55" s="113"/>
    </row>
    <row r="56" spans="1:39" s="136" customFormat="1" ht="151.5" customHeight="1" x14ac:dyDescent="0.25">
      <c r="A56" s="380"/>
      <c r="B56" s="382"/>
      <c r="C56" s="386"/>
      <c r="D56" s="385"/>
      <c r="E56" s="357"/>
      <c r="F56" s="357"/>
      <c r="G56" s="357"/>
      <c r="H56" s="352"/>
      <c r="I56" s="357"/>
      <c r="J56" s="359"/>
      <c r="K56" s="361"/>
      <c r="L56" s="364"/>
      <c r="M56" s="367"/>
      <c r="N56" s="115"/>
      <c r="O56" s="361"/>
      <c r="P56" s="364"/>
      <c r="Q56" s="354"/>
      <c r="R56" s="103">
        <v>2</v>
      </c>
      <c r="S56" s="83"/>
      <c r="T56" s="104" t="str">
        <f t="shared" ref="T56:T57" si="76">IF(OR(U56="Preventivo",U56="Detectivo"),"Probabilidad",IF(U56="Correctivo","Impacto",""))</f>
        <v/>
      </c>
      <c r="U56" s="105"/>
      <c r="V56" s="105"/>
      <c r="W56" s="106"/>
      <c r="X56" s="105"/>
      <c r="Y56" s="105"/>
      <c r="Z56" s="105"/>
      <c r="AA56" s="107" t="str">
        <f>IFERROR(IF(T56="Probabilidad",(AA55-(+AA55*W56)),IF(T56="Impacto",L56,"")),"")</f>
        <v/>
      </c>
      <c r="AB56" s="108" t="str">
        <f t="shared" ref="AB56:AB57" si="77">IFERROR(IF(AA56="","",IF(AA56&lt;=0.2,"Muy Baja",IF(AA56&lt;=0.4,"Baja",IF(AA56&lt;=0.6,"Media",IF(AA56&lt;=0.8,"Alta","Muy Alta"))))),"")</f>
        <v/>
      </c>
      <c r="AC56" s="109" t="str">
        <f t="shared" ref="AC56:AC57" si="78">+AA56</f>
        <v/>
      </c>
      <c r="AD56" s="108" t="str">
        <f t="shared" ref="AD56:AD57" si="79">IFERROR(IF(AE56="","",IF(AE56&lt;=0.2,"Leve",IF(AE56&lt;=0.4,"Menor",IF(AE56&lt;=0.6,"Moderado",IF(AE56&lt;=0.8,"Mayor","Catastrófico"))))),"")</f>
        <v/>
      </c>
      <c r="AE56" s="109" t="str">
        <f t="shared" ref="AE56:AE57" si="80">IFERROR(IF(T56="Impacto",(P56-(+P56*W56)),IF(T56="Probabilidad",P56,"")),"")</f>
        <v/>
      </c>
      <c r="AF56" s="110" t="str">
        <f t="shared" ref="AF56:AF57" si="81">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11"/>
      <c r="AH56" s="92"/>
      <c r="AI56" s="100"/>
      <c r="AJ56" s="116"/>
      <c r="AK56" s="116"/>
      <c r="AL56" s="92"/>
      <c r="AM56" s="113"/>
    </row>
    <row r="57" spans="1:39" s="136" customFormat="1" ht="151.5" customHeight="1" x14ac:dyDescent="0.25">
      <c r="A57" s="380"/>
      <c r="B57" s="383"/>
      <c r="C57" s="386"/>
      <c r="D57" s="385"/>
      <c r="E57" s="357"/>
      <c r="F57" s="357"/>
      <c r="G57" s="357"/>
      <c r="H57" s="352"/>
      <c r="I57" s="357"/>
      <c r="J57" s="359"/>
      <c r="K57" s="362"/>
      <c r="L57" s="365"/>
      <c r="M57" s="419"/>
      <c r="N57" s="115"/>
      <c r="O57" s="362"/>
      <c r="P57" s="365"/>
      <c r="Q57" s="355"/>
      <c r="R57" s="103">
        <v>3</v>
      </c>
      <c r="S57" s="83"/>
      <c r="T57" s="104" t="str">
        <f t="shared" si="76"/>
        <v/>
      </c>
      <c r="U57" s="105"/>
      <c r="V57" s="105"/>
      <c r="W57" s="106"/>
      <c r="X57" s="105"/>
      <c r="Y57" s="105"/>
      <c r="Z57" s="105"/>
      <c r="AA57" s="107" t="str">
        <f>IFERROR(IF(T57="Probabilidad",(AA56-(+AA56*W57)),IF(T57="Impacto",L57,"")),"")</f>
        <v/>
      </c>
      <c r="AB57" s="108" t="str">
        <f t="shared" si="77"/>
        <v/>
      </c>
      <c r="AC57" s="109" t="str">
        <f t="shared" si="78"/>
        <v/>
      </c>
      <c r="AD57" s="108" t="str">
        <f t="shared" si="79"/>
        <v/>
      </c>
      <c r="AE57" s="109" t="str">
        <f t="shared" si="80"/>
        <v/>
      </c>
      <c r="AF57" s="110" t="str">
        <f t="shared" si="81"/>
        <v/>
      </c>
      <c r="AG57" s="111"/>
      <c r="AH57" s="92"/>
      <c r="AI57" s="100"/>
      <c r="AJ57" s="116"/>
      <c r="AK57" s="116"/>
      <c r="AL57" s="92"/>
      <c r="AM57" s="113"/>
    </row>
    <row r="58" spans="1:39" s="136" customFormat="1" ht="151.5" customHeight="1" x14ac:dyDescent="0.25">
      <c r="A58" s="380">
        <v>19</v>
      </c>
      <c r="B58" s="381" t="s">
        <v>272</v>
      </c>
      <c r="C58" s="384" t="s">
        <v>273</v>
      </c>
      <c r="D58" s="384" t="s">
        <v>384</v>
      </c>
      <c r="E58" s="356" t="s">
        <v>120</v>
      </c>
      <c r="F58" s="409" t="s">
        <v>278</v>
      </c>
      <c r="G58" s="356" t="s">
        <v>279</v>
      </c>
      <c r="H58" s="351" t="s">
        <v>566</v>
      </c>
      <c r="I58" s="356" t="s">
        <v>115</v>
      </c>
      <c r="J58" s="358">
        <v>246</v>
      </c>
      <c r="K58" s="360" t="str">
        <f>IF(J58&lt;=0,"",IF(J58&lt;=2,"Muy Baja",IF(J58&lt;=24,"Baja",IF(J58&lt;=500,"Media",IF(J58&lt;=5000,"Alta","Muy Alta")))))</f>
        <v>Media</v>
      </c>
      <c r="L58" s="363">
        <f>IF(K58="","",IF(K58="Muy Baja",0.2,IF(K58="Baja",0.4,IF(K58="Media",0.6,IF(K58="Alta",0.8,IF(K58="Muy Alta",1,))))))</f>
        <v>0.6</v>
      </c>
      <c r="M58" s="366" t="s">
        <v>489</v>
      </c>
      <c r="N58" s="102" t="str">
        <f>IF(NOT(ISERROR(MATCH(M58,'Tabla Impacto'!$B$221:$B$223,0))),'Tabla Impacto'!$F$223&amp;"Por favor no seleccionar los criterios de impacto(Afectación Económica o presupuestal y Pérdida Reputacional)",M58)</f>
        <v xml:space="preserve"> El riesgo afecta la imagen de la entidad con efecto publicitario sostenido a nivel de sector administrativo, nivel departamental o municipal</v>
      </c>
      <c r="O58" s="360" t="str">
        <f>IF(OR(N58='Tabla Impacto'!$C$11,N58='Tabla Impacto'!$D$11),"Leve",IF(OR(N58='Tabla Impacto'!$C$12,N58='Tabla Impacto'!$D$12),"Menor",IF(OR(N58='Tabla Impacto'!$C$13,N58='Tabla Impacto'!$D$13),"Moderado",IF(OR(N58='Tabla Impacto'!$C$14,N58='Tabla Impacto'!$D$14),"Mayor",IF(OR(N58='Tabla Impacto'!$C$15,N58='Tabla Impacto'!$D$15),"Catastrófico","")))))</f>
        <v>Mayor</v>
      </c>
      <c r="P58" s="363">
        <f>IF(O58="","",IF(O58="Leve",0.2,IF(O58="Menor",0.4,IF(O58="Moderado",0.6,IF(O58="Mayor",0.8,IF(O58="Catastrófico",1,))))))</f>
        <v>0.8</v>
      </c>
      <c r="Q58" s="353"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03">
        <v>1</v>
      </c>
      <c r="S58" s="83" t="s">
        <v>537</v>
      </c>
      <c r="T58" s="104" t="str">
        <f t="shared" si="25"/>
        <v>Probabilidad</v>
      </c>
      <c r="U58" s="105" t="s">
        <v>14</v>
      </c>
      <c r="V58" s="105" t="s">
        <v>9</v>
      </c>
      <c r="W58" s="106" t="str">
        <f t="shared" si="26"/>
        <v>40%</v>
      </c>
      <c r="X58" s="105" t="s">
        <v>20</v>
      </c>
      <c r="Y58" s="105" t="s">
        <v>22</v>
      </c>
      <c r="Z58" s="105" t="s">
        <v>110</v>
      </c>
      <c r="AA58" s="107">
        <f t="shared" si="27"/>
        <v>0.36</v>
      </c>
      <c r="AB58" s="108" t="str">
        <f t="shared" si="28"/>
        <v>Baja</v>
      </c>
      <c r="AC58" s="109">
        <f t="shared" si="29"/>
        <v>0.36</v>
      </c>
      <c r="AD58" s="108" t="str">
        <f t="shared" si="30"/>
        <v>Mayor</v>
      </c>
      <c r="AE58" s="109">
        <f t="shared" si="31"/>
        <v>0.8</v>
      </c>
      <c r="AF58" s="110" t="str">
        <f t="shared" si="32"/>
        <v>Alto</v>
      </c>
      <c r="AG58" s="111" t="s">
        <v>122</v>
      </c>
      <c r="AH58" s="99" t="s">
        <v>369</v>
      </c>
      <c r="AI58" s="94" t="s">
        <v>212</v>
      </c>
      <c r="AJ58" s="128">
        <v>44562</v>
      </c>
      <c r="AK58" s="129" t="s">
        <v>370</v>
      </c>
      <c r="AL58" s="92" t="s">
        <v>280</v>
      </c>
      <c r="AM58" s="113"/>
    </row>
    <row r="59" spans="1:39" s="136" customFormat="1" ht="151.5" customHeight="1" x14ac:dyDescent="0.25">
      <c r="A59" s="380"/>
      <c r="B59" s="382"/>
      <c r="C59" s="386"/>
      <c r="D59" s="385"/>
      <c r="E59" s="357"/>
      <c r="F59" s="357"/>
      <c r="G59" s="357"/>
      <c r="H59" s="352"/>
      <c r="I59" s="357"/>
      <c r="J59" s="359"/>
      <c r="K59" s="361"/>
      <c r="L59" s="364"/>
      <c r="M59" s="367"/>
      <c r="N59" s="115"/>
      <c r="O59" s="361"/>
      <c r="P59" s="364"/>
      <c r="Q59" s="354"/>
      <c r="R59" s="103">
        <v>2</v>
      </c>
      <c r="S59" s="83"/>
      <c r="T59" s="104" t="str">
        <f t="shared" ref="T59:T60" si="82">IF(OR(U59="Preventivo",U59="Detectivo"),"Probabilidad",IF(U59="Correctivo","Impacto",""))</f>
        <v/>
      </c>
      <c r="U59" s="105"/>
      <c r="V59" s="105"/>
      <c r="W59" s="106"/>
      <c r="X59" s="105"/>
      <c r="Y59" s="105"/>
      <c r="Z59" s="105"/>
      <c r="AA59" s="107" t="str">
        <f>IFERROR(IF(T59="Probabilidad",(AA58-(+AA58*W59)),IF(T59="Impacto",L59,"")),"")</f>
        <v/>
      </c>
      <c r="AB59" s="108" t="str">
        <f t="shared" ref="AB59:AB60" si="83">IFERROR(IF(AA59="","",IF(AA59&lt;=0.2,"Muy Baja",IF(AA59&lt;=0.4,"Baja",IF(AA59&lt;=0.6,"Media",IF(AA59&lt;=0.8,"Alta","Muy Alta"))))),"")</f>
        <v/>
      </c>
      <c r="AC59" s="109" t="str">
        <f t="shared" ref="AC59:AC60" si="84">+AA59</f>
        <v/>
      </c>
      <c r="AD59" s="108" t="str">
        <f t="shared" ref="AD59:AD60" si="85">IFERROR(IF(AE59="","",IF(AE59&lt;=0.2,"Leve",IF(AE59&lt;=0.4,"Menor",IF(AE59&lt;=0.6,"Moderado",IF(AE59&lt;=0.8,"Mayor","Catastrófico"))))),"")</f>
        <v/>
      </c>
      <c r="AE59" s="109" t="str">
        <f t="shared" ref="AE59:AE60" si="86">IFERROR(IF(T59="Impacto",(P59-(+P59*W59)),IF(T59="Probabilidad",P59,"")),"")</f>
        <v/>
      </c>
      <c r="AF59" s="110"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11"/>
      <c r="AH59" s="92"/>
      <c r="AI59" s="100"/>
      <c r="AJ59" s="116"/>
      <c r="AK59" s="116"/>
      <c r="AL59" s="92"/>
      <c r="AM59" s="113"/>
    </row>
    <row r="60" spans="1:39" s="136" customFormat="1" ht="151.5" customHeight="1" x14ac:dyDescent="0.25">
      <c r="A60" s="380"/>
      <c r="B60" s="383"/>
      <c r="C60" s="386"/>
      <c r="D60" s="385"/>
      <c r="E60" s="357"/>
      <c r="F60" s="357"/>
      <c r="G60" s="357"/>
      <c r="H60" s="352"/>
      <c r="I60" s="357"/>
      <c r="J60" s="359"/>
      <c r="K60" s="362"/>
      <c r="L60" s="365"/>
      <c r="M60" s="367"/>
      <c r="N60" s="115"/>
      <c r="O60" s="362"/>
      <c r="P60" s="365"/>
      <c r="Q60" s="355"/>
      <c r="R60" s="103">
        <v>3</v>
      </c>
      <c r="S60" s="83"/>
      <c r="T60" s="104" t="str">
        <f t="shared" si="82"/>
        <v/>
      </c>
      <c r="U60" s="105"/>
      <c r="V60" s="105"/>
      <c r="W60" s="106"/>
      <c r="X60" s="105"/>
      <c r="Y60" s="105"/>
      <c r="Z60" s="105"/>
      <c r="AA60" s="107" t="str">
        <f>IFERROR(IF(T60="Probabilidad",(AA59-(+AA59*W60)),IF(T60="Impacto",L60,"")),"")</f>
        <v/>
      </c>
      <c r="AB60" s="108" t="str">
        <f t="shared" si="83"/>
        <v/>
      </c>
      <c r="AC60" s="109" t="str">
        <f t="shared" si="84"/>
        <v/>
      </c>
      <c r="AD60" s="108" t="str">
        <f t="shared" si="85"/>
        <v/>
      </c>
      <c r="AE60" s="109" t="str">
        <f t="shared" si="86"/>
        <v/>
      </c>
      <c r="AF60" s="110" t="str">
        <f t="shared" si="87"/>
        <v/>
      </c>
      <c r="AG60" s="111"/>
      <c r="AH60" s="92"/>
      <c r="AI60" s="100"/>
      <c r="AJ60" s="116"/>
      <c r="AK60" s="116"/>
      <c r="AL60" s="92"/>
      <c r="AM60" s="113"/>
    </row>
    <row r="61" spans="1:39" s="136" customFormat="1" ht="151.5" customHeight="1" x14ac:dyDescent="0.25">
      <c r="A61" s="380">
        <v>20</v>
      </c>
      <c r="B61" s="381" t="s">
        <v>281</v>
      </c>
      <c r="C61" s="384" t="s">
        <v>353</v>
      </c>
      <c r="D61" s="384" t="s">
        <v>385</v>
      </c>
      <c r="E61" s="356" t="s">
        <v>120</v>
      </c>
      <c r="F61" s="409" t="s">
        <v>520</v>
      </c>
      <c r="G61" s="409" t="s">
        <v>521</v>
      </c>
      <c r="H61" s="351" t="s">
        <v>519</v>
      </c>
      <c r="I61" s="356" t="s">
        <v>329</v>
      </c>
      <c r="J61" s="358">
        <v>4</v>
      </c>
      <c r="K61" s="360" t="str">
        <f>IF(J61&lt;=0,"",IF(J61&lt;=2,"Muy Baja",IF(J61&lt;=24,"Baja",IF(J61&lt;=500,"Media",IF(J61&lt;=5000,"Alta","Muy Alta")))))</f>
        <v>Baja</v>
      </c>
      <c r="L61" s="363">
        <f>IF(K61="","",IF(K61="Muy Baja",0.2,IF(K61="Baja",0.4,IF(K61="Media",0.6,IF(K61="Alta",0.8,IF(K61="Muy Alta",1,))))))</f>
        <v>0.4</v>
      </c>
      <c r="M61" s="366" t="s">
        <v>478</v>
      </c>
      <c r="N61" s="102" t="str">
        <f>IF(NOT(ISERROR(MATCH(M61,'Tabla Impacto'!$B$221:$B$223,0))),'Tabla Impacto'!$F$223&amp;"Por favor no seleccionar los criterios de impacto(Afectación Económica o presupuestal y Pérdida Reputacional)",M61)</f>
        <v xml:space="preserve"> Afectación menor a 10 SMLMV .</v>
      </c>
      <c r="O61" s="360" t="str">
        <f>IF(OR(N61='Tabla Impacto'!$C$11,N61='Tabla Impacto'!$D$11),"Leve",IF(OR(N61='Tabla Impacto'!$C$12,N61='Tabla Impacto'!$D$12),"Menor",IF(OR(N61='Tabla Impacto'!$C$13,N61='Tabla Impacto'!$D$13),"Moderado",IF(OR(N61='Tabla Impacto'!$C$14,N61='Tabla Impacto'!$D$14),"Mayor",IF(OR(N61='Tabla Impacto'!$C$15,N61='Tabla Impacto'!$D$15),"Catastrófico","")))))</f>
        <v>Leve</v>
      </c>
      <c r="P61" s="363">
        <f>IF(O61="","",IF(O61="Leve",0.2,IF(O61="Menor",0.4,IF(O61="Moderado",0.6,IF(O61="Mayor",0.8,IF(O61="Catastrófico",1,))))))</f>
        <v>0.2</v>
      </c>
      <c r="Q61" s="353"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Bajo</v>
      </c>
      <c r="R61" s="103">
        <v>1</v>
      </c>
      <c r="S61" s="83" t="s">
        <v>522</v>
      </c>
      <c r="T61" s="104" t="str">
        <f t="shared" si="25"/>
        <v>Probabilidad</v>
      </c>
      <c r="U61" s="105" t="s">
        <v>14</v>
      </c>
      <c r="V61" s="105" t="s">
        <v>9</v>
      </c>
      <c r="W61" s="106" t="str">
        <f t="shared" si="26"/>
        <v>40%</v>
      </c>
      <c r="X61" s="105" t="s">
        <v>19</v>
      </c>
      <c r="Y61" s="105" t="s">
        <v>22</v>
      </c>
      <c r="Z61" s="105" t="s">
        <v>110</v>
      </c>
      <c r="AA61" s="107">
        <f t="shared" si="27"/>
        <v>0.24</v>
      </c>
      <c r="AB61" s="108" t="str">
        <f t="shared" si="28"/>
        <v>Baja</v>
      </c>
      <c r="AC61" s="109">
        <f t="shared" si="29"/>
        <v>0.24</v>
      </c>
      <c r="AD61" s="108" t="str">
        <f t="shared" si="30"/>
        <v>Leve</v>
      </c>
      <c r="AE61" s="109">
        <f t="shared" si="31"/>
        <v>0.2</v>
      </c>
      <c r="AF61" s="110" t="str">
        <f t="shared" si="32"/>
        <v>Bajo</v>
      </c>
      <c r="AG61" s="111" t="s">
        <v>122</v>
      </c>
      <c r="AH61" s="92" t="s">
        <v>523</v>
      </c>
      <c r="AI61" s="100" t="s">
        <v>212</v>
      </c>
      <c r="AJ61" s="116" t="s">
        <v>286</v>
      </c>
      <c r="AK61" s="116" t="s">
        <v>287</v>
      </c>
      <c r="AL61" s="130" t="s">
        <v>532</v>
      </c>
      <c r="AM61" s="113"/>
    </row>
    <row r="62" spans="1:39" s="136" customFormat="1" ht="151.5" customHeight="1" x14ac:dyDescent="0.25">
      <c r="A62" s="380"/>
      <c r="B62" s="382"/>
      <c r="C62" s="385"/>
      <c r="D62" s="385"/>
      <c r="E62" s="357"/>
      <c r="F62" s="357"/>
      <c r="G62" s="357"/>
      <c r="H62" s="352"/>
      <c r="I62" s="357"/>
      <c r="J62" s="359"/>
      <c r="K62" s="361"/>
      <c r="L62" s="364"/>
      <c r="M62" s="367"/>
      <c r="N62" s="115"/>
      <c r="O62" s="361"/>
      <c r="P62" s="364"/>
      <c r="Q62" s="354"/>
      <c r="R62" s="103">
        <v>2</v>
      </c>
      <c r="S62" s="83"/>
      <c r="T62" s="104"/>
      <c r="U62" s="105"/>
      <c r="V62" s="105"/>
      <c r="W62" s="106"/>
      <c r="X62" s="105"/>
      <c r="Y62" s="105"/>
      <c r="Z62" s="105"/>
      <c r="AA62" s="107"/>
      <c r="AB62" s="108"/>
      <c r="AC62" s="109"/>
      <c r="AD62" s="108"/>
      <c r="AE62" s="109"/>
      <c r="AF62" s="110"/>
      <c r="AG62" s="111"/>
      <c r="AH62" s="92"/>
      <c r="AI62" s="100"/>
      <c r="AJ62" s="116"/>
      <c r="AK62" s="116"/>
      <c r="AL62" s="130"/>
      <c r="AM62" s="113"/>
    </row>
    <row r="63" spans="1:39" s="136" customFormat="1" ht="151.5" customHeight="1" x14ac:dyDescent="0.25">
      <c r="A63" s="380"/>
      <c r="B63" s="383"/>
      <c r="C63" s="385"/>
      <c r="D63" s="385"/>
      <c r="E63" s="357"/>
      <c r="F63" s="357"/>
      <c r="G63" s="357"/>
      <c r="H63" s="352"/>
      <c r="I63" s="357"/>
      <c r="J63" s="359"/>
      <c r="K63" s="362"/>
      <c r="L63" s="365"/>
      <c r="M63" s="367"/>
      <c r="N63" s="115"/>
      <c r="O63" s="362"/>
      <c r="P63" s="365"/>
      <c r="Q63" s="355"/>
      <c r="R63" s="103">
        <v>3</v>
      </c>
      <c r="S63" s="83"/>
      <c r="T63" s="104" t="str">
        <f t="shared" ref="T63" si="88">IF(OR(U63="Preventivo",U63="Detectivo"),"Probabilidad",IF(U63="Correctivo","Impacto",""))</f>
        <v/>
      </c>
      <c r="U63" s="105"/>
      <c r="V63" s="105"/>
      <c r="W63" s="106"/>
      <c r="X63" s="105"/>
      <c r="Y63" s="105"/>
      <c r="Z63" s="105"/>
      <c r="AA63" s="107"/>
      <c r="AB63" s="108"/>
      <c r="AC63" s="109"/>
      <c r="AD63" s="108"/>
      <c r="AE63" s="109"/>
      <c r="AF63" s="110"/>
      <c r="AG63" s="111"/>
      <c r="AH63" s="92"/>
      <c r="AI63" s="100"/>
      <c r="AJ63" s="116"/>
      <c r="AK63" s="116"/>
      <c r="AL63" s="92"/>
      <c r="AM63" s="113"/>
    </row>
    <row r="64" spans="1:39" s="136" customFormat="1" ht="151.5" customHeight="1" x14ac:dyDescent="0.25">
      <c r="A64" s="380">
        <v>21</v>
      </c>
      <c r="B64" s="381" t="s">
        <v>281</v>
      </c>
      <c r="C64" s="384" t="s">
        <v>353</v>
      </c>
      <c r="D64" s="384" t="s">
        <v>385</v>
      </c>
      <c r="E64" s="356" t="s">
        <v>118</v>
      </c>
      <c r="F64" s="356" t="s">
        <v>442</v>
      </c>
      <c r="G64" s="356" t="s">
        <v>284</v>
      </c>
      <c r="H64" s="351" t="s">
        <v>283</v>
      </c>
      <c r="I64" s="356" t="s">
        <v>327</v>
      </c>
      <c r="J64" s="358">
        <v>12</v>
      </c>
      <c r="K64" s="360" t="str">
        <f>IF(J64&lt;=0,"",IF(J64&lt;=2,"Muy Baja",IF(J64&lt;=24,"Baja",IF(J64&lt;=500,"Media",IF(J64&lt;=5000,"Alta","Muy Alta")))))</f>
        <v>Baja</v>
      </c>
      <c r="L64" s="363">
        <f>IF(K64="","",IF(K64="Muy Baja",0.2,IF(K64="Baja",0.4,IF(K64="Media",0.6,IF(K64="Alta",0.8,IF(K64="Muy Alta",1,))))))</f>
        <v>0.4</v>
      </c>
      <c r="M64" s="366" t="s">
        <v>487</v>
      </c>
      <c r="N64" s="102" t="str">
        <f>IF(NOT(ISERROR(MATCH(M64,'Tabla Impacto'!$B$221:$B$223,0))),'Tabla Impacto'!$F$223&amp;"Por favor no seleccionar los criterios de impacto(Afectación Económica o presupuestal y Pérdida Reputacional)",M64)</f>
        <v xml:space="preserve"> El riesgo afecta la imagen de la entidad internamente, de conocimiento general, nivel interno, de junta directiva y accionistas y/o de proveedores</v>
      </c>
      <c r="O64" s="360" t="str">
        <f>IF(OR(N64='Tabla Impacto'!$C$11,N64='Tabla Impacto'!$D$11),"Leve",IF(OR(N64='Tabla Impacto'!$C$12,N64='Tabla Impacto'!$D$12),"Menor",IF(OR(N64='Tabla Impacto'!$C$13,N64='Tabla Impacto'!$D$13),"Moderado",IF(OR(N64='Tabla Impacto'!$C$14,N64='Tabla Impacto'!$D$14),"Mayor",IF(OR(N64='Tabla Impacto'!$C$15,N64='Tabla Impacto'!$D$15),"Catastrófico","")))))</f>
        <v>Menor</v>
      </c>
      <c r="P64" s="363">
        <f>IF(O64="","",IF(O64="Leve",0.2,IF(O64="Menor",0.4,IF(O64="Moderado",0.6,IF(O64="Mayor",0.8,IF(O64="Catastrófico",1,))))))</f>
        <v>0.4</v>
      </c>
      <c r="Q64" s="353"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03">
        <v>1</v>
      </c>
      <c r="S64" s="92" t="s">
        <v>524</v>
      </c>
      <c r="T64" s="104" t="str">
        <f t="shared" si="25"/>
        <v>Probabilidad</v>
      </c>
      <c r="U64" s="105" t="s">
        <v>15</v>
      </c>
      <c r="V64" s="105" t="s">
        <v>9</v>
      </c>
      <c r="W64" s="106" t="str">
        <f t="shared" si="26"/>
        <v>30%</v>
      </c>
      <c r="X64" s="105" t="s">
        <v>19</v>
      </c>
      <c r="Y64" s="105" t="s">
        <v>22</v>
      </c>
      <c r="Z64" s="105" t="s">
        <v>110</v>
      </c>
      <c r="AA64" s="107">
        <f t="shared" si="27"/>
        <v>0.28000000000000003</v>
      </c>
      <c r="AB64" s="108" t="str">
        <f t="shared" si="28"/>
        <v>Baja</v>
      </c>
      <c r="AC64" s="109">
        <f t="shared" si="29"/>
        <v>0.28000000000000003</v>
      </c>
      <c r="AD64" s="108" t="str">
        <f t="shared" si="30"/>
        <v>Menor</v>
      </c>
      <c r="AE64" s="109">
        <f t="shared" si="31"/>
        <v>0.4</v>
      </c>
      <c r="AF64" s="110" t="str">
        <f t="shared" si="32"/>
        <v>Moderado</v>
      </c>
      <c r="AG64" s="111" t="s">
        <v>122</v>
      </c>
      <c r="AH64" s="92" t="s">
        <v>525</v>
      </c>
      <c r="AI64" s="100" t="s">
        <v>260</v>
      </c>
      <c r="AJ64" s="116" t="s">
        <v>286</v>
      </c>
      <c r="AK64" s="116" t="s">
        <v>287</v>
      </c>
      <c r="AL64" s="92" t="s">
        <v>526</v>
      </c>
      <c r="AM64" s="113"/>
    </row>
    <row r="65" spans="1:39" s="136" customFormat="1" ht="151.5" customHeight="1" x14ac:dyDescent="0.25">
      <c r="A65" s="380"/>
      <c r="B65" s="382"/>
      <c r="C65" s="385"/>
      <c r="D65" s="385"/>
      <c r="E65" s="357"/>
      <c r="F65" s="357"/>
      <c r="G65" s="357"/>
      <c r="H65" s="352"/>
      <c r="I65" s="357"/>
      <c r="J65" s="359"/>
      <c r="K65" s="361"/>
      <c r="L65" s="364"/>
      <c r="M65" s="367"/>
      <c r="N65" s="115"/>
      <c r="O65" s="361"/>
      <c r="P65" s="364"/>
      <c r="Q65" s="354"/>
      <c r="R65" s="103">
        <v>2</v>
      </c>
      <c r="S65" s="92"/>
      <c r="T65" s="104"/>
      <c r="U65" s="105"/>
      <c r="V65" s="105"/>
      <c r="W65" s="106"/>
      <c r="X65" s="105"/>
      <c r="Y65" s="105"/>
      <c r="Z65" s="105"/>
      <c r="AA65" s="107"/>
      <c r="AB65" s="108"/>
      <c r="AC65" s="109"/>
      <c r="AD65" s="108"/>
      <c r="AE65" s="109"/>
      <c r="AF65" s="110"/>
      <c r="AG65" s="111"/>
      <c r="AH65" s="92"/>
      <c r="AI65" s="100"/>
      <c r="AJ65" s="116"/>
      <c r="AK65" s="116"/>
      <c r="AL65" s="92"/>
      <c r="AM65" s="113"/>
    </row>
    <row r="66" spans="1:39" s="136" customFormat="1" ht="151.5" customHeight="1" x14ac:dyDescent="0.25">
      <c r="A66" s="380"/>
      <c r="B66" s="383"/>
      <c r="C66" s="385"/>
      <c r="D66" s="385"/>
      <c r="E66" s="357"/>
      <c r="F66" s="357"/>
      <c r="G66" s="357"/>
      <c r="H66" s="352"/>
      <c r="I66" s="357"/>
      <c r="J66" s="359"/>
      <c r="K66" s="362"/>
      <c r="L66" s="365"/>
      <c r="M66" s="367"/>
      <c r="N66" s="115"/>
      <c r="O66" s="362"/>
      <c r="P66" s="365"/>
      <c r="Q66" s="355"/>
      <c r="R66" s="103">
        <v>3</v>
      </c>
      <c r="S66" s="92"/>
      <c r="T66" s="104"/>
      <c r="U66" s="105"/>
      <c r="V66" s="105"/>
      <c r="W66" s="106"/>
      <c r="X66" s="105"/>
      <c r="Y66" s="105"/>
      <c r="Z66" s="105"/>
      <c r="AA66" s="107"/>
      <c r="AB66" s="108"/>
      <c r="AC66" s="109"/>
      <c r="AD66" s="108"/>
      <c r="AE66" s="109"/>
      <c r="AF66" s="110"/>
      <c r="AG66" s="111"/>
      <c r="AH66" s="92"/>
      <c r="AI66" s="100"/>
      <c r="AJ66" s="116"/>
      <c r="AK66" s="116"/>
      <c r="AL66" s="92"/>
      <c r="AM66" s="113"/>
    </row>
    <row r="67" spans="1:39" s="193" customFormat="1" ht="151.5" customHeight="1" x14ac:dyDescent="0.25">
      <c r="A67" s="345">
        <v>22</v>
      </c>
      <c r="B67" s="346" t="s">
        <v>281</v>
      </c>
      <c r="C67" s="349" t="s">
        <v>353</v>
      </c>
      <c r="D67" s="349" t="s">
        <v>385</v>
      </c>
      <c r="E67" s="351" t="s">
        <v>120</v>
      </c>
      <c r="F67" s="351" t="s">
        <v>528</v>
      </c>
      <c r="G67" s="351" t="s">
        <v>362</v>
      </c>
      <c r="H67" s="351" t="s">
        <v>527</v>
      </c>
      <c r="I67" s="351" t="s">
        <v>115</v>
      </c>
      <c r="J67" s="332">
        <v>20</v>
      </c>
      <c r="K67" s="334" t="str">
        <f>IF(J67&lt;=0,"",IF(J67&lt;=2,"Muy Baja",IF(J67&lt;=24,"Baja",IF(J67&lt;=500,"Media",IF(J67&lt;=5000,"Alta","Muy Alta")))))</f>
        <v>Baja</v>
      </c>
      <c r="L67" s="337">
        <f>IF(K67="","",IF(K67="Muy Baja",0.2,IF(K67="Baja",0.4,IF(K67="Media",0.6,IF(K67="Alta",0.8,IF(K67="Muy Alta",1,))))))</f>
        <v>0.4</v>
      </c>
      <c r="M67" s="340" t="s">
        <v>482</v>
      </c>
      <c r="N67" s="178" t="str">
        <f>IF(NOT(ISERROR(MATCH(M67,'Tabla Impacto'!$B$221:$B$223,0))),'Tabla Impacto'!$F$223&amp;"Por favor no seleccionar los criterios de impacto(Afectación Económica o presupuestal y Pérdida Reputacional)",M67)</f>
        <v xml:space="preserve"> El riesgo afecta la imagen de la entidad con algunos usuarios de relevancia frente al logro de los objetivos</v>
      </c>
      <c r="O67" s="334" t="str">
        <f>IF(OR(N67='Tabla Impacto'!$C$11,N67='Tabla Impacto'!$D$11),"Leve",IF(OR(N67='Tabla Impacto'!$C$12,N67='Tabla Impacto'!$D$12),"Menor",IF(OR(N67='Tabla Impacto'!$C$13,N67='Tabla Impacto'!$D$13),"Moderado",IF(OR(N67='Tabla Impacto'!$C$14,N67='Tabla Impacto'!$D$14),"Mayor",IF(OR(N67='Tabla Impacto'!$C$15,N67='Tabla Impacto'!$D$15),"Catastrófico","")))))</f>
        <v>Moderado</v>
      </c>
      <c r="P67" s="337">
        <f>IF(O67="","",IF(O67="Leve",0.2,IF(O67="Menor",0.4,IF(O67="Moderado",0.6,IF(O67="Mayor",0.8,IF(O67="Catastrófico",1,))))))</f>
        <v>0.6</v>
      </c>
      <c r="Q67" s="342"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80">
        <v>1</v>
      </c>
      <c r="S67" s="99" t="s">
        <v>529</v>
      </c>
      <c r="T67" s="181" t="str">
        <f t="shared" ref="T67:T73" si="89">IF(OR(U67="Preventivo",U67="Detectivo"),"Probabilidad",IF(U67="Correctivo","Impacto",""))</f>
        <v>Probabilidad</v>
      </c>
      <c r="U67" s="182" t="s">
        <v>15</v>
      </c>
      <c r="V67" s="182" t="s">
        <v>9</v>
      </c>
      <c r="W67" s="183" t="str">
        <f t="shared" ref="W67:W73" si="90">IF(AND(U67="Preventivo",V67="Automático"),"50%",IF(AND(U67="Preventivo",V67="Manual"),"40%",IF(AND(U67="Detectivo",V67="Automático"),"40%",IF(AND(U67="Detectivo",V67="Manual"),"30%",IF(AND(U67="Correctivo",V67="Automático"),"35%",IF(AND(U67="Correctivo",V67="Manual"),"25%",""))))))</f>
        <v>30%</v>
      </c>
      <c r="X67" s="182" t="s">
        <v>19</v>
      </c>
      <c r="Y67" s="182" t="s">
        <v>22</v>
      </c>
      <c r="Z67" s="182" t="s">
        <v>110</v>
      </c>
      <c r="AA67" s="133">
        <f t="shared" ref="AA67" si="91">IFERROR(IF(T67="Probabilidad",(L67-(+L67*W67)),IF(T67="Impacto",L67,"")),"")</f>
        <v>0.28000000000000003</v>
      </c>
      <c r="AB67" s="184" t="str">
        <f t="shared" ref="AB67:AB73" si="92">IFERROR(IF(AA67="","",IF(AA67&lt;=0.2,"Muy Baja",IF(AA67&lt;=0.4,"Baja",IF(AA67&lt;=0.6,"Media",IF(AA67&lt;=0.8,"Alta","Muy Alta"))))),"")</f>
        <v>Baja</v>
      </c>
      <c r="AC67" s="185">
        <f t="shared" ref="AC67:AC73" si="93">+AA67</f>
        <v>0.28000000000000003</v>
      </c>
      <c r="AD67" s="184" t="str">
        <f t="shared" ref="AD67:AD73" si="94">IFERROR(IF(AE67="","",IF(AE67&lt;=0.2,"Leve",IF(AE67&lt;=0.4,"Menor",IF(AE67&lt;=0.6,"Moderado",IF(AE67&lt;=0.8,"Mayor","Catastrófico"))))),"")</f>
        <v>Moderado</v>
      </c>
      <c r="AE67" s="185">
        <f t="shared" ref="AE67" si="95">IFERROR(IF(T67="Impacto",(P67-(+P67*W67)),IF(T67="Probabilidad",P67,"")),"")</f>
        <v>0.6</v>
      </c>
      <c r="AF67" s="186" t="str">
        <f t="shared" ref="AF67:AF73" si="96">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187" t="s">
        <v>122</v>
      </c>
      <c r="AH67" s="99" t="s">
        <v>530</v>
      </c>
      <c r="AI67" s="94" t="s">
        <v>212</v>
      </c>
      <c r="AJ67" s="101" t="s">
        <v>286</v>
      </c>
      <c r="AK67" s="101" t="s">
        <v>287</v>
      </c>
      <c r="AL67" s="99" t="s">
        <v>531</v>
      </c>
      <c r="AM67" s="177"/>
    </row>
    <row r="68" spans="1:39" s="193" customFormat="1" ht="151.5" customHeight="1" x14ac:dyDescent="0.25">
      <c r="A68" s="345"/>
      <c r="B68" s="347"/>
      <c r="C68" s="350"/>
      <c r="D68" s="350"/>
      <c r="E68" s="352"/>
      <c r="F68" s="352"/>
      <c r="G68" s="352"/>
      <c r="H68" s="352"/>
      <c r="I68" s="352"/>
      <c r="J68" s="333"/>
      <c r="K68" s="335"/>
      <c r="L68" s="338"/>
      <c r="M68" s="341"/>
      <c r="N68" s="179"/>
      <c r="O68" s="335"/>
      <c r="P68" s="338"/>
      <c r="Q68" s="343"/>
      <c r="R68" s="180">
        <v>2</v>
      </c>
      <c r="S68" s="174"/>
      <c r="T68" s="166"/>
      <c r="U68" s="167"/>
      <c r="V68" s="167"/>
      <c r="W68" s="168"/>
      <c r="X68" s="167"/>
      <c r="Y68" s="167"/>
      <c r="Z68" s="167"/>
      <c r="AA68" s="169"/>
      <c r="AB68" s="170"/>
      <c r="AC68" s="171"/>
      <c r="AD68" s="170"/>
      <c r="AE68" s="171"/>
      <c r="AF68" s="172"/>
      <c r="AG68" s="173"/>
      <c r="AH68" s="174"/>
      <c r="AI68" s="175"/>
      <c r="AJ68" s="176"/>
      <c r="AK68" s="176"/>
      <c r="AL68" s="174"/>
      <c r="AM68" s="177"/>
    </row>
    <row r="69" spans="1:39" s="193" customFormat="1" ht="151.5" customHeight="1" x14ac:dyDescent="0.25">
      <c r="A69" s="345"/>
      <c r="B69" s="348"/>
      <c r="C69" s="350"/>
      <c r="D69" s="350"/>
      <c r="E69" s="352"/>
      <c r="F69" s="352"/>
      <c r="G69" s="352"/>
      <c r="H69" s="352"/>
      <c r="I69" s="352"/>
      <c r="J69" s="333"/>
      <c r="K69" s="336"/>
      <c r="L69" s="339"/>
      <c r="M69" s="341"/>
      <c r="N69" s="179"/>
      <c r="O69" s="336"/>
      <c r="P69" s="339"/>
      <c r="Q69" s="344"/>
      <c r="R69" s="180">
        <v>3</v>
      </c>
      <c r="S69" s="174"/>
      <c r="T69" s="166"/>
      <c r="U69" s="167"/>
      <c r="V69" s="167"/>
      <c r="W69" s="168"/>
      <c r="X69" s="167"/>
      <c r="Y69" s="167"/>
      <c r="Z69" s="167"/>
      <c r="AA69" s="169"/>
      <c r="AB69" s="170"/>
      <c r="AC69" s="171"/>
      <c r="AD69" s="170"/>
      <c r="AE69" s="171"/>
      <c r="AF69" s="172"/>
      <c r="AG69" s="173"/>
      <c r="AH69" s="174"/>
      <c r="AI69" s="175"/>
      <c r="AJ69" s="176"/>
      <c r="AK69" s="176"/>
      <c r="AL69" s="174"/>
      <c r="AM69" s="177"/>
    </row>
    <row r="70" spans="1:39" s="136" customFormat="1" ht="151.5" customHeight="1" x14ac:dyDescent="0.25">
      <c r="A70" s="380">
        <v>23</v>
      </c>
      <c r="B70" s="381" t="s">
        <v>285</v>
      </c>
      <c r="C70" s="384" t="s">
        <v>386</v>
      </c>
      <c r="D70" s="384" t="s">
        <v>387</v>
      </c>
      <c r="E70" s="356" t="s">
        <v>118</v>
      </c>
      <c r="F70" s="356" t="s">
        <v>330</v>
      </c>
      <c r="G70" s="356" t="s">
        <v>443</v>
      </c>
      <c r="H70" s="351" t="s">
        <v>551</v>
      </c>
      <c r="I70" s="356" t="s">
        <v>115</v>
      </c>
      <c r="J70" s="358">
        <v>30</v>
      </c>
      <c r="K70" s="360" t="str">
        <f>IF(J70&lt;=0,"",IF(J70&lt;=2,"Muy Baja",IF(J70&lt;=24,"Baja",IF(J70&lt;=500,"Media",IF(J70&lt;=5000,"Alta","Muy Alta")))))</f>
        <v>Media</v>
      </c>
      <c r="L70" s="363">
        <f>IF(K70="","",IF(K70="Muy Baja",0.2,IF(K70="Baja",0.4,IF(K70="Media",0.6,IF(K70="Alta",0.8,IF(K70="Muy Alta",1,))))))</f>
        <v>0.6</v>
      </c>
      <c r="M70" s="366" t="s">
        <v>489</v>
      </c>
      <c r="N70" s="102" t="str">
        <f>IF(NOT(ISERROR(MATCH(M70,'Tabla Impacto'!$B$221:$B$223,0))),'Tabla Impacto'!$F$223&amp;"Por favor no seleccionar los criterios de impacto(Afectación Económica o presupuestal y Pérdida Reputacional)",M70)</f>
        <v xml:space="preserve"> El riesgo afecta la imagen de la entidad con efecto publicitario sostenido a nivel de sector administrativo, nivel departamental o municipal</v>
      </c>
      <c r="O70" s="360" t="str">
        <f>IF(OR(N70='Tabla Impacto'!$C$11,N70='Tabla Impacto'!$D$11),"Leve",IF(OR(N70='Tabla Impacto'!$C$12,N70='Tabla Impacto'!$D$12),"Menor",IF(OR(N70='Tabla Impacto'!$C$13,N70='Tabla Impacto'!$D$13),"Moderado",IF(OR(N70='Tabla Impacto'!$C$14,N70='Tabla Impacto'!$D$14),"Mayor",IF(OR(N70='Tabla Impacto'!$C$15,N70='Tabla Impacto'!$D$15),"Catastrófico","")))))</f>
        <v>Mayor</v>
      </c>
      <c r="P70" s="363">
        <f>IF(O70="","",IF(O70="Leve",0.2,IF(O70="Menor",0.4,IF(O70="Moderado",0.6,IF(O70="Mayor",0.8,IF(O70="Catastrófico",1,))))))</f>
        <v>0.8</v>
      </c>
      <c r="Q70" s="353"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Alto</v>
      </c>
      <c r="R70" s="103">
        <v>1</v>
      </c>
      <c r="S70" s="92" t="s">
        <v>572</v>
      </c>
      <c r="T70" s="131" t="str">
        <f t="shared" si="89"/>
        <v>Probabilidad</v>
      </c>
      <c r="U70" s="119" t="s">
        <v>14</v>
      </c>
      <c r="V70" s="105" t="s">
        <v>9</v>
      </c>
      <c r="W70" s="106" t="str">
        <f t="shared" si="90"/>
        <v>40%</v>
      </c>
      <c r="X70" s="105" t="s">
        <v>19</v>
      </c>
      <c r="Y70" s="105" t="s">
        <v>22</v>
      </c>
      <c r="Z70" s="105" t="s">
        <v>110</v>
      </c>
      <c r="AA70" s="107">
        <f t="shared" ref="AA70:AA73" si="97">IFERROR(IF(T70="Probabilidad",(L70-(+L70*W70)),IF(T70="Impacto",L70,"")),"")</f>
        <v>0.36</v>
      </c>
      <c r="AB70" s="108" t="str">
        <f t="shared" si="92"/>
        <v>Baja</v>
      </c>
      <c r="AC70" s="109">
        <f t="shared" si="93"/>
        <v>0.36</v>
      </c>
      <c r="AD70" s="108" t="str">
        <f t="shared" si="94"/>
        <v>Mayor</v>
      </c>
      <c r="AE70" s="109">
        <f t="shared" ref="AE70:AE73" si="98">IFERROR(IF(T70="Impacto",(P70-(+P70*W70)),IF(T70="Probabilidad",P70,"")),"")</f>
        <v>0.8</v>
      </c>
      <c r="AF70" s="110" t="str">
        <f t="shared" si="96"/>
        <v>Alto</v>
      </c>
      <c r="AG70" s="111" t="s">
        <v>122</v>
      </c>
      <c r="AH70" s="99" t="s">
        <v>552</v>
      </c>
      <c r="AI70" s="94" t="s">
        <v>212</v>
      </c>
      <c r="AJ70" s="101" t="s">
        <v>286</v>
      </c>
      <c r="AK70" s="101" t="s">
        <v>287</v>
      </c>
      <c r="AL70" s="99" t="s">
        <v>388</v>
      </c>
      <c r="AM70" s="113"/>
    </row>
    <row r="71" spans="1:39" s="136" customFormat="1" ht="151.5" customHeight="1" x14ac:dyDescent="0.25">
      <c r="A71" s="380"/>
      <c r="B71" s="382"/>
      <c r="C71" s="386"/>
      <c r="D71" s="385"/>
      <c r="E71" s="357"/>
      <c r="F71" s="357"/>
      <c r="G71" s="357"/>
      <c r="H71" s="352"/>
      <c r="I71" s="357"/>
      <c r="J71" s="359"/>
      <c r="K71" s="361"/>
      <c r="L71" s="364"/>
      <c r="M71" s="367"/>
      <c r="N71" s="115"/>
      <c r="O71" s="361"/>
      <c r="P71" s="364"/>
      <c r="Q71" s="354"/>
      <c r="R71" s="103">
        <v>2</v>
      </c>
      <c r="S71" s="92"/>
      <c r="T71" s="131"/>
      <c r="U71" s="119"/>
      <c r="V71" s="105"/>
      <c r="W71" s="106"/>
      <c r="X71" s="105"/>
      <c r="Y71" s="105"/>
      <c r="Z71" s="105"/>
      <c r="AA71" s="107"/>
      <c r="AB71" s="108"/>
      <c r="AC71" s="109"/>
      <c r="AD71" s="108"/>
      <c r="AE71" s="109"/>
      <c r="AF71" s="110"/>
      <c r="AG71" s="111"/>
      <c r="AH71" s="99"/>
      <c r="AI71" s="94"/>
      <c r="AJ71" s="101"/>
      <c r="AK71" s="101"/>
      <c r="AL71" s="99"/>
      <c r="AM71" s="113"/>
    </row>
    <row r="72" spans="1:39" s="136" customFormat="1" ht="151.5" customHeight="1" x14ac:dyDescent="0.25">
      <c r="A72" s="404"/>
      <c r="B72" s="383"/>
      <c r="C72" s="386"/>
      <c r="D72" s="385"/>
      <c r="E72" s="357"/>
      <c r="F72" s="357"/>
      <c r="G72" s="357"/>
      <c r="H72" s="352"/>
      <c r="I72" s="357"/>
      <c r="J72" s="359"/>
      <c r="K72" s="362"/>
      <c r="L72" s="365"/>
      <c r="M72" s="367"/>
      <c r="N72" s="115"/>
      <c r="O72" s="362"/>
      <c r="P72" s="365"/>
      <c r="Q72" s="355"/>
      <c r="R72" s="103">
        <v>3</v>
      </c>
      <c r="S72" s="92"/>
      <c r="T72" s="131"/>
      <c r="U72" s="119"/>
      <c r="V72" s="105"/>
      <c r="W72" s="106"/>
      <c r="X72" s="105"/>
      <c r="Y72" s="105"/>
      <c r="Z72" s="105"/>
      <c r="AA72" s="107"/>
      <c r="AB72" s="108"/>
      <c r="AC72" s="109"/>
      <c r="AD72" s="108"/>
      <c r="AE72" s="109"/>
      <c r="AF72" s="110"/>
      <c r="AG72" s="111"/>
      <c r="AH72" s="99"/>
      <c r="AI72" s="94"/>
      <c r="AJ72" s="101"/>
      <c r="AK72" s="101"/>
      <c r="AL72" s="99"/>
      <c r="AM72" s="113"/>
    </row>
    <row r="73" spans="1:39" s="136" customFormat="1" ht="151.5" customHeight="1" x14ac:dyDescent="0.25">
      <c r="A73" s="379">
        <v>24</v>
      </c>
      <c r="B73" s="381" t="s">
        <v>285</v>
      </c>
      <c r="C73" s="384" t="s">
        <v>386</v>
      </c>
      <c r="D73" s="384" t="s">
        <v>387</v>
      </c>
      <c r="E73" s="356" t="s">
        <v>118</v>
      </c>
      <c r="F73" s="356" t="s">
        <v>288</v>
      </c>
      <c r="G73" s="356" t="s">
        <v>444</v>
      </c>
      <c r="H73" s="351" t="s">
        <v>389</v>
      </c>
      <c r="I73" s="356" t="s">
        <v>327</v>
      </c>
      <c r="J73" s="358">
        <v>12</v>
      </c>
      <c r="K73" s="360" t="str">
        <f>IF(J73&lt;=0,"",IF(J73&lt;=2,"Muy Baja",IF(J73&lt;=24,"Baja",IF(J73&lt;=500,"Media",IF(J73&lt;=5000,"Alta","Muy Alta")))))</f>
        <v>Baja</v>
      </c>
      <c r="L73" s="363">
        <f>IF(K73="","",IF(K73="Muy Baja",0.2,IF(K73="Baja",0.4,IF(K73="Media",0.6,IF(K73="Alta",0.8,IF(K73="Muy Alta",1,))))))</f>
        <v>0.4</v>
      </c>
      <c r="M73" s="366" t="s">
        <v>482</v>
      </c>
      <c r="N73" s="102" t="str">
        <f>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360" t="str">
        <f>IF(OR(N73='Tabla Impacto'!$C$11,N73='Tabla Impacto'!$D$11),"Leve",IF(OR(N73='Tabla Impacto'!$C$12,N73='Tabla Impacto'!$D$12),"Menor",IF(OR(N73='Tabla Impacto'!$C$13,N73='Tabla Impacto'!$D$13),"Moderado",IF(OR(N73='Tabla Impacto'!$C$14,N73='Tabla Impacto'!$D$14),"Mayor",IF(OR(N73='Tabla Impacto'!$C$15,N73='Tabla Impacto'!$D$15),"Catastrófico","")))))</f>
        <v>Moderado</v>
      </c>
      <c r="P73" s="363">
        <f>IF(O73="","",IF(O73="Leve",0.2,IF(O73="Menor",0.4,IF(O73="Moderado",0.6,IF(O73="Mayor",0.8,IF(O73="Catastrófico",1,))))))</f>
        <v>0.6</v>
      </c>
      <c r="Q73" s="353"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03">
        <v>1</v>
      </c>
      <c r="S73" s="83" t="s">
        <v>553</v>
      </c>
      <c r="T73" s="104" t="str">
        <f t="shared" si="89"/>
        <v>Probabilidad</v>
      </c>
      <c r="U73" s="105" t="s">
        <v>14</v>
      </c>
      <c r="V73" s="105" t="s">
        <v>9</v>
      </c>
      <c r="W73" s="106" t="str">
        <f t="shared" si="90"/>
        <v>40%</v>
      </c>
      <c r="X73" s="105" t="s">
        <v>19</v>
      </c>
      <c r="Y73" s="105" t="s">
        <v>22</v>
      </c>
      <c r="Z73" s="105" t="s">
        <v>110</v>
      </c>
      <c r="AA73" s="107">
        <f t="shared" si="97"/>
        <v>0.24</v>
      </c>
      <c r="AB73" s="108" t="str">
        <f t="shared" si="92"/>
        <v>Baja</v>
      </c>
      <c r="AC73" s="109">
        <f t="shared" si="93"/>
        <v>0.24</v>
      </c>
      <c r="AD73" s="108" t="str">
        <f t="shared" si="94"/>
        <v>Moderado</v>
      </c>
      <c r="AE73" s="109">
        <f t="shared" si="98"/>
        <v>0.6</v>
      </c>
      <c r="AF73" s="110" t="str">
        <f t="shared" si="96"/>
        <v>Moderado</v>
      </c>
      <c r="AG73" s="111" t="s">
        <v>122</v>
      </c>
      <c r="AH73" s="92" t="s">
        <v>390</v>
      </c>
      <c r="AI73" s="100" t="s">
        <v>198</v>
      </c>
      <c r="AJ73" s="116" t="s">
        <v>199</v>
      </c>
      <c r="AK73" s="116" t="s">
        <v>199</v>
      </c>
      <c r="AL73" s="92" t="s">
        <v>289</v>
      </c>
      <c r="AM73" s="113"/>
    </row>
    <row r="74" spans="1:39" s="136" customFormat="1" ht="151.5" customHeight="1" x14ac:dyDescent="0.25">
      <c r="A74" s="380"/>
      <c r="B74" s="382"/>
      <c r="C74" s="386"/>
      <c r="D74" s="385"/>
      <c r="E74" s="357"/>
      <c r="F74" s="357"/>
      <c r="G74" s="357"/>
      <c r="H74" s="352"/>
      <c r="I74" s="357"/>
      <c r="J74" s="359"/>
      <c r="K74" s="361"/>
      <c r="L74" s="364"/>
      <c r="M74" s="367"/>
      <c r="N74" s="115"/>
      <c r="O74" s="361"/>
      <c r="P74" s="364"/>
      <c r="Q74" s="354"/>
      <c r="R74" s="103">
        <v>2</v>
      </c>
      <c r="S74" s="83"/>
      <c r="T74" s="104" t="str">
        <f t="shared" ref="T74:T75" si="99">IF(OR(U74="Preventivo",U74="Detectivo"),"Probabilidad",IF(U74="Correctivo","Impacto",""))</f>
        <v/>
      </c>
      <c r="U74" s="105"/>
      <c r="V74" s="105"/>
      <c r="W74" s="106"/>
      <c r="X74" s="105"/>
      <c r="Y74" s="105"/>
      <c r="Z74" s="105"/>
      <c r="AA74" s="107" t="str">
        <f>IFERROR(IF(T74="Probabilidad",(AA73-(+AA73*W74)),IF(T74="Impacto",L74,"")),"")</f>
        <v/>
      </c>
      <c r="AB74" s="108" t="str">
        <f t="shared" ref="AB74:AB75" si="100">IFERROR(IF(AA74="","",IF(AA74&lt;=0.2,"Muy Baja",IF(AA74&lt;=0.4,"Baja",IF(AA74&lt;=0.6,"Media",IF(AA74&lt;=0.8,"Alta","Muy Alta"))))),"")</f>
        <v/>
      </c>
      <c r="AC74" s="109" t="str">
        <f t="shared" ref="AC74:AC75" si="101">+AA74</f>
        <v/>
      </c>
      <c r="AD74" s="108" t="str">
        <f t="shared" ref="AD74:AD75" si="102">IFERROR(IF(AE74="","",IF(AE74&lt;=0.2,"Leve",IF(AE74&lt;=0.4,"Menor",IF(AE74&lt;=0.6,"Moderado",IF(AE74&lt;=0.8,"Mayor","Catastrófico"))))),"")</f>
        <v/>
      </c>
      <c r="AE74" s="109" t="str">
        <f t="shared" ref="AE74:AE75" si="103">IFERROR(IF(T74="Impacto",(P74-(+P74*W74)),IF(T74="Probabilidad",P74,"")),"")</f>
        <v/>
      </c>
      <c r="AF74" s="110" t="str">
        <f t="shared" ref="AF74:AF75" si="104">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
      </c>
      <c r="AG74" s="111"/>
      <c r="AH74" s="92"/>
      <c r="AI74" s="100"/>
      <c r="AJ74" s="116"/>
      <c r="AK74" s="116"/>
      <c r="AL74" s="92"/>
      <c r="AM74" s="113"/>
    </row>
    <row r="75" spans="1:39" s="136" customFormat="1" ht="151.5" customHeight="1" x14ac:dyDescent="0.25">
      <c r="A75" s="380"/>
      <c r="B75" s="383"/>
      <c r="C75" s="386"/>
      <c r="D75" s="385"/>
      <c r="E75" s="357"/>
      <c r="F75" s="357"/>
      <c r="G75" s="357"/>
      <c r="H75" s="352"/>
      <c r="I75" s="357"/>
      <c r="J75" s="359"/>
      <c r="K75" s="362"/>
      <c r="L75" s="365"/>
      <c r="M75" s="367"/>
      <c r="N75" s="115"/>
      <c r="O75" s="362"/>
      <c r="P75" s="365"/>
      <c r="Q75" s="355"/>
      <c r="R75" s="103">
        <v>3</v>
      </c>
      <c r="S75" s="83"/>
      <c r="T75" s="104" t="str">
        <f t="shared" si="99"/>
        <v/>
      </c>
      <c r="U75" s="105"/>
      <c r="V75" s="105"/>
      <c r="W75" s="106"/>
      <c r="X75" s="105"/>
      <c r="Y75" s="105"/>
      <c r="Z75" s="105"/>
      <c r="AA75" s="107" t="str">
        <f>IFERROR(IF(T75="Probabilidad",(AA74-(+AA74*W75)),IF(T75="Impacto",L75,"")),"")</f>
        <v/>
      </c>
      <c r="AB75" s="108" t="str">
        <f t="shared" si="100"/>
        <v/>
      </c>
      <c r="AC75" s="109" t="str">
        <f t="shared" si="101"/>
        <v/>
      </c>
      <c r="AD75" s="108" t="str">
        <f t="shared" si="102"/>
        <v/>
      </c>
      <c r="AE75" s="109" t="str">
        <f t="shared" si="103"/>
        <v/>
      </c>
      <c r="AF75" s="110" t="str">
        <f t="shared" si="104"/>
        <v/>
      </c>
      <c r="AG75" s="111"/>
      <c r="AH75" s="92"/>
      <c r="AI75" s="100"/>
      <c r="AJ75" s="116"/>
      <c r="AK75" s="116"/>
      <c r="AL75" s="92"/>
      <c r="AM75" s="113"/>
    </row>
    <row r="76" spans="1:39" s="136" customFormat="1" ht="151.5" customHeight="1" x14ac:dyDescent="0.25">
      <c r="A76" s="380">
        <v>25</v>
      </c>
      <c r="B76" s="381" t="s">
        <v>285</v>
      </c>
      <c r="C76" s="384" t="s">
        <v>386</v>
      </c>
      <c r="D76" s="384" t="s">
        <v>387</v>
      </c>
      <c r="E76" s="356" t="s">
        <v>120</v>
      </c>
      <c r="F76" s="356" t="s">
        <v>446</v>
      </c>
      <c r="G76" s="356" t="s">
        <v>445</v>
      </c>
      <c r="H76" s="351" t="s">
        <v>394</v>
      </c>
      <c r="I76" s="356" t="s">
        <v>327</v>
      </c>
      <c r="J76" s="358">
        <v>12</v>
      </c>
      <c r="K76" s="360" t="str">
        <f>IF(J76&lt;=0,"",IF(J76&lt;=2,"Muy Baja",IF(J76&lt;=24,"Baja",IF(J76&lt;=500,"Media",IF(J76&lt;=5000,"Alta","Muy Alta")))))</f>
        <v>Baja</v>
      </c>
      <c r="L76" s="363">
        <f>IF(K76="","",IF(K76="Muy Baja",0.2,IF(K76="Baja",0.4,IF(K76="Media",0.6,IF(K76="Alta",0.8,IF(K76="Muy Alta",1,))))))</f>
        <v>0.4</v>
      </c>
      <c r="M76" s="366" t="s">
        <v>482</v>
      </c>
      <c r="N76" s="102"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60" t="str">
        <f>IF(OR(N76='Tabla Impacto'!$C$11,N76='Tabla Impacto'!$D$11),"Leve",IF(OR(N76='Tabla Impacto'!$C$12,N76='Tabla Impacto'!$D$12),"Menor",IF(OR(N76='Tabla Impacto'!$C$13,N76='Tabla Impacto'!$D$13),"Moderado",IF(OR(N76='Tabla Impacto'!$C$14,N76='Tabla Impacto'!$D$14),"Mayor",IF(OR(N76='Tabla Impacto'!$C$15,N76='Tabla Impacto'!$D$15),"Catastrófico","")))))</f>
        <v>Moderado</v>
      </c>
      <c r="P76" s="363">
        <f>IF(O76="","",IF(O76="Leve",0.2,IF(O76="Menor",0.4,IF(O76="Moderado",0.6,IF(O76="Mayor",0.8,IF(O76="Catastrófico",1,))))))</f>
        <v>0.6</v>
      </c>
      <c r="Q76" s="353"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3">
        <v>1</v>
      </c>
      <c r="S76" s="83" t="s">
        <v>338</v>
      </c>
      <c r="T76" s="104" t="str">
        <f t="shared" si="25"/>
        <v>Probabilidad</v>
      </c>
      <c r="U76" s="105" t="s">
        <v>14</v>
      </c>
      <c r="V76" s="105" t="s">
        <v>9</v>
      </c>
      <c r="W76" s="106" t="str">
        <f t="shared" si="26"/>
        <v>40%</v>
      </c>
      <c r="X76" s="105" t="s">
        <v>19</v>
      </c>
      <c r="Y76" s="105" t="s">
        <v>22</v>
      </c>
      <c r="Z76" s="105" t="s">
        <v>110</v>
      </c>
      <c r="AA76" s="107">
        <f t="shared" si="27"/>
        <v>0.24</v>
      </c>
      <c r="AB76" s="108" t="str">
        <f t="shared" si="28"/>
        <v>Baja</v>
      </c>
      <c r="AC76" s="109">
        <f t="shared" si="29"/>
        <v>0.24</v>
      </c>
      <c r="AD76" s="108" t="str">
        <f t="shared" si="30"/>
        <v>Moderado</v>
      </c>
      <c r="AE76" s="109">
        <f t="shared" si="31"/>
        <v>0.6</v>
      </c>
      <c r="AF76" s="110" t="str">
        <f t="shared" si="32"/>
        <v>Moderado</v>
      </c>
      <c r="AG76" s="111" t="s">
        <v>122</v>
      </c>
      <c r="AH76" s="92" t="s">
        <v>290</v>
      </c>
      <c r="AI76" s="117" t="s">
        <v>260</v>
      </c>
      <c r="AJ76" s="116" t="s">
        <v>286</v>
      </c>
      <c r="AK76" s="116" t="s">
        <v>287</v>
      </c>
      <c r="AL76" s="92" t="s">
        <v>291</v>
      </c>
      <c r="AM76" s="113"/>
    </row>
    <row r="77" spans="1:39" s="136" customFormat="1" ht="151.5" customHeight="1" x14ac:dyDescent="0.25">
      <c r="A77" s="380"/>
      <c r="B77" s="382"/>
      <c r="C77" s="386"/>
      <c r="D77" s="385"/>
      <c r="E77" s="357"/>
      <c r="F77" s="357"/>
      <c r="G77" s="357"/>
      <c r="H77" s="352"/>
      <c r="I77" s="357"/>
      <c r="J77" s="359"/>
      <c r="K77" s="361"/>
      <c r="L77" s="364"/>
      <c r="M77" s="367"/>
      <c r="N77" s="115"/>
      <c r="O77" s="361"/>
      <c r="P77" s="364"/>
      <c r="Q77" s="354"/>
      <c r="R77" s="103">
        <v>2</v>
      </c>
      <c r="S77" s="83" t="s">
        <v>391</v>
      </c>
      <c r="T77" s="104" t="str">
        <f t="shared" ref="T77:T78" si="105">IF(OR(U77="Preventivo",U77="Detectivo"),"Probabilidad",IF(U77="Correctivo","Impacto",""))</f>
        <v>Probabilidad</v>
      </c>
      <c r="U77" s="105" t="s">
        <v>15</v>
      </c>
      <c r="V77" s="105" t="s">
        <v>9</v>
      </c>
      <c r="W77" s="106" t="str">
        <f t="shared" ref="W77:W78" si="106">IF(AND(U77="Preventivo",V77="Automático"),"50%",IF(AND(U77="Preventivo",V77="Manual"),"40%",IF(AND(U77="Detectivo",V77="Automático"),"40%",IF(AND(U77="Detectivo",V77="Manual"),"30%",IF(AND(U77="Correctivo",V77="Automático"),"35%",IF(AND(U77="Correctivo",V77="Manual"),"25%",""))))))</f>
        <v>30%</v>
      </c>
      <c r="X77" s="105" t="s">
        <v>20</v>
      </c>
      <c r="Y77" s="105" t="s">
        <v>23</v>
      </c>
      <c r="Z77" s="105" t="s">
        <v>110</v>
      </c>
      <c r="AA77" s="107">
        <f>IFERROR(IF(T77="Probabilidad",(AA76-(+AA76*W77)),IF(T77="Impacto",L77,"")),"")</f>
        <v>0.16799999999999998</v>
      </c>
      <c r="AB77" s="108" t="str">
        <f t="shared" ref="AB77:AB78" si="107">IFERROR(IF(AA77="","",IF(AA77&lt;=0.2,"Muy Baja",IF(AA77&lt;=0.4,"Baja",IF(AA77&lt;=0.6,"Media",IF(AA77&lt;=0.8,"Alta","Muy Alta"))))),"")</f>
        <v>Muy Baja</v>
      </c>
      <c r="AC77" s="109">
        <f t="shared" ref="AC77:AC78" si="108">+AA77</f>
        <v>0.16799999999999998</v>
      </c>
      <c r="AD77" s="108" t="str">
        <f t="shared" ref="AD77:AD78" si="109">IFERROR(IF(AE77="","",IF(AE77&lt;=0.2,"Leve",IF(AE77&lt;=0.4,"Menor",IF(AE77&lt;=0.6,"Moderado",IF(AE77&lt;=0.8,"Mayor","Catastrófico"))))),"")</f>
        <v>Moderado</v>
      </c>
      <c r="AE77" s="109">
        <v>0.6</v>
      </c>
      <c r="AF77" s="110"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Moderado</v>
      </c>
      <c r="AG77" s="111" t="s">
        <v>122</v>
      </c>
      <c r="AH77" s="92" t="s">
        <v>392</v>
      </c>
      <c r="AI77" s="117" t="s">
        <v>260</v>
      </c>
      <c r="AJ77" s="116" t="s">
        <v>286</v>
      </c>
      <c r="AK77" s="116" t="s">
        <v>287</v>
      </c>
      <c r="AL77" s="92" t="s">
        <v>291</v>
      </c>
      <c r="AM77" s="113"/>
    </row>
    <row r="78" spans="1:39" s="136" customFormat="1" ht="151.5" customHeight="1" x14ac:dyDescent="0.25">
      <c r="A78" s="380"/>
      <c r="B78" s="383"/>
      <c r="C78" s="386"/>
      <c r="D78" s="385"/>
      <c r="E78" s="357"/>
      <c r="F78" s="357"/>
      <c r="G78" s="357"/>
      <c r="H78" s="352"/>
      <c r="I78" s="357"/>
      <c r="J78" s="359"/>
      <c r="K78" s="362"/>
      <c r="L78" s="365"/>
      <c r="M78" s="367"/>
      <c r="N78" s="115"/>
      <c r="O78" s="362"/>
      <c r="P78" s="365"/>
      <c r="Q78" s="355"/>
      <c r="R78" s="103">
        <v>3</v>
      </c>
      <c r="S78" s="83" t="s">
        <v>339</v>
      </c>
      <c r="T78" s="104" t="str">
        <f t="shared" si="105"/>
        <v>Probabilidad</v>
      </c>
      <c r="U78" s="105" t="s">
        <v>14</v>
      </c>
      <c r="V78" s="105" t="s">
        <v>9</v>
      </c>
      <c r="W78" s="106" t="str">
        <f t="shared" si="106"/>
        <v>40%</v>
      </c>
      <c r="X78" s="105" t="s">
        <v>19</v>
      </c>
      <c r="Y78" s="105" t="s">
        <v>22</v>
      </c>
      <c r="Z78" s="105" t="s">
        <v>110</v>
      </c>
      <c r="AA78" s="107">
        <f>IFERROR(IF(T78="Probabilidad",(AA77-(+AA77*W78)),IF(T78="Impacto",L78,"")),"")</f>
        <v>0.10079999999999999</v>
      </c>
      <c r="AB78" s="108" t="str">
        <f t="shared" si="107"/>
        <v>Muy Baja</v>
      </c>
      <c r="AC78" s="109">
        <f t="shared" si="108"/>
        <v>0.10079999999999999</v>
      </c>
      <c r="AD78" s="108" t="str">
        <f t="shared" si="109"/>
        <v>Moderado</v>
      </c>
      <c r="AE78" s="109">
        <v>0.6</v>
      </c>
      <c r="AF78" s="110" t="str">
        <f t="shared" si="110"/>
        <v>Moderado</v>
      </c>
      <c r="AG78" s="111" t="s">
        <v>122</v>
      </c>
      <c r="AH78" s="92" t="s">
        <v>393</v>
      </c>
      <c r="AI78" s="117" t="s">
        <v>260</v>
      </c>
      <c r="AJ78" s="116" t="s">
        <v>286</v>
      </c>
      <c r="AK78" s="116" t="s">
        <v>287</v>
      </c>
      <c r="AL78" s="92" t="s">
        <v>291</v>
      </c>
      <c r="AM78" s="113"/>
    </row>
    <row r="79" spans="1:39" s="136" customFormat="1" ht="151.5" customHeight="1" x14ac:dyDescent="0.25">
      <c r="A79" s="380">
        <v>26</v>
      </c>
      <c r="B79" s="430" t="s">
        <v>292</v>
      </c>
      <c r="C79" s="384" t="s">
        <v>354</v>
      </c>
      <c r="D79" s="384" t="s">
        <v>395</v>
      </c>
      <c r="E79" s="356" t="s">
        <v>120</v>
      </c>
      <c r="F79" s="356" t="s">
        <v>293</v>
      </c>
      <c r="G79" s="356" t="s">
        <v>294</v>
      </c>
      <c r="H79" s="351" t="s">
        <v>546</v>
      </c>
      <c r="I79" s="356" t="s">
        <v>115</v>
      </c>
      <c r="J79" s="358">
        <v>2</v>
      </c>
      <c r="K79" s="360" t="str">
        <f>IF(J79&lt;=0,"",IF(J79&lt;=2,"Muy Baja",IF(J79&lt;=24,"Baja",IF(J79&lt;=500,"Media",IF(J79&lt;=5000,"Alta","Muy Alta")))))</f>
        <v>Muy Baja</v>
      </c>
      <c r="L79" s="363">
        <f>IF(K79="","",IF(K79="Muy Baja",0.2,IF(K79="Baja",0.4,IF(K79="Media",0.6,IF(K79="Alta",0.8,IF(K79="Muy Alta",1,))))))</f>
        <v>0.2</v>
      </c>
      <c r="M79" s="366" t="s">
        <v>481</v>
      </c>
      <c r="N79" s="102" t="str">
        <f>IF(NOT(ISERROR(MATCH(M79,'Tabla Impacto'!$B$221:$B$223,0))),'Tabla Impacto'!$F$223&amp;"Por favor no seleccionar los criterios de impacto(Afectación Económica o presupuestal y Pérdida Reputacional)",M79)</f>
        <v xml:space="preserve"> Entre 50 y 100 SMLMV </v>
      </c>
      <c r="O79" s="360" t="str">
        <f>IF(OR(N79='Tabla Impacto'!$C$11,N79='Tabla Impacto'!$D$11),"Leve",IF(OR(N79='Tabla Impacto'!$C$12,N79='Tabla Impacto'!$D$12),"Menor",IF(OR(N79='Tabla Impacto'!$C$13,N79='Tabla Impacto'!$D$13),"Moderado",IF(OR(N79='Tabla Impacto'!$C$14,N79='Tabla Impacto'!$D$14),"Mayor",IF(OR(N79='Tabla Impacto'!$C$15,N79='Tabla Impacto'!$D$15),"Catastrófico","")))))</f>
        <v>Moderado</v>
      </c>
      <c r="P79" s="363">
        <f>IF(O79="","",IF(O79="Leve",0.2,IF(O79="Menor",0.4,IF(O79="Moderado",0.6,IF(O79="Mayor",0.8,IF(O79="Catastrófico",1,))))))</f>
        <v>0.6</v>
      </c>
      <c r="Q79" s="353"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3">
        <v>1</v>
      </c>
      <c r="S79" s="83" t="s">
        <v>547</v>
      </c>
      <c r="T79" s="104" t="str">
        <f t="shared" si="25"/>
        <v>Probabilidad</v>
      </c>
      <c r="U79" s="105" t="s">
        <v>14</v>
      </c>
      <c r="V79" s="105" t="s">
        <v>9</v>
      </c>
      <c r="W79" s="106" t="str">
        <f t="shared" si="26"/>
        <v>40%</v>
      </c>
      <c r="X79" s="105" t="s">
        <v>20</v>
      </c>
      <c r="Y79" s="105" t="s">
        <v>22</v>
      </c>
      <c r="Z79" s="105" t="s">
        <v>110</v>
      </c>
      <c r="AA79" s="107">
        <f t="shared" si="27"/>
        <v>0.12</v>
      </c>
      <c r="AB79" s="108" t="str">
        <f t="shared" si="28"/>
        <v>Muy Baja</v>
      </c>
      <c r="AC79" s="109">
        <f t="shared" si="29"/>
        <v>0.12</v>
      </c>
      <c r="AD79" s="108" t="str">
        <f t="shared" si="30"/>
        <v>Moderado</v>
      </c>
      <c r="AE79" s="109">
        <f t="shared" si="31"/>
        <v>0.6</v>
      </c>
      <c r="AF79" s="110" t="str">
        <f t="shared" si="32"/>
        <v>Moderado</v>
      </c>
      <c r="AG79" s="111" t="s">
        <v>122</v>
      </c>
      <c r="AH79" s="92" t="s">
        <v>548</v>
      </c>
      <c r="AI79" s="100" t="s">
        <v>260</v>
      </c>
      <c r="AJ79" s="128">
        <v>44562</v>
      </c>
      <c r="AK79" s="129" t="s">
        <v>370</v>
      </c>
      <c r="AL79" s="92" t="s">
        <v>447</v>
      </c>
      <c r="AM79" s="113"/>
    </row>
    <row r="80" spans="1:39" s="136" customFormat="1" ht="151.5" customHeight="1" x14ac:dyDescent="0.25">
      <c r="A80" s="380"/>
      <c r="B80" s="431"/>
      <c r="C80" s="385"/>
      <c r="D80" s="385"/>
      <c r="E80" s="357"/>
      <c r="F80" s="357"/>
      <c r="G80" s="357"/>
      <c r="H80" s="352"/>
      <c r="I80" s="357"/>
      <c r="J80" s="359"/>
      <c r="K80" s="361"/>
      <c r="L80" s="364"/>
      <c r="M80" s="367"/>
      <c r="N80" s="115"/>
      <c r="O80" s="361"/>
      <c r="P80" s="364"/>
      <c r="Q80" s="354"/>
      <c r="R80" s="103">
        <v>2</v>
      </c>
      <c r="S80" s="83" t="s">
        <v>340</v>
      </c>
      <c r="T80" s="104" t="str">
        <f t="shared" ref="T80:T82" si="111">IF(OR(U80="Preventivo",U80="Detectivo"),"Probabilidad",IF(U80="Correctivo","Impacto",""))</f>
        <v>Probabilidad</v>
      </c>
      <c r="U80" s="105" t="s">
        <v>14</v>
      </c>
      <c r="V80" s="105" t="s">
        <v>9</v>
      </c>
      <c r="W80" s="106" t="str">
        <f t="shared" ref="W80:W82" si="112">IF(AND(U80="Preventivo",V80="Automático"),"50%",IF(AND(U80="Preventivo",V80="Manual"),"40%",IF(AND(U80="Detectivo",V80="Automático"),"40%",IF(AND(U80="Detectivo",V80="Manual"),"30%",IF(AND(U80="Correctivo",V80="Automático"),"35%",IF(AND(U80="Correctivo",V80="Manual"),"25%",""))))))</f>
        <v>40%</v>
      </c>
      <c r="X80" s="105" t="s">
        <v>19</v>
      </c>
      <c r="Y80" s="105" t="s">
        <v>22</v>
      </c>
      <c r="Z80" s="105" t="s">
        <v>110</v>
      </c>
      <c r="AA80" s="107">
        <f>IFERROR(IF(T80="Probabilidad",(AA79-(+AA79*W80)),IF(T80="Impacto",L80,"")),"")</f>
        <v>7.1999999999999995E-2</v>
      </c>
      <c r="AB80" s="108" t="str">
        <f t="shared" ref="AB80:AB82" si="113">IFERROR(IF(AA80="","",IF(AA80&lt;=0.2,"Muy Baja",IF(AA80&lt;=0.4,"Baja",IF(AA80&lt;=0.6,"Media",IF(AA80&lt;=0.8,"Alta","Muy Alta"))))),"")</f>
        <v>Muy Baja</v>
      </c>
      <c r="AC80" s="109">
        <f t="shared" ref="AC80:AC82" si="114">+AA80</f>
        <v>7.1999999999999995E-2</v>
      </c>
      <c r="AD80" s="108" t="str">
        <f t="shared" ref="AD80:AD82" si="115">IFERROR(IF(AE80="","",IF(AE80&lt;=0.2,"Leve",IF(AE80&lt;=0.4,"Menor",IF(AE80&lt;=0.6,"Moderado",IF(AE80&lt;=0.8,"Mayor","Catastrófico"))))),"")</f>
        <v>Moderado</v>
      </c>
      <c r="AE80" s="109">
        <f>+AE79</f>
        <v>0.6</v>
      </c>
      <c r="AF80" s="110" t="str">
        <f t="shared" ref="AF80:AF82"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11" t="s">
        <v>122</v>
      </c>
      <c r="AH80" s="92" t="s">
        <v>549</v>
      </c>
      <c r="AI80" s="100" t="s">
        <v>396</v>
      </c>
      <c r="AJ80" s="128">
        <v>44562</v>
      </c>
      <c r="AK80" s="129" t="s">
        <v>370</v>
      </c>
      <c r="AL80" s="92" t="s">
        <v>447</v>
      </c>
      <c r="AM80" s="113"/>
    </row>
    <row r="81" spans="1:39" s="136" customFormat="1" ht="151.5" customHeight="1" x14ac:dyDescent="0.25">
      <c r="A81" s="380"/>
      <c r="B81" s="432"/>
      <c r="C81" s="385"/>
      <c r="D81" s="385"/>
      <c r="E81" s="357"/>
      <c r="F81" s="357"/>
      <c r="G81" s="357"/>
      <c r="H81" s="352"/>
      <c r="I81" s="357"/>
      <c r="J81" s="359"/>
      <c r="K81" s="362"/>
      <c r="L81" s="365"/>
      <c r="M81" s="367"/>
      <c r="N81" s="115"/>
      <c r="O81" s="362"/>
      <c r="P81" s="365"/>
      <c r="Q81" s="355"/>
      <c r="R81" s="103">
        <v>3</v>
      </c>
      <c r="S81" s="112" t="s">
        <v>573</v>
      </c>
      <c r="T81" s="104" t="str">
        <f t="shared" si="111"/>
        <v>Probabilidad</v>
      </c>
      <c r="U81" s="105" t="s">
        <v>15</v>
      </c>
      <c r="V81" s="105" t="s">
        <v>9</v>
      </c>
      <c r="W81" s="106" t="str">
        <f t="shared" si="112"/>
        <v>30%</v>
      </c>
      <c r="X81" s="105" t="s">
        <v>20</v>
      </c>
      <c r="Y81" s="105" t="s">
        <v>23</v>
      </c>
      <c r="Z81" s="105" t="s">
        <v>111</v>
      </c>
      <c r="AA81" s="107">
        <f>IFERROR(IF(T81="Probabilidad",(AA80-(+AA80*W81)),IF(T81="Impacto",L81,"")),"")</f>
        <v>5.04E-2</v>
      </c>
      <c r="AB81" s="108" t="str">
        <f t="shared" si="113"/>
        <v>Muy Baja</v>
      </c>
      <c r="AC81" s="109">
        <f t="shared" si="114"/>
        <v>5.04E-2</v>
      </c>
      <c r="AD81" s="108" t="str">
        <f t="shared" si="115"/>
        <v>Moderado</v>
      </c>
      <c r="AE81" s="109">
        <f>+P79</f>
        <v>0.6</v>
      </c>
      <c r="AF81" s="110" t="str">
        <f t="shared" si="116"/>
        <v>Moderado</v>
      </c>
      <c r="AG81" s="111" t="s">
        <v>122</v>
      </c>
      <c r="AH81" s="92" t="s">
        <v>548</v>
      </c>
      <c r="AI81" s="100" t="s">
        <v>396</v>
      </c>
      <c r="AJ81" s="128">
        <v>44562</v>
      </c>
      <c r="AK81" s="129" t="s">
        <v>370</v>
      </c>
      <c r="AL81" s="92" t="s">
        <v>447</v>
      </c>
      <c r="AM81" s="113"/>
    </row>
    <row r="82" spans="1:39" s="136" customFormat="1" ht="151.5" customHeight="1" x14ac:dyDescent="0.25">
      <c r="A82" s="380">
        <v>27</v>
      </c>
      <c r="B82" s="430" t="s">
        <v>292</v>
      </c>
      <c r="C82" s="384" t="s">
        <v>354</v>
      </c>
      <c r="D82" s="384" t="s">
        <v>395</v>
      </c>
      <c r="E82" s="356" t="s">
        <v>118</v>
      </c>
      <c r="F82" s="356" t="s">
        <v>448</v>
      </c>
      <c r="G82" s="356" t="s">
        <v>449</v>
      </c>
      <c r="H82" s="351" t="s">
        <v>450</v>
      </c>
      <c r="I82" s="356" t="s">
        <v>327</v>
      </c>
      <c r="J82" s="358">
        <v>10</v>
      </c>
      <c r="K82" s="360" t="str">
        <f>IF(J82&lt;=0,"",IF(J82&lt;=2,"Muy Baja",IF(J82&lt;=24,"Baja",IF(J82&lt;=500,"Media",IF(J82&lt;=5000,"Alta","Muy Alta")))))</f>
        <v>Baja</v>
      </c>
      <c r="L82" s="363">
        <f>IF(K82="","",IF(K82="Muy Baja",0.2,IF(K82="Baja",0.4,IF(K82="Media",0.6,IF(K82="Alta",0.8,IF(K82="Muy Alta",1,))))))</f>
        <v>0.4</v>
      </c>
      <c r="M82" s="366" t="s">
        <v>482</v>
      </c>
      <c r="N82" s="102" t="str">
        <f>IF(NOT(ISERROR(MATCH(M82,'Tabla Impacto'!$B$221:$B$223,0))),'Tabla Impacto'!$F$223&amp;"Por favor no seleccionar los criterios de impacto(Afectación Económica o presupuestal y Pérdida Reputacional)",M82)</f>
        <v xml:space="preserve"> El riesgo afecta la imagen de la entidad con algunos usuarios de relevancia frente al logro de los objetivos</v>
      </c>
      <c r="O82" s="360" t="str">
        <f>IF(OR(N82='Tabla Impacto'!$C$11,N82='Tabla Impacto'!$D$11),"Leve",IF(OR(N82='Tabla Impacto'!$C$12,N82='Tabla Impacto'!$D$12),"Menor",IF(OR(N82='Tabla Impacto'!$C$13,N82='Tabla Impacto'!$D$13),"Moderado",IF(OR(N82='Tabla Impacto'!$C$14,N82='Tabla Impacto'!$D$14),"Mayor",IF(OR(N82='Tabla Impacto'!$C$15,N82='Tabla Impacto'!$D$15),"Catastrófico","")))))</f>
        <v>Moderado</v>
      </c>
      <c r="P82" s="363">
        <f>IF(O82="","",IF(O82="Leve",0.2,IF(O82="Menor",0.4,IF(O82="Moderado",0.6,IF(O82="Mayor",0.8,IF(O82="Catastrófico",1,))))))</f>
        <v>0.6</v>
      </c>
      <c r="Q82" s="353"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03">
        <v>1</v>
      </c>
      <c r="S82" s="92" t="s">
        <v>455</v>
      </c>
      <c r="T82" s="131" t="str">
        <f t="shared" si="111"/>
        <v>Probabilidad</v>
      </c>
      <c r="U82" s="119" t="s">
        <v>15</v>
      </c>
      <c r="V82" s="119" t="s">
        <v>9</v>
      </c>
      <c r="W82" s="120" t="str">
        <f t="shared" si="112"/>
        <v>30%</v>
      </c>
      <c r="X82" s="119" t="s">
        <v>20</v>
      </c>
      <c r="Y82" s="119" t="s">
        <v>23</v>
      </c>
      <c r="Z82" s="119" t="s">
        <v>111</v>
      </c>
      <c r="AA82" s="121">
        <f t="shared" ref="AA82" si="117">IFERROR(IF(T82="Probabilidad",(L82-(+L82*W82)),IF(T82="Impacto",L82,"")),"")</f>
        <v>0.28000000000000003</v>
      </c>
      <c r="AB82" s="108" t="str">
        <f t="shared" si="113"/>
        <v>Baja</v>
      </c>
      <c r="AC82" s="122">
        <f t="shared" si="114"/>
        <v>0.28000000000000003</v>
      </c>
      <c r="AD82" s="108" t="str">
        <f t="shared" si="115"/>
        <v>Moderado</v>
      </c>
      <c r="AE82" s="122">
        <f t="shared" ref="AE82" si="118">IFERROR(IF(T82="Impacto",(P82-(+P82*W82)),IF(T82="Probabilidad",P82,"")),"")</f>
        <v>0.6</v>
      </c>
      <c r="AF82" s="123" t="str">
        <f t="shared" si="116"/>
        <v>Moderado</v>
      </c>
      <c r="AG82" s="124" t="s">
        <v>122</v>
      </c>
      <c r="AH82" s="92" t="s">
        <v>550</v>
      </c>
      <c r="AI82" s="100" t="s">
        <v>198</v>
      </c>
      <c r="AJ82" s="128">
        <v>44562</v>
      </c>
      <c r="AK82" s="129" t="s">
        <v>370</v>
      </c>
      <c r="AL82" s="92" t="s">
        <v>451</v>
      </c>
      <c r="AM82" s="113"/>
    </row>
    <row r="83" spans="1:39" s="136" customFormat="1" ht="151.5" customHeight="1" x14ac:dyDescent="0.25">
      <c r="A83" s="380"/>
      <c r="B83" s="431"/>
      <c r="C83" s="385"/>
      <c r="D83" s="385"/>
      <c r="E83" s="357"/>
      <c r="F83" s="357"/>
      <c r="G83" s="357"/>
      <c r="H83" s="352"/>
      <c r="I83" s="357"/>
      <c r="J83" s="359"/>
      <c r="K83" s="361"/>
      <c r="L83" s="364"/>
      <c r="M83" s="367"/>
      <c r="N83" s="115"/>
      <c r="O83" s="361"/>
      <c r="P83" s="364"/>
      <c r="Q83" s="354"/>
      <c r="R83" s="132">
        <v>2</v>
      </c>
      <c r="S83" s="92"/>
      <c r="T83" s="131"/>
      <c r="U83" s="119"/>
      <c r="V83" s="119"/>
      <c r="W83" s="120"/>
      <c r="X83" s="119"/>
      <c r="Y83" s="119"/>
      <c r="Z83" s="119"/>
      <c r="AA83" s="121"/>
      <c r="AB83" s="108"/>
      <c r="AC83" s="122"/>
      <c r="AD83" s="108"/>
      <c r="AE83" s="122"/>
      <c r="AF83" s="123"/>
      <c r="AG83" s="124"/>
      <c r="AH83" s="92"/>
      <c r="AI83" s="100"/>
      <c r="AJ83" s="128"/>
      <c r="AK83" s="129"/>
      <c r="AL83" s="92"/>
      <c r="AM83" s="113"/>
    </row>
    <row r="84" spans="1:39" s="136" customFormat="1" ht="151.5" customHeight="1" x14ac:dyDescent="0.25">
      <c r="A84" s="380"/>
      <c r="B84" s="432"/>
      <c r="C84" s="385"/>
      <c r="D84" s="385"/>
      <c r="E84" s="357"/>
      <c r="F84" s="357"/>
      <c r="G84" s="357"/>
      <c r="H84" s="352"/>
      <c r="I84" s="357"/>
      <c r="J84" s="359"/>
      <c r="K84" s="362"/>
      <c r="L84" s="365"/>
      <c r="M84" s="367"/>
      <c r="N84" s="115"/>
      <c r="O84" s="362"/>
      <c r="P84" s="365"/>
      <c r="Q84" s="355"/>
      <c r="R84" s="132">
        <v>3</v>
      </c>
      <c r="S84" s="92"/>
      <c r="T84" s="131"/>
      <c r="U84" s="119"/>
      <c r="V84" s="119"/>
      <c r="W84" s="120"/>
      <c r="X84" s="119"/>
      <c r="Y84" s="119"/>
      <c r="Z84" s="119"/>
      <c r="AA84" s="121"/>
      <c r="AB84" s="108"/>
      <c r="AC84" s="122"/>
      <c r="AD84" s="108"/>
      <c r="AE84" s="122"/>
      <c r="AF84" s="123"/>
      <c r="AG84" s="124"/>
      <c r="AH84" s="92"/>
      <c r="AI84" s="100"/>
      <c r="AJ84" s="128"/>
      <c r="AK84" s="129"/>
      <c r="AL84" s="92"/>
      <c r="AM84" s="113"/>
    </row>
    <row r="85" spans="1:39" s="136" customFormat="1" ht="151.5" customHeight="1" x14ac:dyDescent="0.25">
      <c r="A85" s="380">
        <v>28</v>
      </c>
      <c r="B85" s="381" t="s">
        <v>296</v>
      </c>
      <c r="C85" s="384" t="s">
        <v>295</v>
      </c>
      <c r="D85" s="384" t="s">
        <v>297</v>
      </c>
      <c r="E85" s="356" t="s">
        <v>118</v>
      </c>
      <c r="F85" s="356" t="s">
        <v>298</v>
      </c>
      <c r="G85" s="356" t="s">
        <v>452</v>
      </c>
      <c r="H85" s="351" t="s">
        <v>299</v>
      </c>
      <c r="I85" s="356" t="s">
        <v>115</v>
      </c>
      <c r="J85" s="358">
        <v>355</v>
      </c>
      <c r="K85" s="360" t="str">
        <f>IF(J85&lt;=0,"",IF(J85&lt;=2,"Muy Baja",IF(J85&lt;=24,"Baja",IF(J85&lt;=500,"Media",IF(J85&lt;=5000,"Alta","Muy Alta")))))</f>
        <v>Media</v>
      </c>
      <c r="L85" s="363">
        <f>IF(K85="","",IF(K85="Muy Baja",0.2,IF(K85="Baja",0.4,IF(K85="Media",0.6,IF(K85="Alta",0.8,IF(K85="Muy Alta",1,))))))</f>
        <v>0.6</v>
      </c>
      <c r="M85" s="366" t="s">
        <v>489</v>
      </c>
      <c r="N85" s="102" t="str">
        <f>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60" t="str">
        <f>IF(OR(N85='Tabla Impacto'!$C$11,N85='Tabla Impacto'!$D$11),"Leve",IF(OR(N85='Tabla Impacto'!$C$12,N85='Tabla Impacto'!$D$12),"Menor",IF(OR(N85='Tabla Impacto'!$C$13,N85='Tabla Impacto'!$D$13),"Moderado",IF(OR(N85='Tabla Impacto'!$C$14,N85='Tabla Impacto'!$D$14),"Mayor",IF(OR(N85='Tabla Impacto'!$C$15,N85='Tabla Impacto'!$D$15),"Catastrófico","")))))</f>
        <v>Mayor</v>
      </c>
      <c r="P85" s="363">
        <f>IF(O85="","",IF(O85="Leve",0.2,IF(O85="Menor",0.4,IF(O85="Moderado",0.6,IF(O85="Mayor",0.8,IF(O85="Catastrófico",1,))))))</f>
        <v>0.8</v>
      </c>
      <c r="Q85" s="353"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03">
        <v>1</v>
      </c>
      <c r="S85" s="83" t="s">
        <v>453</v>
      </c>
      <c r="T85" s="104" t="str">
        <f t="shared" si="25"/>
        <v>Probabilidad</v>
      </c>
      <c r="U85" s="105" t="s">
        <v>14</v>
      </c>
      <c r="V85" s="105" t="s">
        <v>9</v>
      </c>
      <c r="W85" s="106" t="str">
        <f t="shared" si="26"/>
        <v>40%</v>
      </c>
      <c r="X85" s="105" t="s">
        <v>20</v>
      </c>
      <c r="Y85" s="105" t="s">
        <v>22</v>
      </c>
      <c r="Z85" s="105" t="s">
        <v>110</v>
      </c>
      <c r="AA85" s="107">
        <f t="shared" si="27"/>
        <v>0.36</v>
      </c>
      <c r="AB85" s="108" t="str">
        <f t="shared" si="28"/>
        <v>Baja</v>
      </c>
      <c r="AC85" s="109">
        <f t="shared" si="29"/>
        <v>0.36</v>
      </c>
      <c r="AD85" s="108" t="str">
        <f t="shared" si="30"/>
        <v>Mayor</v>
      </c>
      <c r="AE85" s="109">
        <f t="shared" si="31"/>
        <v>0.8</v>
      </c>
      <c r="AF85" s="110" t="str">
        <f t="shared" si="32"/>
        <v>Alto</v>
      </c>
      <c r="AG85" s="111" t="s">
        <v>122</v>
      </c>
      <c r="AH85" s="92" t="s">
        <v>454</v>
      </c>
      <c r="AI85" s="100" t="s">
        <v>260</v>
      </c>
      <c r="AJ85" s="116" t="s">
        <v>199</v>
      </c>
      <c r="AK85" s="116" t="s">
        <v>199</v>
      </c>
      <c r="AL85" s="99" t="s">
        <v>300</v>
      </c>
      <c r="AM85" s="113"/>
    </row>
    <row r="86" spans="1:39" s="136" customFormat="1" ht="151.5" customHeight="1" x14ac:dyDescent="0.25">
      <c r="A86" s="380"/>
      <c r="B86" s="382"/>
      <c r="C86" s="386"/>
      <c r="D86" s="386"/>
      <c r="E86" s="357"/>
      <c r="F86" s="357"/>
      <c r="G86" s="357"/>
      <c r="H86" s="352"/>
      <c r="I86" s="357"/>
      <c r="J86" s="359"/>
      <c r="K86" s="361"/>
      <c r="L86" s="364"/>
      <c r="M86" s="367"/>
      <c r="N86" s="115"/>
      <c r="O86" s="361"/>
      <c r="P86" s="364"/>
      <c r="Q86" s="354"/>
      <c r="R86" s="103">
        <v>2</v>
      </c>
      <c r="S86" s="83"/>
      <c r="T86" s="104" t="str">
        <f t="shared" ref="T86:T87" si="119">IF(OR(U86="Preventivo",U86="Detectivo"),"Probabilidad",IF(U86="Correctivo","Impacto",""))</f>
        <v/>
      </c>
      <c r="U86" s="105"/>
      <c r="V86" s="105"/>
      <c r="W86" s="106"/>
      <c r="X86" s="105"/>
      <c r="Y86" s="105"/>
      <c r="Z86" s="105"/>
      <c r="AA86" s="107" t="str">
        <f>IFERROR(IF(T86="Probabilidad",(AA85-(+AA85*W86)),IF(T86="Impacto",L86,"")),"")</f>
        <v/>
      </c>
      <c r="AB86" s="108" t="str">
        <f t="shared" ref="AB86:AB87" si="120">IFERROR(IF(AA86="","",IF(AA86&lt;=0.2,"Muy Baja",IF(AA86&lt;=0.4,"Baja",IF(AA86&lt;=0.6,"Media",IF(AA86&lt;=0.8,"Alta","Muy Alta"))))),"")</f>
        <v/>
      </c>
      <c r="AC86" s="109" t="str">
        <f t="shared" ref="AC86:AC87" si="121">+AA86</f>
        <v/>
      </c>
      <c r="AD86" s="108" t="str">
        <f t="shared" ref="AD86:AD87" si="122">IFERROR(IF(AE86="","",IF(AE86&lt;=0.2,"Leve",IF(AE86&lt;=0.4,"Menor",IF(AE86&lt;=0.6,"Moderado",IF(AE86&lt;=0.8,"Mayor","Catastrófico"))))),"")</f>
        <v/>
      </c>
      <c r="AE86" s="109" t="str">
        <f t="shared" ref="AE86:AE87" si="123">IFERROR(IF(T86="Impacto",(P86-(+P86*W86)),IF(T86="Probabilidad",P86,"")),"")</f>
        <v/>
      </c>
      <c r="AF86" s="110" t="str">
        <f t="shared" ref="AF86:AF87" si="124">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
      </c>
      <c r="AG86" s="111"/>
      <c r="AH86" s="92"/>
      <c r="AI86" s="100"/>
      <c r="AJ86" s="116"/>
      <c r="AK86" s="116"/>
      <c r="AL86" s="92"/>
      <c r="AM86" s="113"/>
    </row>
    <row r="87" spans="1:39" s="136" customFormat="1" ht="151.5" customHeight="1" x14ac:dyDescent="0.25">
      <c r="A87" s="380"/>
      <c r="B87" s="383"/>
      <c r="C87" s="443"/>
      <c r="D87" s="386"/>
      <c r="E87" s="357"/>
      <c r="F87" s="357"/>
      <c r="G87" s="357"/>
      <c r="H87" s="352"/>
      <c r="I87" s="357"/>
      <c r="J87" s="359"/>
      <c r="K87" s="362"/>
      <c r="L87" s="365"/>
      <c r="M87" s="367"/>
      <c r="N87" s="115"/>
      <c r="O87" s="362"/>
      <c r="P87" s="365"/>
      <c r="Q87" s="355"/>
      <c r="R87" s="103">
        <v>3</v>
      </c>
      <c r="S87" s="83"/>
      <c r="T87" s="104" t="str">
        <f t="shared" si="119"/>
        <v/>
      </c>
      <c r="U87" s="105"/>
      <c r="V87" s="105"/>
      <c r="W87" s="106"/>
      <c r="X87" s="105"/>
      <c r="Y87" s="105"/>
      <c r="Z87" s="105"/>
      <c r="AA87" s="107" t="str">
        <f>IFERROR(IF(T87="Probabilidad",(AA86-(+AA86*W87)),IF(T87="Impacto",L87,"")),"")</f>
        <v/>
      </c>
      <c r="AB87" s="108" t="str">
        <f t="shared" si="120"/>
        <v/>
      </c>
      <c r="AC87" s="109" t="str">
        <f t="shared" si="121"/>
        <v/>
      </c>
      <c r="AD87" s="108" t="str">
        <f t="shared" si="122"/>
        <v/>
      </c>
      <c r="AE87" s="109" t="str">
        <f t="shared" si="123"/>
        <v/>
      </c>
      <c r="AF87" s="110" t="str">
        <f t="shared" si="124"/>
        <v/>
      </c>
      <c r="AG87" s="111"/>
      <c r="AH87" s="92"/>
      <c r="AI87" s="100"/>
      <c r="AJ87" s="116"/>
      <c r="AK87" s="116"/>
      <c r="AL87" s="92"/>
      <c r="AM87" s="113"/>
    </row>
    <row r="88" spans="1:39" s="136" customFormat="1" ht="176.45" customHeight="1" x14ac:dyDescent="0.25">
      <c r="A88" s="380">
        <v>29</v>
      </c>
      <c r="B88" s="381" t="s">
        <v>296</v>
      </c>
      <c r="C88" s="384" t="s">
        <v>295</v>
      </c>
      <c r="D88" s="384" t="s">
        <v>297</v>
      </c>
      <c r="E88" s="356" t="s">
        <v>118</v>
      </c>
      <c r="F88" s="356" t="s">
        <v>456</v>
      </c>
      <c r="G88" s="356" t="s">
        <v>457</v>
      </c>
      <c r="H88" s="351" t="s">
        <v>493</v>
      </c>
      <c r="I88" s="356" t="s">
        <v>327</v>
      </c>
      <c r="J88" s="358">
        <v>355</v>
      </c>
      <c r="K88" s="360" t="str">
        <f>IF(J88&lt;=0,"",IF(J88&lt;=2,"Muy Baja",IF(J88&lt;=24,"Baja",IF(J88&lt;=500,"Media",IF(J88&lt;=5000,"Alta","Muy Alta")))))</f>
        <v>Media</v>
      </c>
      <c r="L88" s="363">
        <f>IF(K88="","",IF(K88="Muy Baja",0.2,IF(K88="Baja",0.4,IF(K88="Media",0.6,IF(K88="Alta",0.8,IF(K88="Muy Alta",1,))))))</f>
        <v>0.6</v>
      </c>
      <c r="M88" s="366" t="s">
        <v>489</v>
      </c>
      <c r="N88" s="102"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60" t="str">
        <f>IF(OR(N88='Tabla Impacto'!$C$11,N88='Tabla Impacto'!$D$11),"Leve",IF(OR(N88='Tabla Impacto'!$C$12,N88='Tabla Impacto'!$D$12),"Menor",IF(OR(N88='Tabla Impacto'!$C$13,N88='Tabla Impacto'!$D$13),"Moderado",IF(OR(N88='Tabla Impacto'!$C$14,N88='Tabla Impacto'!$D$14),"Mayor",IF(OR(N88='Tabla Impacto'!$C$15,N88='Tabla Impacto'!$D$15),"Catastrófico","")))))</f>
        <v>Mayor</v>
      </c>
      <c r="P88" s="363">
        <f>IF(O88="","",IF(O88="Leve",0.2,IF(O88="Menor",0.4,IF(O88="Moderado",0.6,IF(O88="Mayor",0.8,IF(O88="Catastrófico",1,))))))</f>
        <v>0.8</v>
      </c>
      <c r="Q88" s="353"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03">
        <v>1</v>
      </c>
      <c r="S88" s="83" t="s">
        <v>458</v>
      </c>
      <c r="T88" s="104" t="str">
        <f t="shared" si="25"/>
        <v>Probabilidad</v>
      </c>
      <c r="U88" s="105" t="s">
        <v>14</v>
      </c>
      <c r="V88" s="105" t="s">
        <v>9</v>
      </c>
      <c r="W88" s="106" t="str">
        <f t="shared" si="26"/>
        <v>40%</v>
      </c>
      <c r="X88" s="105" t="s">
        <v>19</v>
      </c>
      <c r="Y88" s="105" t="s">
        <v>22</v>
      </c>
      <c r="Z88" s="105" t="s">
        <v>110</v>
      </c>
      <c r="AA88" s="133">
        <f t="shared" ref="AA88:AA89" si="125">IFERROR(IF(T88="Probabilidad",(L88-(+L88*W88)),IF(T88="Impacto",L88,"")),"")</f>
        <v>0.36</v>
      </c>
      <c r="AB88" s="108" t="str">
        <f t="shared" si="28"/>
        <v>Baja</v>
      </c>
      <c r="AC88" s="109">
        <f t="shared" si="29"/>
        <v>0.36</v>
      </c>
      <c r="AD88" s="108" t="str">
        <f t="shared" si="30"/>
        <v>Mayor</v>
      </c>
      <c r="AE88" s="109">
        <f t="shared" si="31"/>
        <v>0.8</v>
      </c>
      <c r="AF88" s="110" t="str">
        <f t="shared" si="32"/>
        <v>Alto</v>
      </c>
      <c r="AG88" s="111" t="s">
        <v>122</v>
      </c>
      <c r="AH88" s="92" t="s">
        <v>301</v>
      </c>
      <c r="AI88" s="94" t="s">
        <v>260</v>
      </c>
      <c r="AJ88" s="101" t="s">
        <v>199</v>
      </c>
      <c r="AK88" s="101" t="s">
        <v>199</v>
      </c>
      <c r="AL88" s="99" t="s">
        <v>397</v>
      </c>
      <c r="AM88" s="113"/>
    </row>
    <row r="89" spans="1:39" s="136" customFormat="1" ht="151.5" customHeight="1" x14ac:dyDescent="0.25">
      <c r="A89" s="380"/>
      <c r="B89" s="382"/>
      <c r="C89" s="386"/>
      <c r="D89" s="386"/>
      <c r="E89" s="357"/>
      <c r="F89" s="357"/>
      <c r="G89" s="357"/>
      <c r="H89" s="352"/>
      <c r="I89" s="357"/>
      <c r="J89" s="359"/>
      <c r="K89" s="361"/>
      <c r="L89" s="364"/>
      <c r="M89" s="367"/>
      <c r="N89" s="211"/>
      <c r="O89" s="361"/>
      <c r="P89" s="364"/>
      <c r="Q89" s="354"/>
      <c r="R89" s="103">
        <v>2</v>
      </c>
      <c r="S89" s="92" t="s">
        <v>341</v>
      </c>
      <c r="T89" s="104" t="str">
        <f t="shared" si="25"/>
        <v>Probabilidad</v>
      </c>
      <c r="U89" s="119" t="s">
        <v>15</v>
      </c>
      <c r="V89" s="119" t="s">
        <v>9</v>
      </c>
      <c r="W89" s="106" t="str">
        <f t="shared" si="26"/>
        <v>30%</v>
      </c>
      <c r="X89" s="119" t="s">
        <v>20</v>
      </c>
      <c r="Y89" s="119" t="s">
        <v>22</v>
      </c>
      <c r="Z89" s="119" t="s">
        <v>110</v>
      </c>
      <c r="AA89" s="133">
        <f t="shared" si="125"/>
        <v>0</v>
      </c>
      <c r="AB89" s="108" t="str">
        <f t="shared" ref="AB89:AB90" si="126">IFERROR(IF(AA89="","",IF(AA89&lt;=0.2,"Muy Baja",IF(AA89&lt;=0.4,"Baja",IF(AA89&lt;=0.6,"Media",IF(AA89&lt;=0.8,"Alta","Muy Alta"))))),"")</f>
        <v>Muy Baja</v>
      </c>
      <c r="AC89" s="122">
        <f t="shared" ref="AC89:AC90" si="127">+AA89</f>
        <v>0</v>
      </c>
      <c r="AD89" s="108" t="str">
        <f t="shared" ref="AD89:AD90" si="128">IFERROR(IF(AE89="","",IF(AE89&lt;=0.2,"Leve",IF(AE89&lt;=0.4,"Menor",IF(AE89&lt;=0.6,"Moderado",IF(AE89&lt;=0.8,"Mayor","Catastrófico"))))),"")</f>
        <v>Leve</v>
      </c>
      <c r="AE89" s="122">
        <f t="shared" ref="AE89:AE90" si="129">IFERROR(IF(T89="Impacto",(P89-(+P89*W89)),IF(T89="Probabilidad",P89,"")),"")</f>
        <v>0</v>
      </c>
      <c r="AF89" s="123" t="str">
        <f t="shared" ref="AF89:AF90" si="130">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Bajo</v>
      </c>
      <c r="AG89" s="124" t="s">
        <v>122</v>
      </c>
      <c r="AH89" s="92" t="s">
        <v>301</v>
      </c>
      <c r="AI89" s="94" t="s">
        <v>260</v>
      </c>
      <c r="AJ89" s="101" t="s">
        <v>199</v>
      </c>
      <c r="AK89" s="101" t="s">
        <v>199</v>
      </c>
      <c r="AL89" s="99" t="s">
        <v>397</v>
      </c>
      <c r="AM89" s="113"/>
    </row>
    <row r="90" spans="1:39" s="136" customFormat="1" ht="151.5" customHeight="1" x14ac:dyDescent="0.25">
      <c r="A90" s="380"/>
      <c r="B90" s="383"/>
      <c r="C90" s="443"/>
      <c r="D90" s="386"/>
      <c r="E90" s="357"/>
      <c r="F90" s="357"/>
      <c r="G90" s="357"/>
      <c r="H90" s="352"/>
      <c r="I90" s="357"/>
      <c r="J90" s="359"/>
      <c r="K90" s="362"/>
      <c r="L90" s="365"/>
      <c r="M90" s="367"/>
      <c r="N90" s="211"/>
      <c r="O90" s="362"/>
      <c r="P90" s="365"/>
      <c r="Q90" s="355"/>
      <c r="R90" s="103">
        <v>3</v>
      </c>
      <c r="S90" s="83"/>
      <c r="T90" s="104" t="str">
        <f t="shared" ref="T90" si="131">IF(OR(U90="Preventivo",U90="Detectivo"),"Probabilidad",IF(U90="Correctivo","Impacto",""))</f>
        <v/>
      </c>
      <c r="U90" s="105"/>
      <c r="V90" s="105"/>
      <c r="W90" s="106"/>
      <c r="X90" s="105"/>
      <c r="Y90" s="105"/>
      <c r="Z90" s="105"/>
      <c r="AA90" s="107" t="str">
        <f>IFERROR(IF(T90="Probabilidad",(AA89-(+AA89*W90)),IF(T90="Impacto",L90,"")),"")</f>
        <v/>
      </c>
      <c r="AB90" s="108" t="str">
        <f t="shared" si="126"/>
        <v/>
      </c>
      <c r="AC90" s="109" t="str">
        <f t="shared" si="127"/>
        <v/>
      </c>
      <c r="AD90" s="108" t="str">
        <f t="shared" si="128"/>
        <v/>
      </c>
      <c r="AE90" s="109" t="str">
        <f t="shared" si="129"/>
        <v/>
      </c>
      <c r="AF90" s="110" t="str">
        <f t="shared" si="130"/>
        <v/>
      </c>
      <c r="AG90" s="111"/>
      <c r="AH90" s="92"/>
      <c r="AI90" s="100"/>
      <c r="AJ90" s="116"/>
      <c r="AK90" s="116"/>
      <c r="AL90" s="92"/>
      <c r="AM90" s="113"/>
    </row>
    <row r="91" spans="1:39" s="136" customFormat="1" ht="151.5" customHeight="1" x14ac:dyDescent="0.25">
      <c r="A91" s="380">
        <v>30</v>
      </c>
      <c r="B91" s="381" t="s">
        <v>302</v>
      </c>
      <c r="C91" s="384" t="s">
        <v>355</v>
      </c>
      <c r="D91" s="384" t="s">
        <v>398</v>
      </c>
      <c r="E91" s="356" t="s">
        <v>120</v>
      </c>
      <c r="F91" s="409" t="s">
        <v>460</v>
      </c>
      <c r="G91" s="409" t="s">
        <v>459</v>
      </c>
      <c r="H91" s="351" t="s">
        <v>303</v>
      </c>
      <c r="I91" s="356" t="s">
        <v>327</v>
      </c>
      <c r="J91" s="358">
        <v>850</v>
      </c>
      <c r="K91" s="360" t="str">
        <f>IF(J91&lt;=0,"",IF(J91&lt;=2,"Muy Baja",IF(J91&lt;=24,"Baja",IF(J91&lt;=500,"Media",IF(J91&lt;=5000,"Alta","Muy Alta")))))</f>
        <v>Alta</v>
      </c>
      <c r="L91" s="363">
        <f>IF(K91="","",IF(K91="Muy Baja",0.2,IF(K91="Baja",0.4,IF(K91="Media",0.6,IF(K91="Alta",0.8,IF(K91="Muy Alta",1,))))))</f>
        <v>0.8</v>
      </c>
      <c r="M91" s="366" t="s">
        <v>489</v>
      </c>
      <c r="N91" s="102"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60" t="str">
        <f>IF(OR(N91='Tabla Impacto'!$C$11,N91='Tabla Impacto'!$D$11),"Leve",IF(OR(N91='Tabla Impacto'!$C$12,N91='Tabla Impacto'!$D$12),"Menor",IF(OR(N91='Tabla Impacto'!$C$13,N91='Tabla Impacto'!$D$13),"Moderado",IF(OR(N91='Tabla Impacto'!$C$14,N91='Tabla Impacto'!$D$14),"Mayor",IF(OR(N91='Tabla Impacto'!$C$15,N91='Tabla Impacto'!$D$15),"Catastrófico","")))))</f>
        <v>Mayor</v>
      </c>
      <c r="P91" s="363">
        <f>IF(O91="","",IF(O91="Leve",0.2,IF(O91="Menor",0.4,IF(O91="Moderado",0.6,IF(O91="Mayor",0.8,IF(O91="Catastrófico",1,))))))</f>
        <v>0.8</v>
      </c>
      <c r="Q91" s="353"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03">
        <v>1</v>
      </c>
      <c r="S91" s="83" t="s">
        <v>304</v>
      </c>
      <c r="T91" s="104" t="str">
        <f t="shared" ref="T91:T93" si="132">IF(OR(U91="Preventivo",U91="Detectivo"),"Probabilidad",IF(U91="Correctivo","Impacto",""))</f>
        <v>Probabilidad</v>
      </c>
      <c r="U91" s="105" t="s">
        <v>14</v>
      </c>
      <c r="V91" s="105" t="s">
        <v>9</v>
      </c>
      <c r="W91" s="106" t="str">
        <f t="shared" ref="W91:W92" si="133">IF(AND(U91="Preventivo",V91="Automático"),"50%",IF(AND(U91="Preventivo",V91="Manual"),"40%",IF(AND(U91="Detectivo",V91="Automático"),"40%",IF(AND(U91="Detectivo",V91="Manual"),"30%",IF(AND(U91="Correctivo",V91="Automático"),"35%",IF(AND(U91="Correctivo",V91="Manual"),"25%",""))))))</f>
        <v>40%</v>
      </c>
      <c r="X91" s="105" t="s">
        <v>20</v>
      </c>
      <c r="Y91" s="105" t="s">
        <v>22</v>
      </c>
      <c r="Z91" s="105" t="s">
        <v>110</v>
      </c>
      <c r="AA91" s="107">
        <f t="shared" ref="AA91" si="134">IFERROR(IF(T91="Probabilidad",(L91-(+L91*W91)),IF(T91="Impacto",L91,"")),"")</f>
        <v>0.48</v>
      </c>
      <c r="AB91" s="108" t="str">
        <f t="shared" ref="AB91:AB93" si="135">IFERROR(IF(AA91="","",IF(AA91&lt;=0.2,"Muy Baja",IF(AA91&lt;=0.4,"Baja",IF(AA91&lt;=0.6,"Media",IF(AA91&lt;=0.8,"Alta","Muy Alta"))))),"")</f>
        <v>Media</v>
      </c>
      <c r="AC91" s="109">
        <f t="shared" ref="AC91:AC93" si="136">+AA91</f>
        <v>0.48</v>
      </c>
      <c r="AD91" s="108" t="str">
        <f t="shared" ref="AD91:AD93" si="137">IFERROR(IF(AE91="","",IF(AE91&lt;=0.2,"Leve",IF(AE91&lt;=0.4,"Menor",IF(AE91&lt;=0.6,"Moderado",IF(AE91&lt;=0.8,"Mayor","Catastrófico"))))),"")</f>
        <v>Mayor</v>
      </c>
      <c r="AE91" s="109">
        <f t="shared" ref="AE91:AE93" si="138">IFERROR(IF(T91="Impacto",(P91-(+P91*W91)),IF(T91="Probabilidad",P91,"")),"")</f>
        <v>0.8</v>
      </c>
      <c r="AF91" s="110" t="str">
        <f t="shared" ref="AF91:AF93" si="139">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Alto</v>
      </c>
      <c r="AG91" s="111" t="s">
        <v>122</v>
      </c>
      <c r="AH91" s="135" t="s">
        <v>306</v>
      </c>
      <c r="AI91" s="100" t="s">
        <v>198</v>
      </c>
      <c r="AJ91" s="101">
        <v>44562</v>
      </c>
      <c r="AK91" s="101" t="s">
        <v>370</v>
      </c>
      <c r="AL91" s="92" t="s">
        <v>307</v>
      </c>
      <c r="AM91" s="113"/>
    </row>
    <row r="92" spans="1:39" s="136" customFormat="1" ht="151.5" customHeight="1" x14ac:dyDescent="0.25">
      <c r="A92" s="380"/>
      <c r="B92" s="382"/>
      <c r="C92" s="386"/>
      <c r="D92" s="386"/>
      <c r="E92" s="357"/>
      <c r="F92" s="357"/>
      <c r="G92" s="357"/>
      <c r="H92" s="352"/>
      <c r="I92" s="357"/>
      <c r="J92" s="359"/>
      <c r="K92" s="361"/>
      <c r="L92" s="364"/>
      <c r="M92" s="367"/>
      <c r="N92" s="115"/>
      <c r="O92" s="361"/>
      <c r="P92" s="364"/>
      <c r="Q92" s="354"/>
      <c r="R92" s="103">
        <v>2</v>
      </c>
      <c r="S92" s="83" t="s">
        <v>305</v>
      </c>
      <c r="T92" s="104" t="str">
        <f t="shared" si="132"/>
        <v>Probabilidad</v>
      </c>
      <c r="U92" s="105" t="s">
        <v>14</v>
      </c>
      <c r="V92" s="105" t="s">
        <v>9</v>
      </c>
      <c r="W92" s="106" t="str">
        <f t="shared" si="133"/>
        <v>40%</v>
      </c>
      <c r="X92" s="105" t="s">
        <v>20</v>
      </c>
      <c r="Y92" s="105" t="s">
        <v>22</v>
      </c>
      <c r="Z92" s="105" t="s">
        <v>110</v>
      </c>
      <c r="AA92" s="107">
        <f>IFERROR(IF(T92="Probabilidad",(AA91-(+AA91*W92)),IF(T92="Impacto",L92,"")),"")</f>
        <v>0.28799999999999998</v>
      </c>
      <c r="AB92" s="108" t="str">
        <f t="shared" si="135"/>
        <v>Baja</v>
      </c>
      <c r="AC92" s="109">
        <f t="shared" si="136"/>
        <v>0.28799999999999998</v>
      </c>
      <c r="AD92" s="108" t="str">
        <f t="shared" si="137"/>
        <v>Mayor</v>
      </c>
      <c r="AE92" s="109">
        <v>0.8</v>
      </c>
      <c r="AF92" s="110" t="str">
        <f t="shared" si="139"/>
        <v>Alto</v>
      </c>
      <c r="AG92" s="111" t="s">
        <v>122</v>
      </c>
      <c r="AH92" s="99" t="s">
        <v>308</v>
      </c>
      <c r="AI92" s="94" t="s">
        <v>198</v>
      </c>
      <c r="AJ92" s="101">
        <v>44562</v>
      </c>
      <c r="AK92" s="101" t="s">
        <v>370</v>
      </c>
      <c r="AL92" s="99" t="s">
        <v>307</v>
      </c>
      <c r="AM92" s="113"/>
    </row>
    <row r="93" spans="1:39" s="136" customFormat="1" ht="151.5" customHeight="1" x14ac:dyDescent="0.25">
      <c r="A93" s="404"/>
      <c r="B93" s="383"/>
      <c r="C93" s="386"/>
      <c r="D93" s="386"/>
      <c r="E93" s="357"/>
      <c r="F93" s="357"/>
      <c r="G93" s="357"/>
      <c r="H93" s="352"/>
      <c r="I93" s="357"/>
      <c r="J93" s="359"/>
      <c r="K93" s="362"/>
      <c r="L93" s="365"/>
      <c r="M93" s="367"/>
      <c r="N93" s="115"/>
      <c r="O93" s="362"/>
      <c r="P93" s="365"/>
      <c r="Q93" s="355"/>
      <c r="R93" s="103">
        <v>3</v>
      </c>
      <c r="S93" s="83"/>
      <c r="T93" s="104" t="str">
        <f t="shared" si="132"/>
        <v/>
      </c>
      <c r="U93" s="105"/>
      <c r="V93" s="105"/>
      <c r="W93" s="106"/>
      <c r="X93" s="105"/>
      <c r="Y93" s="105"/>
      <c r="Z93" s="105"/>
      <c r="AA93" s="107" t="str">
        <f>IFERROR(IF(T93="Probabilidad",(AA92-(+AA92*W93)),IF(T93="Impacto",L93,"")),"")</f>
        <v/>
      </c>
      <c r="AB93" s="108" t="str">
        <f t="shared" si="135"/>
        <v/>
      </c>
      <c r="AC93" s="109" t="str">
        <f t="shared" si="136"/>
        <v/>
      </c>
      <c r="AD93" s="108" t="str">
        <f t="shared" si="137"/>
        <v/>
      </c>
      <c r="AE93" s="109" t="str">
        <f t="shared" si="138"/>
        <v/>
      </c>
      <c r="AF93" s="110" t="str">
        <f t="shared" si="139"/>
        <v/>
      </c>
      <c r="AG93" s="111"/>
      <c r="AH93" s="92"/>
      <c r="AI93" s="100"/>
      <c r="AJ93" s="116"/>
      <c r="AK93" s="116"/>
      <c r="AL93" s="92"/>
      <c r="AM93" s="113"/>
    </row>
    <row r="94" spans="1:39" s="136" customFormat="1" ht="151.5" customHeight="1" x14ac:dyDescent="0.25">
      <c r="A94" s="442">
        <v>31</v>
      </c>
      <c r="B94" s="430" t="s">
        <v>309</v>
      </c>
      <c r="C94" s="428" t="s">
        <v>356</v>
      </c>
      <c r="D94" s="428" t="s">
        <v>399</v>
      </c>
      <c r="E94" s="417" t="s">
        <v>118</v>
      </c>
      <c r="F94" s="437" t="s">
        <v>581</v>
      </c>
      <c r="G94" s="437" t="s">
        <v>468</v>
      </c>
      <c r="H94" s="434" t="s">
        <v>582</v>
      </c>
      <c r="I94" s="417" t="s">
        <v>327</v>
      </c>
      <c r="J94" s="415">
        <v>12</v>
      </c>
      <c r="K94" s="420" t="str">
        <f>IF(J94&lt;=0,"",IF(J94&lt;=2,"Muy Baja",IF(J94&lt;=24,"Baja",IF(J94&lt;=500,"Media",IF(J94&lt;=5000,"Alta","Muy Alta")))))</f>
        <v>Baja</v>
      </c>
      <c r="L94" s="423">
        <f>IF(K94="","",IF(K94="Muy Baja",0.2,IF(K94="Baja",0.4,IF(K94="Media",0.6,IF(K94="Alta",0.8,IF(K94="Muy Alta",1,))))))</f>
        <v>0.4</v>
      </c>
      <c r="M94" s="426" t="s">
        <v>482</v>
      </c>
      <c r="N94" s="150" t="str">
        <f>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420" t="str">
        <f>IF(OR(N94='Tabla Impacto'!$C$11,N94='Tabla Impacto'!$D$11),"Leve",IF(OR(N94='Tabla Impacto'!$C$12,N94='Tabla Impacto'!$D$12),"Menor",IF(OR(N94='Tabla Impacto'!$C$13,N94='Tabla Impacto'!$D$13),"Moderado",IF(OR(N94='Tabla Impacto'!$C$14,N94='Tabla Impacto'!$D$14),"Mayor",IF(OR(N94='Tabla Impacto'!$C$15,N94='Tabla Impacto'!$D$15),"Catastrófico","")))))</f>
        <v>Moderado</v>
      </c>
      <c r="P94" s="423">
        <f>IF(O94="","",IF(O94="Leve",0.2,IF(O94="Menor",0.4,IF(O94="Moderado",0.6,IF(O94="Mayor",0.8,IF(O94="Catastrófico",1,))))))</f>
        <v>0.6</v>
      </c>
      <c r="Q94" s="439"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51">
        <v>1</v>
      </c>
      <c r="S94" s="147" t="s">
        <v>574</v>
      </c>
      <c r="T94" s="148" t="str">
        <f t="shared" si="25"/>
        <v>Probabilidad</v>
      </c>
      <c r="U94" s="152" t="s">
        <v>14</v>
      </c>
      <c r="V94" s="152" t="s">
        <v>9</v>
      </c>
      <c r="W94" s="153" t="str">
        <f t="shared" si="26"/>
        <v>40%</v>
      </c>
      <c r="X94" s="152" t="s">
        <v>19</v>
      </c>
      <c r="Y94" s="152" t="s">
        <v>22</v>
      </c>
      <c r="Z94" s="152" t="s">
        <v>110</v>
      </c>
      <c r="AA94" s="127">
        <f t="shared" si="27"/>
        <v>0.24</v>
      </c>
      <c r="AB94" s="141" t="str">
        <f t="shared" si="28"/>
        <v>Baja</v>
      </c>
      <c r="AC94" s="142">
        <f t="shared" si="29"/>
        <v>0.24</v>
      </c>
      <c r="AD94" s="141" t="str">
        <f t="shared" si="30"/>
        <v>Moderado</v>
      </c>
      <c r="AE94" s="142">
        <f t="shared" si="31"/>
        <v>0.6</v>
      </c>
      <c r="AF94" s="143" t="str">
        <f t="shared" si="32"/>
        <v>Moderado</v>
      </c>
      <c r="AG94" s="144" t="s">
        <v>122</v>
      </c>
      <c r="AH94" s="164" t="s">
        <v>576</v>
      </c>
      <c r="AI94" s="137" t="s">
        <v>575</v>
      </c>
      <c r="AJ94" s="138" t="s">
        <v>286</v>
      </c>
      <c r="AK94" s="138" t="s">
        <v>287</v>
      </c>
      <c r="AL94" s="147" t="s">
        <v>583</v>
      </c>
      <c r="AM94" s="137"/>
    </row>
    <row r="95" spans="1:39" s="136" customFormat="1" ht="151.5" customHeight="1" x14ac:dyDescent="0.25">
      <c r="A95" s="433"/>
      <c r="B95" s="431"/>
      <c r="C95" s="429"/>
      <c r="D95" s="429"/>
      <c r="E95" s="418"/>
      <c r="F95" s="444"/>
      <c r="G95" s="444"/>
      <c r="H95" s="435"/>
      <c r="I95" s="418"/>
      <c r="J95" s="416"/>
      <c r="K95" s="421"/>
      <c r="L95" s="424"/>
      <c r="M95" s="427"/>
      <c r="N95" s="157"/>
      <c r="O95" s="421"/>
      <c r="P95" s="424"/>
      <c r="Q95" s="440"/>
      <c r="R95" s="151">
        <v>2</v>
      </c>
      <c r="S95" s="147"/>
      <c r="T95" s="148"/>
      <c r="U95" s="152"/>
      <c r="V95" s="152"/>
      <c r="W95" s="153"/>
      <c r="X95" s="152"/>
      <c r="Y95" s="152"/>
      <c r="Z95" s="152"/>
      <c r="AA95" s="127"/>
      <c r="AB95" s="141"/>
      <c r="AC95" s="142"/>
      <c r="AD95" s="141"/>
      <c r="AE95" s="142"/>
      <c r="AF95" s="143"/>
      <c r="AG95" s="144"/>
      <c r="AH95" s="164"/>
      <c r="AI95" s="165"/>
      <c r="AJ95" s="138"/>
      <c r="AK95" s="138"/>
      <c r="AL95" s="147"/>
      <c r="AM95" s="137"/>
    </row>
    <row r="96" spans="1:39" s="136" customFormat="1" ht="151.5" customHeight="1" x14ac:dyDescent="0.25">
      <c r="A96" s="433"/>
      <c r="B96" s="431"/>
      <c r="C96" s="436"/>
      <c r="D96" s="436"/>
      <c r="E96" s="418"/>
      <c r="F96" s="418"/>
      <c r="G96" s="418"/>
      <c r="H96" s="435"/>
      <c r="I96" s="418"/>
      <c r="J96" s="416"/>
      <c r="K96" s="421"/>
      <c r="L96" s="424"/>
      <c r="M96" s="427"/>
      <c r="N96" s="157"/>
      <c r="O96" s="421"/>
      <c r="P96" s="424"/>
      <c r="Q96" s="440"/>
      <c r="R96" s="210">
        <v>3</v>
      </c>
      <c r="S96" s="147"/>
      <c r="T96" s="148"/>
      <c r="U96" s="152"/>
      <c r="V96" s="152"/>
      <c r="W96" s="153"/>
      <c r="X96" s="152"/>
      <c r="Y96" s="152"/>
      <c r="Z96" s="152"/>
      <c r="AA96" s="127"/>
      <c r="AB96" s="141"/>
      <c r="AC96" s="142"/>
      <c r="AD96" s="141"/>
      <c r="AE96" s="142"/>
      <c r="AF96" s="143"/>
      <c r="AG96" s="144"/>
      <c r="AH96" s="164"/>
      <c r="AI96" s="137"/>
      <c r="AJ96" s="138"/>
      <c r="AK96" s="138"/>
      <c r="AL96" s="147"/>
      <c r="AM96" s="137"/>
    </row>
    <row r="97" spans="1:39" s="136" customFormat="1" ht="151.5" customHeight="1" x14ac:dyDescent="0.25">
      <c r="A97" s="433">
        <v>32</v>
      </c>
      <c r="B97" s="455" t="s">
        <v>309</v>
      </c>
      <c r="C97" s="455" t="s">
        <v>351</v>
      </c>
      <c r="D97" s="455" t="s">
        <v>399</v>
      </c>
      <c r="E97" s="417" t="s">
        <v>118</v>
      </c>
      <c r="F97" s="417" t="s">
        <v>515</v>
      </c>
      <c r="G97" s="417" t="s">
        <v>516</v>
      </c>
      <c r="H97" s="434" t="s">
        <v>517</v>
      </c>
      <c r="I97" s="434" t="s">
        <v>327</v>
      </c>
      <c r="J97" s="458">
        <v>1096</v>
      </c>
      <c r="K97" s="420" t="str">
        <f>IF(J97&lt;=0,"",IF(J97&lt;=2,"Muy Baja",IF(J97&lt;=24,"Baja",IF(J97&lt;=500,"Media",IF(J97&lt;=5000,"Alta","Muy Alta")))))</f>
        <v>Alta</v>
      </c>
      <c r="L97" s="423">
        <f>IF(K97="","",IF(K97="Muy Baja",0.2,IF(K97="Baja",0.4,IF(K97="Media",0.6,IF(K97="Alta",0.8,IF(K97="Muy Alta",1,))))))</f>
        <v>0.8</v>
      </c>
      <c r="M97" s="445" t="s">
        <v>482</v>
      </c>
      <c r="N97" s="423" t="str">
        <f>IF(NOT(ISERROR(MATCH(M97,'[1]Tabla Impacto'!$B$221:$B$223,0))),'[1]Tabla Impacto'!$F$223&amp;"Por favor no seleccionar los criterios de impacto(Afectación Económica o presupuestal y Pérdida Reputacional)",M97)</f>
        <v xml:space="preserve"> El riesgo afecta la imagen de la entidad con algunos usuarios de relevancia frente al logro de los objetivos</v>
      </c>
      <c r="O97" s="420" t="str">
        <f>IF(OR(N97='[1]Tabla Impacto'!$C$11,N97='[1]Tabla Impacto'!$D$11),"Leve",IF(OR(N97='[1]Tabla Impacto'!$C$12,N97='[1]Tabla Impacto'!$D$12),"Menor",IF(OR(N97='[1]Tabla Impacto'!$C$13,N97='[1]Tabla Impacto'!$D$13),"Moderado",IF(OR(N97='[1]Tabla Impacto'!$C$14,N97='[1]Tabla Impacto'!$D$14),"Mayor",IF(OR(N97='[1]Tabla Impacto'!$C$15,N97='[1]Tabla Impacto'!$D$15),"Catastrófico","")))))</f>
        <v>Moderado</v>
      </c>
      <c r="P97" s="423">
        <f>IF(O97="","",IF(O97="Leve",0.2,IF(O97="Menor",0.4,IF(O97="Moderado",0.6,IF(O97="Mayor",0.8,IF(O97="Catastrófico",1,))))))</f>
        <v>0.6</v>
      </c>
      <c r="Q97" s="439"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146">
        <v>1</v>
      </c>
      <c r="S97" s="147" t="s">
        <v>577</v>
      </c>
      <c r="T97" s="195" t="str">
        <f t="shared" ref="T97" si="140">IF(OR(U97="Preventivo",U97="Detectivo"),"Probabilidad",IF(U97="Correctivo","Impacto",""))</f>
        <v>Probabilidad</v>
      </c>
      <c r="U97" s="196" t="s">
        <v>14</v>
      </c>
      <c r="V97" s="196" t="s">
        <v>9</v>
      </c>
      <c r="W97" s="197" t="str">
        <f t="shared" ref="W97" si="141">IF(AND(U97="Preventivo",V97="Automático"),"50%",IF(AND(U97="Preventivo",V97="Manual"),"40%",IF(AND(U97="Detectivo",V97="Automático"),"40%",IF(AND(U97="Detectivo",V97="Manual"),"30%",IF(AND(U97="Correctivo",V97="Automático"),"35%",IF(AND(U97="Correctivo",V97="Manual"),"25%",""))))))</f>
        <v>40%</v>
      </c>
      <c r="X97" s="196" t="s">
        <v>20</v>
      </c>
      <c r="Y97" s="196" t="s">
        <v>22</v>
      </c>
      <c r="Z97" s="196" t="s">
        <v>110</v>
      </c>
      <c r="AA97" s="198">
        <f t="shared" ref="AA97" si="142">IFERROR(IF(T97="Probabilidad",(L97-(+L97*W97)),IF(T97="Impacto",L97,"")),"")</f>
        <v>0.48</v>
      </c>
      <c r="AB97" s="199" t="str">
        <f t="shared" ref="AB97" si="143">IFERROR(IF(AA97="","",IF(AA97&lt;=0.2,"Muy Baja",IF(AA97&lt;=0.4,"Baja",IF(AA97&lt;=0.6,"Media",IF(AA97&lt;=0.8,"Alta","Muy Alta"))))),"")</f>
        <v>Media</v>
      </c>
      <c r="AC97" s="200">
        <f t="shared" ref="AC97" si="144">+AA97</f>
        <v>0.48</v>
      </c>
      <c r="AD97" s="199" t="str">
        <f t="shared" ref="AD97" si="145">IFERROR(IF(AE97="","",IF(AE97&lt;=0.2,"Leve",IF(AE97&lt;=0.4,"Menor",IF(AE97&lt;=0.6,"Moderado",IF(AE97&lt;=0.8,"Mayor","Catastrófico"))))),"")</f>
        <v>Moderado</v>
      </c>
      <c r="AE97" s="200">
        <f t="shared" ref="AE97" si="146">IFERROR(IF(T97="Impacto",(P97-(+P97*W97)),IF(T97="Probabilidad",P97,"")),"")</f>
        <v>0.6</v>
      </c>
      <c r="AF97" s="201" t="str">
        <f t="shared" ref="AF97" si="147">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Moderado</v>
      </c>
      <c r="AG97" s="202" t="s">
        <v>122</v>
      </c>
      <c r="AH97" s="145" t="s">
        <v>578</v>
      </c>
      <c r="AI97" s="137" t="s">
        <v>575</v>
      </c>
      <c r="AJ97" s="138" t="s">
        <v>286</v>
      </c>
      <c r="AK97" s="138" t="s">
        <v>287</v>
      </c>
      <c r="AL97" s="139" t="s">
        <v>469</v>
      </c>
      <c r="AM97" s="137"/>
    </row>
    <row r="98" spans="1:39" s="136" customFormat="1" ht="151.5" customHeight="1" x14ac:dyDescent="0.25">
      <c r="A98" s="433"/>
      <c r="B98" s="456"/>
      <c r="C98" s="456"/>
      <c r="D98" s="456"/>
      <c r="E98" s="418"/>
      <c r="F98" s="418"/>
      <c r="G98" s="418"/>
      <c r="H98" s="435"/>
      <c r="I98" s="435"/>
      <c r="J98" s="459"/>
      <c r="K98" s="421"/>
      <c r="L98" s="424"/>
      <c r="M98" s="446"/>
      <c r="N98" s="424"/>
      <c r="O98" s="421"/>
      <c r="P98" s="424"/>
      <c r="Q98" s="440"/>
      <c r="R98" s="146">
        <v>2</v>
      </c>
      <c r="S98" s="147"/>
      <c r="T98" s="148"/>
      <c r="U98" s="140"/>
      <c r="V98" s="140"/>
      <c r="W98" s="149"/>
      <c r="X98" s="140"/>
      <c r="Y98" s="140"/>
      <c r="Z98" s="140"/>
      <c r="AA98" s="127"/>
      <c r="AB98" s="141"/>
      <c r="AC98" s="142"/>
      <c r="AD98" s="141"/>
      <c r="AE98" s="142"/>
      <c r="AF98" s="143"/>
      <c r="AG98" s="144"/>
      <c r="AH98" s="145"/>
      <c r="AI98" s="137"/>
      <c r="AJ98" s="138"/>
      <c r="AK98" s="138"/>
      <c r="AL98" s="139"/>
      <c r="AM98" s="137"/>
    </row>
    <row r="99" spans="1:39" s="136" customFormat="1" ht="151.5" customHeight="1" x14ac:dyDescent="0.25">
      <c r="A99" s="433"/>
      <c r="B99" s="457"/>
      <c r="C99" s="457"/>
      <c r="D99" s="457"/>
      <c r="E99" s="451"/>
      <c r="F99" s="451"/>
      <c r="G99" s="451"/>
      <c r="H99" s="452"/>
      <c r="I99" s="452"/>
      <c r="J99" s="460"/>
      <c r="K99" s="422"/>
      <c r="L99" s="425"/>
      <c r="M99" s="447"/>
      <c r="N99" s="425"/>
      <c r="O99" s="422"/>
      <c r="P99" s="425"/>
      <c r="Q99" s="441"/>
      <c r="R99" s="146">
        <v>3</v>
      </c>
      <c r="S99" s="147"/>
      <c r="T99" s="148"/>
      <c r="U99" s="140"/>
      <c r="V99" s="140"/>
      <c r="W99" s="149"/>
      <c r="X99" s="140"/>
      <c r="Y99" s="140"/>
      <c r="Z99" s="140"/>
      <c r="AA99" s="127"/>
      <c r="AB99" s="141"/>
      <c r="AC99" s="142"/>
      <c r="AD99" s="141"/>
      <c r="AE99" s="142"/>
      <c r="AF99" s="143"/>
      <c r="AG99" s="144"/>
      <c r="AH99" s="145"/>
      <c r="AI99" s="137"/>
      <c r="AJ99" s="138"/>
      <c r="AK99" s="138"/>
      <c r="AL99" s="139"/>
      <c r="AM99" s="137"/>
    </row>
    <row r="100" spans="1:39" s="136" customFormat="1" ht="151.5" customHeight="1" x14ac:dyDescent="0.25">
      <c r="A100" s="433">
        <v>33</v>
      </c>
      <c r="B100" s="430" t="s">
        <v>310</v>
      </c>
      <c r="C100" s="428" t="s">
        <v>357</v>
      </c>
      <c r="D100" s="428" t="s">
        <v>400</v>
      </c>
      <c r="E100" s="417" t="s">
        <v>118</v>
      </c>
      <c r="F100" s="417" t="s">
        <v>311</v>
      </c>
      <c r="G100" s="417" t="s">
        <v>462</v>
      </c>
      <c r="H100" s="434" t="s">
        <v>461</v>
      </c>
      <c r="I100" s="417" t="s">
        <v>117</v>
      </c>
      <c r="J100" s="415">
        <v>365</v>
      </c>
      <c r="K100" s="420" t="str">
        <f>IF(J100&lt;=0,"",IF(J100&lt;=2,"Muy Baja",IF(J100&lt;=24,"Baja",IF(J100&lt;=500,"Media",IF(J100&lt;=5000,"Alta","Muy Alta")))))</f>
        <v>Media</v>
      </c>
      <c r="L100" s="423">
        <f>IF(K100="","",IF(K100="Muy Baja",0.2,IF(K100="Baja",0.4,IF(K100="Media",0.6,IF(K100="Alta",0.8,IF(K100="Muy Alta",1,))))))</f>
        <v>0.6</v>
      </c>
      <c r="M100" s="426" t="s">
        <v>482</v>
      </c>
      <c r="N100" s="150"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420"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423">
        <f>IF(O100="","",IF(O100="Leve",0.2,IF(O100="Menor",0.4,IF(O100="Moderado",0.6,IF(O100="Mayor",0.8,IF(O100="Catastrófico",1,))))))</f>
        <v>0.6</v>
      </c>
      <c r="Q100" s="439"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51">
        <v>1</v>
      </c>
      <c r="S100" s="147" t="s">
        <v>342</v>
      </c>
      <c r="T100" s="148" t="str">
        <f t="shared" ref="T100:T102" si="148">IF(OR(U100="Preventivo",U100="Detectivo"),"Probabilidad",IF(U100="Correctivo","Impacto",""))</f>
        <v>Probabilidad</v>
      </c>
      <c r="U100" s="152" t="s">
        <v>15</v>
      </c>
      <c r="V100" s="152" t="s">
        <v>9</v>
      </c>
      <c r="W100" s="153" t="str">
        <f t="shared" ref="W100:W101" si="149">IF(AND(U100="Preventivo",V100="Automático"),"50%",IF(AND(U100="Preventivo",V100="Manual"),"40%",IF(AND(U100="Detectivo",V100="Automático"),"40%",IF(AND(U100="Detectivo",V100="Manual"),"30%",IF(AND(U100="Correctivo",V100="Automático"),"35%",IF(AND(U100="Correctivo",V100="Manual"),"25%",""))))))</f>
        <v>30%</v>
      </c>
      <c r="X100" s="152" t="s">
        <v>19</v>
      </c>
      <c r="Y100" s="152" t="s">
        <v>22</v>
      </c>
      <c r="Z100" s="152" t="s">
        <v>110</v>
      </c>
      <c r="AA100" s="127">
        <f t="shared" ref="AA100" si="150">IFERROR(IF(T100="Probabilidad",(L100-(+L100*W100)),IF(T100="Impacto",L100,"")),"")</f>
        <v>0.42</v>
      </c>
      <c r="AB100" s="141" t="str">
        <f t="shared" ref="AB100:AB102" si="151">IFERROR(IF(AA100="","",IF(AA100&lt;=0.2,"Muy Baja",IF(AA100&lt;=0.4,"Baja",IF(AA100&lt;=0.6,"Media",IF(AA100&lt;=0.8,"Alta","Muy Alta"))))),"")</f>
        <v>Media</v>
      </c>
      <c r="AC100" s="142">
        <f t="shared" ref="AC100:AC102" si="152">+AA100</f>
        <v>0.42</v>
      </c>
      <c r="AD100" s="141" t="str">
        <f t="shared" ref="AD100:AD102" si="153">IFERROR(IF(AE100="","",IF(AE100&lt;=0.2,"Leve",IF(AE100&lt;=0.4,"Menor",IF(AE100&lt;=0.6,"Moderado",IF(AE100&lt;=0.8,"Mayor","Catastrófico"))))),"")</f>
        <v>Moderado</v>
      </c>
      <c r="AE100" s="142">
        <f t="shared" ref="AE100:AE102" si="154">IFERROR(IF(T100="Impacto",(P100-(+P100*W100)),IF(T100="Probabilidad",P100,"")),"")</f>
        <v>0.6</v>
      </c>
      <c r="AF100" s="143" t="str">
        <f t="shared" ref="AF100:AF102" si="155">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44" t="s">
        <v>122</v>
      </c>
      <c r="AH100" s="145" t="s">
        <v>401</v>
      </c>
      <c r="AI100" s="137" t="s">
        <v>203</v>
      </c>
      <c r="AJ100" s="138" t="s">
        <v>199</v>
      </c>
      <c r="AK100" s="138" t="s">
        <v>199</v>
      </c>
      <c r="AL100" s="139" t="s">
        <v>403</v>
      </c>
      <c r="AM100" s="137"/>
    </row>
    <row r="101" spans="1:39" s="136" customFormat="1" ht="151.5" customHeight="1" x14ac:dyDescent="0.25">
      <c r="A101" s="433"/>
      <c r="B101" s="431"/>
      <c r="C101" s="436"/>
      <c r="D101" s="436"/>
      <c r="E101" s="418"/>
      <c r="F101" s="418"/>
      <c r="G101" s="418"/>
      <c r="H101" s="435"/>
      <c r="I101" s="418"/>
      <c r="J101" s="416"/>
      <c r="K101" s="421"/>
      <c r="L101" s="424"/>
      <c r="M101" s="427"/>
      <c r="N101" s="157"/>
      <c r="O101" s="421"/>
      <c r="P101" s="424"/>
      <c r="Q101" s="440"/>
      <c r="R101" s="151">
        <v>2</v>
      </c>
      <c r="S101" s="147" t="s">
        <v>348</v>
      </c>
      <c r="T101" s="148" t="str">
        <f t="shared" si="148"/>
        <v>Probabilidad</v>
      </c>
      <c r="U101" s="152" t="s">
        <v>14</v>
      </c>
      <c r="V101" s="152" t="s">
        <v>9</v>
      </c>
      <c r="W101" s="153" t="str">
        <f t="shared" si="149"/>
        <v>40%</v>
      </c>
      <c r="X101" s="152" t="s">
        <v>19</v>
      </c>
      <c r="Y101" s="152" t="s">
        <v>23</v>
      </c>
      <c r="Z101" s="152" t="s">
        <v>110</v>
      </c>
      <c r="AA101" s="127">
        <f>IFERROR(IF(T101="Probabilidad",(AA100-(+AA100*W101)),IF(T101="Impacto",L101,"")),"")</f>
        <v>0.252</v>
      </c>
      <c r="AB101" s="141" t="str">
        <f t="shared" si="151"/>
        <v>Baja</v>
      </c>
      <c r="AC101" s="142">
        <f t="shared" si="152"/>
        <v>0.252</v>
      </c>
      <c r="AD101" s="141" t="str">
        <f t="shared" si="153"/>
        <v>Moderado</v>
      </c>
      <c r="AE101" s="142">
        <v>0.6</v>
      </c>
      <c r="AF101" s="143" t="str">
        <f t="shared" si="155"/>
        <v>Moderado</v>
      </c>
      <c r="AG101" s="144" t="s">
        <v>122</v>
      </c>
      <c r="AH101" s="154" t="s">
        <v>312</v>
      </c>
      <c r="AI101" s="155" t="s">
        <v>212</v>
      </c>
      <c r="AJ101" s="156" t="s">
        <v>199</v>
      </c>
      <c r="AK101" s="156" t="s">
        <v>199</v>
      </c>
      <c r="AL101" s="154" t="s">
        <v>402</v>
      </c>
      <c r="AM101" s="137"/>
    </row>
    <row r="102" spans="1:39" s="136" customFormat="1" ht="99.75" customHeight="1" x14ac:dyDescent="0.25">
      <c r="A102" s="433"/>
      <c r="B102" s="432"/>
      <c r="C102" s="436"/>
      <c r="D102" s="436"/>
      <c r="E102" s="418"/>
      <c r="F102" s="418"/>
      <c r="G102" s="418"/>
      <c r="H102" s="435"/>
      <c r="I102" s="418"/>
      <c r="J102" s="416"/>
      <c r="K102" s="422"/>
      <c r="L102" s="425"/>
      <c r="M102" s="427"/>
      <c r="N102" s="157"/>
      <c r="O102" s="422"/>
      <c r="P102" s="425"/>
      <c r="Q102" s="441"/>
      <c r="R102" s="151">
        <v>3</v>
      </c>
      <c r="S102" s="147"/>
      <c r="T102" s="148" t="str">
        <f t="shared" si="148"/>
        <v/>
      </c>
      <c r="U102" s="152"/>
      <c r="V102" s="152"/>
      <c r="W102" s="153"/>
      <c r="X102" s="152"/>
      <c r="Y102" s="152"/>
      <c r="Z102" s="152"/>
      <c r="AA102" s="127" t="str">
        <f>IFERROR(IF(T102="Probabilidad",(AA101-(+AA101*W102)),IF(T102="Impacto",L102,"")),"")</f>
        <v/>
      </c>
      <c r="AB102" s="141" t="str">
        <f t="shared" si="151"/>
        <v/>
      </c>
      <c r="AC102" s="142" t="str">
        <f t="shared" si="152"/>
        <v/>
      </c>
      <c r="AD102" s="141" t="str">
        <f t="shared" si="153"/>
        <v/>
      </c>
      <c r="AE102" s="142" t="str">
        <f t="shared" si="154"/>
        <v/>
      </c>
      <c r="AF102" s="143" t="str">
        <f t="shared" si="155"/>
        <v/>
      </c>
      <c r="AG102" s="144"/>
      <c r="AH102" s="147"/>
      <c r="AI102" s="137"/>
      <c r="AJ102" s="138"/>
      <c r="AK102" s="138"/>
      <c r="AL102" s="147"/>
      <c r="AM102" s="137"/>
    </row>
    <row r="103" spans="1:39" s="136" customFormat="1" ht="151.5" customHeight="1" x14ac:dyDescent="0.25">
      <c r="A103" s="433">
        <v>34</v>
      </c>
      <c r="B103" s="430" t="s">
        <v>310</v>
      </c>
      <c r="C103" s="428" t="s">
        <v>357</v>
      </c>
      <c r="D103" s="428" t="s">
        <v>400</v>
      </c>
      <c r="E103" s="417" t="s">
        <v>118</v>
      </c>
      <c r="F103" s="417" t="s">
        <v>313</v>
      </c>
      <c r="G103" s="417" t="s">
        <v>331</v>
      </c>
      <c r="H103" s="434" t="s">
        <v>404</v>
      </c>
      <c r="I103" s="417" t="s">
        <v>327</v>
      </c>
      <c r="J103" s="415">
        <v>365</v>
      </c>
      <c r="K103" s="420" t="str">
        <f>IF(J103&lt;=0,"",IF(J103&lt;=2,"Muy Baja",IF(J103&lt;=24,"Baja",IF(J103&lt;=500,"Media",IF(J103&lt;=5000,"Alta","Muy Alta")))))</f>
        <v>Media</v>
      </c>
      <c r="L103" s="423">
        <f>IF(K103="","",IF(K103="Muy Baja",0.2,IF(K103="Baja",0.4,IF(K103="Media",0.6,IF(K103="Alta",0.8,IF(K103="Muy Alta",1,))))))</f>
        <v>0.6</v>
      </c>
      <c r="M103" s="426" t="s">
        <v>482</v>
      </c>
      <c r="N103" s="150"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420"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423">
        <f>IF(O103="","",IF(O103="Leve",0.2,IF(O103="Menor",0.4,IF(O103="Moderado",0.6,IF(O103="Mayor",0.8,IF(O103="Catastrófico",1,))))))</f>
        <v>0.6</v>
      </c>
      <c r="Q103" s="439"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51">
        <v>1</v>
      </c>
      <c r="S103" s="147" t="s">
        <v>332</v>
      </c>
      <c r="T103" s="148" t="str">
        <f t="shared" si="25"/>
        <v>Probabilidad</v>
      </c>
      <c r="U103" s="152" t="s">
        <v>14</v>
      </c>
      <c r="V103" s="152" t="s">
        <v>9</v>
      </c>
      <c r="W103" s="153" t="str">
        <f t="shared" si="26"/>
        <v>40%</v>
      </c>
      <c r="X103" s="152" t="s">
        <v>19</v>
      </c>
      <c r="Y103" s="152" t="s">
        <v>23</v>
      </c>
      <c r="Z103" s="152" t="s">
        <v>110</v>
      </c>
      <c r="AA103" s="127">
        <f t="shared" si="27"/>
        <v>0.36</v>
      </c>
      <c r="AB103" s="141" t="str">
        <f t="shared" si="28"/>
        <v>Baja</v>
      </c>
      <c r="AC103" s="142">
        <f t="shared" si="29"/>
        <v>0.36</v>
      </c>
      <c r="AD103" s="141" t="str">
        <f t="shared" si="30"/>
        <v>Moderado</v>
      </c>
      <c r="AE103" s="142">
        <f t="shared" si="31"/>
        <v>0.6</v>
      </c>
      <c r="AF103" s="143" t="str">
        <f t="shared" si="32"/>
        <v>Moderado</v>
      </c>
      <c r="AG103" s="144" t="s">
        <v>122</v>
      </c>
      <c r="AH103" s="154" t="s">
        <v>333</v>
      </c>
      <c r="AI103" s="155" t="s">
        <v>282</v>
      </c>
      <c r="AJ103" s="156" t="s">
        <v>199</v>
      </c>
      <c r="AK103" s="156" t="s">
        <v>199</v>
      </c>
      <c r="AL103" s="154" t="s">
        <v>405</v>
      </c>
      <c r="AM103" s="137"/>
    </row>
    <row r="104" spans="1:39" s="136" customFormat="1" ht="151.5" customHeight="1" x14ac:dyDescent="0.25">
      <c r="A104" s="433"/>
      <c r="B104" s="431"/>
      <c r="C104" s="436"/>
      <c r="D104" s="436"/>
      <c r="E104" s="418"/>
      <c r="F104" s="418"/>
      <c r="G104" s="418"/>
      <c r="H104" s="435"/>
      <c r="I104" s="418"/>
      <c r="J104" s="416"/>
      <c r="K104" s="421"/>
      <c r="L104" s="424"/>
      <c r="M104" s="427"/>
      <c r="N104" s="157"/>
      <c r="O104" s="421"/>
      <c r="P104" s="424"/>
      <c r="Q104" s="440"/>
      <c r="R104" s="151">
        <v>2</v>
      </c>
      <c r="S104" s="147" t="s">
        <v>343</v>
      </c>
      <c r="T104" s="148" t="str">
        <f t="shared" ref="T104:T105" si="156">IF(OR(U104="Preventivo",U104="Detectivo"),"Probabilidad",IF(U104="Correctivo","Impacto",""))</f>
        <v>Probabilidad</v>
      </c>
      <c r="U104" s="152" t="s">
        <v>14</v>
      </c>
      <c r="V104" s="152" t="s">
        <v>9</v>
      </c>
      <c r="W104" s="153" t="str">
        <f t="shared" ref="W104" si="157">IF(AND(U104="Preventivo",V104="Automático"),"50%",IF(AND(U104="Preventivo",V104="Manual"),"40%",IF(AND(U104="Detectivo",V104="Automático"),"40%",IF(AND(U104="Detectivo",V104="Manual"),"30%",IF(AND(U104="Correctivo",V104="Automático"),"35%",IF(AND(U104="Correctivo",V104="Manual"),"25%",""))))))</f>
        <v>40%</v>
      </c>
      <c r="X104" s="152" t="s">
        <v>20</v>
      </c>
      <c r="Y104" s="152" t="s">
        <v>22</v>
      </c>
      <c r="Z104" s="152" t="s">
        <v>110</v>
      </c>
      <c r="AA104" s="127">
        <f>IFERROR(IF(T104="Probabilidad",(AA103-(+AA103*W104)),IF(T104="Impacto",L104,"")),"")</f>
        <v>0.216</v>
      </c>
      <c r="AB104" s="141" t="str">
        <f t="shared" ref="AB104:AB105" si="158">IFERROR(IF(AA104="","",IF(AA104&lt;=0.2,"Muy Baja",IF(AA104&lt;=0.4,"Baja",IF(AA104&lt;=0.6,"Media",IF(AA104&lt;=0.8,"Alta","Muy Alta"))))),"")</f>
        <v>Baja</v>
      </c>
      <c r="AC104" s="142">
        <f t="shared" ref="AC104:AC105" si="159">+AA104</f>
        <v>0.216</v>
      </c>
      <c r="AD104" s="141" t="str">
        <f t="shared" ref="AD104:AD105" si="160">IFERROR(IF(AE104="","",IF(AE104&lt;=0.2,"Leve",IF(AE104&lt;=0.4,"Menor",IF(AE104&lt;=0.6,"Moderado",IF(AE104&lt;=0.8,"Mayor","Catastrófico"))))),"")</f>
        <v>Moderado</v>
      </c>
      <c r="AE104" s="142">
        <v>0.6</v>
      </c>
      <c r="AF104" s="143" t="str">
        <f t="shared" ref="AF104:AF105" si="161">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Moderado</v>
      </c>
      <c r="AG104" s="144" t="s">
        <v>122</v>
      </c>
      <c r="AH104" s="154" t="s">
        <v>401</v>
      </c>
      <c r="AI104" s="155" t="s">
        <v>203</v>
      </c>
      <c r="AJ104" s="156" t="s">
        <v>199</v>
      </c>
      <c r="AK104" s="156" t="s">
        <v>199</v>
      </c>
      <c r="AL104" s="154" t="s">
        <v>403</v>
      </c>
      <c r="AM104" s="137"/>
    </row>
    <row r="105" spans="1:39" s="136" customFormat="1" ht="151.5" customHeight="1" x14ac:dyDescent="0.25">
      <c r="A105" s="433"/>
      <c r="B105" s="432"/>
      <c r="C105" s="436"/>
      <c r="D105" s="436"/>
      <c r="E105" s="418"/>
      <c r="F105" s="418"/>
      <c r="G105" s="418"/>
      <c r="H105" s="435"/>
      <c r="I105" s="418"/>
      <c r="J105" s="416"/>
      <c r="K105" s="422"/>
      <c r="L105" s="425"/>
      <c r="M105" s="427"/>
      <c r="N105" s="157"/>
      <c r="O105" s="422"/>
      <c r="P105" s="425"/>
      <c r="Q105" s="441"/>
      <c r="R105" s="151">
        <v>3</v>
      </c>
      <c r="S105" s="147"/>
      <c r="T105" s="148" t="str">
        <f t="shared" si="156"/>
        <v/>
      </c>
      <c r="U105" s="152"/>
      <c r="V105" s="152"/>
      <c r="W105" s="153"/>
      <c r="X105" s="152"/>
      <c r="Y105" s="152"/>
      <c r="Z105" s="152"/>
      <c r="AA105" s="127" t="str">
        <f>IFERROR(IF(T105="Probabilidad",(AA104-(+AA104*W105)),IF(T105="Impacto",L105,"")),"")</f>
        <v/>
      </c>
      <c r="AB105" s="141" t="str">
        <f t="shared" si="158"/>
        <v/>
      </c>
      <c r="AC105" s="142" t="str">
        <f t="shared" si="159"/>
        <v/>
      </c>
      <c r="AD105" s="141" t="str">
        <f t="shared" si="160"/>
        <v/>
      </c>
      <c r="AE105" s="142" t="str">
        <f t="shared" ref="AE105" si="162">IFERROR(IF(T105="Impacto",(P105-(+P105*W105)),IF(T105="Probabilidad",P105,"")),"")</f>
        <v/>
      </c>
      <c r="AF105" s="143" t="str">
        <f t="shared" si="161"/>
        <v/>
      </c>
      <c r="AG105" s="144"/>
      <c r="AH105" s="147"/>
      <c r="AI105" s="137"/>
      <c r="AJ105" s="138"/>
      <c r="AK105" s="138"/>
      <c r="AL105" s="147"/>
      <c r="AM105" s="137"/>
    </row>
    <row r="106" spans="1:39" s="136" customFormat="1" ht="151.5" customHeight="1" x14ac:dyDescent="0.25">
      <c r="A106" s="433">
        <v>35</v>
      </c>
      <c r="B106" s="430" t="s">
        <v>310</v>
      </c>
      <c r="C106" s="428" t="s">
        <v>357</v>
      </c>
      <c r="D106" s="428" t="s">
        <v>400</v>
      </c>
      <c r="E106" s="417" t="s">
        <v>120</v>
      </c>
      <c r="F106" s="417" t="s">
        <v>315</v>
      </c>
      <c r="G106" s="417" t="s">
        <v>316</v>
      </c>
      <c r="H106" s="434" t="s">
        <v>314</v>
      </c>
      <c r="I106" s="417" t="s">
        <v>334</v>
      </c>
      <c r="J106" s="415">
        <v>365</v>
      </c>
      <c r="K106" s="420" t="str">
        <f>IF(J106&lt;=0,"",IF(J106&lt;=2,"Muy Baja",IF(J106&lt;=24,"Baja",IF(J106&lt;=500,"Media",IF(J106&lt;=5000,"Alta","Muy Alta")))))</f>
        <v>Media</v>
      </c>
      <c r="L106" s="423">
        <f>IF(K106="","",IF(K106="Muy Baja",0.2,IF(K106="Baja",0.4,IF(K106="Media",0.6,IF(K106="Alta",0.8,IF(K106="Muy Alta",1,))))))</f>
        <v>0.6</v>
      </c>
      <c r="M106" s="426" t="s">
        <v>489</v>
      </c>
      <c r="N106" s="150" t="str">
        <f>IF(NOT(ISERROR(MATCH(M106,'Tabla Impacto'!$B$221:$B$223,0))),'Tabla Impacto'!$F$223&amp;"Por favor no seleccionar los criterios de impacto(Afectación Económica o presupuestal y Pérdida Reputacional)",M106)</f>
        <v xml:space="preserve"> El riesgo afecta la imagen de la entidad con efecto publicitario sostenido a nivel de sector administrativo, nivel departamental o municipal</v>
      </c>
      <c r="O106" s="420" t="str">
        <f>IF(OR(N106='Tabla Impacto'!$C$11,N106='Tabla Impacto'!$D$11),"Leve",IF(OR(N106='Tabla Impacto'!$C$12,N106='Tabla Impacto'!$D$12),"Menor",IF(OR(N106='Tabla Impacto'!$C$13,N106='Tabla Impacto'!$D$13),"Moderado",IF(OR(N106='Tabla Impacto'!$C$14,N106='Tabla Impacto'!$D$14),"Mayor",IF(OR(N106='Tabla Impacto'!$C$15,N106='Tabla Impacto'!$D$15),"Catastrófico","")))))</f>
        <v>Mayor</v>
      </c>
      <c r="P106" s="423">
        <f>IF(O106="","",IF(O106="Leve",0.2,IF(O106="Menor",0.4,IF(O106="Moderado",0.6,IF(O106="Mayor",0.8,IF(O106="Catastrófico",1,))))))</f>
        <v>0.8</v>
      </c>
      <c r="Q106" s="439"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Alto</v>
      </c>
      <c r="R106" s="151">
        <v>1</v>
      </c>
      <c r="S106" s="147" t="s">
        <v>349</v>
      </c>
      <c r="T106" s="148" t="str">
        <f t="shared" ref="T106:T108" si="163">IF(OR(U106="Preventivo",U106="Detectivo"),"Probabilidad",IF(U106="Correctivo","Impacto",""))</f>
        <v>Probabilidad</v>
      </c>
      <c r="U106" s="152" t="s">
        <v>14</v>
      </c>
      <c r="V106" s="152" t="s">
        <v>9</v>
      </c>
      <c r="W106" s="153" t="str">
        <f t="shared" ref="W106:W107" si="164">IF(AND(U106="Preventivo",V106="Automático"),"50%",IF(AND(U106="Preventivo",V106="Manual"),"40%",IF(AND(U106="Detectivo",V106="Automático"),"40%",IF(AND(U106="Detectivo",V106="Manual"),"30%",IF(AND(U106="Correctivo",V106="Automático"),"35%",IF(AND(U106="Correctivo",V106="Manual"),"25%",""))))))</f>
        <v>40%</v>
      </c>
      <c r="X106" s="152" t="s">
        <v>19</v>
      </c>
      <c r="Y106" s="152" t="s">
        <v>22</v>
      </c>
      <c r="Z106" s="152" t="s">
        <v>110</v>
      </c>
      <c r="AA106" s="127">
        <f t="shared" ref="AA106" si="165">IFERROR(IF(T106="Probabilidad",(L106-(+L106*W106)),IF(T106="Impacto",L106,"")),"")</f>
        <v>0.36</v>
      </c>
      <c r="AB106" s="141" t="str">
        <f t="shared" ref="AB106:AB108" si="166">IFERROR(IF(AA106="","",IF(AA106&lt;=0.2,"Muy Baja",IF(AA106&lt;=0.4,"Baja",IF(AA106&lt;=0.6,"Media",IF(AA106&lt;=0.8,"Alta","Muy Alta"))))),"")</f>
        <v>Baja</v>
      </c>
      <c r="AC106" s="142">
        <f t="shared" ref="AC106:AC108" si="167">+AA106</f>
        <v>0.36</v>
      </c>
      <c r="AD106" s="141" t="str">
        <f t="shared" ref="AD106:AD108" si="168">IFERROR(IF(AE106="","",IF(AE106&lt;=0.2,"Leve",IF(AE106&lt;=0.4,"Menor",IF(AE106&lt;=0.6,"Moderado",IF(AE106&lt;=0.8,"Mayor","Catastrófico"))))),"")</f>
        <v>Mayor</v>
      </c>
      <c r="AE106" s="142">
        <f t="shared" ref="AE106:AE108" si="169">IFERROR(IF(T106="Impacto",(P106-(+P106*W106)),IF(T106="Probabilidad",P106,"")),"")</f>
        <v>0.8</v>
      </c>
      <c r="AF106" s="143" t="str">
        <f t="shared" ref="AF106:AF108" si="170">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Alto</v>
      </c>
      <c r="AG106" s="144" t="s">
        <v>122</v>
      </c>
      <c r="AH106" s="154" t="s">
        <v>312</v>
      </c>
      <c r="AI106" s="155" t="s">
        <v>212</v>
      </c>
      <c r="AJ106" s="156" t="s">
        <v>199</v>
      </c>
      <c r="AK106" s="156" t="s">
        <v>199</v>
      </c>
      <c r="AL106" s="154" t="s">
        <v>402</v>
      </c>
      <c r="AM106" s="137"/>
    </row>
    <row r="107" spans="1:39" s="136" customFormat="1" ht="151.5" customHeight="1" x14ac:dyDescent="0.25">
      <c r="A107" s="433"/>
      <c r="B107" s="431"/>
      <c r="C107" s="436"/>
      <c r="D107" s="436"/>
      <c r="E107" s="418"/>
      <c r="F107" s="418"/>
      <c r="G107" s="418"/>
      <c r="H107" s="435"/>
      <c r="I107" s="418"/>
      <c r="J107" s="416"/>
      <c r="K107" s="421"/>
      <c r="L107" s="424"/>
      <c r="M107" s="427"/>
      <c r="N107" s="157"/>
      <c r="O107" s="421"/>
      <c r="P107" s="424"/>
      <c r="Q107" s="440"/>
      <c r="R107" s="151">
        <v>2</v>
      </c>
      <c r="S107" s="147" t="s">
        <v>344</v>
      </c>
      <c r="T107" s="148" t="str">
        <f t="shared" si="163"/>
        <v>Probabilidad</v>
      </c>
      <c r="U107" s="152" t="s">
        <v>15</v>
      </c>
      <c r="V107" s="152" t="s">
        <v>10</v>
      </c>
      <c r="W107" s="153" t="str">
        <f t="shared" si="164"/>
        <v>40%</v>
      </c>
      <c r="X107" s="152" t="s">
        <v>19</v>
      </c>
      <c r="Y107" s="152" t="s">
        <v>22</v>
      </c>
      <c r="Z107" s="152" t="s">
        <v>110</v>
      </c>
      <c r="AA107" s="127">
        <f>IFERROR(IF(T107="Probabilidad",(AA106-(+AA106*W107)),IF(T107="Impacto",L107,"")),"")</f>
        <v>0.216</v>
      </c>
      <c r="AB107" s="141" t="str">
        <f t="shared" si="166"/>
        <v>Baja</v>
      </c>
      <c r="AC107" s="142">
        <f t="shared" si="167"/>
        <v>0.216</v>
      </c>
      <c r="AD107" s="141" t="str">
        <f t="shared" si="168"/>
        <v>Mayor</v>
      </c>
      <c r="AE107" s="142">
        <v>0.8</v>
      </c>
      <c r="AF107" s="143" t="str">
        <f t="shared" si="170"/>
        <v>Alto</v>
      </c>
      <c r="AG107" s="144" t="s">
        <v>122</v>
      </c>
      <c r="AH107" s="158" t="s">
        <v>406</v>
      </c>
      <c r="AI107" s="155" t="s">
        <v>203</v>
      </c>
      <c r="AJ107" s="156" t="s">
        <v>199</v>
      </c>
      <c r="AK107" s="156" t="s">
        <v>199</v>
      </c>
      <c r="AL107" s="154" t="s">
        <v>407</v>
      </c>
      <c r="AM107" s="137"/>
    </row>
    <row r="108" spans="1:39" s="136" customFormat="1" ht="151.5" customHeight="1" x14ac:dyDescent="0.25">
      <c r="A108" s="433"/>
      <c r="B108" s="432"/>
      <c r="C108" s="436"/>
      <c r="D108" s="436"/>
      <c r="E108" s="418"/>
      <c r="F108" s="418"/>
      <c r="G108" s="418"/>
      <c r="H108" s="435"/>
      <c r="I108" s="418"/>
      <c r="J108" s="416"/>
      <c r="K108" s="422"/>
      <c r="L108" s="425"/>
      <c r="M108" s="427"/>
      <c r="N108" s="157"/>
      <c r="O108" s="422"/>
      <c r="P108" s="425"/>
      <c r="Q108" s="441"/>
      <c r="R108" s="151">
        <v>3</v>
      </c>
      <c r="S108" s="147"/>
      <c r="T108" s="148" t="str">
        <f t="shared" si="163"/>
        <v/>
      </c>
      <c r="U108" s="152"/>
      <c r="V108" s="152"/>
      <c r="W108" s="153"/>
      <c r="X108" s="152"/>
      <c r="Y108" s="152"/>
      <c r="Z108" s="152"/>
      <c r="AA108" s="127" t="str">
        <f>IFERROR(IF(T108="Probabilidad",(AA107-(+AA107*W108)),IF(T108="Impacto",L108,"")),"")</f>
        <v/>
      </c>
      <c r="AB108" s="141" t="str">
        <f t="shared" si="166"/>
        <v/>
      </c>
      <c r="AC108" s="142" t="str">
        <f t="shared" si="167"/>
        <v/>
      </c>
      <c r="AD108" s="141" t="str">
        <f t="shared" si="168"/>
        <v/>
      </c>
      <c r="AE108" s="142" t="str">
        <f t="shared" si="169"/>
        <v/>
      </c>
      <c r="AF108" s="143" t="str">
        <f t="shared" si="170"/>
        <v/>
      </c>
      <c r="AG108" s="144"/>
      <c r="AH108" s="147"/>
      <c r="AI108" s="137"/>
      <c r="AJ108" s="138"/>
      <c r="AK108" s="138"/>
      <c r="AL108" s="147"/>
      <c r="AM108" s="137"/>
    </row>
    <row r="109" spans="1:39" s="136" customFormat="1" ht="151.5" customHeight="1" x14ac:dyDescent="0.25">
      <c r="A109" s="433">
        <v>36</v>
      </c>
      <c r="B109" s="430" t="s">
        <v>317</v>
      </c>
      <c r="C109" s="428" t="s">
        <v>350</v>
      </c>
      <c r="D109" s="428" t="s">
        <v>408</v>
      </c>
      <c r="E109" s="417" t="s">
        <v>120</v>
      </c>
      <c r="F109" s="417" t="s">
        <v>463</v>
      </c>
      <c r="G109" s="417" t="s">
        <v>464</v>
      </c>
      <c r="H109" s="434" t="s">
        <v>409</v>
      </c>
      <c r="I109" s="417" t="s">
        <v>327</v>
      </c>
      <c r="J109" s="415">
        <v>35</v>
      </c>
      <c r="K109" s="420" t="str">
        <f>IF(J109&lt;=0,"",IF(J109&lt;=2,"Muy Baja",IF(J109&lt;=24,"Baja",IF(J109&lt;=500,"Media",IF(J109&lt;=5000,"Alta","Muy Alta")))))</f>
        <v>Media</v>
      </c>
      <c r="L109" s="423">
        <f>IF(K109="","",IF(K109="Muy Baja",0.2,IF(K109="Baja",0.4,IF(K109="Media",0.6,IF(K109="Alta",0.8,IF(K109="Muy Alta",1,))))))</f>
        <v>0.6</v>
      </c>
      <c r="M109" s="426" t="s">
        <v>487</v>
      </c>
      <c r="N109" s="150" t="str">
        <f>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directiva y accionistas y/o de proveedores</v>
      </c>
      <c r="O109" s="420" t="str">
        <f>IF(OR(N109='Tabla Impacto'!$C$11,N109='Tabla Impacto'!$D$11),"Leve",IF(OR(N109='Tabla Impacto'!$C$12,N109='Tabla Impacto'!$D$12),"Menor",IF(OR(N109='Tabla Impacto'!$C$13,N109='Tabla Impacto'!$D$13),"Moderado",IF(OR(N109='Tabla Impacto'!$C$14,N109='Tabla Impacto'!$D$14),"Mayor",IF(OR(N109='Tabla Impacto'!$C$15,N109='Tabla Impacto'!$D$15),"Catastrófico","")))))</f>
        <v>Menor</v>
      </c>
      <c r="P109" s="423">
        <f>IF(O109="","",IF(O109="Leve",0.2,IF(O109="Menor",0.4,IF(O109="Moderado",0.6,IF(O109="Mayor",0.8,IF(O109="Catastrófico",1,))))))</f>
        <v>0.4</v>
      </c>
      <c r="Q109" s="439"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51">
        <v>1</v>
      </c>
      <c r="S109" s="147" t="s">
        <v>335</v>
      </c>
      <c r="T109" s="148" t="str">
        <f t="shared" ref="T109:T120" si="171">IF(OR(U109="Preventivo",U109="Detectivo"),"Probabilidad",IF(U109="Correctivo","Impacto",""))</f>
        <v>Probabilidad</v>
      </c>
      <c r="U109" s="152" t="s">
        <v>14</v>
      </c>
      <c r="V109" s="152" t="s">
        <v>9</v>
      </c>
      <c r="W109" s="153" t="str">
        <f t="shared" ref="W109:W119" si="172">IF(AND(U109="Preventivo",V109="Automático"),"50%",IF(AND(U109="Preventivo",V109="Manual"),"40%",IF(AND(U109="Detectivo",V109="Automático"),"40%",IF(AND(U109="Detectivo",V109="Manual"),"30%",IF(AND(U109="Correctivo",V109="Automático"),"35%",IF(AND(U109="Correctivo",V109="Manual"),"25%",""))))))</f>
        <v>40%</v>
      </c>
      <c r="X109" s="152" t="s">
        <v>19</v>
      </c>
      <c r="Y109" s="152" t="s">
        <v>22</v>
      </c>
      <c r="Z109" s="152" t="s">
        <v>110</v>
      </c>
      <c r="AA109" s="127">
        <f t="shared" ref="AA109:AA118" si="173">IFERROR(IF(T109="Probabilidad",(L109-(+L109*W109)),IF(T109="Impacto",L109,"")),"")</f>
        <v>0.36</v>
      </c>
      <c r="AB109" s="141" t="str">
        <f t="shared" ref="AB109:AB119" si="174">IFERROR(IF(AA109="","",IF(AA109&lt;=0.2,"Muy Baja",IF(AA109&lt;=0.4,"Baja",IF(AA109&lt;=0.6,"Media",IF(AA109&lt;=0.8,"Alta","Muy Alta"))))),"")</f>
        <v>Baja</v>
      </c>
      <c r="AC109" s="142">
        <f t="shared" ref="AC109:AC119" si="175">+AA109</f>
        <v>0.36</v>
      </c>
      <c r="AD109" s="141" t="str">
        <f t="shared" ref="AD109:AD119" si="176">IFERROR(IF(AE109="","",IF(AE109&lt;=0.2,"Leve",IF(AE109&lt;=0.4,"Menor",IF(AE109&lt;=0.6,"Moderado",IF(AE109&lt;=0.8,"Mayor","Catastrófico"))))),"")</f>
        <v>Menor</v>
      </c>
      <c r="AE109" s="142">
        <f t="shared" ref="AE109:AE119" si="177">IFERROR(IF(T109="Impacto",(P109-(+P109*W109)),IF(T109="Probabilidad",P109,"")),"")</f>
        <v>0.4</v>
      </c>
      <c r="AF109" s="143" t="str">
        <f t="shared" ref="AF109:AF119" si="178">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Moderado</v>
      </c>
      <c r="AG109" s="144" t="s">
        <v>122</v>
      </c>
      <c r="AH109" s="147" t="s">
        <v>509</v>
      </c>
      <c r="AI109" s="137" t="s">
        <v>260</v>
      </c>
      <c r="AJ109" s="138">
        <v>44563</v>
      </c>
      <c r="AK109" s="138" t="s">
        <v>370</v>
      </c>
      <c r="AL109" s="147" t="s">
        <v>410</v>
      </c>
      <c r="AM109" s="137"/>
    </row>
    <row r="110" spans="1:39" s="136" customFormat="1" ht="151.5" customHeight="1" x14ac:dyDescent="0.25">
      <c r="A110" s="433"/>
      <c r="B110" s="431"/>
      <c r="C110" s="429"/>
      <c r="D110" s="436"/>
      <c r="E110" s="418"/>
      <c r="F110" s="418"/>
      <c r="G110" s="418"/>
      <c r="H110" s="435"/>
      <c r="I110" s="418"/>
      <c r="J110" s="416"/>
      <c r="K110" s="421"/>
      <c r="L110" s="424"/>
      <c r="M110" s="427"/>
      <c r="N110" s="157"/>
      <c r="O110" s="421"/>
      <c r="P110" s="424"/>
      <c r="Q110" s="440"/>
      <c r="R110" s="151">
        <v>2</v>
      </c>
      <c r="S110" s="147" t="s">
        <v>345</v>
      </c>
      <c r="T110" s="148" t="str">
        <f t="shared" si="171"/>
        <v>Probabilidad</v>
      </c>
      <c r="U110" s="152" t="s">
        <v>15</v>
      </c>
      <c r="V110" s="152" t="s">
        <v>9</v>
      </c>
      <c r="W110" s="153" t="str">
        <f t="shared" si="172"/>
        <v>30%</v>
      </c>
      <c r="X110" s="152" t="s">
        <v>19</v>
      </c>
      <c r="Y110" s="152" t="s">
        <v>22</v>
      </c>
      <c r="Z110" s="152" t="s">
        <v>110</v>
      </c>
      <c r="AA110" s="127">
        <f>IFERROR(IF(T110="Probabilidad",(AA109-(+AA109*W110)),IF(T110="Impacto",L110,"")),"")</f>
        <v>0.252</v>
      </c>
      <c r="AB110" s="141" t="str">
        <f t="shared" si="174"/>
        <v>Baja</v>
      </c>
      <c r="AC110" s="142">
        <f t="shared" si="175"/>
        <v>0.252</v>
      </c>
      <c r="AD110" s="141" t="str">
        <f t="shared" si="176"/>
        <v>Menor</v>
      </c>
      <c r="AE110" s="142">
        <v>0.4</v>
      </c>
      <c r="AF110" s="143" t="str">
        <f t="shared" si="178"/>
        <v>Moderado</v>
      </c>
      <c r="AG110" s="144" t="s">
        <v>122</v>
      </c>
      <c r="AH110" s="147" t="s">
        <v>509</v>
      </c>
      <c r="AI110" s="137" t="s">
        <v>260</v>
      </c>
      <c r="AJ110" s="138">
        <v>44563</v>
      </c>
      <c r="AK110" s="138" t="s">
        <v>370</v>
      </c>
      <c r="AL110" s="147" t="s">
        <v>410</v>
      </c>
      <c r="AM110" s="137"/>
    </row>
    <row r="111" spans="1:39" s="136" customFormat="1" ht="151.5" customHeight="1" x14ac:dyDescent="0.25">
      <c r="A111" s="433"/>
      <c r="B111" s="432"/>
      <c r="C111" s="429"/>
      <c r="D111" s="436"/>
      <c r="E111" s="418"/>
      <c r="F111" s="418"/>
      <c r="G111" s="418"/>
      <c r="H111" s="435"/>
      <c r="I111" s="418"/>
      <c r="J111" s="416"/>
      <c r="K111" s="422"/>
      <c r="L111" s="425"/>
      <c r="M111" s="427"/>
      <c r="N111" s="157"/>
      <c r="O111" s="422"/>
      <c r="P111" s="425"/>
      <c r="Q111" s="441"/>
      <c r="R111" s="151">
        <v>3</v>
      </c>
      <c r="S111" s="147"/>
      <c r="T111" s="148" t="str">
        <f t="shared" si="171"/>
        <v/>
      </c>
      <c r="U111" s="152"/>
      <c r="V111" s="152"/>
      <c r="W111" s="153"/>
      <c r="X111" s="152"/>
      <c r="Y111" s="152"/>
      <c r="Z111" s="152"/>
      <c r="AA111" s="127" t="str">
        <f>IFERROR(IF(T111="Probabilidad",(AA110-(+AA110*W111)),IF(T111="Impacto",L111,"")),"")</f>
        <v/>
      </c>
      <c r="AB111" s="141" t="str">
        <f t="shared" si="174"/>
        <v/>
      </c>
      <c r="AC111" s="142" t="str">
        <f t="shared" si="175"/>
        <v/>
      </c>
      <c r="AD111" s="141" t="str">
        <f t="shared" si="176"/>
        <v/>
      </c>
      <c r="AE111" s="142" t="str">
        <f t="shared" si="177"/>
        <v/>
      </c>
      <c r="AF111" s="143" t="str">
        <f t="shared" si="178"/>
        <v/>
      </c>
      <c r="AG111" s="144"/>
      <c r="AH111" s="147"/>
      <c r="AI111" s="137"/>
      <c r="AJ111" s="138"/>
      <c r="AK111" s="138"/>
      <c r="AL111" s="147"/>
      <c r="AM111" s="137"/>
    </row>
    <row r="112" spans="1:39" s="136" customFormat="1" ht="151.5" customHeight="1" x14ac:dyDescent="0.25">
      <c r="A112" s="433">
        <v>37</v>
      </c>
      <c r="B112" s="430" t="s">
        <v>317</v>
      </c>
      <c r="C112" s="428" t="s">
        <v>350</v>
      </c>
      <c r="D112" s="428" t="s">
        <v>408</v>
      </c>
      <c r="E112" s="417" t="s">
        <v>120</v>
      </c>
      <c r="F112" s="417" t="s">
        <v>465</v>
      </c>
      <c r="G112" s="417" t="s">
        <v>466</v>
      </c>
      <c r="H112" s="434" t="s">
        <v>336</v>
      </c>
      <c r="I112" s="417" t="s">
        <v>327</v>
      </c>
      <c r="J112" s="415">
        <v>12</v>
      </c>
      <c r="K112" s="420" t="str">
        <f>IF(J112&lt;=0,"",IF(J112&lt;=2,"Muy Baja",IF(J112&lt;=24,"Baja",IF(J112&lt;=500,"Media",IF(J112&lt;=5000,"Alta","Muy Alta")))))</f>
        <v>Baja</v>
      </c>
      <c r="L112" s="423">
        <f>IF(K112="","",IF(K112="Muy Baja",0.2,IF(K112="Baja",0.4,IF(K112="Media",0.6,IF(K112="Alta",0.8,IF(K112="Muy Alta",1,))))))</f>
        <v>0.4</v>
      </c>
      <c r="M112" s="426" t="s">
        <v>487</v>
      </c>
      <c r="N112" s="150"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420"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423">
        <f>IF(O112="","",IF(O112="Leve",0.2,IF(O112="Menor",0.4,IF(O112="Moderado",0.6,IF(O112="Mayor",0.8,IF(O112="Catastrófico",1,))))))</f>
        <v>0.4</v>
      </c>
      <c r="Q112" s="439"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51">
        <v>1</v>
      </c>
      <c r="S112" s="147" t="s">
        <v>510</v>
      </c>
      <c r="T112" s="148" t="str">
        <f t="shared" si="171"/>
        <v>Probabilidad</v>
      </c>
      <c r="U112" s="152" t="s">
        <v>14</v>
      </c>
      <c r="V112" s="152" t="s">
        <v>9</v>
      </c>
      <c r="W112" s="153" t="str">
        <f t="shared" si="172"/>
        <v>40%</v>
      </c>
      <c r="X112" s="152" t="s">
        <v>19</v>
      </c>
      <c r="Y112" s="152" t="s">
        <v>22</v>
      </c>
      <c r="Z112" s="152" t="s">
        <v>110</v>
      </c>
      <c r="AA112" s="127">
        <f t="shared" si="173"/>
        <v>0.24</v>
      </c>
      <c r="AB112" s="141" t="str">
        <f t="shared" si="174"/>
        <v>Baja</v>
      </c>
      <c r="AC112" s="142">
        <f t="shared" si="175"/>
        <v>0.24</v>
      </c>
      <c r="AD112" s="141" t="str">
        <f t="shared" si="176"/>
        <v>Menor</v>
      </c>
      <c r="AE112" s="142">
        <f t="shared" si="177"/>
        <v>0.4</v>
      </c>
      <c r="AF112" s="143" t="str">
        <f t="shared" si="178"/>
        <v>Moderado</v>
      </c>
      <c r="AG112" s="144" t="s">
        <v>122</v>
      </c>
      <c r="AH112" s="147" t="s">
        <v>511</v>
      </c>
      <c r="AI112" s="137" t="s">
        <v>203</v>
      </c>
      <c r="AJ112" s="138">
        <v>44568</v>
      </c>
      <c r="AK112" s="138" t="s">
        <v>370</v>
      </c>
      <c r="AL112" s="147" t="s">
        <v>411</v>
      </c>
      <c r="AM112" s="137"/>
    </row>
    <row r="113" spans="1:39" s="136" customFormat="1" ht="151.5" customHeight="1" x14ac:dyDescent="0.25">
      <c r="A113" s="433"/>
      <c r="B113" s="431"/>
      <c r="C113" s="429"/>
      <c r="D113" s="436"/>
      <c r="E113" s="418"/>
      <c r="F113" s="418"/>
      <c r="G113" s="418"/>
      <c r="H113" s="435"/>
      <c r="I113" s="418"/>
      <c r="J113" s="416"/>
      <c r="K113" s="421"/>
      <c r="L113" s="424"/>
      <c r="M113" s="427"/>
      <c r="N113" s="157"/>
      <c r="O113" s="421"/>
      <c r="P113" s="424"/>
      <c r="Q113" s="440"/>
      <c r="R113" s="151">
        <v>2</v>
      </c>
      <c r="S113" s="147" t="s">
        <v>358</v>
      </c>
      <c r="T113" s="148" t="str">
        <f t="shared" si="171"/>
        <v>Probabilidad</v>
      </c>
      <c r="U113" s="152" t="s">
        <v>15</v>
      </c>
      <c r="V113" s="152" t="s">
        <v>9</v>
      </c>
      <c r="W113" s="153" t="str">
        <f t="shared" si="172"/>
        <v>30%</v>
      </c>
      <c r="X113" s="152" t="s">
        <v>19</v>
      </c>
      <c r="Y113" s="152" t="s">
        <v>22</v>
      </c>
      <c r="Z113" s="152" t="s">
        <v>110</v>
      </c>
      <c r="AA113" s="127">
        <f>IFERROR(IF(T113="Probabilidad",(AA112-(+AA112*W113)),IF(T113="Impacto",L113,"")),"")</f>
        <v>0.16799999999999998</v>
      </c>
      <c r="AB113" s="141" t="str">
        <f t="shared" si="174"/>
        <v>Muy Baja</v>
      </c>
      <c r="AC113" s="142">
        <f t="shared" si="175"/>
        <v>0.16799999999999998</v>
      </c>
      <c r="AD113" s="141" t="str">
        <f t="shared" si="176"/>
        <v>Menor</v>
      </c>
      <c r="AE113" s="142">
        <v>0.4</v>
      </c>
      <c r="AF113" s="143" t="str">
        <f t="shared" si="178"/>
        <v>Bajo</v>
      </c>
      <c r="AG113" s="144" t="s">
        <v>122</v>
      </c>
      <c r="AH113" s="147" t="s">
        <v>512</v>
      </c>
      <c r="AI113" s="137" t="s">
        <v>203</v>
      </c>
      <c r="AJ113" s="138">
        <v>44564</v>
      </c>
      <c r="AK113" s="138" t="s">
        <v>370</v>
      </c>
      <c r="AL113" s="147" t="s">
        <v>411</v>
      </c>
      <c r="AM113" s="137"/>
    </row>
    <row r="114" spans="1:39" s="136" customFormat="1" ht="151.5" customHeight="1" x14ac:dyDescent="0.25">
      <c r="A114" s="433"/>
      <c r="B114" s="432"/>
      <c r="C114" s="429"/>
      <c r="D114" s="436"/>
      <c r="E114" s="418"/>
      <c r="F114" s="418"/>
      <c r="G114" s="418"/>
      <c r="H114" s="435"/>
      <c r="I114" s="418"/>
      <c r="J114" s="416"/>
      <c r="K114" s="422"/>
      <c r="L114" s="425"/>
      <c r="M114" s="427"/>
      <c r="N114" s="157"/>
      <c r="O114" s="422"/>
      <c r="P114" s="425"/>
      <c r="Q114" s="441"/>
      <c r="R114" s="151">
        <v>3</v>
      </c>
      <c r="S114" s="147"/>
      <c r="T114" s="148" t="str">
        <f t="shared" si="171"/>
        <v/>
      </c>
      <c r="U114" s="152"/>
      <c r="V114" s="152"/>
      <c r="W114" s="153"/>
      <c r="X114" s="152"/>
      <c r="Y114" s="152"/>
      <c r="Z114" s="152"/>
      <c r="AA114" s="127" t="str">
        <f>IFERROR(IF(T114="Probabilidad",(AA113-(+AA113*W114)),IF(T114="Impacto",L114,"")),"")</f>
        <v/>
      </c>
      <c r="AB114" s="141" t="str">
        <f t="shared" si="174"/>
        <v/>
      </c>
      <c r="AC114" s="142" t="str">
        <f t="shared" si="175"/>
        <v/>
      </c>
      <c r="AD114" s="141" t="str">
        <f t="shared" si="176"/>
        <v/>
      </c>
      <c r="AE114" s="142" t="str">
        <f t="shared" si="177"/>
        <v/>
      </c>
      <c r="AF114" s="143" t="str">
        <f t="shared" si="178"/>
        <v/>
      </c>
      <c r="AG114" s="144"/>
      <c r="AH114" s="147"/>
      <c r="AI114" s="137"/>
      <c r="AJ114" s="138"/>
      <c r="AK114" s="138"/>
      <c r="AL114" s="147"/>
      <c r="AM114" s="137"/>
    </row>
    <row r="115" spans="1:39" s="136" customFormat="1" ht="151.5" customHeight="1" x14ac:dyDescent="0.25">
      <c r="A115" s="433">
        <v>38</v>
      </c>
      <c r="B115" s="412" t="s">
        <v>317</v>
      </c>
      <c r="C115" s="428" t="s">
        <v>350</v>
      </c>
      <c r="D115" s="428" t="s">
        <v>412</v>
      </c>
      <c r="E115" s="417" t="s">
        <v>120</v>
      </c>
      <c r="F115" s="417" t="s">
        <v>467</v>
      </c>
      <c r="G115" s="417" t="s">
        <v>538</v>
      </c>
      <c r="H115" s="434" t="s">
        <v>545</v>
      </c>
      <c r="I115" s="417" t="s">
        <v>115</v>
      </c>
      <c r="J115" s="415">
        <v>3000</v>
      </c>
      <c r="K115" s="420" t="str">
        <f>IF(J115&lt;=0,"",IF(J115&lt;=2,"Muy Baja",IF(J115&lt;=24,"Baja",IF(J115&lt;=500,"Media",IF(J115&lt;=5000,"Alta","Muy Alta")))))</f>
        <v>Alta</v>
      </c>
      <c r="L115" s="423">
        <f>IF(K115="","",IF(K115="Muy Baja",0.2,IF(K115="Baja",0.4,IF(K115="Media",0.6,IF(K115="Alta",0.8,IF(K115="Muy Alta",1,))))))</f>
        <v>0.8</v>
      </c>
      <c r="M115" s="426" t="s">
        <v>481</v>
      </c>
      <c r="N115" s="150" t="str">
        <f>IF(NOT(ISERROR(MATCH(M115,'Tabla Impacto'!$B$221:$B$223,0))),'Tabla Impacto'!$F$223&amp;"Por favor no seleccionar los criterios de impacto(Afectación Económica o presupuestal y Pérdida Reputacional)",M115)</f>
        <v xml:space="preserve"> Entre 50 y 100 SMLMV </v>
      </c>
      <c r="O115" s="420" t="str">
        <f>IF(OR(N115='Tabla Impacto'!$C$11,N115='Tabla Impacto'!$D$11),"Leve",IF(OR(N115='Tabla Impacto'!$C$12,N115='Tabla Impacto'!$D$12),"Menor",IF(OR(N115='Tabla Impacto'!$C$13,N115='Tabla Impacto'!$D$13),"Moderado",IF(OR(N115='Tabla Impacto'!$C$14,N115='Tabla Impacto'!$D$14),"Mayor",IF(OR(N115='Tabla Impacto'!$C$15,N115='Tabla Impacto'!$D$15),"Catastrófico","")))))</f>
        <v>Moderado</v>
      </c>
      <c r="P115" s="423">
        <f>IF(O115="","",IF(O115="Leve",0.2,IF(O115="Menor",0.4,IF(O115="Moderado",0.6,IF(O115="Mayor",0.8,IF(O115="Catastrófico",1,))))))</f>
        <v>0.6</v>
      </c>
      <c r="Q115" s="439"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51">
        <v>1</v>
      </c>
      <c r="S115" s="147" t="s">
        <v>359</v>
      </c>
      <c r="T115" s="148" t="str">
        <f t="shared" si="171"/>
        <v>Probabilidad</v>
      </c>
      <c r="U115" s="152" t="s">
        <v>14</v>
      </c>
      <c r="V115" s="152" t="s">
        <v>9</v>
      </c>
      <c r="W115" s="153" t="str">
        <f t="shared" si="172"/>
        <v>40%</v>
      </c>
      <c r="X115" s="152" t="s">
        <v>19</v>
      </c>
      <c r="Y115" s="152" t="s">
        <v>22</v>
      </c>
      <c r="Z115" s="152" t="s">
        <v>110</v>
      </c>
      <c r="AA115" s="127">
        <f t="shared" si="173"/>
        <v>0.48</v>
      </c>
      <c r="AB115" s="141" t="str">
        <f t="shared" si="174"/>
        <v>Media</v>
      </c>
      <c r="AC115" s="142">
        <f t="shared" si="175"/>
        <v>0.48</v>
      </c>
      <c r="AD115" s="141" t="str">
        <f t="shared" si="176"/>
        <v>Moderado</v>
      </c>
      <c r="AE115" s="142">
        <f t="shared" si="177"/>
        <v>0.6</v>
      </c>
      <c r="AF115" s="143" t="str">
        <f t="shared" si="178"/>
        <v>Moderado</v>
      </c>
      <c r="AG115" s="144" t="s">
        <v>122</v>
      </c>
      <c r="AH115" s="147" t="s">
        <v>513</v>
      </c>
      <c r="AI115" s="137" t="s">
        <v>203</v>
      </c>
      <c r="AJ115" s="138">
        <v>44564</v>
      </c>
      <c r="AK115" s="138" t="s">
        <v>370</v>
      </c>
      <c r="AL115" s="147" t="s">
        <v>410</v>
      </c>
      <c r="AM115" s="137"/>
    </row>
    <row r="116" spans="1:39" s="136" customFormat="1" ht="151.5" customHeight="1" x14ac:dyDescent="0.25">
      <c r="A116" s="433"/>
      <c r="B116" s="413"/>
      <c r="C116" s="429"/>
      <c r="D116" s="436"/>
      <c r="E116" s="418"/>
      <c r="F116" s="418"/>
      <c r="G116" s="418"/>
      <c r="H116" s="435"/>
      <c r="I116" s="418"/>
      <c r="J116" s="416"/>
      <c r="K116" s="421"/>
      <c r="L116" s="424"/>
      <c r="M116" s="427"/>
      <c r="N116" s="157"/>
      <c r="O116" s="421"/>
      <c r="P116" s="424"/>
      <c r="Q116" s="440"/>
      <c r="R116" s="151">
        <v>2</v>
      </c>
      <c r="S116" s="147" t="s">
        <v>413</v>
      </c>
      <c r="T116" s="148" t="str">
        <f t="shared" si="171"/>
        <v>Probabilidad</v>
      </c>
      <c r="U116" s="152" t="s">
        <v>14</v>
      </c>
      <c r="V116" s="152" t="s">
        <v>9</v>
      </c>
      <c r="W116" s="153" t="str">
        <f t="shared" si="172"/>
        <v>40%</v>
      </c>
      <c r="X116" s="152" t="s">
        <v>19</v>
      </c>
      <c r="Y116" s="152" t="s">
        <v>22</v>
      </c>
      <c r="Z116" s="152" t="s">
        <v>110</v>
      </c>
      <c r="AA116" s="127">
        <f>IFERROR(IF(T116="Probabilidad",(AA115-(+AA115*W116)),IF(T116="Impacto",L116,"")),"")</f>
        <v>0.28799999999999998</v>
      </c>
      <c r="AB116" s="141" t="str">
        <f t="shared" si="174"/>
        <v>Baja</v>
      </c>
      <c r="AC116" s="142">
        <f t="shared" si="175"/>
        <v>0.28799999999999998</v>
      </c>
      <c r="AD116" s="141" t="str">
        <f t="shared" si="176"/>
        <v>Menor</v>
      </c>
      <c r="AE116" s="142">
        <v>0.4</v>
      </c>
      <c r="AF116" s="143" t="str">
        <f t="shared" si="178"/>
        <v>Moderado</v>
      </c>
      <c r="AG116" s="144" t="s">
        <v>122</v>
      </c>
      <c r="AH116" s="147" t="s">
        <v>513</v>
      </c>
      <c r="AI116" s="137" t="s">
        <v>203</v>
      </c>
      <c r="AJ116" s="138">
        <v>44564</v>
      </c>
      <c r="AK116" s="138" t="s">
        <v>370</v>
      </c>
      <c r="AL116" s="147" t="s">
        <v>410</v>
      </c>
      <c r="AM116" s="137"/>
    </row>
    <row r="117" spans="1:39" s="136" customFormat="1" ht="151.5" customHeight="1" x14ac:dyDescent="0.25">
      <c r="A117" s="433"/>
      <c r="B117" s="414"/>
      <c r="C117" s="429"/>
      <c r="D117" s="436"/>
      <c r="E117" s="418"/>
      <c r="F117" s="418"/>
      <c r="G117" s="418"/>
      <c r="H117" s="435"/>
      <c r="I117" s="418"/>
      <c r="J117" s="416"/>
      <c r="K117" s="422"/>
      <c r="L117" s="425"/>
      <c r="M117" s="427"/>
      <c r="N117" s="157"/>
      <c r="O117" s="422"/>
      <c r="P117" s="425"/>
      <c r="Q117" s="441"/>
      <c r="R117" s="151">
        <v>3</v>
      </c>
      <c r="S117" s="147" t="s">
        <v>360</v>
      </c>
      <c r="T117" s="148" t="str">
        <f t="shared" si="171"/>
        <v>Probabilidad</v>
      </c>
      <c r="U117" s="152" t="s">
        <v>14</v>
      </c>
      <c r="V117" s="152" t="s">
        <v>9</v>
      </c>
      <c r="W117" s="153" t="str">
        <f t="shared" si="172"/>
        <v>40%</v>
      </c>
      <c r="X117" s="152" t="s">
        <v>19</v>
      </c>
      <c r="Y117" s="152" t="s">
        <v>22</v>
      </c>
      <c r="Z117" s="152" t="s">
        <v>110</v>
      </c>
      <c r="AA117" s="127">
        <f>IFERROR(IF(T117="Probabilidad",(AA116-(+A116*W117)),IF(T117="Impacto",L117,"")),"")</f>
        <v>0.28799999999999998</v>
      </c>
      <c r="AB117" s="141" t="str">
        <f t="shared" si="174"/>
        <v>Baja</v>
      </c>
      <c r="AC117" s="142">
        <f t="shared" si="175"/>
        <v>0.28799999999999998</v>
      </c>
      <c r="AD117" s="141" t="str">
        <f t="shared" si="176"/>
        <v>Menor</v>
      </c>
      <c r="AE117" s="142">
        <v>0.4</v>
      </c>
      <c r="AF117" s="143" t="str">
        <f t="shared" si="178"/>
        <v>Moderado</v>
      </c>
      <c r="AG117" s="144" t="s">
        <v>122</v>
      </c>
      <c r="AH117" s="147" t="s">
        <v>513</v>
      </c>
      <c r="AI117" s="137" t="s">
        <v>203</v>
      </c>
      <c r="AJ117" s="138">
        <v>44564</v>
      </c>
      <c r="AK117" s="138" t="s">
        <v>370</v>
      </c>
      <c r="AL117" s="147" t="s">
        <v>410</v>
      </c>
      <c r="AM117" s="137"/>
    </row>
    <row r="118" spans="1:39" s="136" customFormat="1" ht="151.5" customHeight="1" x14ac:dyDescent="0.25">
      <c r="A118" s="433">
        <v>39</v>
      </c>
      <c r="B118" s="430" t="s">
        <v>414</v>
      </c>
      <c r="C118" s="438" t="s">
        <v>415</v>
      </c>
      <c r="D118" s="428" t="s">
        <v>416</v>
      </c>
      <c r="E118" s="417" t="s">
        <v>120</v>
      </c>
      <c r="F118" s="437" t="s">
        <v>494</v>
      </c>
      <c r="G118" s="437" t="s">
        <v>417</v>
      </c>
      <c r="H118" s="434" t="s">
        <v>495</v>
      </c>
      <c r="I118" s="417" t="s">
        <v>327</v>
      </c>
      <c r="J118" s="415">
        <v>49</v>
      </c>
      <c r="K118" s="420" t="str">
        <f>IF(J118&lt;=0,"",IF(J118&lt;=2,"Muy Baja",IF(J118&lt;=24,"Baja",IF(J118&lt;=500,"Media",IF(J118&lt;=5000,"Alta","Muy Alta")))))</f>
        <v>Media</v>
      </c>
      <c r="L118" s="423">
        <f>IF(K118="","",IF(K118="Muy Baja",0.2,IF(K118="Baja",0.4,IF(K118="Media",0.6,IF(K118="Alta",0.8,IF(K118="Muy Alta",1,))))))</f>
        <v>0.6</v>
      </c>
      <c r="M118" s="426" t="s">
        <v>482</v>
      </c>
      <c r="N118" s="150" t="str">
        <f>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420"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423">
        <f>IF(O118="","",IF(O118="Leve",0.2,IF(O118="Menor",0.4,IF(O118="Moderado",0.6,IF(O118="Mayor",0.8,IF(O118="Catastrófico",1,))))))</f>
        <v>0.6</v>
      </c>
      <c r="Q118" s="439"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51">
        <v>1</v>
      </c>
      <c r="S118" s="159" t="s">
        <v>496</v>
      </c>
      <c r="T118" s="148" t="str">
        <f t="shared" si="171"/>
        <v>Probabilidad</v>
      </c>
      <c r="U118" s="152" t="s">
        <v>14</v>
      </c>
      <c r="V118" s="152" t="s">
        <v>9</v>
      </c>
      <c r="W118" s="153" t="str">
        <f t="shared" si="172"/>
        <v>40%</v>
      </c>
      <c r="X118" s="152" t="s">
        <v>19</v>
      </c>
      <c r="Y118" s="152" t="s">
        <v>22</v>
      </c>
      <c r="Z118" s="152" t="s">
        <v>110</v>
      </c>
      <c r="AA118" s="127">
        <f t="shared" si="173"/>
        <v>0.36</v>
      </c>
      <c r="AB118" s="141" t="str">
        <f t="shared" si="174"/>
        <v>Baja</v>
      </c>
      <c r="AC118" s="142">
        <f t="shared" si="175"/>
        <v>0.36</v>
      </c>
      <c r="AD118" s="141" t="str">
        <f t="shared" si="176"/>
        <v>Moderado</v>
      </c>
      <c r="AE118" s="142">
        <f t="shared" si="177"/>
        <v>0.6</v>
      </c>
      <c r="AF118" s="143" t="str">
        <f t="shared" si="178"/>
        <v>Moderado</v>
      </c>
      <c r="AG118" s="144" t="s">
        <v>122</v>
      </c>
      <c r="AH118" s="160" t="s">
        <v>419</v>
      </c>
      <c r="AI118" s="139" t="s">
        <v>418</v>
      </c>
      <c r="AJ118" s="138" t="s">
        <v>196</v>
      </c>
      <c r="AK118" s="138" t="s">
        <v>420</v>
      </c>
      <c r="AL118" s="145" t="s">
        <v>544</v>
      </c>
      <c r="AM118" s="137"/>
    </row>
    <row r="119" spans="1:39" s="136" customFormat="1" ht="151.5" customHeight="1" x14ac:dyDescent="0.25">
      <c r="A119" s="433"/>
      <c r="B119" s="431"/>
      <c r="C119" s="436"/>
      <c r="D119" s="436"/>
      <c r="E119" s="418"/>
      <c r="F119" s="418"/>
      <c r="G119" s="418"/>
      <c r="H119" s="435"/>
      <c r="I119" s="418"/>
      <c r="J119" s="416"/>
      <c r="K119" s="421"/>
      <c r="L119" s="424"/>
      <c r="M119" s="427"/>
      <c r="N119" s="157"/>
      <c r="O119" s="421"/>
      <c r="P119" s="424"/>
      <c r="Q119" s="440"/>
      <c r="R119" s="151">
        <v>2</v>
      </c>
      <c r="S119" s="161" t="s">
        <v>518</v>
      </c>
      <c r="T119" s="148" t="str">
        <f t="shared" si="171"/>
        <v>Probabilidad</v>
      </c>
      <c r="U119" s="152" t="s">
        <v>15</v>
      </c>
      <c r="V119" s="152" t="s">
        <v>9</v>
      </c>
      <c r="W119" s="153" t="str">
        <f t="shared" si="172"/>
        <v>30%</v>
      </c>
      <c r="X119" s="152" t="s">
        <v>19</v>
      </c>
      <c r="Y119" s="152" t="s">
        <v>23</v>
      </c>
      <c r="Z119" s="152" t="s">
        <v>110</v>
      </c>
      <c r="AA119" s="127">
        <f>IFERROR(IF(T119="Probabilidad",(AA118-(+AA118*W119)),IF(T119="Impacto",L119,"")),"")</f>
        <v>0.252</v>
      </c>
      <c r="AB119" s="141" t="str">
        <f t="shared" si="174"/>
        <v>Baja</v>
      </c>
      <c r="AC119" s="142">
        <f t="shared" si="175"/>
        <v>0.252</v>
      </c>
      <c r="AD119" s="141" t="str">
        <f t="shared" si="176"/>
        <v>Leve</v>
      </c>
      <c r="AE119" s="142">
        <f t="shared" si="177"/>
        <v>0</v>
      </c>
      <c r="AF119" s="143" t="str">
        <f t="shared" si="178"/>
        <v>Bajo</v>
      </c>
      <c r="AG119" s="144" t="s">
        <v>122</v>
      </c>
      <c r="AH119" s="194" t="s">
        <v>497</v>
      </c>
      <c r="AI119" s="162" t="s">
        <v>203</v>
      </c>
      <c r="AJ119" s="138" t="s">
        <v>196</v>
      </c>
      <c r="AK119" s="138" t="s">
        <v>196</v>
      </c>
      <c r="AL119" s="160" t="s">
        <v>421</v>
      </c>
      <c r="AM119" s="137"/>
    </row>
    <row r="120" spans="1:39" s="136" customFormat="1" ht="151.5" customHeight="1" x14ac:dyDescent="0.25">
      <c r="A120" s="433"/>
      <c r="B120" s="432"/>
      <c r="C120" s="436"/>
      <c r="D120" s="436"/>
      <c r="E120" s="418"/>
      <c r="F120" s="418"/>
      <c r="G120" s="418"/>
      <c r="H120" s="435"/>
      <c r="I120" s="418"/>
      <c r="J120" s="416"/>
      <c r="K120" s="422"/>
      <c r="L120" s="425"/>
      <c r="M120" s="427"/>
      <c r="N120" s="157"/>
      <c r="O120" s="422"/>
      <c r="P120" s="425"/>
      <c r="Q120" s="441"/>
      <c r="R120" s="151">
        <v>3</v>
      </c>
      <c r="S120" s="147"/>
      <c r="T120" s="148" t="str">
        <f t="shared" si="171"/>
        <v/>
      </c>
      <c r="U120" s="152"/>
      <c r="V120" s="152"/>
      <c r="W120" s="153"/>
      <c r="X120" s="152"/>
      <c r="Y120" s="152"/>
      <c r="Z120" s="152"/>
      <c r="AA120" s="127"/>
      <c r="AB120" s="141"/>
      <c r="AC120" s="142"/>
      <c r="AD120" s="141"/>
      <c r="AE120" s="142"/>
      <c r="AF120" s="143"/>
      <c r="AG120" s="144"/>
      <c r="AH120" s="147"/>
      <c r="AI120" s="137"/>
      <c r="AJ120" s="138"/>
      <c r="AK120" s="138"/>
      <c r="AL120" s="147"/>
      <c r="AM120" s="137"/>
    </row>
    <row r="121" spans="1:39" s="136" customFormat="1" ht="151.5" customHeight="1" x14ac:dyDescent="0.25">
      <c r="A121" s="433">
        <v>40</v>
      </c>
      <c r="B121" s="430" t="s">
        <v>414</v>
      </c>
      <c r="C121" s="438" t="s">
        <v>415</v>
      </c>
      <c r="D121" s="428" t="s">
        <v>416</v>
      </c>
      <c r="E121" s="417" t="s">
        <v>120</v>
      </c>
      <c r="F121" s="437" t="s">
        <v>498</v>
      </c>
      <c r="G121" s="437" t="s">
        <v>499</v>
      </c>
      <c r="H121" s="434" t="s">
        <v>500</v>
      </c>
      <c r="I121" s="417" t="s">
        <v>327</v>
      </c>
      <c r="J121" s="415">
        <v>60</v>
      </c>
      <c r="K121" s="420" t="str">
        <f>IF(J121&lt;=0,"",IF(J121&lt;=2,"Muy Baja",IF(J121&lt;=24,"Baja",IF(J121&lt;=500,"Media",IF(J121&lt;=5000,"Alta","Muy Alta")))))</f>
        <v>Media</v>
      </c>
      <c r="L121" s="423">
        <f>IF(K121="","",IF(K121="Muy Baja",0.2,IF(K121="Baja",0.4,IF(K121="Media",0.6,IF(K121="Alta",0.8,IF(K121="Muy Alta",1,))))))</f>
        <v>0.6</v>
      </c>
      <c r="M121" s="426" t="s">
        <v>482</v>
      </c>
      <c r="N121" s="150"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420"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423">
        <f>IF(O121="","",IF(O121="Leve",0.2,IF(O121="Menor",0.4,IF(O121="Moderado",0.6,IF(O121="Mayor",0.8,IF(O121="Catastrófico",1,))))))</f>
        <v>0.6</v>
      </c>
      <c r="Q121" s="439"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51">
        <v>1</v>
      </c>
      <c r="S121" s="147" t="s">
        <v>507</v>
      </c>
      <c r="T121" s="148" t="str">
        <f t="shared" ref="T121:T150" si="179">IF(OR(U121="Preventivo",U121="Detectivo"),"Probabilidad",IF(U121="Correctivo","Impacto",""))</f>
        <v>Probabilidad</v>
      </c>
      <c r="U121" s="152" t="s">
        <v>15</v>
      </c>
      <c r="V121" s="152" t="s">
        <v>9</v>
      </c>
      <c r="W121" s="153" t="str">
        <f t="shared" ref="W121:W150" si="180">IF(AND(U121="Preventivo",V121="Automático"),"50%",IF(AND(U121="Preventivo",V121="Manual"),"40%",IF(AND(U121="Detectivo",V121="Automático"),"40%",IF(AND(U121="Detectivo",V121="Manual"),"30%",IF(AND(U121="Correctivo",V121="Automático"),"35%",IF(AND(U121="Correctivo",V121="Manual"),"25%",""))))))</f>
        <v>30%</v>
      </c>
      <c r="X121" s="152" t="s">
        <v>20</v>
      </c>
      <c r="Y121" s="152" t="s">
        <v>23</v>
      </c>
      <c r="Z121" s="152" t="s">
        <v>111</v>
      </c>
      <c r="AA121" s="127">
        <f t="shared" ref="AA121:AA150" si="181">IFERROR(IF(T121="Probabilidad",(L121-(+L121*W121)),IF(T121="Impacto",L121,"")),"")</f>
        <v>0.42</v>
      </c>
      <c r="AB121" s="141" t="str">
        <f t="shared" ref="AB121:AB150" si="182">IFERROR(IF(AA121="","",IF(AA121&lt;=0.2,"Muy Baja",IF(AA121&lt;=0.4,"Baja",IF(AA121&lt;=0.6,"Media",IF(AA121&lt;=0.8,"Alta","Muy Alta"))))),"")</f>
        <v>Media</v>
      </c>
      <c r="AC121" s="142">
        <f t="shared" ref="AC121:AC150" si="183">+AA121</f>
        <v>0.42</v>
      </c>
      <c r="AD121" s="141" t="str">
        <f t="shared" ref="AD121:AD150" si="184">IFERROR(IF(AE121="","",IF(AE121&lt;=0.2,"Leve",IF(AE121&lt;=0.4,"Menor",IF(AE121&lt;=0.6,"Moderado",IF(AE121&lt;=0.8,"Mayor","Catastrófico"))))),"")</f>
        <v>Moderado</v>
      </c>
      <c r="AE121" s="142">
        <f t="shared" ref="AE121:AE150" si="185">IFERROR(IF(T121="Impacto",(P121-(+P121*W121)),IF(T121="Probabilidad",P121,"")),"")</f>
        <v>0.6</v>
      </c>
      <c r="AF121" s="143" t="str">
        <f t="shared" ref="AF121:AF150" si="186">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Moderado</v>
      </c>
      <c r="AG121" s="144" t="s">
        <v>122</v>
      </c>
      <c r="AH121" s="147" t="s">
        <v>501</v>
      </c>
      <c r="AI121" s="137" t="s">
        <v>418</v>
      </c>
      <c r="AJ121" s="138" t="s">
        <v>196</v>
      </c>
      <c r="AK121" s="138" t="s">
        <v>196</v>
      </c>
      <c r="AL121" s="147" t="s">
        <v>422</v>
      </c>
      <c r="AM121" s="137"/>
    </row>
    <row r="122" spans="1:39" s="136" customFormat="1" ht="151.5" customHeight="1" x14ac:dyDescent="0.25">
      <c r="A122" s="433"/>
      <c r="B122" s="431"/>
      <c r="C122" s="436"/>
      <c r="D122" s="436"/>
      <c r="E122" s="418"/>
      <c r="F122" s="418"/>
      <c r="G122" s="418"/>
      <c r="H122" s="435"/>
      <c r="I122" s="418"/>
      <c r="J122" s="416"/>
      <c r="K122" s="421"/>
      <c r="L122" s="424"/>
      <c r="M122" s="427"/>
      <c r="N122" s="157"/>
      <c r="O122" s="421"/>
      <c r="P122" s="424"/>
      <c r="Q122" s="440"/>
      <c r="R122" s="151">
        <v>2</v>
      </c>
      <c r="S122" s="147"/>
      <c r="T122" s="148" t="str">
        <f t="shared" si="179"/>
        <v/>
      </c>
      <c r="U122" s="152"/>
      <c r="V122" s="152"/>
      <c r="W122" s="153"/>
      <c r="X122" s="152"/>
      <c r="Y122" s="152"/>
      <c r="Z122" s="152"/>
      <c r="AA122" s="127" t="str">
        <f>IFERROR(IF(T122="Probabilidad",(AA121-(+AA121*W122)),IF(T122="Impacto",L122,"")),"")</f>
        <v/>
      </c>
      <c r="AB122" s="141" t="str">
        <f t="shared" si="182"/>
        <v/>
      </c>
      <c r="AC122" s="142" t="str">
        <f t="shared" si="183"/>
        <v/>
      </c>
      <c r="AD122" s="141" t="str">
        <f t="shared" si="184"/>
        <v/>
      </c>
      <c r="AE122" s="142" t="str">
        <f t="shared" si="185"/>
        <v/>
      </c>
      <c r="AF122" s="143" t="str">
        <f t="shared" si="186"/>
        <v/>
      </c>
      <c r="AG122" s="144"/>
      <c r="AH122" s="92"/>
      <c r="AI122" s="117"/>
      <c r="AJ122" s="116"/>
      <c r="AK122" s="116"/>
      <c r="AL122" s="92"/>
      <c r="AM122" s="137"/>
    </row>
    <row r="123" spans="1:39" s="136" customFormat="1" ht="151.5" customHeight="1" x14ac:dyDescent="0.25">
      <c r="A123" s="433"/>
      <c r="B123" s="432"/>
      <c r="C123" s="436"/>
      <c r="D123" s="436"/>
      <c r="E123" s="418"/>
      <c r="F123" s="418"/>
      <c r="G123" s="418"/>
      <c r="H123" s="435"/>
      <c r="I123" s="418"/>
      <c r="J123" s="416"/>
      <c r="K123" s="422"/>
      <c r="L123" s="425"/>
      <c r="M123" s="427"/>
      <c r="N123" s="157"/>
      <c r="O123" s="422"/>
      <c r="P123" s="425"/>
      <c r="Q123" s="441"/>
      <c r="R123" s="151">
        <v>3</v>
      </c>
      <c r="S123" s="147"/>
      <c r="T123" s="148" t="str">
        <f t="shared" si="179"/>
        <v/>
      </c>
      <c r="U123" s="152"/>
      <c r="V123" s="152"/>
      <c r="W123" s="153"/>
      <c r="X123" s="152"/>
      <c r="Y123" s="152"/>
      <c r="Z123" s="152"/>
      <c r="AA123" s="127" t="str">
        <f>IFERROR(IF(T123="Probabilidad",(AA122-(+AA122*W123)),IF(T123="Impacto",L123,"")),"")</f>
        <v/>
      </c>
      <c r="AB123" s="141" t="str">
        <f t="shared" si="182"/>
        <v/>
      </c>
      <c r="AC123" s="142" t="str">
        <f t="shared" si="183"/>
        <v/>
      </c>
      <c r="AD123" s="141" t="str">
        <f t="shared" si="184"/>
        <v/>
      </c>
      <c r="AE123" s="142" t="str">
        <f t="shared" si="185"/>
        <v/>
      </c>
      <c r="AF123" s="143" t="str">
        <f t="shared" si="186"/>
        <v/>
      </c>
      <c r="AG123" s="144"/>
      <c r="AH123" s="147"/>
      <c r="AI123" s="137"/>
      <c r="AJ123" s="138"/>
      <c r="AK123" s="138"/>
      <c r="AL123" s="147"/>
      <c r="AM123" s="137"/>
    </row>
    <row r="124" spans="1:39" s="136" customFormat="1" ht="151.5" customHeight="1" x14ac:dyDescent="0.25">
      <c r="A124" s="433">
        <v>41</v>
      </c>
      <c r="B124" s="430" t="s">
        <v>414</v>
      </c>
      <c r="C124" s="438" t="s">
        <v>415</v>
      </c>
      <c r="D124" s="428" t="s">
        <v>416</v>
      </c>
      <c r="E124" s="417" t="s">
        <v>120</v>
      </c>
      <c r="F124" s="437" t="s">
        <v>423</v>
      </c>
      <c r="G124" s="417" t="s">
        <v>491</v>
      </c>
      <c r="H124" s="448" t="s">
        <v>492</v>
      </c>
      <c r="I124" s="417" t="s">
        <v>116</v>
      </c>
      <c r="J124" s="415">
        <v>13</v>
      </c>
      <c r="K124" s="420" t="str">
        <f>IF(J124&lt;=0,"",IF(J124&lt;=2,"Muy Baja",IF(J124&lt;=24,"Baja",IF(J124&lt;=500,"Media",IF(J124&lt;=5000,"Alta","Muy Alta")))))</f>
        <v>Baja</v>
      </c>
      <c r="L124" s="423">
        <f>IF(K124="","",IF(K124="Muy Baja",0.2,IF(K124="Baja",0.4,IF(K124="Media",0.6,IF(K124="Alta",0.8,IF(K124="Muy Alta",1,))))))</f>
        <v>0.4</v>
      </c>
      <c r="M124" s="426" t="s">
        <v>482</v>
      </c>
      <c r="N124" s="150"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420"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423">
        <f>IF(O124="","",IF(O124="Leve",0.2,IF(O124="Menor",0.4,IF(O124="Moderado",0.6,IF(O124="Mayor",0.8,IF(O124="Catastrófico",1,))))))</f>
        <v>0.6</v>
      </c>
      <c r="Q124" s="439"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51">
        <v>1</v>
      </c>
      <c r="S124" s="163" t="s">
        <v>502</v>
      </c>
      <c r="T124" s="148" t="str">
        <f t="shared" si="179"/>
        <v>Probabilidad</v>
      </c>
      <c r="U124" s="152" t="s">
        <v>15</v>
      </c>
      <c r="V124" s="152" t="s">
        <v>9</v>
      </c>
      <c r="W124" s="153" t="str">
        <f t="shared" si="180"/>
        <v>30%</v>
      </c>
      <c r="X124" s="152" t="s">
        <v>20</v>
      </c>
      <c r="Y124" s="152" t="s">
        <v>22</v>
      </c>
      <c r="Z124" s="152" t="s">
        <v>110</v>
      </c>
      <c r="AA124" s="127">
        <f t="shared" si="181"/>
        <v>0.28000000000000003</v>
      </c>
      <c r="AB124" s="141" t="str">
        <f t="shared" si="182"/>
        <v>Baja</v>
      </c>
      <c r="AC124" s="142">
        <f t="shared" si="183"/>
        <v>0.28000000000000003</v>
      </c>
      <c r="AD124" s="141" t="str">
        <f t="shared" si="184"/>
        <v>Moderado</v>
      </c>
      <c r="AE124" s="142">
        <f t="shared" si="185"/>
        <v>0.6</v>
      </c>
      <c r="AF124" s="143" t="str">
        <f t="shared" si="186"/>
        <v>Moderado</v>
      </c>
      <c r="AG124" s="144" t="s">
        <v>122</v>
      </c>
      <c r="AH124" s="147" t="s">
        <v>503</v>
      </c>
      <c r="AI124" s="137" t="s">
        <v>212</v>
      </c>
      <c r="AJ124" s="138" t="s">
        <v>196</v>
      </c>
      <c r="AK124" s="138" t="s">
        <v>196</v>
      </c>
      <c r="AL124" s="147" t="s">
        <v>424</v>
      </c>
      <c r="AM124" s="137"/>
    </row>
    <row r="125" spans="1:39" s="136" customFormat="1" ht="151.5" customHeight="1" x14ac:dyDescent="0.25">
      <c r="A125" s="433"/>
      <c r="B125" s="431"/>
      <c r="C125" s="436"/>
      <c r="D125" s="436"/>
      <c r="E125" s="418"/>
      <c r="F125" s="418"/>
      <c r="G125" s="418"/>
      <c r="H125" s="435"/>
      <c r="I125" s="418"/>
      <c r="J125" s="416"/>
      <c r="K125" s="421"/>
      <c r="L125" s="424"/>
      <c r="M125" s="427"/>
      <c r="N125" s="157"/>
      <c r="O125" s="421"/>
      <c r="P125" s="424"/>
      <c r="Q125" s="440"/>
      <c r="R125" s="151">
        <v>2</v>
      </c>
      <c r="S125" s="147"/>
      <c r="T125" s="148" t="str">
        <f t="shared" si="179"/>
        <v/>
      </c>
      <c r="U125" s="152"/>
      <c r="V125" s="152"/>
      <c r="W125" s="153"/>
      <c r="X125" s="152"/>
      <c r="Y125" s="152"/>
      <c r="Z125" s="152"/>
      <c r="AA125" s="127" t="str">
        <f>IFERROR(IF(T125="Probabilidad",(AA124-(+AA124*W125)),IF(T125="Impacto",L125,"")),"")</f>
        <v/>
      </c>
      <c r="AB125" s="141" t="str">
        <f t="shared" si="182"/>
        <v/>
      </c>
      <c r="AC125" s="142" t="str">
        <f t="shared" si="183"/>
        <v/>
      </c>
      <c r="AD125" s="141" t="str">
        <f t="shared" si="184"/>
        <v/>
      </c>
      <c r="AE125" s="142" t="str">
        <f t="shared" si="185"/>
        <v/>
      </c>
      <c r="AF125" s="143" t="str">
        <f t="shared" si="186"/>
        <v/>
      </c>
      <c r="AG125" s="144"/>
      <c r="AH125" s="147"/>
      <c r="AI125" s="137"/>
      <c r="AJ125" s="138"/>
      <c r="AK125" s="138"/>
      <c r="AL125" s="147"/>
      <c r="AM125" s="137"/>
    </row>
    <row r="126" spans="1:39" s="136" customFormat="1" ht="151.5" customHeight="1" x14ac:dyDescent="0.25">
      <c r="A126" s="433"/>
      <c r="B126" s="432"/>
      <c r="C126" s="436"/>
      <c r="D126" s="436"/>
      <c r="E126" s="418"/>
      <c r="F126" s="418"/>
      <c r="G126" s="418"/>
      <c r="H126" s="435"/>
      <c r="I126" s="418"/>
      <c r="J126" s="416"/>
      <c r="K126" s="422"/>
      <c r="L126" s="425"/>
      <c r="M126" s="427"/>
      <c r="N126" s="157"/>
      <c r="O126" s="422"/>
      <c r="P126" s="425"/>
      <c r="Q126" s="441"/>
      <c r="R126" s="151">
        <v>3</v>
      </c>
      <c r="S126" s="147"/>
      <c r="T126" s="148" t="str">
        <f t="shared" si="179"/>
        <v/>
      </c>
      <c r="U126" s="152"/>
      <c r="V126" s="152"/>
      <c r="W126" s="153"/>
      <c r="X126" s="152"/>
      <c r="Y126" s="152"/>
      <c r="Z126" s="152"/>
      <c r="AA126" s="127" t="str">
        <f>IFERROR(IF(T126="Probabilidad",(AA125-(+AA125*W126)),IF(T126="Impacto",L126,"")),"")</f>
        <v/>
      </c>
      <c r="AB126" s="141" t="str">
        <f t="shared" si="182"/>
        <v/>
      </c>
      <c r="AC126" s="142" t="str">
        <f t="shared" si="183"/>
        <v/>
      </c>
      <c r="AD126" s="141" t="str">
        <f t="shared" si="184"/>
        <v/>
      </c>
      <c r="AE126" s="142" t="str">
        <f t="shared" si="185"/>
        <v/>
      </c>
      <c r="AF126" s="143" t="str">
        <f t="shared" si="186"/>
        <v/>
      </c>
      <c r="AG126" s="144"/>
      <c r="AH126" s="147"/>
      <c r="AI126" s="137"/>
      <c r="AJ126" s="138"/>
      <c r="AK126" s="138"/>
      <c r="AL126" s="147"/>
      <c r="AM126" s="137"/>
    </row>
    <row r="127" spans="1:39" s="136" customFormat="1" ht="151.5" customHeight="1" x14ac:dyDescent="0.25">
      <c r="A127" s="433">
        <v>42</v>
      </c>
      <c r="B127" s="430" t="s">
        <v>318</v>
      </c>
      <c r="C127" s="428" t="s">
        <v>319</v>
      </c>
      <c r="D127" s="428" t="s">
        <v>320</v>
      </c>
      <c r="E127" s="417" t="s">
        <v>120</v>
      </c>
      <c r="F127" s="437" t="s">
        <v>470</v>
      </c>
      <c r="G127" s="417" t="s">
        <v>425</v>
      </c>
      <c r="H127" s="434" t="s">
        <v>426</v>
      </c>
      <c r="I127" s="417" t="s">
        <v>115</v>
      </c>
      <c r="J127" s="415">
        <v>53</v>
      </c>
      <c r="K127" s="420" t="str">
        <f>IF(J127&lt;=0,"",IF(J127&lt;=2,"Muy Baja",IF(J127&lt;=24,"Baja",IF(J127&lt;=500,"Media",IF(J127&lt;=5000,"Alta","Muy Alta")))))</f>
        <v>Media</v>
      </c>
      <c r="L127" s="423">
        <f>IF(K127="","",IF(K127="Muy Baja",0.2,IF(K127="Baja",0.4,IF(K127="Media",0.6,IF(K127="Alta",0.8,IF(K127="Muy Alta",1,))))))</f>
        <v>0.6</v>
      </c>
      <c r="M127" s="426" t="s">
        <v>489</v>
      </c>
      <c r="N127" s="150" t="str">
        <f>IF(NOT(ISERROR(MATCH(M127,'Tabla Impacto'!$B$221:$B$223,0))),'Tabla Impacto'!$F$223&amp;"Por favor no seleccionar los criterios de impacto(Afectación Económica o presupuestal y Pérdida Reputacional)",M127)</f>
        <v xml:space="preserve"> El riesgo afecta la imagen de la entidad con efecto publicitario sostenido a nivel de sector administrativo, nivel departamental o municipal</v>
      </c>
      <c r="O127" s="420" t="str">
        <f>IF(OR(N127='Tabla Impacto'!$C$11,N127='Tabla Impacto'!$D$11),"Leve",IF(OR(N127='Tabla Impacto'!$C$12,N127='Tabla Impacto'!$D$12),"Menor",IF(OR(N127='Tabla Impacto'!$C$13,N127='Tabla Impacto'!$D$13),"Moderado",IF(OR(N127='Tabla Impacto'!$C$14,N127='Tabla Impacto'!$D$14),"Mayor",IF(OR(N127='Tabla Impacto'!$C$15,N127='Tabla Impacto'!$D$15),"Catastrófico","")))))</f>
        <v>Mayor</v>
      </c>
      <c r="P127" s="423">
        <f>IF(O127="","",IF(O127="Leve",0.2,IF(O127="Menor",0.4,IF(O127="Moderado",0.6,IF(O127="Mayor",0.8,IF(O127="Catastrófico",1,))))))</f>
        <v>0.8</v>
      </c>
      <c r="Q127" s="439"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Alto</v>
      </c>
      <c r="R127" s="151">
        <v>1</v>
      </c>
      <c r="S127" s="147" t="s">
        <v>471</v>
      </c>
      <c r="T127" s="148" t="str">
        <f t="shared" si="179"/>
        <v>Probabilidad</v>
      </c>
      <c r="U127" s="152" t="s">
        <v>15</v>
      </c>
      <c r="V127" s="152" t="s">
        <v>9</v>
      </c>
      <c r="W127" s="153" t="str">
        <f t="shared" si="180"/>
        <v>30%</v>
      </c>
      <c r="X127" s="152" t="s">
        <v>19</v>
      </c>
      <c r="Y127" s="152" t="s">
        <v>22</v>
      </c>
      <c r="Z127" s="152" t="s">
        <v>110</v>
      </c>
      <c r="AA127" s="127">
        <f t="shared" si="181"/>
        <v>0.42</v>
      </c>
      <c r="AB127" s="141" t="str">
        <f t="shared" si="182"/>
        <v>Media</v>
      </c>
      <c r="AC127" s="142">
        <f t="shared" si="183"/>
        <v>0.42</v>
      </c>
      <c r="AD127" s="141" t="str">
        <f t="shared" si="184"/>
        <v>Mayor</v>
      </c>
      <c r="AE127" s="142">
        <f t="shared" si="185"/>
        <v>0.8</v>
      </c>
      <c r="AF127" s="143" t="str">
        <f t="shared" si="186"/>
        <v>Alto</v>
      </c>
      <c r="AG127" s="144" t="s">
        <v>122</v>
      </c>
      <c r="AH127" s="147" t="s">
        <v>473</v>
      </c>
      <c r="AI127" s="139" t="s">
        <v>260</v>
      </c>
      <c r="AJ127" s="138">
        <v>44562</v>
      </c>
      <c r="AK127" s="138" t="s">
        <v>370</v>
      </c>
      <c r="AL127" s="147" t="s">
        <v>472</v>
      </c>
      <c r="AM127" s="137"/>
    </row>
    <row r="128" spans="1:39" s="136" customFormat="1" ht="151.5" customHeight="1" x14ac:dyDescent="0.25">
      <c r="A128" s="433"/>
      <c r="B128" s="431"/>
      <c r="C128" s="429"/>
      <c r="D128" s="429"/>
      <c r="E128" s="418"/>
      <c r="F128" s="418"/>
      <c r="G128" s="418"/>
      <c r="H128" s="435"/>
      <c r="I128" s="418"/>
      <c r="J128" s="416"/>
      <c r="K128" s="421"/>
      <c r="L128" s="424"/>
      <c r="M128" s="427"/>
      <c r="N128" s="157"/>
      <c r="O128" s="421"/>
      <c r="P128" s="424"/>
      <c r="Q128" s="440"/>
      <c r="R128" s="151">
        <v>2</v>
      </c>
      <c r="S128" s="147" t="s">
        <v>504</v>
      </c>
      <c r="T128" s="148" t="str">
        <f t="shared" si="179"/>
        <v>Probabilidad</v>
      </c>
      <c r="U128" s="152" t="s">
        <v>14</v>
      </c>
      <c r="V128" s="152" t="s">
        <v>9</v>
      </c>
      <c r="W128" s="153" t="str">
        <f t="shared" si="180"/>
        <v>40%</v>
      </c>
      <c r="X128" s="152" t="s">
        <v>19</v>
      </c>
      <c r="Y128" s="152" t="s">
        <v>22</v>
      </c>
      <c r="Z128" s="152" t="s">
        <v>110</v>
      </c>
      <c r="AA128" s="127">
        <f>IFERROR(IF(T128="Probabilidad",(AA127-(+AA127*W128)),IF(T128="Impacto",L128,"")),"")</f>
        <v>0.252</v>
      </c>
      <c r="AB128" s="141" t="str">
        <f t="shared" si="182"/>
        <v>Baja</v>
      </c>
      <c r="AC128" s="142">
        <f t="shared" si="183"/>
        <v>0.252</v>
      </c>
      <c r="AD128" s="141" t="str">
        <f t="shared" si="184"/>
        <v>Mayor</v>
      </c>
      <c r="AE128" s="142">
        <v>0.8</v>
      </c>
      <c r="AF128" s="143" t="str">
        <f t="shared" si="186"/>
        <v>Alto</v>
      </c>
      <c r="AG128" s="144" t="s">
        <v>122</v>
      </c>
      <c r="AH128" s="147" t="s">
        <v>505</v>
      </c>
      <c r="AI128" s="137" t="s">
        <v>203</v>
      </c>
      <c r="AJ128" s="138">
        <v>44562</v>
      </c>
      <c r="AK128" s="138" t="s">
        <v>370</v>
      </c>
      <c r="AL128" s="147" t="s">
        <v>472</v>
      </c>
      <c r="AM128" s="137"/>
    </row>
    <row r="129" spans="1:39" s="136" customFormat="1" ht="151.5" customHeight="1" x14ac:dyDescent="0.25">
      <c r="A129" s="433"/>
      <c r="B129" s="432"/>
      <c r="C129" s="429"/>
      <c r="D129" s="429"/>
      <c r="E129" s="418"/>
      <c r="F129" s="418"/>
      <c r="G129" s="418"/>
      <c r="H129" s="435"/>
      <c r="I129" s="418"/>
      <c r="J129" s="416"/>
      <c r="K129" s="422"/>
      <c r="L129" s="425"/>
      <c r="M129" s="427"/>
      <c r="N129" s="157"/>
      <c r="O129" s="422"/>
      <c r="P129" s="425"/>
      <c r="Q129" s="441"/>
      <c r="R129" s="151">
        <v>3</v>
      </c>
      <c r="S129" s="147" t="s">
        <v>323</v>
      </c>
      <c r="T129" s="148" t="str">
        <f t="shared" si="179"/>
        <v>Probabilidad</v>
      </c>
      <c r="U129" s="152" t="s">
        <v>14</v>
      </c>
      <c r="V129" s="152" t="s">
        <v>9</v>
      </c>
      <c r="W129" s="153" t="str">
        <f t="shared" si="180"/>
        <v>40%</v>
      </c>
      <c r="X129" s="152" t="s">
        <v>19</v>
      </c>
      <c r="Y129" s="152" t="s">
        <v>22</v>
      </c>
      <c r="Z129" s="152" t="s">
        <v>110</v>
      </c>
      <c r="AA129" s="127">
        <f>IFERROR(IF(T129="Probabilidad",(AA128-(+AA128*W129)),IF(T129="Impacto",L129,"")),"")</f>
        <v>0.1512</v>
      </c>
      <c r="AB129" s="141" t="str">
        <f t="shared" si="182"/>
        <v>Muy Baja</v>
      </c>
      <c r="AC129" s="142">
        <f t="shared" si="183"/>
        <v>0.1512</v>
      </c>
      <c r="AD129" s="141" t="str">
        <f t="shared" si="184"/>
        <v>Mayor</v>
      </c>
      <c r="AE129" s="142">
        <v>0.8</v>
      </c>
      <c r="AF129" s="143" t="str">
        <f t="shared" si="186"/>
        <v>Alto</v>
      </c>
      <c r="AG129" s="144" t="s">
        <v>122</v>
      </c>
      <c r="AH129" s="147" t="s">
        <v>505</v>
      </c>
      <c r="AI129" s="137" t="s">
        <v>203</v>
      </c>
      <c r="AJ129" s="138">
        <v>44562</v>
      </c>
      <c r="AK129" s="138" t="s">
        <v>370</v>
      </c>
      <c r="AL129" s="147" t="s">
        <v>472</v>
      </c>
      <c r="AM129" s="137"/>
    </row>
    <row r="130" spans="1:39" s="136" customFormat="1" ht="151.5" customHeight="1" x14ac:dyDescent="0.25">
      <c r="A130" s="433">
        <v>43</v>
      </c>
      <c r="B130" s="430" t="s">
        <v>318</v>
      </c>
      <c r="C130" s="428" t="s">
        <v>319</v>
      </c>
      <c r="D130" s="428" t="s">
        <v>320</v>
      </c>
      <c r="E130" s="417" t="s">
        <v>120</v>
      </c>
      <c r="F130" s="437" t="s">
        <v>324</v>
      </c>
      <c r="G130" s="437" t="s">
        <v>428</v>
      </c>
      <c r="H130" s="434" t="s">
        <v>346</v>
      </c>
      <c r="I130" s="417" t="s">
        <v>327</v>
      </c>
      <c r="J130" s="415">
        <v>56</v>
      </c>
      <c r="K130" s="420" t="str">
        <f>IF(J130&lt;=0,"",IF(J130&lt;=2,"Muy Baja",IF(J130&lt;=24,"Baja",IF(J130&lt;=500,"Media",IF(J130&lt;=5000,"Alta","Muy Alta")))))</f>
        <v>Media</v>
      </c>
      <c r="L130" s="423">
        <f>IF(K130="","",IF(K130="Muy Baja",0.2,IF(K130="Baja",0.4,IF(K130="Media",0.6,IF(K130="Alta",0.8,IF(K130="Muy Alta",1,))))))</f>
        <v>0.6</v>
      </c>
      <c r="M130" s="426" t="s">
        <v>482</v>
      </c>
      <c r="N130" s="150" t="str">
        <f>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420" t="str">
        <f>IF(OR(N130='Tabla Impacto'!$C$11,N130='Tabla Impacto'!$D$11),"Leve",IF(OR(N130='Tabla Impacto'!$C$12,N130='Tabla Impacto'!$D$12),"Menor",IF(OR(N130='Tabla Impacto'!$C$13,N130='Tabla Impacto'!$D$13),"Moderado",IF(OR(N130='Tabla Impacto'!$C$14,N130='Tabla Impacto'!$D$14),"Mayor",IF(OR(N130='Tabla Impacto'!$C$15,N130='Tabla Impacto'!$D$15),"Catastrófico","")))))</f>
        <v>Moderado</v>
      </c>
      <c r="P130" s="423">
        <f>IF(O130="","",IF(O130="Leve",0.2,IF(O130="Menor",0.4,IF(O130="Moderado",0.6,IF(O130="Mayor",0.8,IF(O130="Catastrófico",1,))))))</f>
        <v>0.6</v>
      </c>
      <c r="Q130" s="439"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51">
        <v>1</v>
      </c>
      <c r="S130" s="147" t="s">
        <v>321</v>
      </c>
      <c r="T130" s="148" t="str">
        <f t="shared" si="179"/>
        <v>Probabilidad</v>
      </c>
      <c r="U130" s="152" t="s">
        <v>15</v>
      </c>
      <c r="V130" s="152" t="s">
        <v>9</v>
      </c>
      <c r="W130" s="153" t="str">
        <f t="shared" si="180"/>
        <v>30%</v>
      </c>
      <c r="X130" s="152" t="s">
        <v>20</v>
      </c>
      <c r="Y130" s="152" t="s">
        <v>23</v>
      </c>
      <c r="Z130" s="152" t="s">
        <v>111</v>
      </c>
      <c r="AA130" s="127">
        <f t="shared" si="181"/>
        <v>0.42</v>
      </c>
      <c r="AB130" s="141" t="str">
        <f t="shared" si="182"/>
        <v>Media</v>
      </c>
      <c r="AC130" s="142">
        <f t="shared" si="183"/>
        <v>0.42</v>
      </c>
      <c r="AD130" s="141" t="str">
        <f t="shared" si="184"/>
        <v>Moderado</v>
      </c>
      <c r="AE130" s="142">
        <f t="shared" si="185"/>
        <v>0.6</v>
      </c>
      <c r="AF130" s="143" t="str">
        <f t="shared" si="186"/>
        <v>Moderado</v>
      </c>
      <c r="AG130" s="144" t="s">
        <v>122</v>
      </c>
      <c r="AH130" s="147" t="s">
        <v>325</v>
      </c>
      <c r="AI130" s="139" t="s">
        <v>212</v>
      </c>
      <c r="AJ130" s="138">
        <v>44562</v>
      </c>
      <c r="AK130" s="138" t="s">
        <v>370</v>
      </c>
      <c r="AL130" s="147" t="s">
        <v>474</v>
      </c>
      <c r="AM130" s="137"/>
    </row>
    <row r="131" spans="1:39" s="136" customFormat="1" ht="151.5" customHeight="1" x14ac:dyDescent="0.25">
      <c r="A131" s="433"/>
      <c r="B131" s="431"/>
      <c r="C131" s="429"/>
      <c r="D131" s="429"/>
      <c r="E131" s="418"/>
      <c r="F131" s="418"/>
      <c r="G131" s="418"/>
      <c r="H131" s="435"/>
      <c r="I131" s="418"/>
      <c r="J131" s="416"/>
      <c r="K131" s="421"/>
      <c r="L131" s="424"/>
      <c r="M131" s="427"/>
      <c r="N131" s="157"/>
      <c r="O131" s="421"/>
      <c r="P131" s="424"/>
      <c r="Q131" s="440"/>
      <c r="R131" s="151">
        <v>2</v>
      </c>
      <c r="S131" s="147" t="s">
        <v>322</v>
      </c>
      <c r="T131" s="148" t="str">
        <f t="shared" si="179"/>
        <v>Probabilidad</v>
      </c>
      <c r="U131" s="152" t="s">
        <v>15</v>
      </c>
      <c r="V131" s="152" t="s">
        <v>9</v>
      </c>
      <c r="W131" s="153" t="str">
        <f t="shared" si="180"/>
        <v>30%</v>
      </c>
      <c r="X131" s="152" t="s">
        <v>20</v>
      </c>
      <c r="Y131" s="152" t="s">
        <v>23</v>
      </c>
      <c r="Z131" s="152" t="s">
        <v>111</v>
      </c>
      <c r="AA131" s="127">
        <f>IFERROR(IF(T131="Probabilidad",(AA130-(+AA130*W131)),IF(T131="Impacto",L131,"")),"")</f>
        <v>0.29399999999999998</v>
      </c>
      <c r="AB131" s="141" t="str">
        <f t="shared" si="182"/>
        <v>Baja</v>
      </c>
      <c r="AC131" s="142">
        <f t="shared" si="183"/>
        <v>0.29399999999999998</v>
      </c>
      <c r="AD131" s="141" t="str">
        <f t="shared" si="184"/>
        <v>Moderado</v>
      </c>
      <c r="AE131" s="142">
        <v>0.6</v>
      </c>
      <c r="AF131" s="143" t="str">
        <f t="shared" si="186"/>
        <v>Moderado</v>
      </c>
      <c r="AG131" s="144" t="s">
        <v>122</v>
      </c>
      <c r="AH131" s="147" t="s">
        <v>505</v>
      </c>
      <c r="AI131" s="137" t="s">
        <v>203</v>
      </c>
      <c r="AJ131" s="138">
        <v>44562</v>
      </c>
      <c r="AK131" s="138" t="s">
        <v>370</v>
      </c>
      <c r="AL131" s="147" t="s">
        <v>474</v>
      </c>
      <c r="AM131" s="137"/>
    </row>
    <row r="132" spans="1:39" s="136" customFormat="1" ht="151.5" customHeight="1" x14ac:dyDescent="0.25">
      <c r="A132" s="433"/>
      <c r="B132" s="432"/>
      <c r="C132" s="429"/>
      <c r="D132" s="429"/>
      <c r="E132" s="418"/>
      <c r="F132" s="418"/>
      <c r="G132" s="418"/>
      <c r="H132" s="435"/>
      <c r="I132" s="418"/>
      <c r="J132" s="416"/>
      <c r="K132" s="422"/>
      <c r="L132" s="425"/>
      <c r="M132" s="427"/>
      <c r="N132" s="157"/>
      <c r="O132" s="422"/>
      <c r="P132" s="425"/>
      <c r="Q132" s="441"/>
      <c r="R132" s="151">
        <v>3</v>
      </c>
      <c r="S132" s="147" t="s">
        <v>323</v>
      </c>
      <c r="T132" s="148" t="str">
        <f t="shared" si="179"/>
        <v>Probabilidad</v>
      </c>
      <c r="U132" s="152" t="s">
        <v>15</v>
      </c>
      <c r="V132" s="152" t="s">
        <v>9</v>
      </c>
      <c r="W132" s="153" t="str">
        <f t="shared" si="180"/>
        <v>30%</v>
      </c>
      <c r="X132" s="152" t="s">
        <v>20</v>
      </c>
      <c r="Y132" s="152" t="s">
        <v>23</v>
      </c>
      <c r="Z132" s="152" t="s">
        <v>111</v>
      </c>
      <c r="AA132" s="127">
        <f>IFERROR(IF(T132="Probabilidad",(AA131-(+AA131*W132)),IF(T132="Impacto",L132,"")),"")</f>
        <v>0.20579999999999998</v>
      </c>
      <c r="AB132" s="141" t="str">
        <f t="shared" si="182"/>
        <v>Baja</v>
      </c>
      <c r="AC132" s="142">
        <f t="shared" si="183"/>
        <v>0.20579999999999998</v>
      </c>
      <c r="AD132" s="141" t="str">
        <f t="shared" si="184"/>
        <v>Moderado</v>
      </c>
      <c r="AE132" s="142">
        <v>0.6</v>
      </c>
      <c r="AF132" s="143" t="str">
        <f t="shared" si="186"/>
        <v>Moderado</v>
      </c>
      <c r="AG132" s="144" t="s">
        <v>122</v>
      </c>
      <c r="AH132" s="147" t="s">
        <v>475</v>
      </c>
      <c r="AI132" s="137" t="s">
        <v>212</v>
      </c>
      <c r="AJ132" s="138">
        <v>44562</v>
      </c>
      <c r="AK132" s="138" t="s">
        <v>370</v>
      </c>
      <c r="AL132" s="147" t="s">
        <v>474</v>
      </c>
      <c r="AM132" s="137"/>
    </row>
    <row r="133" spans="1:39" s="136" customFormat="1" ht="151.5" customHeight="1" x14ac:dyDescent="0.25">
      <c r="A133" s="433">
        <v>44</v>
      </c>
      <c r="B133" s="412" t="s">
        <v>318</v>
      </c>
      <c r="C133" s="428" t="s">
        <v>319</v>
      </c>
      <c r="D133" s="428" t="s">
        <v>320</v>
      </c>
      <c r="E133" s="417" t="s">
        <v>120</v>
      </c>
      <c r="F133" s="417" t="s">
        <v>427</v>
      </c>
      <c r="G133" s="417" t="s">
        <v>429</v>
      </c>
      <c r="H133" s="434" t="s">
        <v>542</v>
      </c>
      <c r="I133" s="417" t="s">
        <v>115</v>
      </c>
      <c r="J133" s="415">
        <v>56</v>
      </c>
      <c r="K133" s="420" t="str">
        <f>IF(J133&lt;=0,"",IF(J133&lt;=2,"Muy Baja",IF(J133&lt;=24,"Baja",IF(J133&lt;=500,"Media",IF(J133&lt;=5000,"Alta","Muy Alta")))))</f>
        <v>Media</v>
      </c>
      <c r="L133" s="423">
        <f>IF(K133="","",IF(K133="Muy Baja",0.2,IF(K133="Baja",0.4,IF(K133="Media",0.6,IF(K133="Alta",0.8,IF(K133="Muy Alta",1,))))))</f>
        <v>0.6</v>
      </c>
      <c r="M133" s="426" t="s">
        <v>489</v>
      </c>
      <c r="N133" s="150" t="str">
        <f>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449" t="str">
        <f>IF(OR(N133='Tabla Impacto'!$C$11,N133='Tabla Impacto'!$D$11),"Leve",IF(OR(N133='Tabla Impacto'!$C$12,N133='Tabla Impacto'!$D$12),"Menor",IF(OR(N133='Tabla Impacto'!$C$13,N133='Tabla Impacto'!$D$13),"Moderado",IF(OR(N133='Tabla Impacto'!$C$14,N133='Tabla Impacto'!$D$14),"Mayor",IF(OR(N133='Tabla Impacto'!$C$15,N133='Tabla Impacto'!$D$15),"Catastrófico","")))))</f>
        <v>Mayor</v>
      </c>
      <c r="P133" s="423">
        <f>IF(O133="","",IF(O133="Leve",0.2,IF(O133="Menor",0.4,IF(O133="Moderado",0.6,IF(O133="Mayor",0.8,IF(O133="Catastrófico",1,))))))</f>
        <v>0.8</v>
      </c>
      <c r="Q133" s="439"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51">
        <v>1</v>
      </c>
      <c r="S133" s="147" t="s">
        <v>543</v>
      </c>
      <c r="T133" s="148" t="str">
        <f t="shared" si="179"/>
        <v>Probabilidad</v>
      </c>
      <c r="U133" s="152" t="s">
        <v>15</v>
      </c>
      <c r="V133" s="152" t="s">
        <v>9</v>
      </c>
      <c r="W133" s="153" t="str">
        <f t="shared" si="180"/>
        <v>30%</v>
      </c>
      <c r="X133" s="152" t="s">
        <v>20</v>
      </c>
      <c r="Y133" s="152" t="s">
        <v>23</v>
      </c>
      <c r="Z133" s="152" t="s">
        <v>111</v>
      </c>
      <c r="AA133" s="127">
        <f t="shared" si="181"/>
        <v>0.42</v>
      </c>
      <c r="AB133" s="141" t="str">
        <f t="shared" si="182"/>
        <v>Media</v>
      </c>
      <c r="AC133" s="142">
        <f t="shared" si="183"/>
        <v>0.42</v>
      </c>
      <c r="AD133" s="141" t="str">
        <f t="shared" si="184"/>
        <v>Mayor</v>
      </c>
      <c r="AE133" s="142">
        <f t="shared" si="185"/>
        <v>0.8</v>
      </c>
      <c r="AF133" s="143" t="str">
        <f t="shared" si="186"/>
        <v>Alto</v>
      </c>
      <c r="AG133" s="144" t="s">
        <v>122</v>
      </c>
      <c r="AH133" s="164" t="s">
        <v>476</v>
      </c>
      <c r="AI133" s="137" t="s">
        <v>198</v>
      </c>
      <c r="AJ133" s="138">
        <v>44562</v>
      </c>
      <c r="AK133" s="138" t="s">
        <v>370</v>
      </c>
      <c r="AL133" s="164" t="s">
        <v>477</v>
      </c>
      <c r="AM133" s="137"/>
    </row>
    <row r="134" spans="1:39" s="136" customFormat="1" ht="151.5" customHeight="1" x14ac:dyDescent="0.25">
      <c r="A134" s="433"/>
      <c r="B134" s="413"/>
      <c r="C134" s="429"/>
      <c r="D134" s="429"/>
      <c r="E134" s="418"/>
      <c r="F134" s="418"/>
      <c r="G134" s="418"/>
      <c r="H134" s="435"/>
      <c r="I134" s="418"/>
      <c r="J134" s="416"/>
      <c r="K134" s="421"/>
      <c r="L134" s="424"/>
      <c r="M134" s="427"/>
      <c r="N134" s="157"/>
      <c r="O134" s="421"/>
      <c r="P134" s="424"/>
      <c r="Q134" s="440"/>
      <c r="R134" s="151">
        <v>2</v>
      </c>
      <c r="S134" s="147"/>
      <c r="T134" s="131"/>
      <c r="U134" s="119"/>
      <c r="V134" s="119"/>
      <c r="W134" s="120"/>
      <c r="X134" s="119"/>
      <c r="Y134" s="119"/>
      <c r="Z134" s="119"/>
      <c r="AA134" s="121"/>
      <c r="AB134" s="108"/>
      <c r="AC134" s="122"/>
      <c r="AD134" s="108"/>
      <c r="AE134" s="122"/>
      <c r="AF134" s="123"/>
      <c r="AG134" s="124"/>
      <c r="AH134" s="147"/>
      <c r="AI134" s="137"/>
      <c r="AJ134" s="138"/>
      <c r="AK134" s="138"/>
      <c r="AL134" s="164"/>
      <c r="AM134" s="137"/>
    </row>
    <row r="135" spans="1:39" s="136" customFormat="1" ht="151.5" customHeight="1" x14ac:dyDescent="0.25">
      <c r="A135" s="433"/>
      <c r="B135" s="414"/>
      <c r="C135" s="429"/>
      <c r="D135" s="429"/>
      <c r="E135" s="418"/>
      <c r="F135" s="418"/>
      <c r="G135" s="418"/>
      <c r="H135" s="435"/>
      <c r="I135" s="418"/>
      <c r="J135" s="416"/>
      <c r="K135" s="422"/>
      <c r="L135" s="425"/>
      <c r="M135" s="427"/>
      <c r="N135" s="157"/>
      <c r="O135" s="422"/>
      <c r="P135" s="425"/>
      <c r="Q135" s="441"/>
      <c r="R135" s="151">
        <v>3</v>
      </c>
      <c r="S135" s="147"/>
      <c r="T135" s="131"/>
      <c r="U135" s="119"/>
      <c r="V135" s="119"/>
      <c r="W135" s="120"/>
      <c r="X135" s="119"/>
      <c r="Y135" s="119"/>
      <c r="Z135" s="119"/>
      <c r="AA135" s="121"/>
      <c r="AB135" s="108"/>
      <c r="AC135" s="122"/>
      <c r="AD135" s="108"/>
      <c r="AE135" s="122"/>
      <c r="AF135" s="123"/>
      <c r="AG135" s="124"/>
      <c r="AH135" s="164"/>
      <c r="AI135" s="137"/>
      <c r="AJ135" s="138"/>
      <c r="AK135" s="138"/>
      <c r="AL135" s="164"/>
      <c r="AM135" s="137"/>
    </row>
    <row r="136" spans="1:39" s="136" customFormat="1" ht="151.5" customHeight="1" x14ac:dyDescent="0.25">
      <c r="A136" s="433">
        <v>45</v>
      </c>
      <c r="B136" s="430" t="s">
        <v>558</v>
      </c>
      <c r="C136" s="430" t="s">
        <v>557</v>
      </c>
      <c r="D136" s="430" t="s">
        <v>559</v>
      </c>
      <c r="E136" s="417" t="s">
        <v>118</v>
      </c>
      <c r="F136" s="417" t="s">
        <v>563</v>
      </c>
      <c r="G136" s="417" t="s">
        <v>562</v>
      </c>
      <c r="H136" s="434" t="s">
        <v>554</v>
      </c>
      <c r="I136" s="417" t="s">
        <v>115</v>
      </c>
      <c r="J136" s="415">
        <v>10</v>
      </c>
      <c r="K136" s="420" t="str">
        <f>IF(J136&lt;=0,"",IF(J136&lt;=2,"Muy Baja",IF(J136&lt;=24,"Baja",IF(J136&lt;=500,"Media",IF(J136&lt;=5000,"Alta","Muy Alta")))))</f>
        <v>Baja</v>
      </c>
      <c r="L136" s="423">
        <f>IF(K136="","",IF(K136="Muy Baja",0.2,IF(K136="Baja",0.4,IF(K136="Media",0.6,IF(K136="Alta",0.8,IF(K136="Muy Alta",1,))))))</f>
        <v>0.4</v>
      </c>
      <c r="M136" s="426" t="s">
        <v>489</v>
      </c>
      <c r="N136" s="150" t="str">
        <f>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420" t="str">
        <f>IF(OR(N136='Tabla Impacto'!$C$11,N136='Tabla Impacto'!$D$11),"Leve",IF(OR(N136='Tabla Impacto'!$C$12,N136='Tabla Impacto'!$D$12),"Menor",IF(OR(N136='Tabla Impacto'!$C$13,N136='Tabla Impacto'!$D$13),"Moderado",IF(OR(N136='Tabla Impacto'!$C$14,N136='Tabla Impacto'!$D$14),"Mayor",IF(OR(N136='Tabla Impacto'!$C$15,N136='Tabla Impacto'!$D$15),"Catastrófico","")))))</f>
        <v>Mayor</v>
      </c>
      <c r="P136" s="423">
        <f>IF(O136="","",IF(O136="Leve",0.2,IF(O136="Menor",0.4,IF(O136="Moderado",0.6,IF(O136="Mayor",0.8,IF(O136="Catastrófico",1,))))))</f>
        <v>0.8</v>
      </c>
      <c r="Q136" s="439"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51">
        <v>1</v>
      </c>
      <c r="S136" s="147" t="s">
        <v>579</v>
      </c>
      <c r="T136" s="148" t="str">
        <f t="shared" si="179"/>
        <v>Probabilidad</v>
      </c>
      <c r="U136" s="152" t="s">
        <v>14</v>
      </c>
      <c r="V136" s="152" t="s">
        <v>9</v>
      </c>
      <c r="W136" s="153" t="str">
        <f t="shared" si="180"/>
        <v>40%</v>
      </c>
      <c r="X136" s="152" t="s">
        <v>19</v>
      </c>
      <c r="Y136" s="152" t="s">
        <v>22</v>
      </c>
      <c r="Z136" s="152" t="s">
        <v>110</v>
      </c>
      <c r="AA136" s="127">
        <f t="shared" si="181"/>
        <v>0.24</v>
      </c>
      <c r="AB136" s="141" t="str">
        <f t="shared" si="182"/>
        <v>Baja</v>
      </c>
      <c r="AC136" s="142">
        <f t="shared" si="183"/>
        <v>0.24</v>
      </c>
      <c r="AD136" s="141" t="str">
        <f t="shared" si="184"/>
        <v>Mayor</v>
      </c>
      <c r="AE136" s="142">
        <f t="shared" si="185"/>
        <v>0.8</v>
      </c>
      <c r="AF136" s="143" t="str">
        <f t="shared" si="186"/>
        <v>Alto</v>
      </c>
      <c r="AG136" s="144" t="s">
        <v>122</v>
      </c>
      <c r="AH136" s="139" t="s">
        <v>580</v>
      </c>
      <c r="AI136" s="137" t="s">
        <v>260</v>
      </c>
      <c r="AJ136" s="138" t="s">
        <v>286</v>
      </c>
      <c r="AK136" s="138" t="s">
        <v>287</v>
      </c>
      <c r="AL136" s="139" t="s">
        <v>564</v>
      </c>
      <c r="AM136" s="137"/>
    </row>
    <row r="137" spans="1:39" s="136" customFormat="1" ht="151.5" customHeight="1" x14ac:dyDescent="0.25">
      <c r="A137" s="433"/>
      <c r="B137" s="431"/>
      <c r="C137" s="431"/>
      <c r="D137" s="431"/>
      <c r="E137" s="418"/>
      <c r="F137" s="418"/>
      <c r="G137" s="418"/>
      <c r="H137" s="435"/>
      <c r="I137" s="418"/>
      <c r="J137" s="416"/>
      <c r="K137" s="421"/>
      <c r="L137" s="424"/>
      <c r="M137" s="427"/>
      <c r="N137" s="157"/>
      <c r="O137" s="421"/>
      <c r="P137" s="424"/>
      <c r="Q137" s="440"/>
      <c r="R137" s="151">
        <v>2</v>
      </c>
      <c r="S137" s="147"/>
      <c r="T137" s="148" t="str">
        <f t="shared" si="179"/>
        <v/>
      </c>
      <c r="U137" s="152"/>
      <c r="V137" s="152"/>
      <c r="W137" s="153" t="str">
        <f t="shared" si="180"/>
        <v/>
      </c>
      <c r="X137" s="152"/>
      <c r="Y137" s="152"/>
      <c r="Z137" s="152"/>
      <c r="AA137" s="127" t="str">
        <f t="shared" si="181"/>
        <v/>
      </c>
      <c r="AB137" s="141" t="str">
        <f t="shared" si="182"/>
        <v/>
      </c>
      <c r="AC137" s="142" t="str">
        <f t="shared" si="183"/>
        <v/>
      </c>
      <c r="AD137" s="141" t="str">
        <f t="shared" si="184"/>
        <v/>
      </c>
      <c r="AE137" s="142" t="str">
        <f t="shared" si="185"/>
        <v/>
      </c>
      <c r="AF137" s="143" t="str">
        <f t="shared" si="186"/>
        <v/>
      </c>
      <c r="AG137" s="144"/>
      <c r="AH137" s="139"/>
      <c r="AI137" s="137"/>
      <c r="AJ137" s="138"/>
      <c r="AK137" s="138"/>
      <c r="AL137" s="139"/>
      <c r="AM137" s="137"/>
    </row>
    <row r="138" spans="1:39" s="136" customFormat="1" ht="151.5" customHeight="1" x14ac:dyDescent="0.25">
      <c r="A138" s="433"/>
      <c r="B138" s="432"/>
      <c r="C138" s="432"/>
      <c r="D138" s="432"/>
      <c r="E138" s="451"/>
      <c r="F138" s="451"/>
      <c r="G138" s="451"/>
      <c r="H138" s="452"/>
      <c r="I138" s="451"/>
      <c r="J138" s="453"/>
      <c r="K138" s="422"/>
      <c r="L138" s="425"/>
      <c r="M138" s="450"/>
      <c r="N138" s="157"/>
      <c r="O138" s="422"/>
      <c r="P138" s="425"/>
      <c r="Q138" s="441"/>
      <c r="R138" s="151">
        <v>3</v>
      </c>
      <c r="S138" s="147"/>
      <c r="T138" s="148" t="str">
        <f t="shared" si="179"/>
        <v/>
      </c>
      <c r="U138" s="152"/>
      <c r="V138" s="152"/>
      <c r="W138" s="153" t="str">
        <f t="shared" si="180"/>
        <v/>
      </c>
      <c r="X138" s="152"/>
      <c r="Y138" s="152"/>
      <c r="Z138" s="152"/>
      <c r="AA138" s="127" t="str">
        <f t="shared" si="181"/>
        <v/>
      </c>
      <c r="AB138" s="141" t="str">
        <f t="shared" si="182"/>
        <v/>
      </c>
      <c r="AC138" s="142" t="str">
        <f t="shared" si="183"/>
        <v/>
      </c>
      <c r="AD138" s="141" t="str">
        <f t="shared" si="184"/>
        <v/>
      </c>
      <c r="AE138" s="142" t="str">
        <f t="shared" si="185"/>
        <v/>
      </c>
      <c r="AF138" s="143" t="str">
        <f t="shared" si="186"/>
        <v/>
      </c>
      <c r="AG138" s="144"/>
      <c r="AH138" s="139"/>
      <c r="AI138" s="137"/>
      <c r="AJ138" s="138"/>
      <c r="AK138" s="138"/>
      <c r="AL138" s="139"/>
      <c r="AM138" s="137"/>
    </row>
    <row r="139" spans="1:39" s="136" customFormat="1" ht="151.5" customHeight="1" x14ac:dyDescent="0.25">
      <c r="A139" s="433">
        <v>46</v>
      </c>
      <c r="B139" s="430" t="s">
        <v>558</v>
      </c>
      <c r="C139" s="430" t="s">
        <v>557</v>
      </c>
      <c r="D139" s="430" t="s">
        <v>559</v>
      </c>
      <c r="E139" s="417" t="s">
        <v>118</v>
      </c>
      <c r="F139" s="417" t="s">
        <v>560</v>
      </c>
      <c r="G139" s="417" t="s">
        <v>561</v>
      </c>
      <c r="H139" s="434" t="s">
        <v>555</v>
      </c>
      <c r="I139" s="417" t="s">
        <v>327</v>
      </c>
      <c r="J139" s="415">
        <v>20</v>
      </c>
      <c r="K139" s="420" t="str">
        <f>IF(J139&lt;=0,"",IF(J139&lt;=2,"Muy Baja",IF(J139&lt;=24,"Baja",IF(J139&lt;=500,"Media",IF(J139&lt;=5000,"Alta","Muy Alta")))))</f>
        <v>Baja</v>
      </c>
      <c r="L139" s="423">
        <f>IF(K139="","",IF(K139="Muy Baja",0.2,IF(K139="Baja",0.4,IF(K139="Media",0.6,IF(K139="Alta",0.8,IF(K139="Muy Alta",1,))))))</f>
        <v>0.4</v>
      </c>
      <c r="M139" s="426" t="s">
        <v>482</v>
      </c>
      <c r="N139" s="150" t="str">
        <f>IF(NOT(ISERROR(MATCH(M139,'Tabla Impacto'!$B$221:$B$223,0))),'Tabla Impacto'!$F$223&amp;"Por favor no seleccionar los criterios de impacto(Afectación Económica o presupuestal y Pérdida Reputacional)",M139)</f>
        <v xml:space="preserve"> El riesgo afecta la imagen de la entidad con algunos usuarios de relevancia frente al logro de los objetivos</v>
      </c>
      <c r="O139" s="420" t="str">
        <f>IF(OR(N139='Tabla Impacto'!$C$11,N139='Tabla Impacto'!$D$11),"Leve",IF(OR(N139='Tabla Impacto'!$C$12,N139='Tabla Impacto'!$D$12),"Menor",IF(OR(N139='Tabla Impacto'!$C$13,N139='Tabla Impacto'!$D$13),"Moderado",IF(OR(N139='Tabla Impacto'!$C$14,N139='Tabla Impacto'!$D$14),"Mayor",IF(OR(N139='Tabla Impacto'!$C$15,N139='Tabla Impacto'!$D$15),"Catastrófico","")))))</f>
        <v>Moderado</v>
      </c>
      <c r="P139" s="423">
        <f>IF(O139="","",IF(O139="Leve",0.2,IF(O139="Menor",0.4,IF(O139="Moderado",0.6,IF(O139="Mayor",0.8,IF(O139="Catastrófico",1,))))))</f>
        <v>0.6</v>
      </c>
      <c r="Q139" s="439"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Moderado</v>
      </c>
      <c r="R139" s="151">
        <v>1</v>
      </c>
      <c r="S139" s="147" t="s">
        <v>565</v>
      </c>
      <c r="T139" s="148" t="str">
        <f t="shared" si="179"/>
        <v>Probabilidad</v>
      </c>
      <c r="U139" s="152" t="s">
        <v>15</v>
      </c>
      <c r="V139" s="152" t="s">
        <v>9</v>
      </c>
      <c r="W139" s="153" t="str">
        <f t="shared" si="180"/>
        <v>30%</v>
      </c>
      <c r="X139" s="152" t="s">
        <v>19</v>
      </c>
      <c r="Y139" s="152" t="s">
        <v>22</v>
      </c>
      <c r="Z139" s="152" t="s">
        <v>110</v>
      </c>
      <c r="AA139" s="127">
        <f t="shared" si="181"/>
        <v>0.28000000000000003</v>
      </c>
      <c r="AB139" s="141" t="str">
        <f t="shared" si="182"/>
        <v>Baja</v>
      </c>
      <c r="AC139" s="142">
        <f t="shared" si="183"/>
        <v>0.28000000000000003</v>
      </c>
      <c r="AD139" s="141" t="str">
        <f t="shared" si="184"/>
        <v>Moderado</v>
      </c>
      <c r="AE139" s="142">
        <f t="shared" si="185"/>
        <v>0.6</v>
      </c>
      <c r="AF139" s="143" t="str">
        <f t="shared" si="186"/>
        <v>Moderado</v>
      </c>
      <c r="AG139" s="144" t="s">
        <v>122</v>
      </c>
      <c r="AH139" s="139" t="s">
        <v>556</v>
      </c>
      <c r="AI139" s="137" t="s">
        <v>260</v>
      </c>
      <c r="AJ139" s="138" t="s">
        <v>286</v>
      </c>
      <c r="AK139" s="138" t="s">
        <v>287</v>
      </c>
      <c r="AL139" s="139" t="s">
        <v>584</v>
      </c>
      <c r="AM139" s="137"/>
    </row>
    <row r="140" spans="1:39" s="136" customFormat="1" ht="151.5" customHeight="1" x14ac:dyDescent="0.25">
      <c r="A140" s="433"/>
      <c r="B140" s="431"/>
      <c r="C140" s="431"/>
      <c r="D140" s="431"/>
      <c r="E140" s="418"/>
      <c r="F140" s="418"/>
      <c r="G140" s="418"/>
      <c r="H140" s="435"/>
      <c r="I140" s="418"/>
      <c r="J140" s="416"/>
      <c r="K140" s="421"/>
      <c r="L140" s="424"/>
      <c r="M140" s="427"/>
      <c r="N140" s="157"/>
      <c r="O140" s="421"/>
      <c r="P140" s="424"/>
      <c r="Q140" s="440"/>
      <c r="R140" s="151">
        <v>2</v>
      </c>
      <c r="S140" s="147"/>
      <c r="T140" s="148" t="str">
        <f t="shared" si="179"/>
        <v/>
      </c>
      <c r="U140" s="152"/>
      <c r="V140" s="152"/>
      <c r="W140" s="153" t="str">
        <f t="shared" si="180"/>
        <v/>
      </c>
      <c r="X140" s="152"/>
      <c r="Y140" s="152"/>
      <c r="Z140" s="152"/>
      <c r="AA140" s="127" t="str">
        <f t="shared" si="181"/>
        <v/>
      </c>
      <c r="AB140" s="141" t="str">
        <f t="shared" si="182"/>
        <v/>
      </c>
      <c r="AC140" s="142" t="str">
        <f t="shared" si="183"/>
        <v/>
      </c>
      <c r="AD140" s="141" t="str">
        <f t="shared" si="184"/>
        <v/>
      </c>
      <c r="AE140" s="142" t="str">
        <f t="shared" si="185"/>
        <v/>
      </c>
      <c r="AF140" s="143" t="str">
        <f t="shared" si="186"/>
        <v/>
      </c>
      <c r="AG140" s="144"/>
      <c r="AH140" s="139"/>
      <c r="AI140" s="137"/>
      <c r="AJ140" s="138"/>
      <c r="AK140" s="138"/>
      <c r="AL140" s="139"/>
      <c r="AM140" s="137"/>
    </row>
    <row r="141" spans="1:39" s="136" customFormat="1" ht="151.5" customHeight="1" x14ac:dyDescent="0.25">
      <c r="A141" s="433"/>
      <c r="B141" s="432"/>
      <c r="C141" s="432"/>
      <c r="D141" s="432"/>
      <c r="E141" s="451"/>
      <c r="F141" s="451"/>
      <c r="G141" s="451"/>
      <c r="H141" s="452"/>
      <c r="I141" s="451"/>
      <c r="J141" s="453"/>
      <c r="K141" s="422"/>
      <c r="L141" s="425"/>
      <c r="M141" s="450"/>
      <c r="N141" s="157"/>
      <c r="O141" s="422"/>
      <c r="P141" s="425"/>
      <c r="Q141" s="441"/>
      <c r="R141" s="151">
        <v>3</v>
      </c>
      <c r="S141" s="147"/>
      <c r="T141" s="148" t="str">
        <f t="shared" si="179"/>
        <v/>
      </c>
      <c r="U141" s="152"/>
      <c r="V141" s="152"/>
      <c r="W141" s="153" t="str">
        <f t="shared" si="180"/>
        <v/>
      </c>
      <c r="X141" s="152"/>
      <c r="Y141" s="152"/>
      <c r="Z141" s="152"/>
      <c r="AA141" s="127" t="str">
        <f t="shared" si="181"/>
        <v/>
      </c>
      <c r="AB141" s="141" t="str">
        <f t="shared" si="182"/>
        <v/>
      </c>
      <c r="AC141" s="142" t="str">
        <f t="shared" si="183"/>
        <v/>
      </c>
      <c r="AD141" s="141" t="str">
        <f t="shared" si="184"/>
        <v/>
      </c>
      <c r="AE141" s="142" t="str">
        <f t="shared" si="185"/>
        <v/>
      </c>
      <c r="AF141" s="143" t="str">
        <f t="shared" si="186"/>
        <v/>
      </c>
      <c r="AG141" s="144"/>
      <c r="AH141" s="139"/>
      <c r="AI141" s="137"/>
      <c r="AJ141" s="138"/>
      <c r="AK141" s="138"/>
      <c r="AL141" s="139"/>
      <c r="AM141" s="137"/>
    </row>
    <row r="142" spans="1:39" s="136" customFormat="1" ht="151.5" customHeight="1" x14ac:dyDescent="0.25">
      <c r="A142" s="433">
        <v>47</v>
      </c>
      <c r="B142" s="430" t="s">
        <v>585</v>
      </c>
      <c r="C142" s="430" t="s">
        <v>586</v>
      </c>
      <c r="D142" s="430" t="s">
        <v>587</v>
      </c>
      <c r="E142" s="417" t="s">
        <v>118</v>
      </c>
      <c r="F142" s="417" t="s">
        <v>588</v>
      </c>
      <c r="G142" s="417" t="s">
        <v>589</v>
      </c>
      <c r="H142" s="434" t="s">
        <v>590</v>
      </c>
      <c r="I142" s="417" t="s">
        <v>327</v>
      </c>
      <c r="J142" s="415">
        <v>12</v>
      </c>
      <c r="K142" s="420" t="str">
        <f>IF(J142&lt;=0,"",IF(J142&lt;=2,"Muy Baja",IF(J142&lt;=24,"Baja",IF(J142&lt;=500,"Media",IF(J142&lt;=5000,"Alta","Muy Alta")))))</f>
        <v>Baja</v>
      </c>
      <c r="L142" s="423">
        <f>IF(K142="","",IF(K142="Muy Baja",0.2,IF(K142="Baja",0.4,IF(K142="Media",0.6,IF(K142="Alta",0.8,IF(K142="Muy Alta",1,))))))</f>
        <v>0.4</v>
      </c>
      <c r="M142" s="426" t="s">
        <v>482</v>
      </c>
      <c r="N142" s="150" t="str">
        <f>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420" t="str">
        <f>IF(OR(N142='Tabla Impacto'!$C$11,N142='Tabla Impacto'!$D$11),"Leve",IF(OR(N142='Tabla Impacto'!$C$12,N142='Tabla Impacto'!$D$12),"Menor",IF(OR(N142='Tabla Impacto'!$C$13,N142='Tabla Impacto'!$D$13),"Moderado",IF(OR(N142='Tabla Impacto'!$C$14,N142='Tabla Impacto'!$D$14),"Mayor",IF(OR(N142='Tabla Impacto'!$C$15,N142='Tabla Impacto'!$D$15),"Catastrófico","")))))</f>
        <v>Moderado</v>
      </c>
      <c r="P142" s="423">
        <f>IF(O142="","",IF(O142="Leve",0.2,IF(O142="Menor",0.4,IF(O142="Moderado",0.6,IF(O142="Mayor",0.8,IF(O142="Catastrófico",1,))))))</f>
        <v>0.6</v>
      </c>
      <c r="Q142" s="439"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51">
        <v>1</v>
      </c>
      <c r="S142" s="147" t="s">
        <v>594</v>
      </c>
      <c r="T142" s="148" t="str">
        <f t="shared" si="179"/>
        <v>Probabilidad</v>
      </c>
      <c r="U142" s="152" t="s">
        <v>15</v>
      </c>
      <c r="V142" s="152" t="s">
        <v>9</v>
      </c>
      <c r="W142" s="153" t="str">
        <f t="shared" si="180"/>
        <v>30%</v>
      </c>
      <c r="X142" s="152" t="s">
        <v>19</v>
      </c>
      <c r="Y142" s="152" t="s">
        <v>22</v>
      </c>
      <c r="Z142" s="152" t="s">
        <v>110</v>
      </c>
      <c r="AA142" s="127">
        <f t="shared" si="181"/>
        <v>0.28000000000000003</v>
      </c>
      <c r="AB142" s="141" t="str">
        <f t="shared" si="182"/>
        <v>Baja</v>
      </c>
      <c r="AC142" s="142">
        <f t="shared" si="183"/>
        <v>0.28000000000000003</v>
      </c>
      <c r="AD142" s="141" t="str">
        <f t="shared" si="184"/>
        <v>Moderado</v>
      </c>
      <c r="AE142" s="142">
        <f t="shared" si="185"/>
        <v>0.6</v>
      </c>
      <c r="AF142" s="143" t="str">
        <f t="shared" si="186"/>
        <v>Moderado</v>
      </c>
      <c r="AG142" s="144" t="s">
        <v>122</v>
      </c>
      <c r="AH142" s="139" t="s">
        <v>591</v>
      </c>
      <c r="AI142" s="137" t="s">
        <v>212</v>
      </c>
      <c r="AJ142" s="138" t="s">
        <v>286</v>
      </c>
      <c r="AK142" s="138" t="s">
        <v>287</v>
      </c>
      <c r="AL142" s="139" t="s">
        <v>593</v>
      </c>
      <c r="AM142" s="137"/>
    </row>
    <row r="143" spans="1:39" s="136" customFormat="1" ht="151.5" customHeight="1" x14ac:dyDescent="0.25">
      <c r="A143" s="433"/>
      <c r="B143" s="431"/>
      <c r="C143" s="431"/>
      <c r="D143" s="431"/>
      <c r="E143" s="418"/>
      <c r="F143" s="418"/>
      <c r="G143" s="418"/>
      <c r="H143" s="435"/>
      <c r="I143" s="418"/>
      <c r="J143" s="416"/>
      <c r="K143" s="421"/>
      <c r="L143" s="424"/>
      <c r="M143" s="427"/>
      <c r="N143" s="157"/>
      <c r="O143" s="421"/>
      <c r="P143" s="424"/>
      <c r="Q143" s="440"/>
      <c r="R143" s="151">
        <v>2</v>
      </c>
      <c r="S143" s="147"/>
      <c r="T143" s="148" t="str">
        <f t="shared" si="179"/>
        <v/>
      </c>
      <c r="U143" s="152"/>
      <c r="V143" s="152"/>
      <c r="W143" s="153" t="str">
        <f t="shared" si="180"/>
        <v/>
      </c>
      <c r="X143" s="152"/>
      <c r="Y143" s="152"/>
      <c r="Z143" s="152"/>
      <c r="AA143" s="127" t="str">
        <f t="shared" si="181"/>
        <v/>
      </c>
      <c r="AB143" s="141" t="str">
        <f t="shared" si="182"/>
        <v/>
      </c>
      <c r="AC143" s="142" t="str">
        <f t="shared" si="183"/>
        <v/>
      </c>
      <c r="AD143" s="141" t="str">
        <f t="shared" si="184"/>
        <v/>
      </c>
      <c r="AE143" s="142" t="str">
        <f t="shared" si="185"/>
        <v/>
      </c>
      <c r="AF143" s="143" t="str">
        <f t="shared" si="186"/>
        <v/>
      </c>
      <c r="AG143" s="144"/>
      <c r="AH143" s="139"/>
      <c r="AI143" s="137"/>
      <c r="AJ143" s="138"/>
      <c r="AK143" s="138"/>
      <c r="AL143" s="139"/>
      <c r="AM143" s="137"/>
    </row>
    <row r="144" spans="1:39" s="136" customFormat="1" ht="151.5" customHeight="1" x14ac:dyDescent="0.25">
      <c r="A144" s="433"/>
      <c r="B144" s="432"/>
      <c r="C144" s="432"/>
      <c r="D144" s="432"/>
      <c r="E144" s="451"/>
      <c r="F144" s="451"/>
      <c r="G144" s="451"/>
      <c r="H144" s="452"/>
      <c r="I144" s="451"/>
      <c r="J144" s="453"/>
      <c r="K144" s="422"/>
      <c r="L144" s="425"/>
      <c r="M144" s="450"/>
      <c r="N144" s="157"/>
      <c r="O144" s="422"/>
      <c r="P144" s="425"/>
      <c r="Q144" s="441"/>
      <c r="R144" s="151">
        <v>3</v>
      </c>
      <c r="S144" s="147"/>
      <c r="T144" s="148" t="str">
        <f t="shared" si="179"/>
        <v/>
      </c>
      <c r="U144" s="152"/>
      <c r="V144" s="152"/>
      <c r="W144" s="153" t="str">
        <f t="shared" si="180"/>
        <v/>
      </c>
      <c r="X144" s="152"/>
      <c r="Y144" s="152"/>
      <c r="Z144" s="152"/>
      <c r="AA144" s="127" t="str">
        <f t="shared" si="181"/>
        <v/>
      </c>
      <c r="AB144" s="141" t="str">
        <f t="shared" si="182"/>
        <v/>
      </c>
      <c r="AC144" s="142" t="str">
        <f t="shared" si="183"/>
        <v/>
      </c>
      <c r="AD144" s="141" t="str">
        <f t="shared" si="184"/>
        <v/>
      </c>
      <c r="AE144" s="142" t="str">
        <f t="shared" si="185"/>
        <v/>
      </c>
      <c r="AF144" s="143" t="str">
        <f t="shared" si="186"/>
        <v/>
      </c>
      <c r="AG144" s="144"/>
      <c r="AH144" s="139"/>
      <c r="AI144" s="137"/>
      <c r="AJ144" s="138"/>
      <c r="AK144" s="138"/>
      <c r="AL144" s="139"/>
      <c r="AM144" s="137"/>
    </row>
    <row r="145" spans="1:39" s="136" customFormat="1" ht="151.5" customHeight="1" x14ac:dyDescent="0.25">
      <c r="A145" s="433">
        <v>48</v>
      </c>
      <c r="B145" s="430" t="s">
        <v>595</v>
      </c>
      <c r="C145" s="430" t="s">
        <v>596</v>
      </c>
      <c r="D145" s="430" t="s">
        <v>597</v>
      </c>
      <c r="E145" s="417" t="s">
        <v>118</v>
      </c>
      <c r="F145" s="417" t="s">
        <v>599</v>
      </c>
      <c r="G145" s="417" t="s">
        <v>600</v>
      </c>
      <c r="H145" s="434" t="s">
        <v>598</v>
      </c>
      <c r="I145" s="417" t="s">
        <v>117</v>
      </c>
      <c r="J145" s="415">
        <v>24</v>
      </c>
      <c r="K145" s="420" t="str">
        <f>IF(J145&lt;=0,"",IF(J145&lt;=2,"Muy Baja",IF(J145&lt;=24,"Baja",IF(J145&lt;=500,"Media",IF(J145&lt;=5000,"Alta","Muy Alta")))))</f>
        <v>Baja</v>
      </c>
      <c r="L145" s="423">
        <f>IF(K145="","",IF(K145="Muy Baja",0.2,IF(K145="Baja",0.4,IF(K145="Media",0.6,IF(K145="Alta",0.8,IF(K145="Muy Alta",1,))))))</f>
        <v>0.4</v>
      </c>
      <c r="M145" s="426" t="s">
        <v>482</v>
      </c>
      <c r="N145" s="150" t="str">
        <f>IF(NOT(ISERROR(MATCH(M145,'Tabla Impacto'!$B$221:$B$223,0))),'Tabla Impacto'!$F$223&amp;"Por favor no seleccionar los criterios de impacto(Afectación Económica o presupuestal y Pérdida Reputacional)",M145)</f>
        <v xml:space="preserve"> El riesgo afecta la imagen de la entidad con algunos usuarios de relevancia frente al logro de los objetivos</v>
      </c>
      <c r="O145" s="420" t="str">
        <f>IF(OR(N145='Tabla Impacto'!$C$11,N145='Tabla Impacto'!$D$11),"Leve",IF(OR(N145='Tabla Impacto'!$C$12,N145='Tabla Impacto'!$D$12),"Menor",IF(OR(N145='Tabla Impacto'!$C$13,N145='Tabla Impacto'!$D$13),"Moderado",IF(OR(N145='Tabla Impacto'!$C$14,N145='Tabla Impacto'!$D$14),"Mayor",IF(OR(N145='Tabla Impacto'!$C$15,N145='Tabla Impacto'!$D$15),"Catastrófico","")))))</f>
        <v>Moderado</v>
      </c>
      <c r="P145" s="423">
        <f>IF(O145="","",IF(O145="Leve",0.2,IF(O145="Menor",0.4,IF(O145="Moderado",0.6,IF(O145="Mayor",0.8,IF(O145="Catastrófico",1,))))))</f>
        <v>0.6</v>
      </c>
      <c r="Q145" s="439"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Moderado</v>
      </c>
      <c r="R145" s="151">
        <v>1</v>
      </c>
      <c r="S145" s="147" t="s">
        <v>601</v>
      </c>
      <c r="T145" s="148" t="str">
        <f t="shared" si="179"/>
        <v>Probabilidad</v>
      </c>
      <c r="U145" s="152" t="s">
        <v>15</v>
      </c>
      <c r="V145" s="152" t="s">
        <v>9</v>
      </c>
      <c r="W145" s="153" t="str">
        <f t="shared" si="180"/>
        <v>30%</v>
      </c>
      <c r="X145" s="152" t="s">
        <v>19</v>
      </c>
      <c r="Y145" s="152" t="s">
        <v>22</v>
      </c>
      <c r="Z145" s="152" t="s">
        <v>110</v>
      </c>
      <c r="AA145" s="127">
        <f t="shared" si="181"/>
        <v>0.28000000000000003</v>
      </c>
      <c r="AB145" s="141" t="str">
        <f t="shared" si="182"/>
        <v>Baja</v>
      </c>
      <c r="AC145" s="142">
        <f t="shared" si="183"/>
        <v>0.28000000000000003</v>
      </c>
      <c r="AD145" s="141" t="str">
        <f t="shared" si="184"/>
        <v>Moderado</v>
      </c>
      <c r="AE145" s="142">
        <f t="shared" si="185"/>
        <v>0.6</v>
      </c>
      <c r="AF145" s="143" t="str">
        <f t="shared" si="186"/>
        <v>Moderado</v>
      </c>
      <c r="AG145" s="144" t="s">
        <v>122</v>
      </c>
      <c r="AH145" s="139" t="s">
        <v>602</v>
      </c>
      <c r="AI145" s="137" t="s">
        <v>198</v>
      </c>
      <c r="AJ145" s="138" t="s">
        <v>603</v>
      </c>
      <c r="AK145" s="138" t="s">
        <v>287</v>
      </c>
      <c r="AL145" s="139" t="s">
        <v>604</v>
      </c>
      <c r="AM145" s="137"/>
    </row>
    <row r="146" spans="1:39" s="136" customFormat="1" ht="151.5" customHeight="1" x14ac:dyDescent="0.25">
      <c r="A146" s="433"/>
      <c r="B146" s="431"/>
      <c r="C146" s="431"/>
      <c r="D146" s="431"/>
      <c r="E146" s="418"/>
      <c r="F146" s="418"/>
      <c r="G146" s="418"/>
      <c r="H146" s="435"/>
      <c r="I146" s="418"/>
      <c r="J146" s="416"/>
      <c r="K146" s="421"/>
      <c r="L146" s="424"/>
      <c r="M146" s="427"/>
      <c r="N146" s="157"/>
      <c r="O146" s="421"/>
      <c r="P146" s="424"/>
      <c r="Q146" s="440"/>
      <c r="R146" s="151">
        <v>2</v>
      </c>
      <c r="S146" s="147"/>
      <c r="T146" s="148" t="str">
        <f t="shared" si="179"/>
        <v/>
      </c>
      <c r="U146" s="152"/>
      <c r="V146" s="152"/>
      <c r="W146" s="153" t="str">
        <f t="shared" si="180"/>
        <v/>
      </c>
      <c r="X146" s="152"/>
      <c r="Y146" s="152"/>
      <c r="Z146" s="152"/>
      <c r="AA146" s="127" t="str">
        <f t="shared" si="181"/>
        <v/>
      </c>
      <c r="AB146" s="141" t="str">
        <f t="shared" si="182"/>
        <v/>
      </c>
      <c r="AC146" s="142" t="str">
        <f t="shared" si="183"/>
        <v/>
      </c>
      <c r="AD146" s="141" t="str">
        <f t="shared" si="184"/>
        <v/>
      </c>
      <c r="AE146" s="142" t="str">
        <f t="shared" si="185"/>
        <v/>
      </c>
      <c r="AF146" s="143" t="str">
        <f t="shared" si="186"/>
        <v/>
      </c>
      <c r="AG146" s="144"/>
      <c r="AH146" s="139"/>
      <c r="AI146" s="137"/>
      <c r="AJ146" s="138"/>
      <c r="AK146" s="138"/>
      <c r="AL146" s="139"/>
      <c r="AM146" s="137"/>
    </row>
    <row r="147" spans="1:39" s="136" customFormat="1" ht="151.5" customHeight="1" x14ac:dyDescent="0.25">
      <c r="A147" s="433"/>
      <c r="B147" s="432"/>
      <c r="C147" s="432"/>
      <c r="D147" s="432"/>
      <c r="E147" s="451"/>
      <c r="F147" s="451"/>
      <c r="G147" s="451"/>
      <c r="H147" s="452"/>
      <c r="I147" s="451"/>
      <c r="J147" s="453"/>
      <c r="K147" s="422"/>
      <c r="L147" s="425"/>
      <c r="M147" s="450"/>
      <c r="N147" s="157"/>
      <c r="O147" s="422"/>
      <c r="P147" s="425"/>
      <c r="Q147" s="441"/>
      <c r="R147" s="151">
        <v>3</v>
      </c>
      <c r="S147" s="147"/>
      <c r="T147" s="148" t="str">
        <f t="shared" si="179"/>
        <v/>
      </c>
      <c r="U147" s="152"/>
      <c r="V147" s="152"/>
      <c r="W147" s="153" t="str">
        <f t="shared" si="180"/>
        <v/>
      </c>
      <c r="X147" s="152"/>
      <c r="Y147" s="152"/>
      <c r="Z147" s="152"/>
      <c r="AA147" s="127" t="str">
        <f t="shared" si="181"/>
        <v/>
      </c>
      <c r="AB147" s="141" t="str">
        <f t="shared" si="182"/>
        <v/>
      </c>
      <c r="AC147" s="142" t="str">
        <f t="shared" si="183"/>
        <v/>
      </c>
      <c r="AD147" s="141" t="str">
        <f t="shared" si="184"/>
        <v/>
      </c>
      <c r="AE147" s="142" t="str">
        <f t="shared" si="185"/>
        <v/>
      </c>
      <c r="AF147" s="143" t="str">
        <f t="shared" si="186"/>
        <v/>
      </c>
      <c r="AG147" s="144"/>
      <c r="AH147" s="139"/>
      <c r="AI147" s="137"/>
      <c r="AJ147" s="138"/>
      <c r="AK147" s="138"/>
      <c r="AL147" s="139"/>
      <c r="AM147" s="137"/>
    </row>
    <row r="148" spans="1:39" s="136" customFormat="1" ht="151.5" customHeight="1" x14ac:dyDescent="0.25">
      <c r="A148" s="433"/>
      <c r="B148" s="430"/>
      <c r="C148" s="442"/>
      <c r="D148" s="442"/>
      <c r="E148" s="417"/>
      <c r="F148" s="417"/>
      <c r="G148" s="417"/>
      <c r="H148" s="434"/>
      <c r="I148" s="417"/>
      <c r="J148" s="415"/>
      <c r="K148" s="420" t="str">
        <f>IF(J148&lt;=0,"",IF(J148&lt;=2,"Muy Baja",IF(J148&lt;=24,"Baja",IF(J148&lt;=500,"Media",IF(J148&lt;=5000,"Alta","Muy Alta")))))</f>
        <v/>
      </c>
      <c r="L148" s="423" t="str">
        <f>IF(K148="","",IF(K148="Muy Baja",0.2,IF(K148="Baja",0.4,IF(K148="Media",0.6,IF(K148="Alta",0.8,IF(K148="Muy Alta",1,))))))</f>
        <v/>
      </c>
      <c r="M148" s="426"/>
      <c r="N148" s="150">
        <f>IF(NOT(ISERROR(MATCH(M148,'Tabla Impacto'!$B$221:$B$223,0))),'Tabla Impacto'!$F$223&amp;"Por favor no seleccionar los criterios de impacto(Afectación Económica o presupuestal y Pérdida Reputacional)",M148)</f>
        <v>0</v>
      </c>
      <c r="O148" s="420" t="str">
        <f>IF(OR(N148='Tabla Impacto'!$C$11,N148='Tabla Impacto'!$D$11),"Leve",IF(OR(N148='Tabla Impacto'!$C$12,N148='Tabla Impacto'!$D$12),"Menor",IF(OR(N148='Tabla Impacto'!$C$13,N148='Tabla Impacto'!$D$13),"Moderado",IF(OR(N148='Tabla Impacto'!$C$14,N148='Tabla Impacto'!$D$14),"Mayor",IF(OR(N148='Tabla Impacto'!$C$15,N148='Tabla Impacto'!$D$15),"Catastrófico","")))))</f>
        <v/>
      </c>
      <c r="P148" s="423" t="str">
        <f>IF(O148="","",IF(O148="Leve",0.2,IF(O148="Menor",0.4,IF(O148="Moderado",0.6,IF(O148="Mayor",0.8,IF(O148="Catastrófico",1,))))))</f>
        <v/>
      </c>
      <c r="Q148" s="439"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51">
        <v>1</v>
      </c>
      <c r="S148" s="147"/>
      <c r="T148" s="148" t="str">
        <f t="shared" si="179"/>
        <v/>
      </c>
      <c r="U148" s="152"/>
      <c r="V148" s="152"/>
      <c r="W148" s="153" t="str">
        <f t="shared" si="180"/>
        <v/>
      </c>
      <c r="X148" s="152"/>
      <c r="Y148" s="152"/>
      <c r="Z148" s="152"/>
      <c r="AA148" s="127" t="str">
        <f t="shared" si="181"/>
        <v/>
      </c>
      <c r="AB148" s="141" t="str">
        <f t="shared" si="182"/>
        <v/>
      </c>
      <c r="AC148" s="142" t="str">
        <f t="shared" si="183"/>
        <v/>
      </c>
      <c r="AD148" s="141" t="str">
        <f t="shared" si="184"/>
        <v/>
      </c>
      <c r="AE148" s="142" t="str">
        <f t="shared" si="185"/>
        <v/>
      </c>
      <c r="AF148" s="143" t="str">
        <f t="shared" si="186"/>
        <v/>
      </c>
      <c r="AG148" s="144"/>
      <c r="AH148" s="139"/>
      <c r="AI148" s="137"/>
      <c r="AJ148" s="138"/>
      <c r="AK148" s="138"/>
      <c r="AL148" s="139"/>
      <c r="AM148" s="137"/>
    </row>
    <row r="149" spans="1:39" s="136" customFormat="1" ht="151.5" customHeight="1" x14ac:dyDescent="0.25">
      <c r="A149" s="433"/>
      <c r="B149" s="431"/>
      <c r="C149" s="433"/>
      <c r="D149" s="433"/>
      <c r="E149" s="418"/>
      <c r="F149" s="418"/>
      <c r="G149" s="418"/>
      <c r="H149" s="435"/>
      <c r="I149" s="418"/>
      <c r="J149" s="416"/>
      <c r="K149" s="421"/>
      <c r="L149" s="424"/>
      <c r="M149" s="427"/>
      <c r="N149" s="157"/>
      <c r="O149" s="421"/>
      <c r="P149" s="424"/>
      <c r="Q149" s="440"/>
      <c r="R149" s="151">
        <v>2</v>
      </c>
      <c r="S149" s="147"/>
      <c r="T149" s="148" t="str">
        <f t="shared" si="179"/>
        <v/>
      </c>
      <c r="U149" s="152"/>
      <c r="V149" s="152"/>
      <c r="W149" s="153" t="str">
        <f t="shared" si="180"/>
        <v/>
      </c>
      <c r="X149" s="152"/>
      <c r="Y149" s="152"/>
      <c r="Z149" s="152"/>
      <c r="AA149" s="127" t="str">
        <f t="shared" si="181"/>
        <v/>
      </c>
      <c r="AB149" s="141" t="str">
        <f t="shared" si="182"/>
        <v/>
      </c>
      <c r="AC149" s="142" t="str">
        <f t="shared" si="183"/>
        <v/>
      </c>
      <c r="AD149" s="141" t="str">
        <f t="shared" si="184"/>
        <v/>
      </c>
      <c r="AE149" s="142" t="str">
        <f t="shared" si="185"/>
        <v/>
      </c>
      <c r="AF149" s="143" t="str">
        <f t="shared" si="186"/>
        <v/>
      </c>
      <c r="AG149" s="144"/>
      <c r="AH149" s="139"/>
      <c r="AI149" s="137"/>
      <c r="AJ149" s="138"/>
      <c r="AK149" s="138"/>
      <c r="AL149" s="139"/>
      <c r="AM149" s="137"/>
    </row>
    <row r="150" spans="1:39" s="136" customFormat="1" ht="151.5" customHeight="1" x14ac:dyDescent="0.25">
      <c r="A150" s="454"/>
      <c r="B150" s="432"/>
      <c r="C150" s="454"/>
      <c r="D150" s="454"/>
      <c r="E150" s="451"/>
      <c r="F150" s="451"/>
      <c r="G150" s="451"/>
      <c r="H150" s="452"/>
      <c r="I150" s="451"/>
      <c r="J150" s="453"/>
      <c r="K150" s="422"/>
      <c r="L150" s="425"/>
      <c r="M150" s="450"/>
      <c r="N150" s="157"/>
      <c r="O150" s="422"/>
      <c r="P150" s="425"/>
      <c r="Q150" s="441"/>
      <c r="R150" s="151">
        <v>3</v>
      </c>
      <c r="S150" s="147"/>
      <c r="T150" s="148" t="str">
        <f t="shared" si="179"/>
        <v/>
      </c>
      <c r="U150" s="152"/>
      <c r="V150" s="152"/>
      <c r="W150" s="153" t="str">
        <f t="shared" si="180"/>
        <v/>
      </c>
      <c r="X150" s="152"/>
      <c r="Y150" s="152"/>
      <c r="Z150" s="152"/>
      <c r="AA150" s="127" t="str">
        <f t="shared" si="181"/>
        <v/>
      </c>
      <c r="AB150" s="141" t="str">
        <f t="shared" si="182"/>
        <v/>
      </c>
      <c r="AC150" s="142" t="str">
        <f t="shared" si="183"/>
        <v/>
      </c>
      <c r="AD150" s="141" t="str">
        <f t="shared" si="184"/>
        <v/>
      </c>
      <c r="AE150" s="142" t="str">
        <f t="shared" si="185"/>
        <v/>
      </c>
      <c r="AF150" s="143" t="str">
        <f t="shared" si="186"/>
        <v/>
      </c>
      <c r="AG150" s="144"/>
      <c r="AH150" s="139"/>
      <c r="AI150" s="137"/>
      <c r="AJ150" s="138"/>
      <c r="AK150" s="138"/>
      <c r="AL150" s="139"/>
      <c r="AM150" s="137"/>
    </row>
    <row r="151" spans="1:39" ht="49.5" customHeight="1" x14ac:dyDescent="0.25">
      <c r="A151" s="3"/>
      <c r="B151" s="82"/>
      <c r="C151" s="82"/>
      <c r="D151" s="82"/>
      <c r="E151" s="387" t="s">
        <v>508</v>
      </c>
      <c r="F151" s="388"/>
      <c r="G151" s="388"/>
      <c r="H151" s="388"/>
      <c r="I151" s="388"/>
      <c r="J151" s="388"/>
      <c r="K151" s="388"/>
      <c r="L151" s="388"/>
      <c r="M151" s="388"/>
      <c r="N151" s="388"/>
      <c r="O151" s="388"/>
      <c r="P151" s="388"/>
      <c r="Q151" s="388"/>
      <c r="R151" s="388"/>
      <c r="S151" s="388"/>
      <c r="T151" s="388"/>
      <c r="U151" s="388"/>
      <c r="V151" s="388"/>
      <c r="W151" s="388"/>
      <c r="X151" s="388"/>
      <c r="Y151" s="388"/>
      <c r="Z151" s="388"/>
      <c r="AA151" s="388"/>
      <c r="AB151" s="388"/>
      <c r="AC151" s="388"/>
      <c r="AD151" s="388"/>
      <c r="AE151" s="388"/>
      <c r="AF151" s="388"/>
      <c r="AG151" s="388"/>
      <c r="AH151" s="388"/>
      <c r="AI151" s="388"/>
      <c r="AJ151" s="388"/>
      <c r="AK151" s="388"/>
      <c r="AL151" s="388"/>
      <c r="AM151" s="389"/>
    </row>
    <row r="153" spans="1:39" x14ac:dyDescent="0.25">
      <c r="A153" s="2"/>
      <c r="B153" s="2"/>
      <c r="C153" s="2"/>
      <c r="D153" s="2"/>
      <c r="E153" s="20" t="s">
        <v>347</v>
      </c>
      <c r="F153" s="2"/>
      <c r="G153" s="2"/>
    </row>
  </sheetData>
  <autoFilter ref="A6:CP151"/>
  <dataConsolidate/>
  <mergeCells count="810">
    <mergeCell ref="B136:B138"/>
    <mergeCell ref="A136:A138"/>
    <mergeCell ref="O97:O99"/>
    <mergeCell ref="P97:P99"/>
    <mergeCell ref="Q97:Q99"/>
    <mergeCell ref="J136:J138"/>
    <mergeCell ref="I136:I138"/>
    <mergeCell ref="H136:H138"/>
    <mergeCell ref="G136:G138"/>
    <mergeCell ref="F136:F138"/>
    <mergeCell ref="E136:E138"/>
    <mergeCell ref="B97:B99"/>
    <mergeCell ref="C97:C99"/>
    <mergeCell ref="D97:D99"/>
    <mergeCell ref="E97:E99"/>
    <mergeCell ref="F97:F99"/>
    <mergeCell ref="G97:G99"/>
    <mergeCell ref="H97:H99"/>
    <mergeCell ref="I97:I99"/>
    <mergeCell ref="J97:J99"/>
    <mergeCell ref="K136:K138"/>
    <mergeCell ref="L136:L138"/>
    <mergeCell ref="O136:O138"/>
    <mergeCell ref="P136:P138"/>
    <mergeCell ref="K145:K147"/>
    <mergeCell ref="L145:L147"/>
    <mergeCell ref="M145:M147"/>
    <mergeCell ref="O145:O147"/>
    <mergeCell ref="P145:P147"/>
    <mergeCell ref="Q145:Q147"/>
    <mergeCell ref="A148:A150"/>
    <mergeCell ref="B148:B150"/>
    <mergeCell ref="C148:C150"/>
    <mergeCell ref="D148:D150"/>
    <mergeCell ref="E148:E150"/>
    <mergeCell ref="F148:F150"/>
    <mergeCell ref="G148:G150"/>
    <mergeCell ref="H148:H150"/>
    <mergeCell ref="I148:I150"/>
    <mergeCell ref="J148:J150"/>
    <mergeCell ref="K148:K150"/>
    <mergeCell ref="L148:L150"/>
    <mergeCell ref="M148:M150"/>
    <mergeCell ref="O148:O150"/>
    <mergeCell ref="P148:P150"/>
    <mergeCell ref="Q148:Q150"/>
    <mergeCell ref="A145:A147"/>
    <mergeCell ref="B145:B147"/>
    <mergeCell ref="C145:C147"/>
    <mergeCell ref="D145:D147"/>
    <mergeCell ref="E145:E147"/>
    <mergeCell ref="F145:F147"/>
    <mergeCell ref="G145:G147"/>
    <mergeCell ref="H145:H147"/>
    <mergeCell ref="I145:I147"/>
    <mergeCell ref="J139:J141"/>
    <mergeCell ref="C139:C141"/>
    <mergeCell ref="D139:D141"/>
    <mergeCell ref="E139:E141"/>
    <mergeCell ref="F139:F141"/>
    <mergeCell ref="G139:G141"/>
    <mergeCell ref="H139:H141"/>
    <mergeCell ref="I139:I141"/>
    <mergeCell ref="J145:J147"/>
    <mergeCell ref="J142:J144"/>
    <mergeCell ref="K142:K144"/>
    <mergeCell ref="L142:L144"/>
    <mergeCell ref="M142:M144"/>
    <mergeCell ref="O142:O144"/>
    <mergeCell ref="P142:P144"/>
    <mergeCell ref="Q142:Q144"/>
    <mergeCell ref="A139:A141"/>
    <mergeCell ref="B139:B141"/>
    <mergeCell ref="A142:A144"/>
    <mergeCell ref="B142:B144"/>
    <mergeCell ref="C142:C144"/>
    <mergeCell ref="D142:D144"/>
    <mergeCell ref="E142:E144"/>
    <mergeCell ref="F142:F144"/>
    <mergeCell ref="G142:G144"/>
    <mergeCell ref="H142:H144"/>
    <mergeCell ref="I142:I144"/>
    <mergeCell ref="Q136:Q138"/>
    <mergeCell ref="K139:K141"/>
    <mergeCell ref="L139:L141"/>
    <mergeCell ref="M139:M141"/>
    <mergeCell ref="O139:O141"/>
    <mergeCell ref="P139:P141"/>
    <mergeCell ref="Q139:Q141"/>
    <mergeCell ref="C130:C132"/>
    <mergeCell ref="D130:D132"/>
    <mergeCell ref="E130:E132"/>
    <mergeCell ref="F130:F132"/>
    <mergeCell ref="G130:G132"/>
    <mergeCell ref="H130:H132"/>
    <mergeCell ref="I130:I132"/>
    <mergeCell ref="K130:K132"/>
    <mergeCell ref="M136:M138"/>
    <mergeCell ref="D136:D138"/>
    <mergeCell ref="C136:C138"/>
    <mergeCell ref="L130:L132"/>
    <mergeCell ref="M130:M132"/>
    <mergeCell ref="O130:O132"/>
    <mergeCell ref="P130:P132"/>
    <mergeCell ref="Q130:Q132"/>
    <mergeCell ref="J133:J135"/>
    <mergeCell ref="K133:K135"/>
    <mergeCell ref="L133:L135"/>
    <mergeCell ref="M133:M135"/>
    <mergeCell ref="O133:O135"/>
    <mergeCell ref="P133:P135"/>
    <mergeCell ref="Q133:Q135"/>
    <mergeCell ref="A130:A132"/>
    <mergeCell ref="B130:B132"/>
    <mergeCell ref="J130:J132"/>
    <mergeCell ref="A133:A135"/>
    <mergeCell ref="B133:B135"/>
    <mergeCell ref="C133:C135"/>
    <mergeCell ref="D133:D135"/>
    <mergeCell ref="E133:E135"/>
    <mergeCell ref="F133:F135"/>
    <mergeCell ref="G133:G135"/>
    <mergeCell ref="H133:H135"/>
    <mergeCell ref="I133:I135"/>
    <mergeCell ref="J124:J126"/>
    <mergeCell ref="K124:K126"/>
    <mergeCell ref="L124:L126"/>
    <mergeCell ref="M124:M126"/>
    <mergeCell ref="O124:O126"/>
    <mergeCell ref="P124:P126"/>
    <mergeCell ref="Q124:Q126"/>
    <mergeCell ref="A127:A129"/>
    <mergeCell ref="B127:B129"/>
    <mergeCell ref="C127:C129"/>
    <mergeCell ref="D127:D129"/>
    <mergeCell ref="E127:E129"/>
    <mergeCell ref="F127:F129"/>
    <mergeCell ref="G127:G129"/>
    <mergeCell ref="H127:H129"/>
    <mergeCell ref="I127:I129"/>
    <mergeCell ref="J127:J129"/>
    <mergeCell ref="K127:K129"/>
    <mergeCell ref="L127:L129"/>
    <mergeCell ref="M127:M129"/>
    <mergeCell ref="O127:O129"/>
    <mergeCell ref="P127:P129"/>
    <mergeCell ref="Q127:Q129"/>
    <mergeCell ref="A124:A126"/>
    <mergeCell ref="B124:B126"/>
    <mergeCell ref="C124:C126"/>
    <mergeCell ref="D124:D126"/>
    <mergeCell ref="E124:E126"/>
    <mergeCell ref="F124:F126"/>
    <mergeCell ref="G124:G126"/>
    <mergeCell ref="H124:H126"/>
    <mergeCell ref="I124:I126"/>
    <mergeCell ref="Q106:Q108"/>
    <mergeCell ref="O109:O111"/>
    <mergeCell ref="P109:P111"/>
    <mergeCell ref="Q109:Q111"/>
    <mergeCell ref="O112:O114"/>
    <mergeCell ref="P112:P114"/>
    <mergeCell ref="Q112:Q114"/>
    <mergeCell ref="K106:K108"/>
    <mergeCell ref="L106:L108"/>
    <mergeCell ref="M106:M108"/>
    <mergeCell ref="O106:O108"/>
    <mergeCell ref="P106:P108"/>
    <mergeCell ref="M112:M114"/>
    <mergeCell ref="L112:L114"/>
    <mergeCell ref="K112:K114"/>
    <mergeCell ref="F106:F108"/>
    <mergeCell ref="G106:G108"/>
    <mergeCell ref="H106:H108"/>
    <mergeCell ref="I106:I108"/>
    <mergeCell ref="J106:J108"/>
    <mergeCell ref="A106:A108"/>
    <mergeCell ref="B106:B108"/>
    <mergeCell ref="C106:C108"/>
    <mergeCell ref="D106:D108"/>
    <mergeCell ref="E106:E108"/>
    <mergeCell ref="Q118:Q120"/>
    <mergeCell ref="P118:P120"/>
    <mergeCell ref="O118:O120"/>
    <mergeCell ref="M118:M120"/>
    <mergeCell ref="M115:M117"/>
    <mergeCell ref="O115:O117"/>
    <mergeCell ref="P115:P117"/>
    <mergeCell ref="Q115:Q117"/>
    <mergeCell ref="H115:H117"/>
    <mergeCell ref="I115:I117"/>
    <mergeCell ref="J115:J117"/>
    <mergeCell ref="K115:K117"/>
    <mergeCell ref="L115:L117"/>
    <mergeCell ref="K118:K120"/>
    <mergeCell ref="L118:L120"/>
    <mergeCell ref="H118:H120"/>
    <mergeCell ref="I118:I120"/>
    <mergeCell ref="J118:J120"/>
    <mergeCell ref="M103:M105"/>
    <mergeCell ref="O103:O105"/>
    <mergeCell ref="P103:P105"/>
    <mergeCell ref="Q103:Q105"/>
    <mergeCell ref="L100:L102"/>
    <mergeCell ref="M100:M102"/>
    <mergeCell ref="O100:O102"/>
    <mergeCell ref="P100:P102"/>
    <mergeCell ref="Q100:Q102"/>
    <mergeCell ref="F94:F96"/>
    <mergeCell ref="K97:K99"/>
    <mergeCell ref="L97:L99"/>
    <mergeCell ref="N97:N99"/>
    <mergeCell ref="M97:M99"/>
    <mergeCell ref="L94:L96"/>
    <mergeCell ref="M94:M96"/>
    <mergeCell ref="B100:B102"/>
    <mergeCell ref="C100:C102"/>
    <mergeCell ref="D100:D102"/>
    <mergeCell ref="E100:E102"/>
    <mergeCell ref="F100:F102"/>
    <mergeCell ref="G100:G102"/>
    <mergeCell ref="H100:H102"/>
    <mergeCell ref="I100:I102"/>
    <mergeCell ref="J100:J102"/>
    <mergeCell ref="K100:K102"/>
    <mergeCell ref="B91:B93"/>
    <mergeCell ref="K91:K93"/>
    <mergeCell ref="J91:J93"/>
    <mergeCell ref="I91:I93"/>
    <mergeCell ref="H91:H93"/>
    <mergeCell ref="G91:G93"/>
    <mergeCell ref="O94:O96"/>
    <mergeCell ref="P94:P96"/>
    <mergeCell ref="Q94:Q96"/>
    <mergeCell ref="G94:G96"/>
    <mergeCell ref="H94:H96"/>
    <mergeCell ref="I94:I96"/>
    <mergeCell ref="J94:J96"/>
    <mergeCell ref="K94:K96"/>
    <mergeCell ref="F91:F93"/>
    <mergeCell ref="Q91:Q93"/>
    <mergeCell ref="P91:P93"/>
    <mergeCell ref="O91:O93"/>
    <mergeCell ref="M91:M93"/>
    <mergeCell ref="L91:L93"/>
    <mergeCell ref="B94:B96"/>
    <mergeCell ref="C94:C96"/>
    <mergeCell ref="D94:D96"/>
    <mergeCell ref="E94:E96"/>
    <mergeCell ref="Q88:Q90"/>
    <mergeCell ref="G88:G90"/>
    <mergeCell ref="H88:H90"/>
    <mergeCell ref="I88:I90"/>
    <mergeCell ref="J88:J90"/>
    <mergeCell ref="K88:K90"/>
    <mergeCell ref="E91:E93"/>
    <mergeCell ref="D91:D93"/>
    <mergeCell ref="C91:C93"/>
    <mergeCell ref="B88:B90"/>
    <mergeCell ref="C88:C90"/>
    <mergeCell ref="D88:D90"/>
    <mergeCell ref="E88:E90"/>
    <mergeCell ref="F88:F90"/>
    <mergeCell ref="L85:L87"/>
    <mergeCell ref="M85:M87"/>
    <mergeCell ref="O85:O87"/>
    <mergeCell ref="P85:P87"/>
    <mergeCell ref="L88:L90"/>
    <mergeCell ref="M88:M90"/>
    <mergeCell ref="O88:O90"/>
    <mergeCell ref="P88:P90"/>
    <mergeCell ref="Q85:Q87"/>
    <mergeCell ref="G85:G87"/>
    <mergeCell ref="H85:H87"/>
    <mergeCell ref="I85:I87"/>
    <mergeCell ref="J85:J87"/>
    <mergeCell ref="K85:K87"/>
    <mergeCell ref="B85:B87"/>
    <mergeCell ref="C85:C87"/>
    <mergeCell ref="D85:D87"/>
    <mergeCell ref="E85:E87"/>
    <mergeCell ref="F85:F87"/>
    <mergeCell ref="F79:F81"/>
    <mergeCell ref="E79:E81"/>
    <mergeCell ref="D79:D81"/>
    <mergeCell ref="C79:C81"/>
    <mergeCell ref="B79:B81"/>
    <mergeCell ref="B82:B84"/>
    <mergeCell ref="C82:C84"/>
    <mergeCell ref="D82:D84"/>
    <mergeCell ref="E82:E84"/>
    <mergeCell ref="F82:F84"/>
    <mergeCell ref="P76:P78"/>
    <mergeCell ref="Q76:Q78"/>
    <mergeCell ref="G76:G78"/>
    <mergeCell ref="H76:H78"/>
    <mergeCell ref="I76:I78"/>
    <mergeCell ref="J76:J78"/>
    <mergeCell ref="K76:K78"/>
    <mergeCell ref="K79:K81"/>
    <mergeCell ref="J79:J81"/>
    <mergeCell ref="I79:I81"/>
    <mergeCell ref="H79:H81"/>
    <mergeCell ref="G79:G81"/>
    <mergeCell ref="Q79:Q81"/>
    <mergeCell ref="P79:P81"/>
    <mergeCell ref="O79:O81"/>
    <mergeCell ref="M79:M81"/>
    <mergeCell ref="L79:L81"/>
    <mergeCell ref="B76:B78"/>
    <mergeCell ref="C76:C78"/>
    <mergeCell ref="D76:D78"/>
    <mergeCell ref="E76:E78"/>
    <mergeCell ref="F76:F78"/>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Q73:Q75"/>
    <mergeCell ref="L76:L78"/>
    <mergeCell ref="M76:M78"/>
    <mergeCell ref="O76:O78"/>
    <mergeCell ref="P64:P66"/>
    <mergeCell ref="Q64:Q66"/>
    <mergeCell ref="B70:B72"/>
    <mergeCell ref="C70:C72"/>
    <mergeCell ref="D70:D72"/>
    <mergeCell ref="E70:E72"/>
    <mergeCell ref="F70:F72"/>
    <mergeCell ref="G70:G72"/>
    <mergeCell ref="H70:H72"/>
    <mergeCell ref="I70:I72"/>
    <mergeCell ref="J70:J72"/>
    <mergeCell ref="K70:K72"/>
    <mergeCell ref="L70:L72"/>
    <mergeCell ref="M70:M72"/>
    <mergeCell ref="O70:O72"/>
    <mergeCell ref="P70:P72"/>
    <mergeCell ref="I64:I66"/>
    <mergeCell ref="J64:J66"/>
    <mergeCell ref="K64:K66"/>
    <mergeCell ref="L64:L66"/>
    <mergeCell ref="M64:M66"/>
    <mergeCell ref="D64:D66"/>
    <mergeCell ref="E64:E66"/>
    <mergeCell ref="F64:F66"/>
    <mergeCell ref="K58:K60"/>
    <mergeCell ref="L58:L60"/>
    <mergeCell ref="M58:M60"/>
    <mergeCell ref="D58:D60"/>
    <mergeCell ref="E58:E60"/>
    <mergeCell ref="F58:F60"/>
    <mergeCell ref="G58:G60"/>
    <mergeCell ref="H58:H60"/>
    <mergeCell ref="G64:G66"/>
    <mergeCell ref="H64:H66"/>
    <mergeCell ref="I61:I63"/>
    <mergeCell ref="J61:J63"/>
    <mergeCell ref="K61:K63"/>
    <mergeCell ref="L61:L63"/>
    <mergeCell ref="M61:M63"/>
    <mergeCell ref="D61:D63"/>
    <mergeCell ref="E61:E63"/>
    <mergeCell ref="F61:F63"/>
    <mergeCell ref="G61:G63"/>
    <mergeCell ref="H61:H63"/>
    <mergeCell ref="A64:A66"/>
    <mergeCell ref="A61:A63"/>
    <mergeCell ref="A58:A60"/>
    <mergeCell ref="B58:B60"/>
    <mergeCell ref="C58:C60"/>
    <mergeCell ref="B61:B63"/>
    <mergeCell ref="C61:C63"/>
    <mergeCell ref="B64:B66"/>
    <mergeCell ref="C64:C66"/>
    <mergeCell ref="A85:A87"/>
    <mergeCell ref="A79:A81"/>
    <mergeCell ref="A76:A78"/>
    <mergeCell ref="A73:A75"/>
    <mergeCell ref="A70:A72"/>
    <mergeCell ref="A100:A102"/>
    <mergeCell ref="A94:A96"/>
    <mergeCell ref="A91:A93"/>
    <mergeCell ref="A88:A90"/>
    <mergeCell ref="A82:A84"/>
    <mergeCell ref="A97:A99"/>
    <mergeCell ref="M121:M123"/>
    <mergeCell ref="O121:O123"/>
    <mergeCell ref="P121:P123"/>
    <mergeCell ref="Q121:Q123"/>
    <mergeCell ref="A103:A105"/>
    <mergeCell ref="B103:B105"/>
    <mergeCell ref="C103:C105"/>
    <mergeCell ref="D103:D105"/>
    <mergeCell ref="E103:E105"/>
    <mergeCell ref="F103:F105"/>
    <mergeCell ref="G103:G105"/>
    <mergeCell ref="H103:H105"/>
    <mergeCell ref="I103:I105"/>
    <mergeCell ref="J103:J105"/>
    <mergeCell ref="K103:K105"/>
    <mergeCell ref="L103:L105"/>
    <mergeCell ref="H121:H123"/>
    <mergeCell ref="I121:I123"/>
    <mergeCell ref="J121:J123"/>
    <mergeCell ref="K121:K123"/>
    <mergeCell ref="L121:L123"/>
    <mergeCell ref="A121:A123"/>
    <mergeCell ref="B121:B123"/>
    <mergeCell ref="C121:C123"/>
    <mergeCell ref="D121:D123"/>
    <mergeCell ref="E121:E123"/>
    <mergeCell ref="F121:F123"/>
    <mergeCell ref="G121:G123"/>
    <mergeCell ref="A115:A117"/>
    <mergeCell ref="B115:B117"/>
    <mergeCell ref="C115:C117"/>
    <mergeCell ref="D115:D117"/>
    <mergeCell ref="E115:E117"/>
    <mergeCell ref="F115:F117"/>
    <mergeCell ref="G115:G117"/>
    <mergeCell ref="F118:F120"/>
    <mergeCell ref="G118:G120"/>
    <mergeCell ref="A118:A120"/>
    <mergeCell ref="B118:B120"/>
    <mergeCell ref="C118:C120"/>
    <mergeCell ref="D118:D120"/>
    <mergeCell ref="E118:E120"/>
    <mergeCell ref="C112:C114"/>
    <mergeCell ref="B112:B114"/>
    <mergeCell ref="A112:A114"/>
    <mergeCell ref="A109:A111"/>
    <mergeCell ref="B109:B111"/>
    <mergeCell ref="C109:C111"/>
    <mergeCell ref="H112:H114"/>
    <mergeCell ref="G112:G114"/>
    <mergeCell ref="F112:F114"/>
    <mergeCell ref="E112:E114"/>
    <mergeCell ref="D112:D114"/>
    <mergeCell ref="D109:D111"/>
    <mergeCell ref="E109:E111"/>
    <mergeCell ref="F109:F111"/>
    <mergeCell ref="G109:G111"/>
    <mergeCell ref="H109:H111"/>
    <mergeCell ref="J112:J114"/>
    <mergeCell ref="I112:I114"/>
    <mergeCell ref="O55:O57"/>
    <mergeCell ref="P55:P57"/>
    <mergeCell ref="Q55:Q57"/>
    <mergeCell ref="O58:O60"/>
    <mergeCell ref="P58:P60"/>
    <mergeCell ref="Q58:Q60"/>
    <mergeCell ref="O61:O63"/>
    <mergeCell ref="P61:P63"/>
    <mergeCell ref="Q61:Q63"/>
    <mergeCell ref="O64:O66"/>
    <mergeCell ref="I55:I57"/>
    <mergeCell ref="J55:J57"/>
    <mergeCell ref="K55:K57"/>
    <mergeCell ref="L55:L57"/>
    <mergeCell ref="M55:M57"/>
    <mergeCell ref="I109:I111"/>
    <mergeCell ref="J109:J111"/>
    <mergeCell ref="K109:K111"/>
    <mergeCell ref="L109:L111"/>
    <mergeCell ref="M109:M111"/>
    <mergeCell ref="I58:I60"/>
    <mergeCell ref="J58:J60"/>
    <mergeCell ref="C52:C54"/>
    <mergeCell ref="B52:B54"/>
    <mergeCell ref="A52:A54"/>
    <mergeCell ref="A55:A57"/>
    <mergeCell ref="B55:B57"/>
    <mergeCell ref="C55:C57"/>
    <mergeCell ref="H52:H54"/>
    <mergeCell ref="G52:G54"/>
    <mergeCell ref="F52:F54"/>
    <mergeCell ref="E52:E54"/>
    <mergeCell ref="D52:D54"/>
    <mergeCell ref="I52:I54"/>
    <mergeCell ref="P49:P51"/>
    <mergeCell ref="Q49:Q51"/>
    <mergeCell ref="Q52:Q54"/>
    <mergeCell ref="P52:P54"/>
    <mergeCell ref="O52:O54"/>
    <mergeCell ref="D55:D57"/>
    <mergeCell ref="E55:E57"/>
    <mergeCell ref="F55:F57"/>
    <mergeCell ref="G55:G57"/>
    <mergeCell ref="H55:H57"/>
    <mergeCell ref="J49:J51"/>
    <mergeCell ref="K49:K51"/>
    <mergeCell ref="L49:L51"/>
    <mergeCell ref="M49:M51"/>
    <mergeCell ref="O49:O51"/>
    <mergeCell ref="M52:M54"/>
    <mergeCell ref="L52:L54"/>
    <mergeCell ref="K52:K54"/>
    <mergeCell ref="J52:J54"/>
    <mergeCell ref="J46:J48"/>
    <mergeCell ref="K46:K48"/>
    <mergeCell ref="L46:L48"/>
    <mergeCell ref="M46:M48"/>
    <mergeCell ref="O46:O48"/>
    <mergeCell ref="P46:P48"/>
    <mergeCell ref="Q46:Q48"/>
    <mergeCell ref="A43:A45"/>
    <mergeCell ref="A49:A51"/>
    <mergeCell ref="B49:B51"/>
    <mergeCell ref="C49:C51"/>
    <mergeCell ref="D49:D51"/>
    <mergeCell ref="E49:E51"/>
    <mergeCell ref="F49:F51"/>
    <mergeCell ref="G49:G51"/>
    <mergeCell ref="H49:H51"/>
    <mergeCell ref="I49:I51"/>
    <mergeCell ref="B46:B48"/>
    <mergeCell ref="A46:A48"/>
    <mergeCell ref="C46:C48"/>
    <mergeCell ref="D46:D48"/>
    <mergeCell ref="E46:E48"/>
    <mergeCell ref="F46:F48"/>
    <mergeCell ref="G46:G48"/>
    <mergeCell ref="H46:H48"/>
    <mergeCell ref="I46:I48"/>
    <mergeCell ref="B43:B45"/>
    <mergeCell ref="C43:C45"/>
    <mergeCell ref="D43:D45"/>
    <mergeCell ref="E43:E45"/>
    <mergeCell ref="F43:F45"/>
    <mergeCell ref="G43:G45"/>
    <mergeCell ref="H43:H45"/>
    <mergeCell ref="I43:I45"/>
    <mergeCell ref="J40:J42"/>
    <mergeCell ref="K40:K42"/>
    <mergeCell ref="L40:L42"/>
    <mergeCell ref="M40:M42"/>
    <mergeCell ref="O40:O42"/>
    <mergeCell ref="P40:P42"/>
    <mergeCell ref="Q40:Q42"/>
    <mergeCell ref="J43:J45"/>
    <mergeCell ref="K43:K45"/>
    <mergeCell ref="L43:L45"/>
    <mergeCell ref="M43:M45"/>
    <mergeCell ref="O43:O45"/>
    <mergeCell ref="P43:P45"/>
    <mergeCell ref="Q43:Q45"/>
    <mergeCell ref="A40:A42"/>
    <mergeCell ref="B40:B42"/>
    <mergeCell ref="C40:C42"/>
    <mergeCell ref="D40:D42"/>
    <mergeCell ref="E40:E42"/>
    <mergeCell ref="F40:F42"/>
    <mergeCell ref="G40:G42"/>
    <mergeCell ref="H40:H42"/>
    <mergeCell ref="I40:I42"/>
    <mergeCell ref="Q37:Q39"/>
    <mergeCell ref="K37:K39"/>
    <mergeCell ref="L37:L39"/>
    <mergeCell ref="M37:M39"/>
    <mergeCell ref="O37:O39"/>
    <mergeCell ref="P37:P39"/>
    <mergeCell ref="F37:F39"/>
    <mergeCell ref="G37:G39"/>
    <mergeCell ref="H37:H39"/>
    <mergeCell ref="I37:I39"/>
    <mergeCell ref="J37:J39"/>
    <mergeCell ref="A37:A39"/>
    <mergeCell ref="B37:B39"/>
    <mergeCell ref="C37:C39"/>
    <mergeCell ref="D37:D39"/>
    <mergeCell ref="E37:E39"/>
    <mergeCell ref="G34:G36"/>
    <mergeCell ref="F34:F36"/>
    <mergeCell ref="E34:E36"/>
    <mergeCell ref="D34:D36"/>
    <mergeCell ref="C34:C36"/>
    <mergeCell ref="Q31:Q33"/>
    <mergeCell ref="Q34:Q36"/>
    <mergeCell ref="P34:P36"/>
    <mergeCell ref="O34:O36"/>
    <mergeCell ref="M34:M36"/>
    <mergeCell ref="K31:K33"/>
    <mergeCell ref="L31:L33"/>
    <mergeCell ref="M31:M33"/>
    <mergeCell ref="O31:O33"/>
    <mergeCell ref="P31:P33"/>
    <mergeCell ref="J31:J33"/>
    <mergeCell ref="A34:A36"/>
    <mergeCell ref="B34:B36"/>
    <mergeCell ref="C31:C33"/>
    <mergeCell ref="D31:D33"/>
    <mergeCell ref="E31:E33"/>
    <mergeCell ref="L34:L36"/>
    <mergeCell ref="K34:K36"/>
    <mergeCell ref="J34:J36"/>
    <mergeCell ref="I34:I36"/>
    <mergeCell ref="H34:H36"/>
    <mergeCell ref="A31:A33"/>
    <mergeCell ref="B31:B33"/>
    <mergeCell ref="G28:G30"/>
    <mergeCell ref="F28:F30"/>
    <mergeCell ref="E28:E30"/>
    <mergeCell ref="D28:D30"/>
    <mergeCell ref="F31:F33"/>
    <mergeCell ref="G31:G33"/>
    <mergeCell ref="H31:H33"/>
    <mergeCell ref="I28:I30"/>
    <mergeCell ref="I31:I33"/>
    <mergeCell ref="Q25:Q27"/>
    <mergeCell ref="P28:P30"/>
    <mergeCell ref="O28:O30"/>
    <mergeCell ref="Q28:Q30"/>
    <mergeCell ref="C28:C30"/>
    <mergeCell ref="B28:B30"/>
    <mergeCell ref="A28:A30"/>
    <mergeCell ref="J25:J27"/>
    <mergeCell ref="K25:K27"/>
    <mergeCell ref="L25:L27"/>
    <mergeCell ref="M25:M27"/>
    <mergeCell ref="O25:O27"/>
    <mergeCell ref="M28:M30"/>
    <mergeCell ref="L28:L30"/>
    <mergeCell ref="K28:K30"/>
    <mergeCell ref="J28:J30"/>
    <mergeCell ref="A25:A27"/>
    <mergeCell ref="B25:B27"/>
    <mergeCell ref="C25:C27"/>
    <mergeCell ref="D25:D27"/>
    <mergeCell ref="E25:E27"/>
    <mergeCell ref="F25:F27"/>
    <mergeCell ref="G25:G27"/>
    <mergeCell ref="H28:H30"/>
    <mergeCell ref="H25:H27"/>
    <mergeCell ref="I25:I27"/>
    <mergeCell ref="I19:I21"/>
    <mergeCell ref="J19:J21"/>
    <mergeCell ref="K19:K21"/>
    <mergeCell ref="L19:L21"/>
    <mergeCell ref="M19:M21"/>
    <mergeCell ref="O19:O21"/>
    <mergeCell ref="P19:P21"/>
    <mergeCell ref="P25:P27"/>
    <mergeCell ref="H19:H21"/>
    <mergeCell ref="Q19:Q21"/>
    <mergeCell ref="A22:A24"/>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19:A21"/>
    <mergeCell ref="B19:B21"/>
    <mergeCell ref="C19:C21"/>
    <mergeCell ref="D19:D21"/>
    <mergeCell ref="E19:E21"/>
    <mergeCell ref="F19:F21"/>
    <mergeCell ref="G19:G21"/>
    <mergeCell ref="B16:B18"/>
    <mergeCell ref="C16:C18"/>
    <mergeCell ref="D16:D18"/>
    <mergeCell ref="E16:E18"/>
    <mergeCell ref="F16:F18"/>
    <mergeCell ref="G16:G18"/>
    <mergeCell ref="H16:H18"/>
    <mergeCell ref="K16:K18"/>
    <mergeCell ref="L16:L18"/>
    <mergeCell ref="I16:I18"/>
    <mergeCell ref="M16:M18"/>
    <mergeCell ref="O16:O18"/>
    <mergeCell ref="P16:P18"/>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I7:I9"/>
    <mergeCell ref="J7:J9"/>
    <mergeCell ref="A7:A9"/>
    <mergeCell ref="B7:B9"/>
    <mergeCell ref="C7:C9"/>
    <mergeCell ref="D7:D9"/>
    <mergeCell ref="E151:AM151"/>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Q82:Q84"/>
    <mergeCell ref="G82:G84"/>
    <mergeCell ref="H82:H84"/>
    <mergeCell ref="I82:I84"/>
    <mergeCell ref="J82:J84"/>
    <mergeCell ref="K82:K84"/>
    <mergeCell ref="L82:L84"/>
    <mergeCell ref="M82:M84"/>
    <mergeCell ref="O82:O84"/>
    <mergeCell ref="P82:P84"/>
    <mergeCell ref="J67:J69"/>
    <mergeCell ref="K67:K69"/>
    <mergeCell ref="L67:L69"/>
    <mergeCell ref="M67:M69"/>
    <mergeCell ref="O67:O69"/>
    <mergeCell ref="P67:P69"/>
    <mergeCell ref="Q67:Q69"/>
    <mergeCell ref="A67:A69"/>
    <mergeCell ref="B67:B69"/>
    <mergeCell ref="C67:C69"/>
    <mergeCell ref="D67:D69"/>
    <mergeCell ref="E67:E69"/>
    <mergeCell ref="F67:F69"/>
    <mergeCell ref="G67:G69"/>
    <mergeCell ref="H67:H69"/>
    <mergeCell ref="I67:I69"/>
  </mergeCells>
  <conditionalFormatting sqref="K7 AB7:AB15">
    <cfRule type="cellIs" dxfId="2553" priority="3309" operator="equal">
      <formula>"Muy Alta"</formula>
    </cfRule>
    <cfRule type="cellIs" dxfId="2552" priority="3310" operator="equal">
      <formula>"Alta"</formula>
    </cfRule>
    <cfRule type="cellIs" dxfId="2551" priority="3311" operator="equal">
      <formula>"Media"</formula>
    </cfRule>
    <cfRule type="cellIs" dxfId="2550" priority="3312" operator="equal">
      <formula>"Baja"</formula>
    </cfRule>
    <cfRule type="cellIs" dxfId="2549" priority="3313" operator="equal">
      <formula>"Muy Baja"</formula>
    </cfRule>
  </conditionalFormatting>
  <conditionalFormatting sqref="Q7 AF7:AF15">
    <cfRule type="cellIs" dxfId="2548" priority="3300" operator="equal">
      <formula>"Extremo"</formula>
    </cfRule>
    <cfRule type="cellIs" dxfId="2547" priority="3301" operator="equal">
      <formula>"Alto"</formula>
    </cfRule>
    <cfRule type="cellIs" dxfId="2546" priority="3302" operator="equal">
      <formula>"Moderado"</formula>
    </cfRule>
    <cfRule type="cellIs" dxfId="2545" priority="3303" operator="equal">
      <formula>"Bajo"</formula>
    </cfRule>
  </conditionalFormatting>
  <conditionalFormatting sqref="AB46 AB52 AB55 AB58 AB61 AB64 AB76 AB79 AB85 AB88 AB94:AB95 AB103 AB16 AB19">
    <cfRule type="cellIs" dxfId="2544" priority="3295" operator="equal">
      <formula>"Muy Alta"</formula>
    </cfRule>
    <cfRule type="cellIs" dxfId="2543" priority="3296" operator="equal">
      <formula>"Alta"</formula>
    </cfRule>
    <cfRule type="cellIs" dxfId="2542" priority="3297" operator="equal">
      <formula>"Media"</formula>
    </cfRule>
    <cfRule type="cellIs" dxfId="2541" priority="3298" operator="equal">
      <formula>"Baja"</formula>
    </cfRule>
    <cfRule type="cellIs" dxfId="2540" priority="3299" operator="equal">
      <formula>"Muy Baja"</formula>
    </cfRule>
  </conditionalFormatting>
  <conditionalFormatting sqref="AD46 AD52 AD55 AD58 AD61 AD64 AD76 AD79 AD85 AD88 AD94:AD95 AD103 AD19 AD7:AD16">
    <cfRule type="cellIs" dxfId="2539" priority="3290" operator="equal">
      <formula>"Catastrófico"</formula>
    </cfRule>
    <cfRule type="cellIs" dxfId="2538" priority="3291" operator="equal">
      <formula>"Mayor"</formula>
    </cfRule>
    <cfRule type="cellIs" dxfId="2537" priority="3292" operator="equal">
      <formula>"Moderado"</formula>
    </cfRule>
    <cfRule type="cellIs" dxfId="2536" priority="3293" operator="equal">
      <formula>"Menor"</formula>
    </cfRule>
    <cfRule type="cellIs" dxfId="2535" priority="3294" operator="equal">
      <formula>"Leve"</formula>
    </cfRule>
  </conditionalFormatting>
  <conditionalFormatting sqref="AF46 AF52 AF55 AF58 AF61 AF64 AF76 AF79 AF85 AF88 AF94:AF95 AF103 AF16 AF19">
    <cfRule type="cellIs" dxfId="2534" priority="3286" operator="equal">
      <formula>"Extremo"</formula>
    </cfRule>
    <cfRule type="cellIs" dxfId="2533" priority="3287" operator="equal">
      <formula>"Alto"</formula>
    </cfRule>
    <cfRule type="cellIs" dxfId="2532" priority="3288" operator="equal">
      <formula>"Moderado"</formula>
    </cfRule>
    <cfRule type="cellIs" dxfId="2531" priority="3289" operator="equal">
      <formula>"Bajo"</formula>
    </cfRule>
  </conditionalFormatting>
  <conditionalFormatting sqref="K94:K95">
    <cfRule type="cellIs" dxfId="2530" priority="1423" operator="equal">
      <formula>"Muy Alta"</formula>
    </cfRule>
    <cfRule type="cellIs" dxfId="2529" priority="1424" operator="equal">
      <formula>"Alta"</formula>
    </cfRule>
    <cfRule type="cellIs" dxfId="2528" priority="1425" operator="equal">
      <formula>"Media"</formula>
    </cfRule>
    <cfRule type="cellIs" dxfId="2527" priority="1426" operator="equal">
      <formula>"Baja"</formula>
    </cfRule>
    <cfRule type="cellIs" dxfId="2526" priority="1427" operator="equal">
      <formula>"Muy Baja"</formula>
    </cfRule>
  </conditionalFormatting>
  <conditionalFormatting sqref="K79">
    <cfRule type="cellIs" dxfId="2525" priority="1483" operator="equal">
      <formula>"Muy Alta"</formula>
    </cfRule>
    <cfRule type="cellIs" dxfId="2524" priority="1484" operator="equal">
      <formula>"Alta"</formula>
    </cfRule>
    <cfRule type="cellIs" dxfId="2523" priority="1485" operator="equal">
      <formula>"Media"</formula>
    </cfRule>
    <cfRule type="cellIs" dxfId="2522" priority="1486" operator="equal">
      <formula>"Baja"</formula>
    </cfRule>
    <cfRule type="cellIs" dxfId="2521" priority="1487" operator="equal">
      <formula>"Muy Baja"</formula>
    </cfRule>
  </conditionalFormatting>
  <conditionalFormatting sqref="N7:N9">
    <cfRule type="containsText" dxfId="2520" priority="2991" operator="containsText" text="❌">
      <formula>NOT(ISERROR(SEARCH("❌",N7)))</formula>
    </cfRule>
  </conditionalFormatting>
  <conditionalFormatting sqref="AD49">
    <cfRule type="cellIs" dxfId="2519" priority="2469" operator="equal">
      <formula>"Catastrófico"</formula>
    </cfRule>
    <cfRule type="cellIs" dxfId="2518" priority="2470" operator="equal">
      <formula>"Mayor"</formula>
    </cfRule>
    <cfRule type="cellIs" dxfId="2517" priority="2471" operator="equal">
      <formula>"Moderado"</formula>
    </cfRule>
    <cfRule type="cellIs" dxfId="2516" priority="2472" operator="equal">
      <formula>"Menor"</formula>
    </cfRule>
    <cfRule type="cellIs" dxfId="2515" priority="2473" operator="equal">
      <formula>"Leve"</formula>
    </cfRule>
  </conditionalFormatting>
  <conditionalFormatting sqref="AF49">
    <cfRule type="cellIs" dxfId="2514" priority="2465" operator="equal">
      <formula>"Extremo"</formula>
    </cfRule>
    <cfRule type="cellIs" dxfId="2513" priority="2466" operator="equal">
      <formula>"Alto"</formula>
    </cfRule>
    <cfRule type="cellIs" dxfId="2512" priority="2467" operator="equal">
      <formula>"Moderado"</formula>
    </cfRule>
    <cfRule type="cellIs" dxfId="2511" priority="2468" operator="equal">
      <formula>"Bajo"</formula>
    </cfRule>
  </conditionalFormatting>
  <conditionalFormatting sqref="AF47">
    <cfRule type="cellIs" dxfId="2510" priority="2479" operator="equal">
      <formula>"Extremo"</formula>
    </cfRule>
    <cfRule type="cellIs" dxfId="2509" priority="2480" operator="equal">
      <formula>"Alto"</formula>
    </cfRule>
    <cfRule type="cellIs" dxfId="2508" priority="2481" operator="equal">
      <formula>"Moderado"</formula>
    </cfRule>
    <cfRule type="cellIs" dxfId="2507" priority="2482" operator="equal">
      <formula>"Bajo"</formula>
    </cfRule>
  </conditionalFormatting>
  <conditionalFormatting sqref="AB20">
    <cfRule type="cellIs" dxfId="2506" priority="2894" operator="equal">
      <formula>"Muy Alta"</formula>
    </cfRule>
    <cfRule type="cellIs" dxfId="2505" priority="2895" operator="equal">
      <formula>"Alta"</formula>
    </cfRule>
    <cfRule type="cellIs" dxfId="2504" priority="2896" operator="equal">
      <formula>"Media"</formula>
    </cfRule>
    <cfRule type="cellIs" dxfId="2503" priority="2897" operator="equal">
      <formula>"Baja"</formula>
    </cfRule>
    <cfRule type="cellIs" dxfId="2502" priority="2898" operator="equal">
      <formula>"Muy Baja"</formula>
    </cfRule>
  </conditionalFormatting>
  <conditionalFormatting sqref="AD20">
    <cfRule type="cellIs" dxfId="2501" priority="2889" operator="equal">
      <formula>"Catastrófico"</formula>
    </cfRule>
    <cfRule type="cellIs" dxfId="2500" priority="2890" operator="equal">
      <formula>"Mayor"</formula>
    </cfRule>
    <cfRule type="cellIs" dxfId="2499" priority="2891" operator="equal">
      <formula>"Moderado"</formula>
    </cfRule>
    <cfRule type="cellIs" dxfId="2498" priority="2892" operator="equal">
      <formula>"Menor"</formula>
    </cfRule>
    <cfRule type="cellIs" dxfId="2497" priority="2893" operator="equal">
      <formula>"Leve"</formula>
    </cfRule>
  </conditionalFormatting>
  <conditionalFormatting sqref="AF20">
    <cfRule type="cellIs" dxfId="2496" priority="2885" operator="equal">
      <formula>"Extremo"</formula>
    </cfRule>
    <cfRule type="cellIs" dxfId="2495" priority="2886" operator="equal">
      <formula>"Alto"</formula>
    </cfRule>
    <cfRule type="cellIs" dxfId="2494" priority="2887" operator="equal">
      <formula>"Moderado"</formula>
    </cfRule>
    <cfRule type="cellIs" dxfId="2493" priority="2888" operator="equal">
      <formula>"Bajo"</formula>
    </cfRule>
  </conditionalFormatting>
  <conditionalFormatting sqref="AB21">
    <cfRule type="cellIs" dxfId="2492" priority="2880" operator="equal">
      <formula>"Muy Alta"</formula>
    </cfRule>
    <cfRule type="cellIs" dxfId="2491" priority="2881" operator="equal">
      <formula>"Alta"</formula>
    </cfRule>
    <cfRule type="cellIs" dxfId="2490" priority="2882" operator="equal">
      <formula>"Media"</formula>
    </cfRule>
    <cfRule type="cellIs" dxfId="2489" priority="2883" operator="equal">
      <formula>"Baja"</formula>
    </cfRule>
    <cfRule type="cellIs" dxfId="2488" priority="2884" operator="equal">
      <formula>"Muy Baja"</formula>
    </cfRule>
  </conditionalFormatting>
  <conditionalFormatting sqref="AD21">
    <cfRule type="cellIs" dxfId="2487" priority="2875" operator="equal">
      <formula>"Catastrófico"</formula>
    </cfRule>
    <cfRule type="cellIs" dxfId="2486" priority="2876" operator="equal">
      <formula>"Mayor"</formula>
    </cfRule>
    <cfRule type="cellIs" dxfId="2485" priority="2877" operator="equal">
      <formula>"Moderado"</formula>
    </cfRule>
    <cfRule type="cellIs" dxfId="2484" priority="2878" operator="equal">
      <formula>"Menor"</formula>
    </cfRule>
    <cfRule type="cellIs" dxfId="2483" priority="2879" operator="equal">
      <formula>"Leve"</formula>
    </cfRule>
  </conditionalFormatting>
  <conditionalFormatting sqref="AF21">
    <cfRule type="cellIs" dxfId="2482" priority="2871" operator="equal">
      <formula>"Extremo"</formula>
    </cfRule>
    <cfRule type="cellIs" dxfId="2481" priority="2872" operator="equal">
      <formula>"Alto"</formula>
    </cfRule>
    <cfRule type="cellIs" dxfId="2480" priority="2873" operator="equal">
      <formula>"Moderado"</formula>
    </cfRule>
    <cfRule type="cellIs" dxfId="2479" priority="2874" operator="equal">
      <formula>"Bajo"</formula>
    </cfRule>
  </conditionalFormatting>
  <conditionalFormatting sqref="AB22">
    <cfRule type="cellIs" dxfId="2478" priority="2866" operator="equal">
      <formula>"Muy Alta"</formula>
    </cfRule>
    <cfRule type="cellIs" dxfId="2477" priority="2867" operator="equal">
      <formula>"Alta"</formula>
    </cfRule>
    <cfRule type="cellIs" dxfId="2476" priority="2868" operator="equal">
      <formula>"Media"</formula>
    </cfRule>
    <cfRule type="cellIs" dxfId="2475" priority="2869" operator="equal">
      <formula>"Baja"</formula>
    </cfRule>
    <cfRule type="cellIs" dxfId="2474" priority="2870" operator="equal">
      <formula>"Muy Baja"</formula>
    </cfRule>
  </conditionalFormatting>
  <conditionalFormatting sqref="AD22">
    <cfRule type="cellIs" dxfId="2473" priority="2861" operator="equal">
      <formula>"Catastrófico"</formula>
    </cfRule>
    <cfRule type="cellIs" dxfId="2472" priority="2862" operator="equal">
      <formula>"Mayor"</formula>
    </cfRule>
    <cfRule type="cellIs" dxfId="2471" priority="2863" operator="equal">
      <formula>"Moderado"</formula>
    </cfRule>
    <cfRule type="cellIs" dxfId="2470" priority="2864" operator="equal">
      <formula>"Menor"</formula>
    </cfRule>
    <cfRule type="cellIs" dxfId="2469" priority="2865" operator="equal">
      <formula>"Leve"</formula>
    </cfRule>
  </conditionalFormatting>
  <conditionalFormatting sqref="AF22">
    <cfRule type="cellIs" dxfId="2468" priority="2857" operator="equal">
      <formula>"Extremo"</formula>
    </cfRule>
    <cfRule type="cellIs" dxfId="2467" priority="2858" operator="equal">
      <formula>"Alto"</formula>
    </cfRule>
    <cfRule type="cellIs" dxfId="2466" priority="2859" operator="equal">
      <formula>"Moderado"</formula>
    </cfRule>
    <cfRule type="cellIs" dxfId="2465" priority="2860" operator="equal">
      <formula>"Bajo"</formula>
    </cfRule>
  </conditionalFormatting>
  <conditionalFormatting sqref="AB23">
    <cfRule type="cellIs" dxfId="2464" priority="2852" operator="equal">
      <formula>"Muy Alta"</formula>
    </cfRule>
    <cfRule type="cellIs" dxfId="2463" priority="2853" operator="equal">
      <formula>"Alta"</formula>
    </cfRule>
    <cfRule type="cellIs" dxfId="2462" priority="2854" operator="equal">
      <formula>"Media"</formula>
    </cfRule>
    <cfRule type="cellIs" dxfId="2461" priority="2855" operator="equal">
      <formula>"Baja"</formula>
    </cfRule>
    <cfRule type="cellIs" dxfId="2460" priority="2856" operator="equal">
      <formula>"Muy Baja"</formula>
    </cfRule>
  </conditionalFormatting>
  <conditionalFormatting sqref="AD23">
    <cfRule type="cellIs" dxfId="2459" priority="2847" operator="equal">
      <formula>"Catastrófico"</formula>
    </cfRule>
    <cfRule type="cellIs" dxfId="2458" priority="2848" operator="equal">
      <formula>"Mayor"</formula>
    </cfRule>
    <cfRule type="cellIs" dxfId="2457" priority="2849" operator="equal">
      <formula>"Moderado"</formula>
    </cfRule>
    <cfRule type="cellIs" dxfId="2456" priority="2850" operator="equal">
      <formula>"Menor"</formula>
    </cfRule>
    <cfRule type="cellIs" dxfId="2455" priority="2851" operator="equal">
      <formula>"Leve"</formula>
    </cfRule>
  </conditionalFormatting>
  <conditionalFormatting sqref="AF23">
    <cfRule type="cellIs" dxfId="2454" priority="2843" operator="equal">
      <formula>"Extremo"</formula>
    </cfRule>
    <cfRule type="cellIs" dxfId="2453" priority="2844" operator="equal">
      <formula>"Alto"</formula>
    </cfRule>
    <cfRule type="cellIs" dxfId="2452" priority="2845" operator="equal">
      <formula>"Moderado"</formula>
    </cfRule>
    <cfRule type="cellIs" dxfId="2451" priority="2846" operator="equal">
      <formula>"Bajo"</formula>
    </cfRule>
  </conditionalFormatting>
  <conditionalFormatting sqref="AB24">
    <cfRule type="cellIs" dxfId="2450" priority="2838" operator="equal">
      <formula>"Muy Alta"</formula>
    </cfRule>
    <cfRule type="cellIs" dxfId="2449" priority="2839" operator="equal">
      <formula>"Alta"</formula>
    </cfRule>
    <cfRule type="cellIs" dxfId="2448" priority="2840" operator="equal">
      <formula>"Media"</formula>
    </cfRule>
    <cfRule type="cellIs" dxfId="2447" priority="2841" operator="equal">
      <formula>"Baja"</formula>
    </cfRule>
    <cfRule type="cellIs" dxfId="2446" priority="2842" operator="equal">
      <formula>"Muy Baja"</formula>
    </cfRule>
  </conditionalFormatting>
  <conditionalFormatting sqref="AD24">
    <cfRule type="cellIs" dxfId="2445" priority="2833" operator="equal">
      <formula>"Catastrófico"</formula>
    </cfRule>
    <cfRule type="cellIs" dxfId="2444" priority="2834" operator="equal">
      <formula>"Mayor"</formula>
    </cfRule>
    <cfRule type="cellIs" dxfId="2443" priority="2835" operator="equal">
      <formula>"Moderado"</formula>
    </cfRule>
    <cfRule type="cellIs" dxfId="2442" priority="2836" operator="equal">
      <formula>"Menor"</formula>
    </cfRule>
    <cfRule type="cellIs" dxfId="2441" priority="2837" operator="equal">
      <formula>"Leve"</formula>
    </cfRule>
  </conditionalFormatting>
  <conditionalFormatting sqref="AF24">
    <cfRule type="cellIs" dxfId="2440" priority="2829" operator="equal">
      <formula>"Extremo"</formula>
    </cfRule>
    <cfRule type="cellIs" dxfId="2439" priority="2830" operator="equal">
      <formula>"Alto"</formula>
    </cfRule>
    <cfRule type="cellIs" dxfId="2438" priority="2831" operator="equal">
      <formula>"Moderado"</formula>
    </cfRule>
    <cfRule type="cellIs" dxfId="2437" priority="2832" operator="equal">
      <formula>"Bajo"</formula>
    </cfRule>
  </conditionalFormatting>
  <conditionalFormatting sqref="AB25">
    <cfRule type="cellIs" dxfId="2436" priority="2824" operator="equal">
      <formula>"Muy Alta"</formula>
    </cfRule>
    <cfRule type="cellIs" dxfId="2435" priority="2825" operator="equal">
      <formula>"Alta"</formula>
    </cfRule>
    <cfRule type="cellIs" dxfId="2434" priority="2826" operator="equal">
      <formula>"Media"</formula>
    </cfRule>
    <cfRule type="cellIs" dxfId="2433" priority="2827" operator="equal">
      <formula>"Baja"</formula>
    </cfRule>
    <cfRule type="cellIs" dxfId="2432" priority="2828" operator="equal">
      <formula>"Muy Baja"</formula>
    </cfRule>
  </conditionalFormatting>
  <conditionalFormatting sqref="AD25">
    <cfRule type="cellIs" dxfId="2431" priority="2819" operator="equal">
      <formula>"Catastrófico"</formula>
    </cfRule>
    <cfRule type="cellIs" dxfId="2430" priority="2820" operator="equal">
      <formula>"Mayor"</formula>
    </cfRule>
    <cfRule type="cellIs" dxfId="2429" priority="2821" operator="equal">
      <formula>"Moderado"</formula>
    </cfRule>
    <cfRule type="cellIs" dxfId="2428" priority="2822" operator="equal">
      <formula>"Menor"</formula>
    </cfRule>
    <cfRule type="cellIs" dxfId="2427" priority="2823" operator="equal">
      <formula>"Leve"</formula>
    </cfRule>
  </conditionalFormatting>
  <conditionalFormatting sqref="AF25">
    <cfRule type="cellIs" dxfId="2426" priority="2815" operator="equal">
      <formula>"Extremo"</formula>
    </cfRule>
    <cfRule type="cellIs" dxfId="2425" priority="2816" operator="equal">
      <formula>"Alto"</formula>
    </cfRule>
    <cfRule type="cellIs" dxfId="2424" priority="2817" operator="equal">
      <formula>"Moderado"</formula>
    </cfRule>
    <cfRule type="cellIs" dxfId="2423" priority="2818" operator="equal">
      <formula>"Bajo"</formula>
    </cfRule>
  </conditionalFormatting>
  <conditionalFormatting sqref="AB26">
    <cfRule type="cellIs" dxfId="2422" priority="2810" operator="equal">
      <formula>"Muy Alta"</formula>
    </cfRule>
    <cfRule type="cellIs" dxfId="2421" priority="2811" operator="equal">
      <formula>"Alta"</formula>
    </cfRule>
    <cfRule type="cellIs" dxfId="2420" priority="2812" operator="equal">
      <formula>"Media"</formula>
    </cfRule>
    <cfRule type="cellIs" dxfId="2419" priority="2813" operator="equal">
      <formula>"Baja"</formula>
    </cfRule>
    <cfRule type="cellIs" dxfId="2418" priority="2814" operator="equal">
      <formula>"Muy Baja"</formula>
    </cfRule>
  </conditionalFormatting>
  <conditionalFormatting sqref="AD26">
    <cfRule type="cellIs" dxfId="2417" priority="2805" operator="equal">
      <formula>"Catastrófico"</formula>
    </cfRule>
    <cfRule type="cellIs" dxfId="2416" priority="2806" operator="equal">
      <formula>"Mayor"</formula>
    </cfRule>
    <cfRule type="cellIs" dxfId="2415" priority="2807" operator="equal">
      <formula>"Moderado"</formula>
    </cfRule>
    <cfRule type="cellIs" dxfId="2414" priority="2808" operator="equal">
      <formula>"Menor"</formula>
    </cfRule>
    <cfRule type="cellIs" dxfId="2413" priority="2809" operator="equal">
      <formula>"Leve"</formula>
    </cfRule>
  </conditionalFormatting>
  <conditionalFormatting sqref="AF26">
    <cfRule type="cellIs" dxfId="2412" priority="2801" operator="equal">
      <formula>"Extremo"</formula>
    </cfRule>
    <cfRule type="cellIs" dxfId="2411" priority="2802" operator="equal">
      <formula>"Alto"</formula>
    </cfRule>
    <cfRule type="cellIs" dxfId="2410" priority="2803" operator="equal">
      <formula>"Moderado"</formula>
    </cfRule>
    <cfRule type="cellIs" dxfId="2409" priority="2804" operator="equal">
      <formula>"Bajo"</formula>
    </cfRule>
  </conditionalFormatting>
  <conditionalFormatting sqref="AB27">
    <cfRule type="cellIs" dxfId="2408" priority="2796" operator="equal">
      <formula>"Muy Alta"</formula>
    </cfRule>
    <cfRule type="cellIs" dxfId="2407" priority="2797" operator="equal">
      <formula>"Alta"</formula>
    </cfRule>
    <cfRule type="cellIs" dxfId="2406" priority="2798" operator="equal">
      <formula>"Media"</formula>
    </cfRule>
    <cfRule type="cellIs" dxfId="2405" priority="2799" operator="equal">
      <formula>"Baja"</formula>
    </cfRule>
    <cfRule type="cellIs" dxfId="2404" priority="2800" operator="equal">
      <formula>"Muy Baja"</formula>
    </cfRule>
  </conditionalFormatting>
  <conditionalFormatting sqref="AD27">
    <cfRule type="cellIs" dxfId="2403" priority="2791" operator="equal">
      <formula>"Catastrófico"</formula>
    </cfRule>
    <cfRule type="cellIs" dxfId="2402" priority="2792" operator="equal">
      <formula>"Mayor"</formula>
    </cfRule>
    <cfRule type="cellIs" dxfId="2401" priority="2793" operator="equal">
      <formula>"Moderado"</formula>
    </cfRule>
    <cfRule type="cellIs" dxfId="2400" priority="2794" operator="equal">
      <formula>"Menor"</formula>
    </cfRule>
    <cfRule type="cellIs" dxfId="2399" priority="2795" operator="equal">
      <formula>"Leve"</formula>
    </cfRule>
  </conditionalFormatting>
  <conditionalFormatting sqref="AF27">
    <cfRule type="cellIs" dxfId="2398" priority="2787" operator="equal">
      <formula>"Extremo"</formula>
    </cfRule>
    <cfRule type="cellIs" dxfId="2397" priority="2788" operator="equal">
      <formula>"Alto"</formula>
    </cfRule>
    <cfRule type="cellIs" dxfId="2396" priority="2789" operator="equal">
      <formula>"Moderado"</formula>
    </cfRule>
    <cfRule type="cellIs" dxfId="2395" priority="2790" operator="equal">
      <formula>"Bajo"</formula>
    </cfRule>
  </conditionalFormatting>
  <conditionalFormatting sqref="AB28">
    <cfRule type="cellIs" dxfId="2394" priority="2782" operator="equal">
      <formula>"Muy Alta"</formula>
    </cfRule>
    <cfRule type="cellIs" dxfId="2393" priority="2783" operator="equal">
      <formula>"Alta"</formula>
    </cfRule>
    <cfRule type="cellIs" dxfId="2392" priority="2784" operator="equal">
      <formula>"Media"</formula>
    </cfRule>
    <cfRule type="cellIs" dxfId="2391" priority="2785" operator="equal">
      <formula>"Baja"</formula>
    </cfRule>
    <cfRule type="cellIs" dxfId="2390" priority="2786" operator="equal">
      <formula>"Muy Baja"</formula>
    </cfRule>
  </conditionalFormatting>
  <conditionalFormatting sqref="AD28">
    <cfRule type="cellIs" dxfId="2389" priority="2777" operator="equal">
      <formula>"Catastrófico"</formula>
    </cfRule>
    <cfRule type="cellIs" dxfId="2388" priority="2778" operator="equal">
      <formula>"Mayor"</formula>
    </cfRule>
    <cfRule type="cellIs" dxfId="2387" priority="2779" operator="equal">
      <formula>"Moderado"</formula>
    </cfRule>
    <cfRule type="cellIs" dxfId="2386" priority="2780" operator="equal">
      <formula>"Menor"</formula>
    </cfRule>
    <cfRule type="cellIs" dxfId="2385" priority="2781" operator="equal">
      <formula>"Leve"</formula>
    </cfRule>
  </conditionalFormatting>
  <conditionalFormatting sqref="AF28">
    <cfRule type="cellIs" dxfId="2384" priority="2773" operator="equal">
      <formula>"Extremo"</formula>
    </cfRule>
    <cfRule type="cellIs" dxfId="2383" priority="2774" operator="equal">
      <formula>"Alto"</formula>
    </cfRule>
    <cfRule type="cellIs" dxfId="2382" priority="2775" operator="equal">
      <formula>"Moderado"</formula>
    </cfRule>
    <cfRule type="cellIs" dxfId="2381" priority="2776" operator="equal">
      <formula>"Bajo"</formula>
    </cfRule>
  </conditionalFormatting>
  <conditionalFormatting sqref="AB29">
    <cfRule type="cellIs" dxfId="2380" priority="2768" operator="equal">
      <formula>"Muy Alta"</formula>
    </cfRule>
    <cfRule type="cellIs" dxfId="2379" priority="2769" operator="equal">
      <formula>"Alta"</formula>
    </cfRule>
    <cfRule type="cellIs" dxfId="2378" priority="2770" operator="equal">
      <formula>"Media"</formula>
    </cfRule>
    <cfRule type="cellIs" dxfId="2377" priority="2771" operator="equal">
      <formula>"Baja"</formula>
    </cfRule>
    <cfRule type="cellIs" dxfId="2376" priority="2772" operator="equal">
      <formula>"Muy Baja"</formula>
    </cfRule>
  </conditionalFormatting>
  <conditionalFormatting sqref="AD29">
    <cfRule type="cellIs" dxfId="2375" priority="2763" operator="equal">
      <formula>"Catastrófico"</formula>
    </cfRule>
    <cfRule type="cellIs" dxfId="2374" priority="2764" operator="equal">
      <formula>"Mayor"</formula>
    </cfRule>
    <cfRule type="cellIs" dxfId="2373" priority="2765" operator="equal">
      <formula>"Moderado"</formula>
    </cfRule>
    <cfRule type="cellIs" dxfId="2372" priority="2766" operator="equal">
      <formula>"Menor"</formula>
    </cfRule>
    <cfRule type="cellIs" dxfId="2371" priority="2767" operator="equal">
      <formula>"Leve"</formula>
    </cfRule>
  </conditionalFormatting>
  <conditionalFormatting sqref="AF29">
    <cfRule type="cellIs" dxfId="2370" priority="2759" operator="equal">
      <formula>"Extremo"</formula>
    </cfRule>
    <cfRule type="cellIs" dxfId="2369" priority="2760" operator="equal">
      <formula>"Alto"</formula>
    </cfRule>
    <cfRule type="cellIs" dxfId="2368" priority="2761" operator="equal">
      <formula>"Moderado"</formula>
    </cfRule>
    <cfRule type="cellIs" dxfId="2367" priority="2762" operator="equal">
      <formula>"Bajo"</formula>
    </cfRule>
  </conditionalFormatting>
  <conditionalFormatting sqref="AB30">
    <cfRule type="cellIs" dxfId="2366" priority="2754" operator="equal">
      <formula>"Muy Alta"</formula>
    </cfRule>
    <cfRule type="cellIs" dxfId="2365" priority="2755" operator="equal">
      <formula>"Alta"</formula>
    </cfRule>
    <cfRule type="cellIs" dxfId="2364" priority="2756" operator="equal">
      <formula>"Media"</formula>
    </cfRule>
    <cfRule type="cellIs" dxfId="2363" priority="2757" operator="equal">
      <formula>"Baja"</formula>
    </cfRule>
    <cfRule type="cellIs" dxfId="2362" priority="2758" operator="equal">
      <formula>"Muy Baja"</formula>
    </cfRule>
  </conditionalFormatting>
  <conditionalFormatting sqref="AD30">
    <cfRule type="cellIs" dxfId="2361" priority="2749" operator="equal">
      <formula>"Catastrófico"</formula>
    </cfRule>
    <cfRule type="cellIs" dxfId="2360" priority="2750" operator="equal">
      <formula>"Mayor"</formula>
    </cfRule>
    <cfRule type="cellIs" dxfId="2359" priority="2751" operator="equal">
      <formula>"Moderado"</formula>
    </cfRule>
    <cfRule type="cellIs" dxfId="2358" priority="2752" operator="equal">
      <formula>"Menor"</formula>
    </cfRule>
    <cfRule type="cellIs" dxfId="2357" priority="2753" operator="equal">
      <formula>"Leve"</formula>
    </cfRule>
  </conditionalFormatting>
  <conditionalFormatting sqref="AF30">
    <cfRule type="cellIs" dxfId="2356" priority="2745" operator="equal">
      <formula>"Extremo"</formula>
    </cfRule>
    <cfRule type="cellIs" dxfId="2355" priority="2746" operator="equal">
      <formula>"Alto"</formula>
    </cfRule>
    <cfRule type="cellIs" dxfId="2354" priority="2747" operator="equal">
      <formula>"Moderado"</formula>
    </cfRule>
    <cfRule type="cellIs" dxfId="2353" priority="2748" operator="equal">
      <formula>"Bajo"</formula>
    </cfRule>
  </conditionalFormatting>
  <conditionalFormatting sqref="AB31">
    <cfRule type="cellIs" dxfId="2352" priority="2740" operator="equal">
      <formula>"Muy Alta"</formula>
    </cfRule>
    <cfRule type="cellIs" dxfId="2351" priority="2741" operator="equal">
      <formula>"Alta"</formula>
    </cfRule>
    <cfRule type="cellIs" dxfId="2350" priority="2742" operator="equal">
      <formula>"Media"</formula>
    </cfRule>
    <cfRule type="cellIs" dxfId="2349" priority="2743" operator="equal">
      <formula>"Baja"</formula>
    </cfRule>
    <cfRule type="cellIs" dxfId="2348" priority="2744" operator="equal">
      <formula>"Muy Baja"</formula>
    </cfRule>
  </conditionalFormatting>
  <conditionalFormatting sqref="AD31">
    <cfRule type="cellIs" dxfId="2347" priority="2735" operator="equal">
      <formula>"Catastrófico"</formula>
    </cfRule>
    <cfRule type="cellIs" dxfId="2346" priority="2736" operator="equal">
      <formula>"Mayor"</formula>
    </cfRule>
    <cfRule type="cellIs" dxfId="2345" priority="2737" operator="equal">
      <formula>"Moderado"</formula>
    </cfRule>
    <cfRule type="cellIs" dxfId="2344" priority="2738" operator="equal">
      <formula>"Menor"</formula>
    </cfRule>
    <cfRule type="cellIs" dxfId="2343" priority="2739" operator="equal">
      <formula>"Leve"</formula>
    </cfRule>
  </conditionalFormatting>
  <conditionalFormatting sqref="AF31">
    <cfRule type="cellIs" dxfId="2342" priority="2731" operator="equal">
      <formula>"Extremo"</formula>
    </cfRule>
    <cfRule type="cellIs" dxfId="2341" priority="2732" operator="equal">
      <formula>"Alto"</formula>
    </cfRule>
    <cfRule type="cellIs" dxfId="2340" priority="2733" operator="equal">
      <formula>"Moderado"</formula>
    </cfRule>
    <cfRule type="cellIs" dxfId="2339" priority="2734" operator="equal">
      <formula>"Bajo"</formula>
    </cfRule>
  </conditionalFormatting>
  <conditionalFormatting sqref="AB32">
    <cfRule type="cellIs" dxfId="2338" priority="2726" operator="equal">
      <formula>"Muy Alta"</formula>
    </cfRule>
    <cfRule type="cellIs" dxfId="2337" priority="2727" operator="equal">
      <formula>"Alta"</formula>
    </cfRule>
    <cfRule type="cellIs" dxfId="2336" priority="2728" operator="equal">
      <formula>"Media"</formula>
    </cfRule>
    <cfRule type="cellIs" dxfId="2335" priority="2729" operator="equal">
      <formula>"Baja"</formula>
    </cfRule>
    <cfRule type="cellIs" dxfId="2334" priority="2730" operator="equal">
      <formula>"Muy Baja"</formula>
    </cfRule>
  </conditionalFormatting>
  <conditionalFormatting sqref="AD32">
    <cfRule type="cellIs" dxfId="2333" priority="2721" operator="equal">
      <formula>"Catastrófico"</formula>
    </cfRule>
    <cfRule type="cellIs" dxfId="2332" priority="2722" operator="equal">
      <formula>"Mayor"</formula>
    </cfRule>
    <cfRule type="cellIs" dxfId="2331" priority="2723" operator="equal">
      <formula>"Moderado"</formula>
    </cfRule>
    <cfRule type="cellIs" dxfId="2330" priority="2724" operator="equal">
      <formula>"Menor"</formula>
    </cfRule>
    <cfRule type="cellIs" dxfId="2329" priority="2725" operator="equal">
      <formula>"Leve"</formula>
    </cfRule>
  </conditionalFormatting>
  <conditionalFormatting sqref="AF32">
    <cfRule type="cellIs" dxfId="2328" priority="2717" operator="equal">
      <formula>"Extremo"</formula>
    </cfRule>
    <cfRule type="cellIs" dxfId="2327" priority="2718" operator="equal">
      <formula>"Alto"</formula>
    </cfRule>
    <cfRule type="cellIs" dxfId="2326" priority="2719" operator="equal">
      <formula>"Moderado"</formula>
    </cfRule>
    <cfRule type="cellIs" dxfId="2325" priority="2720" operator="equal">
      <formula>"Bajo"</formula>
    </cfRule>
  </conditionalFormatting>
  <conditionalFormatting sqref="AB33">
    <cfRule type="cellIs" dxfId="2324" priority="2712" operator="equal">
      <formula>"Muy Alta"</formula>
    </cfRule>
    <cfRule type="cellIs" dxfId="2323" priority="2713" operator="equal">
      <formula>"Alta"</formula>
    </cfRule>
    <cfRule type="cellIs" dxfId="2322" priority="2714" operator="equal">
      <formula>"Media"</formula>
    </cfRule>
    <cfRule type="cellIs" dxfId="2321" priority="2715" operator="equal">
      <formula>"Baja"</formula>
    </cfRule>
    <cfRule type="cellIs" dxfId="2320" priority="2716" operator="equal">
      <formula>"Muy Baja"</formula>
    </cfRule>
  </conditionalFormatting>
  <conditionalFormatting sqref="AD33">
    <cfRule type="cellIs" dxfId="2319" priority="2707" operator="equal">
      <formula>"Catastrófico"</formula>
    </cfRule>
    <cfRule type="cellIs" dxfId="2318" priority="2708" operator="equal">
      <formula>"Mayor"</formula>
    </cfRule>
    <cfRule type="cellIs" dxfId="2317" priority="2709" operator="equal">
      <formula>"Moderado"</formula>
    </cfRule>
    <cfRule type="cellIs" dxfId="2316" priority="2710" operator="equal">
      <formula>"Menor"</formula>
    </cfRule>
    <cfRule type="cellIs" dxfId="2315" priority="2711" operator="equal">
      <formula>"Leve"</formula>
    </cfRule>
  </conditionalFormatting>
  <conditionalFormatting sqref="AF33">
    <cfRule type="cellIs" dxfId="2314" priority="2703" operator="equal">
      <formula>"Extremo"</formula>
    </cfRule>
    <cfRule type="cellIs" dxfId="2313" priority="2704" operator="equal">
      <formula>"Alto"</formula>
    </cfRule>
    <cfRule type="cellIs" dxfId="2312" priority="2705" operator="equal">
      <formula>"Moderado"</formula>
    </cfRule>
    <cfRule type="cellIs" dxfId="2311" priority="2706" operator="equal">
      <formula>"Bajo"</formula>
    </cfRule>
  </conditionalFormatting>
  <conditionalFormatting sqref="AB34">
    <cfRule type="cellIs" dxfId="2310" priority="2698" operator="equal">
      <formula>"Muy Alta"</formula>
    </cfRule>
    <cfRule type="cellIs" dxfId="2309" priority="2699" operator="equal">
      <formula>"Alta"</formula>
    </cfRule>
    <cfRule type="cellIs" dxfId="2308" priority="2700" operator="equal">
      <formula>"Media"</formula>
    </cfRule>
    <cfRule type="cellIs" dxfId="2307" priority="2701" operator="equal">
      <formula>"Baja"</formula>
    </cfRule>
    <cfRule type="cellIs" dxfId="2306" priority="2702" operator="equal">
      <formula>"Muy Baja"</formula>
    </cfRule>
  </conditionalFormatting>
  <conditionalFormatting sqref="AD34">
    <cfRule type="cellIs" dxfId="2305" priority="2693" operator="equal">
      <formula>"Catastrófico"</formula>
    </cfRule>
    <cfRule type="cellIs" dxfId="2304" priority="2694" operator="equal">
      <formula>"Mayor"</formula>
    </cfRule>
    <cfRule type="cellIs" dxfId="2303" priority="2695" operator="equal">
      <formula>"Moderado"</formula>
    </cfRule>
    <cfRule type="cellIs" dxfId="2302" priority="2696" operator="equal">
      <formula>"Menor"</formula>
    </cfRule>
    <cfRule type="cellIs" dxfId="2301" priority="2697" operator="equal">
      <formula>"Leve"</formula>
    </cfRule>
  </conditionalFormatting>
  <conditionalFormatting sqref="AF34">
    <cfRule type="cellIs" dxfId="2300" priority="2689" operator="equal">
      <formula>"Extremo"</formula>
    </cfRule>
    <cfRule type="cellIs" dxfId="2299" priority="2690" operator="equal">
      <formula>"Alto"</formula>
    </cfRule>
    <cfRule type="cellIs" dxfId="2298" priority="2691" operator="equal">
      <formula>"Moderado"</formula>
    </cfRule>
    <cfRule type="cellIs" dxfId="2297" priority="2692" operator="equal">
      <formula>"Bajo"</formula>
    </cfRule>
  </conditionalFormatting>
  <conditionalFormatting sqref="AB35">
    <cfRule type="cellIs" dxfId="2296" priority="2684" operator="equal">
      <formula>"Muy Alta"</formula>
    </cfRule>
    <cfRule type="cellIs" dxfId="2295" priority="2685" operator="equal">
      <formula>"Alta"</formula>
    </cfRule>
    <cfRule type="cellIs" dxfId="2294" priority="2686" operator="equal">
      <formula>"Media"</formula>
    </cfRule>
    <cfRule type="cellIs" dxfId="2293" priority="2687" operator="equal">
      <formula>"Baja"</formula>
    </cfRule>
    <cfRule type="cellIs" dxfId="2292" priority="2688" operator="equal">
      <formula>"Muy Baja"</formula>
    </cfRule>
  </conditionalFormatting>
  <conditionalFormatting sqref="AD35">
    <cfRule type="cellIs" dxfId="2291" priority="2679" operator="equal">
      <formula>"Catastrófico"</formula>
    </cfRule>
    <cfRule type="cellIs" dxfId="2290" priority="2680" operator="equal">
      <formula>"Mayor"</formula>
    </cfRule>
    <cfRule type="cellIs" dxfId="2289" priority="2681" operator="equal">
      <formula>"Moderado"</formula>
    </cfRule>
    <cfRule type="cellIs" dxfId="2288" priority="2682" operator="equal">
      <formula>"Menor"</formula>
    </cfRule>
    <cfRule type="cellIs" dxfId="2287" priority="2683" operator="equal">
      <formula>"Leve"</formula>
    </cfRule>
  </conditionalFormatting>
  <conditionalFormatting sqref="AF35">
    <cfRule type="cellIs" dxfId="2286" priority="2675" operator="equal">
      <formula>"Extremo"</formula>
    </cfRule>
    <cfRule type="cellIs" dxfId="2285" priority="2676" operator="equal">
      <formula>"Alto"</formula>
    </cfRule>
    <cfRule type="cellIs" dxfId="2284" priority="2677" operator="equal">
      <formula>"Moderado"</formula>
    </cfRule>
    <cfRule type="cellIs" dxfId="2283" priority="2678" operator="equal">
      <formula>"Bajo"</formula>
    </cfRule>
  </conditionalFormatting>
  <conditionalFormatting sqref="AB36">
    <cfRule type="cellIs" dxfId="2282" priority="2670" operator="equal">
      <formula>"Muy Alta"</formula>
    </cfRule>
    <cfRule type="cellIs" dxfId="2281" priority="2671" operator="equal">
      <formula>"Alta"</formula>
    </cfRule>
    <cfRule type="cellIs" dxfId="2280" priority="2672" operator="equal">
      <formula>"Media"</formula>
    </cfRule>
    <cfRule type="cellIs" dxfId="2279" priority="2673" operator="equal">
      <formula>"Baja"</formula>
    </cfRule>
    <cfRule type="cellIs" dxfId="2278" priority="2674" operator="equal">
      <formula>"Muy Baja"</formula>
    </cfRule>
  </conditionalFormatting>
  <conditionalFormatting sqref="AD36">
    <cfRule type="cellIs" dxfId="2277" priority="2665" operator="equal">
      <formula>"Catastrófico"</formula>
    </cfRule>
    <cfRule type="cellIs" dxfId="2276" priority="2666" operator="equal">
      <formula>"Mayor"</formula>
    </cfRule>
    <cfRule type="cellIs" dxfId="2275" priority="2667" operator="equal">
      <formula>"Moderado"</formula>
    </cfRule>
    <cfRule type="cellIs" dxfId="2274" priority="2668" operator="equal">
      <formula>"Menor"</formula>
    </cfRule>
    <cfRule type="cellIs" dxfId="2273" priority="2669" operator="equal">
      <formula>"Leve"</formula>
    </cfRule>
  </conditionalFormatting>
  <conditionalFormatting sqref="AF36">
    <cfRule type="cellIs" dxfId="2272" priority="2661" operator="equal">
      <formula>"Extremo"</formula>
    </cfRule>
    <cfRule type="cellIs" dxfId="2271" priority="2662" operator="equal">
      <formula>"Alto"</formula>
    </cfRule>
    <cfRule type="cellIs" dxfId="2270" priority="2663" operator="equal">
      <formula>"Moderado"</formula>
    </cfRule>
    <cfRule type="cellIs" dxfId="2269" priority="2664" operator="equal">
      <formula>"Bajo"</formula>
    </cfRule>
  </conditionalFormatting>
  <conditionalFormatting sqref="AB37">
    <cfRule type="cellIs" dxfId="2268" priority="2656" operator="equal">
      <formula>"Muy Alta"</formula>
    </cfRule>
    <cfRule type="cellIs" dxfId="2267" priority="2657" operator="equal">
      <formula>"Alta"</formula>
    </cfRule>
    <cfRule type="cellIs" dxfId="2266" priority="2658" operator="equal">
      <formula>"Media"</formula>
    </cfRule>
    <cfRule type="cellIs" dxfId="2265" priority="2659" operator="equal">
      <formula>"Baja"</formula>
    </cfRule>
    <cfRule type="cellIs" dxfId="2264" priority="2660" operator="equal">
      <formula>"Muy Baja"</formula>
    </cfRule>
  </conditionalFormatting>
  <conditionalFormatting sqref="AD37">
    <cfRule type="cellIs" dxfId="2263" priority="2651" operator="equal">
      <formula>"Catastrófico"</formula>
    </cfRule>
    <cfRule type="cellIs" dxfId="2262" priority="2652" operator="equal">
      <formula>"Mayor"</formula>
    </cfRule>
    <cfRule type="cellIs" dxfId="2261" priority="2653" operator="equal">
      <formula>"Moderado"</formula>
    </cfRule>
    <cfRule type="cellIs" dxfId="2260" priority="2654" operator="equal">
      <formula>"Menor"</formula>
    </cfRule>
    <cfRule type="cellIs" dxfId="2259" priority="2655" operator="equal">
      <formula>"Leve"</formula>
    </cfRule>
  </conditionalFormatting>
  <conditionalFormatting sqref="AF37">
    <cfRule type="cellIs" dxfId="2258" priority="2647" operator="equal">
      <formula>"Extremo"</formula>
    </cfRule>
    <cfRule type="cellIs" dxfId="2257" priority="2648" operator="equal">
      <formula>"Alto"</formula>
    </cfRule>
    <cfRule type="cellIs" dxfId="2256" priority="2649" operator="equal">
      <formula>"Moderado"</formula>
    </cfRule>
    <cfRule type="cellIs" dxfId="2255" priority="2650" operator="equal">
      <formula>"Bajo"</formula>
    </cfRule>
  </conditionalFormatting>
  <conditionalFormatting sqref="AB38">
    <cfRule type="cellIs" dxfId="2254" priority="2642" operator="equal">
      <formula>"Muy Alta"</formula>
    </cfRule>
    <cfRule type="cellIs" dxfId="2253" priority="2643" operator="equal">
      <formula>"Alta"</formula>
    </cfRule>
    <cfRule type="cellIs" dxfId="2252" priority="2644" operator="equal">
      <formula>"Media"</formula>
    </cfRule>
    <cfRule type="cellIs" dxfId="2251" priority="2645" operator="equal">
      <formula>"Baja"</formula>
    </cfRule>
    <cfRule type="cellIs" dxfId="2250" priority="2646" operator="equal">
      <formula>"Muy Baja"</formula>
    </cfRule>
  </conditionalFormatting>
  <conditionalFormatting sqref="AD38">
    <cfRule type="cellIs" dxfId="2249" priority="2637" operator="equal">
      <formula>"Catastrófico"</formula>
    </cfRule>
    <cfRule type="cellIs" dxfId="2248" priority="2638" operator="equal">
      <formula>"Mayor"</formula>
    </cfRule>
    <cfRule type="cellIs" dxfId="2247" priority="2639" operator="equal">
      <formula>"Moderado"</formula>
    </cfRule>
    <cfRule type="cellIs" dxfId="2246" priority="2640" operator="equal">
      <formula>"Menor"</formula>
    </cfRule>
    <cfRule type="cellIs" dxfId="2245" priority="2641" operator="equal">
      <formula>"Leve"</formula>
    </cfRule>
  </conditionalFormatting>
  <conditionalFormatting sqref="AF38">
    <cfRule type="cellIs" dxfId="2244" priority="2633" operator="equal">
      <formula>"Extremo"</formula>
    </cfRule>
    <cfRule type="cellIs" dxfId="2243" priority="2634" operator="equal">
      <formula>"Alto"</formula>
    </cfRule>
    <cfRule type="cellIs" dxfId="2242" priority="2635" operator="equal">
      <formula>"Moderado"</formula>
    </cfRule>
    <cfRule type="cellIs" dxfId="2241" priority="2636" operator="equal">
      <formula>"Bajo"</formula>
    </cfRule>
  </conditionalFormatting>
  <conditionalFormatting sqref="AB39">
    <cfRule type="cellIs" dxfId="2240" priority="2628" operator="equal">
      <formula>"Muy Alta"</formula>
    </cfRule>
    <cfRule type="cellIs" dxfId="2239" priority="2629" operator="equal">
      <formula>"Alta"</formula>
    </cfRule>
    <cfRule type="cellIs" dxfId="2238" priority="2630" operator="equal">
      <formula>"Media"</formula>
    </cfRule>
    <cfRule type="cellIs" dxfId="2237" priority="2631" operator="equal">
      <formula>"Baja"</formula>
    </cfRule>
    <cfRule type="cellIs" dxfId="2236" priority="2632" operator="equal">
      <formula>"Muy Baja"</formula>
    </cfRule>
  </conditionalFormatting>
  <conditionalFormatting sqref="AD39">
    <cfRule type="cellIs" dxfId="2235" priority="2623" operator="equal">
      <formula>"Catastrófico"</formula>
    </cfRule>
    <cfRule type="cellIs" dxfId="2234" priority="2624" operator="equal">
      <formula>"Mayor"</formula>
    </cfRule>
    <cfRule type="cellIs" dxfId="2233" priority="2625" operator="equal">
      <formula>"Moderado"</formula>
    </cfRule>
    <cfRule type="cellIs" dxfId="2232" priority="2626" operator="equal">
      <formula>"Menor"</formula>
    </cfRule>
    <cfRule type="cellIs" dxfId="2231" priority="2627" operator="equal">
      <formula>"Leve"</formula>
    </cfRule>
  </conditionalFormatting>
  <conditionalFormatting sqref="AF39">
    <cfRule type="cellIs" dxfId="2230" priority="2619" operator="equal">
      <formula>"Extremo"</formula>
    </cfRule>
    <cfRule type="cellIs" dxfId="2229" priority="2620" operator="equal">
      <formula>"Alto"</formula>
    </cfRule>
    <cfRule type="cellIs" dxfId="2228" priority="2621" operator="equal">
      <formula>"Moderado"</formula>
    </cfRule>
    <cfRule type="cellIs" dxfId="2227" priority="2622" operator="equal">
      <formula>"Bajo"</formula>
    </cfRule>
  </conditionalFormatting>
  <conditionalFormatting sqref="AB40">
    <cfRule type="cellIs" dxfId="2226" priority="2572" operator="equal">
      <formula>"Muy Alta"</formula>
    </cfRule>
    <cfRule type="cellIs" dxfId="2225" priority="2573" operator="equal">
      <formula>"Alta"</formula>
    </cfRule>
    <cfRule type="cellIs" dxfId="2224" priority="2574" operator="equal">
      <formula>"Media"</formula>
    </cfRule>
    <cfRule type="cellIs" dxfId="2223" priority="2575" operator="equal">
      <formula>"Baja"</formula>
    </cfRule>
    <cfRule type="cellIs" dxfId="2222" priority="2576" operator="equal">
      <formula>"Muy Baja"</formula>
    </cfRule>
  </conditionalFormatting>
  <conditionalFormatting sqref="AD40">
    <cfRule type="cellIs" dxfId="2221" priority="2567" operator="equal">
      <formula>"Catastrófico"</formula>
    </cfRule>
    <cfRule type="cellIs" dxfId="2220" priority="2568" operator="equal">
      <formula>"Mayor"</formula>
    </cfRule>
    <cfRule type="cellIs" dxfId="2219" priority="2569" operator="equal">
      <formula>"Moderado"</formula>
    </cfRule>
    <cfRule type="cellIs" dxfId="2218" priority="2570" operator="equal">
      <formula>"Menor"</formula>
    </cfRule>
    <cfRule type="cellIs" dxfId="2217" priority="2571" operator="equal">
      <formula>"Leve"</formula>
    </cfRule>
  </conditionalFormatting>
  <conditionalFormatting sqref="AF40">
    <cfRule type="cellIs" dxfId="2216" priority="2563" operator="equal">
      <formula>"Extremo"</formula>
    </cfRule>
    <cfRule type="cellIs" dxfId="2215" priority="2564" operator="equal">
      <formula>"Alto"</formula>
    </cfRule>
    <cfRule type="cellIs" dxfId="2214" priority="2565" operator="equal">
      <formula>"Moderado"</formula>
    </cfRule>
    <cfRule type="cellIs" dxfId="2213" priority="2566" operator="equal">
      <formula>"Bajo"</formula>
    </cfRule>
  </conditionalFormatting>
  <conditionalFormatting sqref="AB43">
    <cfRule type="cellIs" dxfId="2212" priority="2558" operator="equal">
      <formula>"Muy Alta"</formula>
    </cfRule>
    <cfRule type="cellIs" dxfId="2211" priority="2559" operator="equal">
      <formula>"Alta"</formula>
    </cfRule>
    <cfRule type="cellIs" dxfId="2210" priority="2560" operator="equal">
      <formula>"Media"</formula>
    </cfRule>
    <cfRule type="cellIs" dxfId="2209" priority="2561" operator="equal">
      <formula>"Baja"</formula>
    </cfRule>
    <cfRule type="cellIs" dxfId="2208" priority="2562" operator="equal">
      <formula>"Muy Baja"</formula>
    </cfRule>
  </conditionalFormatting>
  <conditionalFormatting sqref="AD43">
    <cfRule type="cellIs" dxfId="2207" priority="2553" operator="equal">
      <formula>"Catastrófico"</formula>
    </cfRule>
    <cfRule type="cellIs" dxfId="2206" priority="2554" operator="equal">
      <formula>"Mayor"</formula>
    </cfRule>
    <cfRule type="cellIs" dxfId="2205" priority="2555" operator="equal">
      <formula>"Moderado"</formula>
    </cfRule>
    <cfRule type="cellIs" dxfId="2204" priority="2556" operator="equal">
      <formula>"Menor"</formula>
    </cfRule>
    <cfRule type="cellIs" dxfId="2203" priority="2557" operator="equal">
      <formula>"Leve"</formula>
    </cfRule>
  </conditionalFormatting>
  <conditionalFormatting sqref="AF43">
    <cfRule type="cellIs" dxfId="2202" priority="2549" operator="equal">
      <formula>"Extremo"</formula>
    </cfRule>
    <cfRule type="cellIs" dxfId="2201" priority="2550" operator="equal">
      <formula>"Alto"</formula>
    </cfRule>
    <cfRule type="cellIs" dxfId="2200" priority="2551" operator="equal">
      <formula>"Moderado"</formula>
    </cfRule>
    <cfRule type="cellIs" dxfId="2199" priority="2552" operator="equal">
      <formula>"Bajo"</formula>
    </cfRule>
  </conditionalFormatting>
  <conditionalFormatting sqref="AB41">
    <cfRule type="cellIs" dxfId="2198" priority="2544" operator="equal">
      <formula>"Muy Alta"</formula>
    </cfRule>
    <cfRule type="cellIs" dxfId="2197" priority="2545" operator="equal">
      <formula>"Alta"</formula>
    </cfRule>
    <cfRule type="cellIs" dxfId="2196" priority="2546" operator="equal">
      <formula>"Media"</formula>
    </cfRule>
    <cfRule type="cellIs" dxfId="2195" priority="2547" operator="equal">
      <formula>"Baja"</formula>
    </cfRule>
    <cfRule type="cellIs" dxfId="2194" priority="2548" operator="equal">
      <formula>"Muy Baja"</formula>
    </cfRule>
  </conditionalFormatting>
  <conditionalFormatting sqref="AD41">
    <cfRule type="cellIs" dxfId="2193" priority="2539" operator="equal">
      <formula>"Catastrófico"</formula>
    </cfRule>
    <cfRule type="cellIs" dxfId="2192" priority="2540" operator="equal">
      <formula>"Mayor"</formula>
    </cfRule>
    <cfRule type="cellIs" dxfId="2191" priority="2541" operator="equal">
      <formula>"Moderado"</formula>
    </cfRule>
    <cfRule type="cellIs" dxfId="2190" priority="2542" operator="equal">
      <formula>"Menor"</formula>
    </cfRule>
    <cfRule type="cellIs" dxfId="2189" priority="2543" operator="equal">
      <formula>"Leve"</formula>
    </cfRule>
  </conditionalFormatting>
  <conditionalFormatting sqref="AF41">
    <cfRule type="cellIs" dxfId="2188" priority="2535" operator="equal">
      <formula>"Extremo"</formula>
    </cfRule>
    <cfRule type="cellIs" dxfId="2187" priority="2536" operator="equal">
      <formula>"Alto"</formula>
    </cfRule>
    <cfRule type="cellIs" dxfId="2186" priority="2537" operator="equal">
      <formula>"Moderado"</formula>
    </cfRule>
    <cfRule type="cellIs" dxfId="2185" priority="2538" operator="equal">
      <formula>"Bajo"</formula>
    </cfRule>
  </conditionalFormatting>
  <conditionalFormatting sqref="AB42">
    <cfRule type="cellIs" dxfId="2184" priority="2530" operator="equal">
      <formula>"Muy Alta"</formula>
    </cfRule>
    <cfRule type="cellIs" dxfId="2183" priority="2531" operator="equal">
      <formula>"Alta"</formula>
    </cfRule>
    <cfRule type="cellIs" dxfId="2182" priority="2532" operator="equal">
      <formula>"Media"</formula>
    </cfRule>
    <cfRule type="cellIs" dxfId="2181" priority="2533" operator="equal">
      <formula>"Baja"</formula>
    </cfRule>
    <cfRule type="cellIs" dxfId="2180" priority="2534" operator="equal">
      <formula>"Muy Baja"</formula>
    </cfRule>
  </conditionalFormatting>
  <conditionalFormatting sqref="AD42">
    <cfRule type="cellIs" dxfId="2179" priority="2525" operator="equal">
      <formula>"Catastrófico"</formula>
    </cfRule>
    <cfRule type="cellIs" dxfId="2178" priority="2526" operator="equal">
      <formula>"Mayor"</formula>
    </cfRule>
    <cfRule type="cellIs" dxfId="2177" priority="2527" operator="equal">
      <formula>"Moderado"</formula>
    </cfRule>
    <cfRule type="cellIs" dxfId="2176" priority="2528" operator="equal">
      <formula>"Menor"</formula>
    </cfRule>
    <cfRule type="cellIs" dxfId="2175" priority="2529" operator="equal">
      <formula>"Leve"</formula>
    </cfRule>
  </conditionalFormatting>
  <conditionalFormatting sqref="AF42">
    <cfRule type="cellIs" dxfId="2174" priority="2521" operator="equal">
      <formula>"Extremo"</formula>
    </cfRule>
    <cfRule type="cellIs" dxfId="2173" priority="2522" operator="equal">
      <formula>"Alto"</formula>
    </cfRule>
    <cfRule type="cellIs" dxfId="2172" priority="2523" operator="equal">
      <formula>"Moderado"</formula>
    </cfRule>
    <cfRule type="cellIs" dxfId="2171" priority="2524" operator="equal">
      <formula>"Bajo"</formula>
    </cfRule>
  </conditionalFormatting>
  <conditionalFormatting sqref="AB44">
    <cfRule type="cellIs" dxfId="2170" priority="2516" operator="equal">
      <formula>"Muy Alta"</formula>
    </cfRule>
    <cfRule type="cellIs" dxfId="2169" priority="2517" operator="equal">
      <formula>"Alta"</formula>
    </cfRule>
    <cfRule type="cellIs" dxfId="2168" priority="2518" operator="equal">
      <formula>"Media"</formula>
    </cfRule>
    <cfRule type="cellIs" dxfId="2167" priority="2519" operator="equal">
      <formula>"Baja"</formula>
    </cfRule>
    <cfRule type="cellIs" dxfId="2166" priority="2520" operator="equal">
      <formula>"Muy Baja"</formula>
    </cfRule>
  </conditionalFormatting>
  <conditionalFormatting sqref="AD44">
    <cfRule type="cellIs" dxfId="2165" priority="2511" operator="equal">
      <formula>"Catastrófico"</formula>
    </cfRule>
    <cfRule type="cellIs" dxfId="2164" priority="2512" operator="equal">
      <formula>"Mayor"</formula>
    </cfRule>
    <cfRule type="cellIs" dxfId="2163" priority="2513" operator="equal">
      <formula>"Moderado"</formula>
    </cfRule>
    <cfRule type="cellIs" dxfId="2162" priority="2514" operator="equal">
      <formula>"Menor"</formula>
    </cfRule>
    <cfRule type="cellIs" dxfId="2161" priority="2515" operator="equal">
      <formula>"Leve"</formula>
    </cfRule>
  </conditionalFormatting>
  <conditionalFormatting sqref="AF44">
    <cfRule type="cellIs" dxfId="2160" priority="2507" operator="equal">
      <formula>"Extremo"</formula>
    </cfRule>
    <cfRule type="cellIs" dxfId="2159" priority="2508" operator="equal">
      <formula>"Alto"</formula>
    </cfRule>
    <cfRule type="cellIs" dxfId="2158" priority="2509" operator="equal">
      <formula>"Moderado"</formula>
    </cfRule>
    <cfRule type="cellIs" dxfId="2157" priority="2510" operator="equal">
      <formula>"Bajo"</formula>
    </cfRule>
  </conditionalFormatting>
  <conditionalFormatting sqref="AB45">
    <cfRule type="cellIs" dxfId="2156" priority="2502" operator="equal">
      <formula>"Muy Alta"</formula>
    </cfRule>
    <cfRule type="cellIs" dxfId="2155" priority="2503" operator="equal">
      <formula>"Alta"</formula>
    </cfRule>
    <cfRule type="cellIs" dxfId="2154" priority="2504" operator="equal">
      <formula>"Media"</formula>
    </cfRule>
    <cfRule type="cellIs" dxfId="2153" priority="2505" operator="equal">
      <formula>"Baja"</formula>
    </cfRule>
    <cfRule type="cellIs" dxfId="2152" priority="2506" operator="equal">
      <formula>"Muy Baja"</formula>
    </cfRule>
  </conditionalFormatting>
  <conditionalFormatting sqref="AD45">
    <cfRule type="cellIs" dxfId="2151" priority="2497" operator="equal">
      <formula>"Catastrófico"</formula>
    </cfRule>
    <cfRule type="cellIs" dxfId="2150" priority="2498" operator="equal">
      <formula>"Mayor"</formula>
    </cfRule>
    <cfRule type="cellIs" dxfId="2149" priority="2499" operator="equal">
      <formula>"Moderado"</formula>
    </cfRule>
    <cfRule type="cellIs" dxfId="2148" priority="2500" operator="equal">
      <formula>"Menor"</formula>
    </cfRule>
    <cfRule type="cellIs" dxfId="2147" priority="2501" operator="equal">
      <formula>"Leve"</formula>
    </cfRule>
  </conditionalFormatting>
  <conditionalFormatting sqref="AF45">
    <cfRule type="cellIs" dxfId="2146" priority="2493" operator="equal">
      <formula>"Extremo"</formula>
    </cfRule>
    <cfRule type="cellIs" dxfId="2145" priority="2494" operator="equal">
      <formula>"Alto"</formula>
    </cfRule>
    <cfRule type="cellIs" dxfId="2144" priority="2495" operator="equal">
      <formula>"Moderado"</formula>
    </cfRule>
    <cfRule type="cellIs" dxfId="2143" priority="2496" operator="equal">
      <formula>"Bajo"</formula>
    </cfRule>
  </conditionalFormatting>
  <conditionalFormatting sqref="AB47">
    <cfRule type="cellIs" dxfId="2142" priority="2488" operator="equal">
      <formula>"Muy Alta"</formula>
    </cfRule>
    <cfRule type="cellIs" dxfId="2141" priority="2489" operator="equal">
      <formula>"Alta"</formula>
    </cfRule>
    <cfRule type="cellIs" dxfId="2140" priority="2490" operator="equal">
      <formula>"Media"</formula>
    </cfRule>
    <cfRule type="cellIs" dxfId="2139" priority="2491" operator="equal">
      <formula>"Baja"</formula>
    </cfRule>
    <cfRule type="cellIs" dxfId="2138" priority="2492" operator="equal">
      <formula>"Muy Baja"</formula>
    </cfRule>
  </conditionalFormatting>
  <conditionalFormatting sqref="AD47">
    <cfRule type="cellIs" dxfId="2137" priority="2483" operator="equal">
      <formula>"Catastrófico"</formula>
    </cfRule>
    <cfRule type="cellIs" dxfId="2136" priority="2484" operator="equal">
      <formula>"Mayor"</formula>
    </cfRule>
    <cfRule type="cellIs" dxfId="2135" priority="2485" operator="equal">
      <formula>"Moderado"</formula>
    </cfRule>
    <cfRule type="cellIs" dxfId="2134" priority="2486" operator="equal">
      <formula>"Menor"</formula>
    </cfRule>
    <cfRule type="cellIs" dxfId="2133" priority="2487" operator="equal">
      <formula>"Leve"</formula>
    </cfRule>
  </conditionalFormatting>
  <conditionalFormatting sqref="AB49">
    <cfRule type="cellIs" dxfId="2132" priority="2474" operator="equal">
      <formula>"Muy Alta"</formula>
    </cfRule>
    <cfRule type="cellIs" dxfId="2131" priority="2475" operator="equal">
      <formula>"Alta"</formula>
    </cfRule>
    <cfRule type="cellIs" dxfId="2130" priority="2476" operator="equal">
      <formula>"Media"</formula>
    </cfRule>
    <cfRule type="cellIs" dxfId="2129" priority="2477" operator="equal">
      <formula>"Baja"</formula>
    </cfRule>
    <cfRule type="cellIs" dxfId="2128" priority="2478" operator="equal">
      <formula>"Muy Baja"</formula>
    </cfRule>
  </conditionalFormatting>
  <conditionalFormatting sqref="AB48">
    <cfRule type="cellIs" dxfId="2127" priority="2460" operator="equal">
      <formula>"Muy Alta"</formula>
    </cfRule>
    <cfRule type="cellIs" dxfId="2126" priority="2461" operator="equal">
      <formula>"Alta"</formula>
    </cfRule>
    <cfRule type="cellIs" dxfId="2125" priority="2462" operator="equal">
      <formula>"Media"</formula>
    </cfRule>
    <cfRule type="cellIs" dxfId="2124" priority="2463" operator="equal">
      <formula>"Baja"</formula>
    </cfRule>
    <cfRule type="cellIs" dxfId="2123" priority="2464" operator="equal">
      <formula>"Muy Baja"</formula>
    </cfRule>
  </conditionalFormatting>
  <conditionalFormatting sqref="AD48">
    <cfRule type="cellIs" dxfId="2122" priority="2455" operator="equal">
      <formula>"Catastrófico"</formula>
    </cfRule>
    <cfRule type="cellIs" dxfId="2121" priority="2456" operator="equal">
      <formula>"Mayor"</formula>
    </cfRule>
    <cfRule type="cellIs" dxfId="2120" priority="2457" operator="equal">
      <formula>"Moderado"</formula>
    </cfRule>
    <cfRule type="cellIs" dxfId="2119" priority="2458" operator="equal">
      <formula>"Menor"</formula>
    </cfRule>
    <cfRule type="cellIs" dxfId="2118" priority="2459" operator="equal">
      <formula>"Leve"</formula>
    </cfRule>
  </conditionalFormatting>
  <conditionalFormatting sqref="AF48">
    <cfRule type="cellIs" dxfId="2117" priority="2451" operator="equal">
      <formula>"Extremo"</formula>
    </cfRule>
    <cfRule type="cellIs" dxfId="2116" priority="2452" operator="equal">
      <formula>"Alto"</formula>
    </cfRule>
    <cfRule type="cellIs" dxfId="2115" priority="2453" operator="equal">
      <formula>"Moderado"</formula>
    </cfRule>
    <cfRule type="cellIs" dxfId="2114" priority="2454" operator="equal">
      <formula>"Bajo"</formula>
    </cfRule>
  </conditionalFormatting>
  <conditionalFormatting sqref="AB50">
    <cfRule type="cellIs" dxfId="2113" priority="2446" operator="equal">
      <formula>"Muy Alta"</formula>
    </cfRule>
    <cfRule type="cellIs" dxfId="2112" priority="2447" operator="equal">
      <formula>"Alta"</formula>
    </cfRule>
    <cfRule type="cellIs" dxfId="2111" priority="2448" operator="equal">
      <formula>"Media"</formula>
    </cfRule>
    <cfRule type="cellIs" dxfId="2110" priority="2449" operator="equal">
      <formula>"Baja"</formula>
    </cfRule>
    <cfRule type="cellIs" dxfId="2109" priority="2450" operator="equal">
      <formula>"Muy Baja"</formula>
    </cfRule>
  </conditionalFormatting>
  <conditionalFormatting sqref="AD50">
    <cfRule type="cellIs" dxfId="2108" priority="2441" operator="equal">
      <formula>"Catastrófico"</formula>
    </cfRule>
    <cfRule type="cellIs" dxfId="2107" priority="2442" operator="equal">
      <formula>"Mayor"</formula>
    </cfRule>
    <cfRule type="cellIs" dxfId="2106" priority="2443" operator="equal">
      <formula>"Moderado"</formula>
    </cfRule>
    <cfRule type="cellIs" dxfId="2105" priority="2444" operator="equal">
      <formula>"Menor"</formula>
    </cfRule>
    <cfRule type="cellIs" dxfId="2104" priority="2445" operator="equal">
      <formula>"Leve"</formula>
    </cfRule>
  </conditionalFormatting>
  <conditionalFormatting sqref="AF50">
    <cfRule type="cellIs" dxfId="2103" priority="2437" operator="equal">
      <formula>"Extremo"</formula>
    </cfRule>
    <cfRule type="cellIs" dxfId="2102" priority="2438" operator="equal">
      <formula>"Alto"</formula>
    </cfRule>
    <cfRule type="cellIs" dxfId="2101" priority="2439" operator="equal">
      <formula>"Moderado"</formula>
    </cfRule>
    <cfRule type="cellIs" dxfId="2100" priority="2440" operator="equal">
      <formula>"Bajo"</formula>
    </cfRule>
  </conditionalFormatting>
  <conditionalFormatting sqref="AB51">
    <cfRule type="cellIs" dxfId="2099" priority="2432" operator="equal">
      <formula>"Muy Alta"</formula>
    </cfRule>
    <cfRule type="cellIs" dxfId="2098" priority="2433" operator="equal">
      <formula>"Alta"</formula>
    </cfRule>
    <cfRule type="cellIs" dxfId="2097" priority="2434" operator="equal">
      <formula>"Media"</formula>
    </cfRule>
    <cfRule type="cellIs" dxfId="2096" priority="2435" operator="equal">
      <formula>"Baja"</formula>
    </cfRule>
    <cfRule type="cellIs" dxfId="2095" priority="2436" operator="equal">
      <formula>"Muy Baja"</formula>
    </cfRule>
  </conditionalFormatting>
  <conditionalFormatting sqref="AD51">
    <cfRule type="cellIs" dxfId="2094" priority="2427" operator="equal">
      <formula>"Catastrófico"</formula>
    </cfRule>
    <cfRule type="cellIs" dxfId="2093" priority="2428" operator="equal">
      <formula>"Mayor"</formula>
    </cfRule>
    <cfRule type="cellIs" dxfId="2092" priority="2429" operator="equal">
      <formula>"Moderado"</formula>
    </cfRule>
    <cfRule type="cellIs" dxfId="2091" priority="2430" operator="equal">
      <formula>"Menor"</formula>
    </cfRule>
    <cfRule type="cellIs" dxfId="2090" priority="2431" operator="equal">
      <formula>"Leve"</formula>
    </cfRule>
  </conditionalFormatting>
  <conditionalFormatting sqref="AF51">
    <cfRule type="cellIs" dxfId="2089" priority="2423" operator="equal">
      <formula>"Extremo"</formula>
    </cfRule>
    <cfRule type="cellIs" dxfId="2088" priority="2424" operator="equal">
      <formula>"Alto"</formula>
    </cfRule>
    <cfRule type="cellIs" dxfId="2087" priority="2425" operator="equal">
      <formula>"Moderado"</formula>
    </cfRule>
    <cfRule type="cellIs" dxfId="2086" priority="2426" operator="equal">
      <formula>"Bajo"</formula>
    </cfRule>
  </conditionalFormatting>
  <conditionalFormatting sqref="AB53">
    <cfRule type="cellIs" dxfId="2085" priority="2418" operator="equal">
      <formula>"Muy Alta"</formula>
    </cfRule>
    <cfRule type="cellIs" dxfId="2084" priority="2419" operator="equal">
      <formula>"Alta"</formula>
    </cfRule>
    <cfRule type="cellIs" dxfId="2083" priority="2420" operator="equal">
      <formula>"Media"</formula>
    </cfRule>
    <cfRule type="cellIs" dxfId="2082" priority="2421" operator="equal">
      <formula>"Baja"</formula>
    </cfRule>
    <cfRule type="cellIs" dxfId="2081" priority="2422" operator="equal">
      <formula>"Muy Baja"</formula>
    </cfRule>
  </conditionalFormatting>
  <conditionalFormatting sqref="AD53">
    <cfRule type="cellIs" dxfId="2080" priority="2413" operator="equal">
      <formula>"Catastrófico"</formula>
    </cfRule>
    <cfRule type="cellIs" dxfId="2079" priority="2414" operator="equal">
      <formula>"Mayor"</formula>
    </cfRule>
    <cfRule type="cellIs" dxfId="2078" priority="2415" operator="equal">
      <formula>"Moderado"</formula>
    </cfRule>
    <cfRule type="cellIs" dxfId="2077" priority="2416" operator="equal">
      <formula>"Menor"</formula>
    </cfRule>
    <cfRule type="cellIs" dxfId="2076" priority="2417" operator="equal">
      <formula>"Leve"</formula>
    </cfRule>
  </conditionalFormatting>
  <conditionalFormatting sqref="AF53">
    <cfRule type="cellIs" dxfId="2075" priority="2409" operator="equal">
      <formula>"Extremo"</formula>
    </cfRule>
    <cfRule type="cellIs" dxfId="2074" priority="2410" operator="equal">
      <formula>"Alto"</formula>
    </cfRule>
    <cfRule type="cellIs" dxfId="2073" priority="2411" operator="equal">
      <formula>"Moderado"</formula>
    </cfRule>
    <cfRule type="cellIs" dxfId="2072" priority="2412" operator="equal">
      <formula>"Bajo"</formula>
    </cfRule>
  </conditionalFormatting>
  <conditionalFormatting sqref="AB54">
    <cfRule type="cellIs" dxfId="2071" priority="2404" operator="equal">
      <formula>"Muy Alta"</formula>
    </cfRule>
    <cfRule type="cellIs" dxfId="2070" priority="2405" operator="equal">
      <formula>"Alta"</formula>
    </cfRule>
    <cfRule type="cellIs" dxfId="2069" priority="2406" operator="equal">
      <formula>"Media"</formula>
    </cfRule>
    <cfRule type="cellIs" dxfId="2068" priority="2407" operator="equal">
      <formula>"Baja"</formula>
    </cfRule>
    <cfRule type="cellIs" dxfId="2067" priority="2408" operator="equal">
      <formula>"Muy Baja"</formula>
    </cfRule>
  </conditionalFormatting>
  <conditionalFormatting sqref="AD54">
    <cfRule type="cellIs" dxfId="2066" priority="2399" operator="equal">
      <formula>"Catastrófico"</formula>
    </cfRule>
    <cfRule type="cellIs" dxfId="2065" priority="2400" operator="equal">
      <formula>"Mayor"</formula>
    </cfRule>
    <cfRule type="cellIs" dxfId="2064" priority="2401" operator="equal">
      <formula>"Moderado"</formula>
    </cfRule>
    <cfRule type="cellIs" dxfId="2063" priority="2402" operator="equal">
      <formula>"Menor"</formula>
    </cfRule>
    <cfRule type="cellIs" dxfId="2062" priority="2403" operator="equal">
      <formula>"Leve"</formula>
    </cfRule>
  </conditionalFormatting>
  <conditionalFormatting sqref="AF54">
    <cfRule type="cellIs" dxfId="2061" priority="2395" operator="equal">
      <formula>"Extremo"</formula>
    </cfRule>
    <cfRule type="cellIs" dxfId="2060" priority="2396" operator="equal">
      <formula>"Alto"</formula>
    </cfRule>
    <cfRule type="cellIs" dxfId="2059" priority="2397" operator="equal">
      <formula>"Moderado"</formula>
    </cfRule>
    <cfRule type="cellIs" dxfId="2058" priority="2398" operator="equal">
      <formula>"Bajo"</formula>
    </cfRule>
  </conditionalFormatting>
  <conditionalFormatting sqref="AB56">
    <cfRule type="cellIs" dxfId="2057" priority="2390" operator="equal">
      <formula>"Muy Alta"</formula>
    </cfRule>
    <cfRule type="cellIs" dxfId="2056" priority="2391" operator="equal">
      <formula>"Alta"</formula>
    </cfRule>
    <cfRule type="cellIs" dxfId="2055" priority="2392" operator="equal">
      <formula>"Media"</formula>
    </cfRule>
    <cfRule type="cellIs" dxfId="2054" priority="2393" operator="equal">
      <formula>"Baja"</formula>
    </cfRule>
    <cfRule type="cellIs" dxfId="2053" priority="2394" operator="equal">
      <formula>"Muy Baja"</formula>
    </cfRule>
  </conditionalFormatting>
  <conditionalFormatting sqref="AD56">
    <cfRule type="cellIs" dxfId="2052" priority="2385" operator="equal">
      <formula>"Catastrófico"</formula>
    </cfRule>
    <cfRule type="cellIs" dxfId="2051" priority="2386" operator="equal">
      <formula>"Mayor"</formula>
    </cfRule>
    <cfRule type="cellIs" dxfId="2050" priority="2387" operator="equal">
      <formula>"Moderado"</formula>
    </cfRule>
    <cfRule type="cellIs" dxfId="2049" priority="2388" operator="equal">
      <formula>"Menor"</formula>
    </cfRule>
    <cfRule type="cellIs" dxfId="2048" priority="2389" operator="equal">
      <formula>"Leve"</formula>
    </cfRule>
  </conditionalFormatting>
  <conditionalFormatting sqref="AF56">
    <cfRule type="cellIs" dxfId="2047" priority="2381" operator="equal">
      <formula>"Extremo"</formula>
    </cfRule>
    <cfRule type="cellIs" dxfId="2046" priority="2382" operator="equal">
      <formula>"Alto"</formula>
    </cfRule>
    <cfRule type="cellIs" dxfId="2045" priority="2383" operator="equal">
      <formula>"Moderado"</formula>
    </cfRule>
    <cfRule type="cellIs" dxfId="2044" priority="2384" operator="equal">
      <formula>"Bajo"</formula>
    </cfRule>
  </conditionalFormatting>
  <conditionalFormatting sqref="AB57">
    <cfRule type="cellIs" dxfId="2043" priority="2376" operator="equal">
      <formula>"Muy Alta"</formula>
    </cfRule>
    <cfRule type="cellIs" dxfId="2042" priority="2377" operator="equal">
      <formula>"Alta"</formula>
    </cfRule>
    <cfRule type="cellIs" dxfId="2041" priority="2378" operator="equal">
      <formula>"Media"</formula>
    </cfRule>
    <cfRule type="cellIs" dxfId="2040" priority="2379" operator="equal">
      <formula>"Baja"</formula>
    </cfRule>
    <cfRule type="cellIs" dxfId="2039" priority="2380" operator="equal">
      <formula>"Muy Baja"</formula>
    </cfRule>
  </conditionalFormatting>
  <conditionalFormatting sqref="AD57">
    <cfRule type="cellIs" dxfId="2038" priority="2371" operator="equal">
      <formula>"Catastrófico"</formula>
    </cfRule>
    <cfRule type="cellIs" dxfId="2037" priority="2372" operator="equal">
      <formula>"Mayor"</formula>
    </cfRule>
    <cfRule type="cellIs" dxfId="2036" priority="2373" operator="equal">
      <formula>"Moderado"</formula>
    </cfRule>
    <cfRule type="cellIs" dxfId="2035" priority="2374" operator="equal">
      <formula>"Menor"</formula>
    </cfRule>
    <cfRule type="cellIs" dxfId="2034" priority="2375" operator="equal">
      <formula>"Leve"</formula>
    </cfRule>
  </conditionalFormatting>
  <conditionalFormatting sqref="AF57">
    <cfRule type="cellIs" dxfId="2033" priority="2367" operator="equal">
      <formula>"Extremo"</formula>
    </cfRule>
    <cfRule type="cellIs" dxfId="2032" priority="2368" operator="equal">
      <formula>"Alto"</formula>
    </cfRule>
    <cfRule type="cellIs" dxfId="2031" priority="2369" operator="equal">
      <formula>"Moderado"</formula>
    </cfRule>
    <cfRule type="cellIs" dxfId="2030" priority="2370" operator="equal">
      <formula>"Bajo"</formula>
    </cfRule>
  </conditionalFormatting>
  <conditionalFormatting sqref="AB59">
    <cfRule type="cellIs" dxfId="2029" priority="2362" operator="equal">
      <formula>"Muy Alta"</formula>
    </cfRule>
    <cfRule type="cellIs" dxfId="2028" priority="2363" operator="equal">
      <formula>"Alta"</formula>
    </cfRule>
    <cfRule type="cellIs" dxfId="2027" priority="2364" operator="equal">
      <formula>"Media"</formula>
    </cfRule>
    <cfRule type="cellIs" dxfId="2026" priority="2365" operator="equal">
      <formula>"Baja"</formula>
    </cfRule>
    <cfRule type="cellIs" dxfId="2025" priority="2366" operator="equal">
      <formula>"Muy Baja"</formula>
    </cfRule>
  </conditionalFormatting>
  <conditionalFormatting sqref="AD59">
    <cfRule type="cellIs" dxfId="2024" priority="2357" operator="equal">
      <formula>"Catastrófico"</formula>
    </cfRule>
    <cfRule type="cellIs" dxfId="2023" priority="2358" operator="equal">
      <formula>"Mayor"</formula>
    </cfRule>
    <cfRule type="cellIs" dxfId="2022" priority="2359" operator="equal">
      <formula>"Moderado"</formula>
    </cfRule>
    <cfRule type="cellIs" dxfId="2021" priority="2360" operator="equal">
      <formula>"Menor"</formula>
    </cfRule>
    <cfRule type="cellIs" dxfId="2020" priority="2361" operator="equal">
      <formula>"Leve"</formula>
    </cfRule>
  </conditionalFormatting>
  <conditionalFormatting sqref="AF59">
    <cfRule type="cellIs" dxfId="2019" priority="2353" operator="equal">
      <formula>"Extremo"</formula>
    </cfRule>
    <cfRule type="cellIs" dxfId="2018" priority="2354" operator="equal">
      <formula>"Alto"</formula>
    </cfRule>
    <cfRule type="cellIs" dxfId="2017" priority="2355" operator="equal">
      <formula>"Moderado"</formula>
    </cfRule>
    <cfRule type="cellIs" dxfId="2016" priority="2356" operator="equal">
      <formula>"Bajo"</formula>
    </cfRule>
  </conditionalFormatting>
  <conditionalFormatting sqref="AB60">
    <cfRule type="cellIs" dxfId="2015" priority="2348" operator="equal">
      <formula>"Muy Alta"</formula>
    </cfRule>
    <cfRule type="cellIs" dxfId="2014" priority="2349" operator="equal">
      <formula>"Alta"</formula>
    </cfRule>
    <cfRule type="cellIs" dxfId="2013" priority="2350" operator="equal">
      <formula>"Media"</formula>
    </cfRule>
    <cfRule type="cellIs" dxfId="2012" priority="2351" operator="equal">
      <formula>"Baja"</formula>
    </cfRule>
    <cfRule type="cellIs" dxfId="2011" priority="2352" operator="equal">
      <formula>"Muy Baja"</formula>
    </cfRule>
  </conditionalFormatting>
  <conditionalFormatting sqref="AD60">
    <cfRule type="cellIs" dxfId="2010" priority="2343" operator="equal">
      <formula>"Catastrófico"</formula>
    </cfRule>
    <cfRule type="cellIs" dxfId="2009" priority="2344" operator="equal">
      <formula>"Mayor"</formula>
    </cfRule>
    <cfRule type="cellIs" dxfId="2008" priority="2345" operator="equal">
      <formula>"Moderado"</formula>
    </cfRule>
    <cfRule type="cellIs" dxfId="2007" priority="2346" operator="equal">
      <formula>"Menor"</formula>
    </cfRule>
    <cfRule type="cellIs" dxfId="2006" priority="2347" operator="equal">
      <formula>"Leve"</formula>
    </cfRule>
  </conditionalFormatting>
  <conditionalFormatting sqref="AF60">
    <cfRule type="cellIs" dxfId="2005" priority="2339" operator="equal">
      <formula>"Extremo"</formula>
    </cfRule>
    <cfRule type="cellIs" dxfId="2004" priority="2340" operator="equal">
      <formula>"Alto"</formula>
    </cfRule>
    <cfRule type="cellIs" dxfId="2003" priority="2341" operator="equal">
      <formula>"Moderado"</formula>
    </cfRule>
    <cfRule type="cellIs" dxfId="2002" priority="2342" operator="equal">
      <formula>"Bajo"</formula>
    </cfRule>
  </conditionalFormatting>
  <conditionalFormatting sqref="AB62">
    <cfRule type="cellIs" dxfId="2001" priority="2334" operator="equal">
      <formula>"Muy Alta"</formula>
    </cfRule>
    <cfRule type="cellIs" dxfId="2000" priority="2335" operator="equal">
      <formula>"Alta"</formula>
    </cfRule>
    <cfRule type="cellIs" dxfId="1999" priority="2336" operator="equal">
      <formula>"Media"</formula>
    </cfRule>
    <cfRule type="cellIs" dxfId="1998" priority="2337" operator="equal">
      <formula>"Baja"</formula>
    </cfRule>
    <cfRule type="cellIs" dxfId="1997" priority="2338" operator="equal">
      <formula>"Muy Baja"</formula>
    </cfRule>
  </conditionalFormatting>
  <conditionalFormatting sqref="AD62">
    <cfRule type="cellIs" dxfId="1996" priority="2329" operator="equal">
      <formula>"Catastrófico"</formula>
    </cfRule>
    <cfRule type="cellIs" dxfId="1995" priority="2330" operator="equal">
      <formula>"Mayor"</formula>
    </cfRule>
    <cfRule type="cellIs" dxfId="1994" priority="2331" operator="equal">
      <formula>"Moderado"</formula>
    </cfRule>
    <cfRule type="cellIs" dxfId="1993" priority="2332" operator="equal">
      <formula>"Menor"</formula>
    </cfRule>
    <cfRule type="cellIs" dxfId="1992" priority="2333" operator="equal">
      <formula>"Leve"</formula>
    </cfRule>
  </conditionalFormatting>
  <conditionalFormatting sqref="AF62">
    <cfRule type="cellIs" dxfId="1991" priority="2325" operator="equal">
      <formula>"Extremo"</formula>
    </cfRule>
    <cfRule type="cellIs" dxfId="1990" priority="2326" operator="equal">
      <formula>"Alto"</formula>
    </cfRule>
    <cfRule type="cellIs" dxfId="1989" priority="2327" operator="equal">
      <formula>"Moderado"</formula>
    </cfRule>
    <cfRule type="cellIs" dxfId="1988" priority="2328" operator="equal">
      <formula>"Bajo"</formula>
    </cfRule>
  </conditionalFormatting>
  <conditionalFormatting sqref="AB63">
    <cfRule type="cellIs" dxfId="1987" priority="2320" operator="equal">
      <formula>"Muy Alta"</formula>
    </cfRule>
    <cfRule type="cellIs" dxfId="1986" priority="2321" operator="equal">
      <formula>"Alta"</formula>
    </cfRule>
    <cfRule type="cellIs" dxfId="1985" priority="2322" operator="equal">
      <formula>"Media"</formula>
    </cfRule>
    <cfRule type="cellIs" dxfId="1984" priority="2323" operator="equal">
      <formula>"Baja"</formula>
    </cfRule>
    <cfRule type="cellIs" dxfId="1983" priority="2324" operator="equal">
      <formula>"Muy Baja"</formula>
    </cfRule>
  </conditionalFormatting>
  <conditionalFormatting sqref="AD63">
    <cfRule type="cellIs" dxfId="1982" priority="2315" operator="equal">
      <formula>"Catastrófico"</formula>
    </cfRule>
    <cfRule type="cellIs" dxfId="1981" priority="2316" operator="equal">
      <formula>"Mayor"</formula>
    </cfRule>
    <cfRule type="cellIs" dxfId="1980" priority="2317" operator="equal">
      <formula>"Moderado"</formula>
    </cfRule>
    <cfRule type="cellIs" dxfId="1979" priority="2318" operator="equal">
      <formula>"Menor"</formula>
    </cfRule>
    <cfRule type="cellIs" dxfId="1978" priority="2319" operator="equal">
      <formula>"Leve"</formula>
    </cfRule>
  </conditionalFormatting>
  <conditionalFormatting sqref="AF63">
    <cfRule type="cellIs" dxfId="1977" priority="2311" operator="equal">
      <formula>"Extremo"</formula>
    </cfRule>
    <cfRule type="cellIs" dxfId="1976" priority="2312" operator="equal">
      <formula>"Alto"</formula>
    </cfRule>
    <cfRule type="cellIs" dxfId="1975" priority="2313" operator="equal">
      <formula>"Moderado"</formula>
    </cfRule>
    <cfRule type="cellIs" dxfId="1974" priority="2314" operator="equal">
      <formula>"Bajo"</formula>
    </cfRule>
  </conditionalFormatting>
  <conditionalFormatting sqref="AB65">
    <cfRule type="cellIs" dxfId="1973" priority="2306" operator="equal">
      <formula>"Muy Alta"</formula>
    </cfRule>
    <cfRule type="cellIs" dxfId="1972" priority="2307" operator="equal">
      <formula>"Alta"</formula>
    </cfRule>
    <cfRule type="cellIs" dxfId="1971" priority="2308" operator="equal">
      <formula>"Media"</formula>
    </cfRule>
    <cfRule type="cellIs" dxfId="1970" priority="2309" operator="equal">
      <formula>"Baja"</formula>
    </cfRule>
    <cfRule type="cellIs" dxfId="1969" priority="2310" operator="equal">
      <formula>"Muy Baja"</formula>
    </cfRule>
  </conditionalFormatting>
  <conditionalFormatting sqref="AD65">
    <cfRule type="cellIs" dxfId="1968" priority="2301" operator="equal">
      <formula>"Catastrófico"</formula>
    </cfRule>
    <cfRule type="cellIs" dxfId="1967" priority="2302" operator="equal">
      <formula>"Mayor"</formula>
    </cfRule>
    <cfRule type="cellIs" dxfId="1966" priority="2303" operator="equal">
      <formula>"Moderado"</formula>
    </cfRule>
    <cfRule type="cellIs" dxfId="1965" priority="2304" operator="equal">
      <formula>"Menor"</formula>
    </cfRule>
    <cfRule type="cellIs" dxfId="1964" priority="2305" operator="equal">
      <formula>"Leve"</formula>
    </cfRule>
  </conditionalFormatting>
  <conditionalFormatting sqref="AF65">
    <cfRule type="cellIs" dxfId="1963" priority="2297" operator="equal">
      <formula>"Extremo"</formula>
    </cfRule>
    <cfRule type="cellIs" dxfId="1962" priority="2298" operator="equal">
      <formula>"Alto"</formula>
    </cfRule>
    <cfRule type="cellIs" dxfId="1961" priority="2299" operator="equal">
      <formula>"Moderado"</formula>
    </cfRule>
    <cfRule type="cellIs" dxfId="1960" priority="2300" operator="equal">
      <formula>"Bajo"</formula>
    </cfRule>
  </conditionalFormatting>
  <conditionalFormatting sqref="AB66">
    <cfRule type="cellIs" dxfId="1959" priority="2292" operator="equal">
      <formula>"Muy Alta"</formula>
    </cfRule>
    <cfRule type="cellIs" dxfId="1958" priority="2293" operator="equal">
      <formula>"Alta"</formula>
    </cfRule>
    <cfRule type="cellIs" dxfId="1957" priority="2294" operator="equal">
      <formula>"Media"</formula>
    </cfRule>
    <cfRule type="cellIs" dxfId="1956" priority="2295" operator="equal">
      <formula>"Baja"</formula>
    </cfRule>
    <cfRule type="cellIs" dxfId="1955" priority="2296" operator="equal">
      <formula>"Muy Baja"</formula>
    </cfRule>
  </conditionalFormatting>
  <conditionalFormatting sqref="AD66">
    <cfRule type="cellIs" dxfId="1954" priority="2287" operator="equal">
      <formula>"Catastrófico"</formula>
    </cfRule>
    <cfRule type="cellIs" dxfId="1953" priority="2288" operator="equal">
      <formula>"Mayor"</formula>
    </cfRule>
    <cfRule type="cellIs" dxfId="1952" priority="2289" operator="equal">
      <formula>"Moderado"</formula>
    </cfRule>
    <cfRule type="cellIs" dxfId="1951" priority="2290" operator="equal">
      <formula>"Menor"</formula>
    </cfRule>
    <cfRule type="cellIs" dxfId="1950" priority="2291" operator="equal">
      <formula>"Leve"</formula>
    </cfRule>
  </conditionalFormatting>
  <conditionalFormatting sqref="AF66">
    <cfRule type="cellIs" dxfId="1949" priority="2283" operator="equal">
      <formula>"Extremo"</formula>
    </cfRule>
    <cfRule type="cellIs" dxfId="1948" priority="2284" operator="equal">
      <formula>"Alto"</formula>
    </cfRule>
    <cfRule type="cellIs" dxfId="1947" priority="2285" operator="equal">
      <formula>"Moderado"</formula>
    </cfRule>
    <cfRule type="cellIs" dxfId="1946" priority="2286" operator="equal">
      <formula>"Bajo"</formula>
    </cfRule>
  </conditionalFormatting>
  <conditionalFormatting sqref="AB70">
    <cfRule type="cellIs" dxfId="1945" priority="2278" operator="equal">
      <formula>"Muy Alta"</formula>
    </cfRule>
    <cfRule type="cellIs" dxfId="1944" priority="2279" operator="equal">
      <formula>"Alta"</formula>
    </cfRule>
    <cfRule type="cellIs" dxfId="1943" priority="2280" operator="equal">
      <formula>"Media"</formula>
    </cfRule>
    <cfRule type="cellIs" dxfId="1942" priority="2281" operator="equal">
      <formula>"Baja"</formula>
    </cfRule>
    <cfRule type="cellIs" dxfId="1941" priority="2282" operator="equal">
      <formula>"Muy Baja"</formula>
    </cfRule>
  </conditionalFormatting>
  <conditionalFormatting sqref="AD70">
    <cfRule type="cellIs" dxfId="1940" priority="2273" operator="equal">
      <formula>"Catastrófico"</formula>
    </cfRule>
    <cfRule type="cellIs" dxfId="1939" priority="2274" operator="equal">
      <formula>"Mayor"</formula>
    </cfRule>
    <cfRule type="cellIs" dxfId="1938" priority="2275" operator="equal">
      <formula>"Moderado"</formula>
    </cfRule>
    <cfRule type="cellIs" dxfId="1937" priority="2276" operator="equal">
      <formula>"Menor"</formula>
    </cfRule>
    <cfRule type="cellIs" dxfId="1936" priority="2277" operator="equal">
      <formula>"Leve"</formula>
    </cfRule>
  </conditionalFormatting>
  <conditionalFormatting sqref="AF70">
    <cfRule type="cellIs" dxfId="1935" priority="2269" operator="equal">
      <formula>"Extremo"</formula>
    </cfRule>
    <cfRule type="cellIs" dxfId="1934" priority="2270" operator="equal">
      <formula>"Alto"</formula>
    </cfRule>
    <cfRule type="cellIs" dxfId="1933" priority="2271" operator="equal">
      <formula>"Moderado"</formula>
    </cfRule>
    <cfRule type="cellIs" dxfId="1932" priority="2272" operator="equal">
      <formula>"Bajo"</formula>
    </cfRule>
  </conditionalFormatting>
  <conditionalFormatting sqref="AB71">
    <cfRule type="cellIs" dxfId="1931" priority="2264" operator="equal">
      <formula>"Muy Alta"</formula>
    </cfRule>
    <cfRule type="cellIs" dxfId="1930" priority="2265" operator="equal">
      <formula>"Alta"</formula>
    </cfRule>
    <cfRule type="cellIs" dxfId="1929" priority="2266" operator="equal">
      <formula>"Media"</formula>
    </cfRule>
    <cfRule type="cellIs" dxfId="1928" priority="2267" operator="equal">
      <formula>"Baja"</formula>
    </cfRule>
    <cfRule type="cellIs" dxfId="1927" priority="2268" operator="equal">
      <formula>"Muy Baja"</formula>
    </cfRule>
  </conditionalFormatting>
  <conditionalFormatting sqref="AD71">
    <cfRule type="cellIs" dxfId="1926" priority="2259" operator="equal">
      <formula>"Catastrófico"</formula>
    </cfRule>
    <cfRule type="cellIs" dxfId="1925" priority="2260" operator="equal">
      <formula>"Mayor"</formula>
    </cfRule>
    <cfRule type="cellIs" dxfId="1924" priority="2261" operator="equal">
      <formula>"Moderado"</formula>
    </cfRule>
    <cfRule type="cellIs" dxfId="1923" priority="2262" operator="equal">
      <formula>"Menor"</formula>
    </cfRule>
    <cfRule type="cellIs" dxfId="1922" priority="2263" operator="equal">
      <formula>"Leve"</formula>
    </cfRule>
  </conditionalFormatting>
  <conditionalFormatting sqref="AF71">
    <cfRule type="cellIs" dxfId="1921" priority="2255" operator="equal">
      <formula>"Extremo"</formula>
    </cfRule>
    <cfRule type="cellIs" dxfId="1920" priority="2256" operator="equal">
      <formula>"Alto"</formula>
    </cfRule>
    <cfRule type="cellIs" dxfId="1919" priority="2257" operator="equal">
      <formula>"Moderado"</formula>
    </cfRule>
    <cfRule type="cellIs" dxfId="1918" priority="2258" operator="equal">
      <formula>"Bajo"</formula>
    </cfRule>
  </conditionalFormatting>
  <conditionalFormatting sqref="AB72">
    <cfRule type="cellIs" dxfId="1917" priority="2250" operator="equal">
      <formula>"Muy Alta"</formula>
    </cfRule>
    <cfRule type="cellIs" dxfId="1916" priority="2251" operator="equal">
      <formula>"Alta"</formula>
    </cfRule>
    <cfRule type="cellIs" dxfId="1915" priority="2252" operator="equal">
      <formula>"Media"</formula>
    </cfRule>
    <cfRule type="cellIs" dxfId="1914" priority="2253" operator="equal">
      <formula>"Baja"</formula>
    </cfRule>
    <cfRule type="cellIs" dxfId="1913" priority="2254" operator="equal">
      <formula>"Muy Baja"</formula>
    </cfRule>
  </conditionalFormatting>
  <conditionalFormatting sqref="AD72">
    <cfRule type="cellIs" dxfId="1912" priority="2245" operator="equal">
      <formula>"Catastrófico"</formula>
    </cfRule>
    <cfRule type="cellIs" dxfId="1911" priority="2246" operator="equal">
      <formula>"Mayor"</formula>
    </cfRule>
    <cfRule type="cellIs" dxfId="1910" priority="2247" operator="equal">
      <formula>"Moderado"</formula>
    </cfRule>
    <cfRule type="cellIs" dxfId="1909" priority="2248" operator="equal">
      <formula>"Menor"</formula>
    </cfRule>
    <cfRule type="cellIs" dxfId="1908" priority="2249" operator="equal">
      <formula>"Leve"</formula>
    </cfRule>
  </conditionalFormatting>
  <conditionalFormatting sqref="AF72">
    <cfRule type="cellIs" dxfId="1907" priority="2241" operator="equal">
      <formula>"Extremo"</formula>
    </cfRule>
    <cfRule type="cellIs" dxfId="1906" priority="2242" operator="equal">
      <formula>"Alto"</formula>
    </cfRule>
    <cfRule type="cellIs" dxfId="1905" priority="2243" operator="equal">
      <formula>"Moderado"</formula>
    </cfRule>
    <cfRule type="cellIs" dxfId="1904" priority="2244" operator="equal">
      <formula>"Bajo"</formula>
    </cfRule>
  </conditionalFormatting>
  <conditionalFormatting sqref="AB74">
    <cfRule type="cellIs" dxfId="1903" priority="2236" operator="equal">
      <formula>"Muy Alta"</formula>
    </cfRule>
    <cfRule type="cellIs" dxfId="1902" priority="2237" operator="equal">
      <formula>"Alta"</formula>
    </cfRule>
    <cfRule type="cellIs" dxfId="1901" priority="2238" operator="equal">
      <formula>"Media"</formula>
    </cfRule>
    <cfRule type="cellIs" dxfId="1900" priority="2239" operator="equal">
      <formula>"Baja"</formula>
    </cfRule>
    <cfRule type="cellIs" dxfId="1899" priority="2240" operator="equal">
      <formula>"Muy Baja"</formula>
    </cfRule>
  </conditionalFormatting>
  <conditionalFormatting sqref="AD74">
    <cfRule type="cellIs" dxfId="1898" priority="2231" operator="equal">
      <formula>"Catastrófico"</formula>
    </cfRule>
    <cfRule type="cellIs" dxfId="1897" priority="2232" operator="equal">
      <formula>"Mayor"</formula>
    </cfRule>
    <cfRule type="cellIs" dxfId="1896" priority="2233" operator="equal">
      <formula>"Moderado"</formula>
    </cfRule>
    <cfRule type="cellIs" dxfId="1895" priority="2234" operator="equal">
      <formula>"Menor"</formula>
    </cfRule>
    <cfRule type="cellIs" dxfId="1894" priority="2235" operator="equal">
      <formula>"Leve"</formula>
    </cfRule>
  </conditionalFormatting>
  <conditionalFormatting sqref="AF74">
    <cfRule type="cellIs" dxfId="1893" priority="2227" operator="equal">
      <formula>"Extremo"</formula>
    </cfRule>
    <cfRule type="cellIs" dxfId="1892" priority="2228" operator="equal">
      <formula>"Alto"</formula>
    </cfRule>
    <cfRule type="cellIs" dxfId="1891" priority="2229" operator="equal">
      <formula>"Moderado"</formula>
    </cfRule>
    <cfRule type="cellIs" dxfId="1890" priority="2230" operator="equal">
      <formula>"Bajo"</formula>
    </cfRule>
  </conditionalFormatting>
  <conditionalFormatting sqref="AB73">
    <cfRule type="cellIs" dxfId="1889" priority="2222" operator="equal">
      <formula>"Muy Alta"</formula>
    </cfRule>
    <cfRule type="cellIs" dxfId="1888" priority="2223" operator="equal">
      <formula>"Alta"</formula>
    </cfRule>
    <cfRule type="cellIs" dxfId="1887" priority="2224" operator="equal">
      <formula>"Media"</formula>
    </cfRule>
    <cfRule type="cellIs" dxfId="1886" priority="2225" operator="equal">
      <formula>"Baja"</formula>
    </cfRule>
    <cfRule type="cellIs" dxfId="1885" priority="2226" operator="equal">
      <formula>"Muy Baja"</formula>
    </cfRule>
  </conditionalFormatting>
  <conditionalFormatting sqref="AD73">
    <cfRule type="cellIs" dxfId="1884" priority="2217" operator="equal">
      <formula>"Catastrófico"</formula>
    </cfRule>
    <cfRule type="cellIs" dxfId="1883" priority="2218" operator="equal">
      <formula>"Mayor"</formula>
    </cfRule>
    <cfRule type="cellIs" dxfId="1882" priority="2219" operator="equal">
      <formula>"Moderado"</formula>
    </cfRule>
    <cfRule type="cellIs" dxfId="1881" priority="2220" operator="equal">
      <formula>"Menor"</formula>
    </cfRule>
    <cfRule type="cellIs" dxfId="1880" priority="2221" operator="equal">
      <formula>"Leve"</formula>
    </cfRule>
  </conditionalFormatting>
  <conditionalFormatting sqref="AF73">
    <cfRule type="cellIs" dxfId="1879" priority="2213" operator="equal">
      <formula>"Extremo"</formula>
    </cfRule>
    <cfRule type="cellIs" dxfId="1878" priority="2214" operator="equal">
      <formula>"Alto"</formula>
    </cfRule>
    <cfRule type="cellIs" dxfId="1877" priority="2215" operator="equal">
      <formula>"Moderado"</formula>
    </cfRule>
    <cfRule type="cellIs" dxfId="1876" priority="2216" operator="equal">
      <formula>"Bajo"</formula>
    </cfRule>
  </conditionalFormatting>
  <conditionalFormatting sqref="AB75">
    <cfRule type="cellIs" dxfId="1875" priority="2208" operator="equal">
      <formula>"Muy Alta"</formula>
    </cfRule>
    <cfRule type="cellIs" dxfId="1874" priority="2209" operator="equal">
      <formula>"Alta"</formula>
    </cfRule>
    <cfRule type="cellIs" dxfId="1873" priority="2210" operator="equal">
      <formula>"Media"</formula>
    </cfRule>
    <cfRule type="cellIs" dxfId="1872" priority="2211" operator="equal">
      <formula>"Baja"</formula>
    </cfRule>
    <cfRule type="cellIs" dxfId="1871" priority="2212" operator="equal">
      <formula>"Muy Baja"</formula>
    </cfRule>
  </conditionalFormatting>
  <conditionalFormatting sqref="AD75">
    <cfRule type="cellIs" dxfId="1870" priority="2203" operator="equal">
      <formula>"Catastrófico"</formula>
    </cfRule>
    <cfRule type="cellIs" dxfId="1869" priority="2204" operator="equal">
      <formula>"Mayor"</formula>
    </cfRule>
    <cfRule type="cellIs" dxfId="1868" priority="2205" operator="equal">
      <formula>"Moderado"</formula>
    </cfRule>
    <cfRule type="cellIs" dxfId="1867" priority="2206" operator="equal">
      <formula>"Menor"</formula>
    </cfRule>
    <cfRule type="cellIs" dxfId="1866" priority="2207" operator="equal">
      <formula>"Leve"</formula>
    </cfRule>
  </conditionalFormatting>
  <conditionalFormatting sqref="AF75">
    <cfRule type="cellIs" dxfId="1865" priority="2199" operator="equal">
      <formula>"Extremo"</formula>
    </cfRule>
    <cfRule type="cellIs" dxfId="1864" priority="2200" operator="equal">
      <formula>"Alto"</formula>
    </cfRule>
    <cfRule type="cellIs" dxfId="1863" priority="2201" operator="equal">
      <formula>"Moderado"</formula>
    </cfRule>
    <cfRule type="cellIs" dxfId="1862" priority="2202" operator="equal">
      <formula>"Bajo"</formula>
    </cfRule>
  </conditionalFormatting>
  <conditionalFormatting sqref="AB77">
    <cfRule type="cellIs" dxfId="1861" priority="2194" operator="equal">
      <formula>"Muy Alta"</formula>
    </cfRule>
    <cfRule type="cellIs" dxfId="1860" priority="2195" operator="equal">
      <formula>"Alta"</formula>
    </cfRule>
    <cfRule type="cellIs" dxfId="1859" priority="2196" operator="equal">
      <formula>"Media"</formula>
    </cfRule>
    <cfRule type="cellIs" dxfId="1858" priority="2197" operator="equal">
      <formula>"Baja"</formula>
    </cfRule>
    <cfRule type="cellIs" dxfId="1857" priority="2198" operator="equal">
      <formula>"Muy Baja"</formula>
    </cfRule>
  </conditionalFormatting>
  <conditionalFormatting sqref="AD77">
    <cfRule type="cellIs" dxfId="1856" priority="2189" operator="equal">
      <formula>"Catastrófico"</formula>
    </cfRule>
    <cfRule type="cellIs" dxfId="1855" priority="2190" operator="equal">
      <formula>"Mayor"</formula>
    </cfRule>
    <cfRule type="cellIs" dxfId="1854" priority="2191" operator="equal">
      <formula>"Moderado"</formula>
    </cfRule>
    <cfRule type="cellIs" dxfId="1853" priority="2192" operator="equal">
      <formula>"Menor"</formula>
    </cfRule>
    <cfRule type="cellIs" dxfId="1852" priority="2193" operator="equal">
      <formula>"Leve"</formula>
    </cfRule>
  </conditionalFormatting>
  <conditionalFormatting sqref="AF77">
    <cfRule type="cellIs" dxfId="1851" priority="2185" operator="equal">
      <formula>"Extremo"</formula>
    </cfRule>
    <cfRule type="cellIs" dxfId="1850" priority="2186" operator="equal">
      <formula>"Alto"</formula>
    </cfRule>
    <cfRule type="cellIs" dxfId="1849" priority="2187" operator="equal">
      <formula>"Moderado"</formula>
    </cfRule>
    <cfRule type="cellIs" dxfId="1848" priority="2188" operator="equal">
      <formula>"Bajo"</formula>
    </cfRule>
  </conditionalFormatting>
  <conditionalFormatting sqref="AB78">
    <cfRule type="cellIs" dxfId="1847" priority="2180" operator="equal">
      <formula>"Muy Alta"</formula>
    </cfRule>
    <cfRule type="cellIs" dxfId="1846" priority="2181" operator="equal">
      <formula>"Alta"</formula>
    </cfRule>
    <cfRule type="cellIs" dxfId="1845" priority="2182" operator="equal">
      <formula>"Media"</formula>
    </cfRule>
    <cfRule type="cellIs" dxfId="1844" priority="2183" operator="equal">
      <formula>"Baja"</formula>
    </cfRule>
    <cfRule type="cellIs" dxfId="1843" priority="2184" operator="equal">
      <formula>"Muy Baja"</formula>
    </cfRule>
  </conditionalFormatting>
  <conditionalFormatting sqref="AD78">
    <cfRule type="cellIs" dxfId="1842" priority="2175" operator="equal">
      <formula>"Catastrófico"</formula>
    </cfRule>
    <cfRule type="cellIs" dxfId="1841" priority="2176" operator="equal">
      <formula>"Mayor"</formula>
    </cfRule>
    <cfRule type="cellIs" dxfId="1840" priority="2177" operator="equal">
      <formula>"Moderado"</formula>
    </cfRule>
    <cfRule type="cellIs" dxfId="1839" priority="2178" operator="equal">
      <formula>"Menor"</formula>
    </cfRule>
    <cfRule type="cellIs" dxfId="1838" priority="2179" operator="equal">
      <formula>"Leve"</formula>
    </cfRule>
  </conditionalFormatting>
  <conditionalFormatting sqref="AF78">
    <cfRule type="cellIs" dxfId="1837" priority="2171" operator="equal">
      <formula>"Extremo"</formula>
    </cfRule>
    <cfRule type="cellIs" dxfId="1836" priority="2172" operator="equal">
      <formula>"Alto"</formula>
    </cfRule>
    <cfRule type="cellIs" dxfId="1835" priority="2173" operator="equal">
      <formula>"Moderado"</formula>
    </cfRule>
    <cfRule type="cellIs" dxfId="1834" priority="2174" operator="equal">
      <formula>"Bajo"</formula>
    </cfRule>
  </conditionalFormatting>
  <conditionalFormatting sqref="AB80">
    <cfRule type="cellIs" dxfId="1833" priority="2166" operator="equal">
      <formula>"Muy Alta"</formula>
    </cfRule>
    <cfRule type="cellIs" dxfId="1832" priority="2167" operator="equal">
      <formula>"Alta"</formula>
    </cfRule>
    <cfRule type="cellIs" dxfId="1831" priority="2168" operator="equal">
      <formula>"Media"</formula>
    </cfRule>
    <cfRule type="cellIs" dxfId="1830" priority="2169" operator="equal">
      <formula>"Baja"</formula>
    </cfRule>
    <cfRule type="cellIs" dxfId="1829" priority="2170" operator="equal">
      <formula>"Muy Baja"</formula>
    </cfRule>
  </conditionalFormatting>
  <conditionalFormatting sqref="AD80">
    <cfRule type="cellIs" dxfId="1828" priority="2161" operator="equal">
      <formula>"Catastrófico"</formula>
    </cfRule>
    <cfRule type="cellIs" dxfId="1827" priority="2162" operator="equal">
      <formula>"Mayor"</formula>
    </cfRule>
    <cfRule type="cellIs" dxfId="1826" priority="2163" operator="equal">
      <formula>"Moderado"</formula>
    </cfRule>
    <cfRule type="cellIs" dxfId="1825" priority="2164" operator="equal">
      <formula>"Menor"</formula>
    </cfRule>
    <cfRule type="cellIs" dxfId="1824" priority="2165" operator="equal">
      <formula>"Leve"</formula>
    </cfRule>
  </conditionalFormatting>
  <conditionalFormatting sqref="AF80">
    <cfRule type="cellIs" dxfId="1823" priority="2157" operator="equal">
      <formula>"Extremo"</formula>
    </cfRule>
    <cfRule type="cellIs" dxfId="1822" priority="2158" operator="equal">
      <formula>"Alto"</formula>
    </cfRule>
    <cfRule type="cellIs" dxfId="1821" priority="2159" operator="equal">
      <formula>"Moderado"</formula>
    </cfRule>
    <cfRule type="cellIs" dxfId="1820" priority="2160" operator="equal">
      <formula>"Bajo"</formula>
    </cfRule>
  </conditionalFormatting>
  <conditionalFormatting sqref="AB81">
    <cfRule type="cellIs" dxfId="1819" priority="2152" operator="equal">
      <formula>"Muy Alta"</formula>
    </cfRule>
    <cfRule type="cellIs" dxfId="1818" priority="2153" operator="equal">
      <formula>"Alta"</formula>
    </cfRule>
    <cfRule type="cellIs" dxfId="1817" priority="2154" operator="equal">
      <formula>"Media"</formula>
    </cfRule>
    <cfRule type="cellIs" dxfId="1816" priority="2155" operator="equal">
      <formula>"Baja"</formula>
    </cfRule>
    <cfRule type="cellIs" dxfId="1815" priority="2156" operator="equal">
      <formula>"Muy Baja"</formula>
    </cfRule>
  </conditionalFormatting>
  <conditionalFormatting sqref="AD81">
    <cfRule type="cellIs" dxfId="1814" priority="2147" operator="equal">
      <formula>"Catastrófico"</formula>
    </cfRule>
    <cfRule type="cellIs" dxfId="1813" priority="2148" operator="equal">
      <formula>"Mayor"</formula>
    </cfRule>
    <cfRule type="cellIs" dxfId="1812" priority="2149" operator="equal">
      <formula>"Moderado"</formula>
    </cfRule>
    <cfRule type="cellIs" dxfId="1811" priority="2150" operator="equal">
      <formula>"Menor"</formula>
    </cfRule>
    <cfRule type="cellIs" dxfId="1810" priority="2151" operator="equal">
      <formula>"Leve"</formula>
    </cfRule>
  </conditionalFormatting>
  <conditionalFormatting sqref="AF81">
    <cfRule type="cellIs" dxfId="1809" priority="2143" operator="equal">
      <formula>"Extremo"</formula>
    </cfRule>
    <cfRule type="cellIs" dxfId="1808" priority="2144" operator="equal">
      <formula>"Alto"</formula>
    </cfRule>
    <cfRule type="cellIs" dxfId="1807" priority="2145" operator="equal">
      <formula>"Moderado"</formula>
    </cfRule>
    <cfRule type="cellIs" dxfId="1806" priority="2146" operator="equal">
      <formula>"Bajo"</formula>
    </cfRule>
  </conditionalFormatting>
  <conditionalFormatting sqref="AB86">
    <cfRule type="cellIs" dxfId="1805" priority="2138" operator="equal">
      <formula>"Muy Alta"</formula>
    </cfRule>
    <cfRule type="cellIs" dxfId="1804" priority="2139" operator="equal">
      <formula>"Alta"</formula>
    </cfRule>
    <cfRule type="cellIs" dxfId="1803" priority="2140" operator="equal">
      <formula>"Media"</formula>
    </cfRule>
    <cfRule type="cellIs" dxfId="1802" priority="2141" operator="equal">
      <formula>"Baja"</formula>
    </cfRule>
    <cfRule type="cellIs" dxfId="1801" priority="2142" operator="equal">
      <formula>"Muy Baja"</formula>
    </cfRule>
  </conditionalFormatting>
  <conditionalFormatting sqref="AD86">
    <cfRule type="cellIs" dxfId="1800" priority="2133" operator="equal">
      <formula>"Catastrófico"</formula>
    </cfRule>
    <cfRule type="cellIs" dxfId="1799" priority="2134" operator="equal">
      <formula>"Mayor"</formula>
    </cfRule>
    <cfRule type="cellIs" dxfId="1798" priority="2135" operator="equal">
      <formula>"Moderado"</formula>
    </cfRule>
    <cfRule type="cellIs" dxfId="1797" priority="2136" operator="equal">
      <formula>"Menor"</formula>
    </cfRule>
    <cfRule type="cellIs" dxfId="1796" priority="2137" operator="equal">
      <formula>"Leve"</formula>
    </cfRule>
  </conditionalFormatting>
  <conditionalFormatting sqref="AF86">
    <cfRule type="cellIs" dxfId="1795" priority="2129" operator="equal">
      <formula>"Extremo"</formula>
    </cfRule>
    <cfRule type="cellIs" dxfId="1794" priority="2130" operator="equal">
      <formula>"Alto"</formula>
    </cfRule>
    <cfRule type="cellIs" dxfId="1793" priority="2131" operator="equal">
      <formula>"Moderado"</formula>
    </cfRule>
    <cfRule type="cellIs" dxfId="1792" priority="2132" operator="equal">
      <formula>"Bajo"</formula>
    </cfRule>
  </conditionalFormatting>
  <conditionalFormatting sqref="AB87">
    <cfRule type="cellIs" dxfId="1791" priority="2124" operator="equal">
      <formula>"Muy Alta"</formula>
    </cfRule>
    <cfRule type="cellIs" dxfId="1790" priority="2125" operator="equal">
      <formula>"Alta"</formula>
    </cfRule>
    <cfRule type="cellIs" dxfId="1789" priority="2126" operator="equal">
      <formula>"Media"</formula>
    </cfRule>
    <cfRule type="cellIs" dxfId="1788" priority="2127" operator="equal">
      <formula>"Baja"</formula>
    </cfRule>
    <cfRule type="cellIs" dxfId="1787" priority="2128" operator="equal">
      <formula>"Muy Baja"</formula>
    </cfRule>
  </conditionalFormatting>
  <conditionalFormatting sqref="AD87">
    <cfRule type="cellIs" dxfId="1786" priority="2119" operator="equal">
      <formula>"Catastrófico"</formula>
    </cfRule>
    <cfRule type="cellIs" dxfId="1785" priority="2120" operator="equal">
      <formula>"Mayor"</formula>
    </cfRule>
    <cfRule type="cellIs" dxfId="1784" priority="2121" operator="equal">
      <formula>"Moderado"</formula>
    </cfRule>
    <cfRule type="cellIs" dxfId="1783" priority="2122" operator="equal">
      <formula>"Menor"</formula>
    </cfRule>
    <cfRule type="cellIs" dxfId="1782" priority="2123" operator="equal">
      <formula>"Leve"</formula>
    </cfRule>
  </conditionalFormatting>
  <conditionalFormatting sqref="AF87">
    <cfRule type="cellIs" dxfId="1781" priority="2115" operator="equal">
      <formula>"Extremo"</formula>
    </cfRule>
    <cfRule type="cellIs" dxfId="1780" priority="2116" operator="equal">
      <formula>"Alto"</formula>
    </cfRule>
    <cfRule type="cellIs" dxfId="1779" priority="2117" operator="equal">
      <formula>"Moderado"</formula>
    </cfRule>
    <cfRule type="cellIs" dxfId="1778" priority="2118" operator="equal">
      <formula>"Bajo"</formula>
    </cfRule>
  </conditionalFormatting>
  <conditionalFormatting sqref="AB89">
    <cfRule type="cellIs" dxfId="1777" priority="2110" operator="equal">
      <formula>"Muy Alta"</formula>
    </cfRule>
    <cfRule type="cellIs" dxfId="1776" priority="2111" operator="equal">
      <formula>"Alta"</formula>
    </cfRule>
    <cfRule type="cellIs" dxfId="1775" priority="2112" operator="equal">
      <formula>"Media"</formula>
    </cfRule>
    <cfRule type="cellIs" dxfId="1774" priority="2113" operator="equal">
      <formula>"Baja"</formula>
    </cfRule>
    <cfRule type="cellIs" dxfId="1773" priority="2114" operator="equal">
      <formula>"Muy Baja"</formula>
    </cfRule>
  </conditionalFormatting>
  <conditionalFormatting sqref="AD89">
    <cfRule type="cellIs" dxfId="1772" priority="2105" operator="equal">
      <formula>"Catastrófico"</formula>
    </cfRule>
    <cfRule type="cellIs" dxfId="1771" priority="2106" operator="equal">
      <formula>"Mayor"</formula>
    </cfRule>
    <cfRule type="cellIs" dxfId="1770" priority="2107" operator="equal">
      <formula>"Moderado"</formula>
    </cfRule>
    <cfRule type="cellIs" dxfId="1769" priority="2108" operator="equal">
      <formula>"Menor"</formula>
    </cfRule>
    <cfRule type="cellIs" dxfId="1768" priority="2109" operator="equal">
      <formula>"Leve"</formula>
    </cfRule>
  </conditionalFormatting>
  <conditionalFormatting sqref="AF89">
    <cfRule type="cellIs" dxfId="1767" priority="2101" operator="equal">
      <formula>"Extremo"</formula>
    </cfRule>
    <cfRule type="cellIs" dxfId="1766" priority="2102" operator="equal">
      <formula>"Alto"</formula>
    </cfRule>
    <cfRule type="cellIs" dxfId="1765" priority="2103" operator="equal">
      <formula>"Moderado"</formula>
    </cfRule>
    <cfRule type="cellIs" dxfId="1764" priority="2104" operator="equal">
      <formula>"Bajo"</formula>
    </cfRule>
  </conditionalFormatting>
  <conditionalFormatting sqref="AB91">
    <cfRule type="cellIs" dxfId="1763" priority="2096" operator="equal">
      <formula>"Muy Alta"</formula>
    </cfRule>
    <cfRule type="cellIs" dxfId="1762" priority="2097" operator="equal">
      <formula>"Alta"</formula>
    </cfRule>
    <cfRule type="cellIs" dxfId="1761" priority="2098" operator="equal">
      <formula>"Media"</formula>
    </cfRule>
    <cfRule type="cellIs" dxfId="1760" priority="2099" operator="equal">
      <formula>"Baja"</formula>
    </cfRule>
    <cfRule type="cellIs" dxfId="1759" priority="2100" operator="equal">
      <formula>"Muy Baja"</formula>
    </cfRule>
  </conditionalFormatting>
  <conditionalFormatting sqref="AD91">
    <cfRule type="cellIs" dxfId="1758" priority="2091" operator="equal">
      <formula>"Catastrófico"</formula>
    </cfRule>
    <cfRule type="cellIs" dxfId="1757" priority="2092" operator="equal">
      <formula>"Mayor"</formula>
    </cfRule>
    <cfRule type="cellIs" dxfId="1756" priority="2093" operator="equal">
      <formula>"Moderado"</formula>
    </cfRule>
    <cfRule type="cellIs" dxfId="1755" priority="2094" operator="equal">
      <formula>"Menor"</formula>
    </cfRule>
    <cfRule type="cellIs" dxfId="1754" priority="2095" operator="equal">
      <formula>"Leve"</formula>
    </cfRule>
  </conditionalFormatting>
  <conditionalFormatting sqref="AF91">
    <cfRule type="cellIs" dxfId="1753" priority="2087" operator="equal">
      <formula>"Extremo"</formula>
    </cfRule>
    <cfRule type="cellIs" dxfId="1752" priority="2088" operator="equal">
      <formula>"Alto"</formula>
    </cfRule>
    <cfRule type="cellIs" dxfId="1751" priority="2089" operator="equal">
      <formula>"Moderado"</formula>
    </cfRule>
    <cfRule type="cellIs" dxfId="1750" priority="2090" operator="equal">
      <formula>"Bajo"</formula>
    </cfRule>
  </conditionalFormatting>
  <conditionalFormatting sqref="AB90">
    <cfRule type="cellIs" dxfId="1749" priority="2082" operator="equal">
      <formula>"Muy Alta"</formula>
    </cfRule>
    <cfRule type="cellIs" dxfId="1748" priority="2083" operator="equal">
      <formula>"Alta"</formula>
    </cfRule>
    <cfRule type="cellIs" dxfId="1747" priority="2084" operator="equal">
      <formula>"Media"</formula>
    </cfRule>
    <cfRule type="cellIs" dxfId="1746" priority="2085" operator="equal">
      <formula>"Baja"</formula>
    </cfRule>
    <cfRule type="cellIs" dxfId="1745" priority="2086" operator="equal">
      <formula>"Muy Baja"</formula>
    </cfRule>
  </conditionalFormatting>
  <conditionalFormatting sqref="AD90">
    <cfRule type="cellIs" dxfId="1744" priority="2077" operator="equal">
      <formula>"Catastrófico"</formula>
    </cfRule>
    <cfRule type="cellIs" dxfId="1743" priority="2078" operator="equal">
      <formula>"Mayor"</formula>
    </cfRule>
    <cfRule type="cellIs" dxfId="1742" priority="2079" operator="equal">
      <formula>"Moderado"</formula>
    </cfRule>
    <cfRule type="cellIs" dxfId="1741" priority="2080" operator="equal">
      <formula>"Menor"</formula>
    </cfRule>
    <cfRule type="cellIs" dxfId="1740" priority="2081" operator="equal">
      <formula>"Leve"</formula>
    </cfRule>
  </conditionalFormatting>
  <conditionalFormatting sqref="AF90">
    <cfRule type="cellIs" dxfId="1739" priority="2073" operator="equal">
      <formula>"Extremo"</formula>
    </cfRule>
    <cfRule type="cellIs" dxfId="1738" priority="2074" operator="equal">
      <formula>"Alto"</formula>
    </cfRule>
    <cfRule type="cellIs" dxfId="1737" priority="2075" operator="equal">
      <formula>"Moderado"</formula>
    </cfRule>
    <cfRule type="cellIs" dxfId="1736" priority="2076" operator="equal">
      <formula>"Bajo"</formula>
    </cfRule>
  </conditionalFormatting>
  <conditionalFormatting sqref="AB92">
    <cfRule type="cellIs" dxfId="1735" priority="2068" operator="equal">
      <formula>"Muy Alta"</formula>
    </cfRule>
    <cfRule type="cellIs" dxfId="1734" priority="2069" operator="equal">
      <formula>"Alta"</formula>
    </cfRule>
    <cfRule type="cellIs" dxfId="1733" priority="2070" operator="equal">
      <formula>"Media"</formula>
    </cfRule>
    <cfRule type="cellIs" dxfId="1732" priority="2071" operator="equal">
      <formula>"Baja"</formula>
    </cfRule>
    <cfRule type="cellIs" dxfId="1731" priority="2072" operator="equal">
      <formula>"Muy Baja"</formula>
    </cfRule>
  </conditionalFormatting>
  <conditionalFormatting sqref="AD92">
    <cfRule type="cellIs" dxfId="1730" priority="2063" operator="equal">
      <formula>"Catastrófico"</formula>
    </cfRule>
    <cfRule type="cellIs" dxfId="1729" priority="2064" operator="equal">
      <formula>"Mayor"</formula>
    </cfRule>
    <cfRule type="cellIs" dxfId="1728" priority="2065" operator="equal">
      <formula>"Moderado"</formula>
    </cfRule>
    <cfRule type="cellIs" dxfId="1727" priority="2066" operator="equal">
      <formula>"Menor"</formula>
    </cfRule>
    <cfRule type="cellIs" dxfId="1726" priority="2067" operator="equal">
      <formula>"Leve"</formula>
    </cfRule>
  </conditionalFormatting>
  <conditionalFormatting sqref="AF92">
    <cfRule type="cellIs" dxfId="1725" priority="2059" operator="equal">
      <formula>"Extremo"</formula>
    </cfRule>
    <cfRule type="cellIs" dxfId="1724" priority="2060" operator="equal">
      <formula>"Alto"</formula>
    </cfRule>
    <cfRule type="cellIs" dxfId="1723" priority="2061" operator="equal">
      <formula>"Moderado"</formula>
    </cfRule>
    <cfRule type="cellIs" dxfId="1722" priority="2062" operator="equal">
      <formula>"Bajo"</formula>
    </cfRule>
  </conditionalFormatting>
  <conditionalFormatting sqref="AB93">
    <cfRule type="cellIs" dxfId="1721" priority="2054" operator="equal">
      <formula>"Muy Alta"</formula>
    </cfRule>
    <cfRule type="cellIs" dxfId="1720" priority="2055" operator="equal">
      <formula>"Alta"</formula>
    </cfRule>
    <cfRule type="cellIs" dxfId="1719" priority="2056" operator="equal">
      <formula>"Media"</formula>
    </cfRule>
    <cfRule type="cellIs" dxfId="1718" priority="2057" operator="equal">
      <formula>"Baja"</formula>
    </cfRule>
    <cfRule type="cellIs" dxfId="1717" priority="2058" operator="equal">
      <formula>"Muy Baja"</formula>
    </cfRule>
  </conditionalFormatting>
  <conditionalFormatting sqref="AD93">
    <cfRule type="cellIs" dxfId="1716" priority="2049" operator="equal">
      <formula>"Catastrófico"</formula>
    </cfRule>
    <cfRule type="cellIs" dxfId="1715" priority="2050" operator="equal">
      <formula>"Mayor"</formula>
    </cfRule>
    <cfRule type="cellIs" dxfId="1714" priority="2051" operator="equal">
      <formula>"Moderado"</formula>
    </cfRule>
    <cfRule type="cellIs" dxfId="1713" priority="2052" operator="equal">
      <formula>"Menor"</formula>
    </cfRule>
    <cfRule type="cellIs" dxfId="1712" priority="2053" operator="equal">
      <formula>"Leve"</formula>
    </cfRule>
  </conditionalFormatting>
  <conditionalFormatting sqref="AF93">
    <cfRule type="cellIs" dxfId="1711" priority="2045" operator="equal">
      <formula>"Extremo"</formula>
    </cfRule>
    <cfRule type="cellIs" dxfId="1710" priority="2046" operator="equal">
      <formula>"Alto"</formula>
    </cfRule>
    <cfRule type="cellIs" dxfId="1709" priority="2047" operator="equal">
      <formula>"Moderado"</formula>
    </cfRule>
    <cfRule type="cellIs" dxfId="1708" priority="2048" operator="equal">
      <formula>"Bajo"</formula>
    </cfRule>
  </conditionalFormatting>
  <conditionalFormatting sqref="AB95">
    <cfRule type="cellIs" dxfId="1707" priority="2040" operator="equal">
      <formula>"Muy Alta"</formula>
    </cfRule>
    <cfRule type="cellIs" dxfId="1706" priority="2041" operator="equal">
      <formula>"Alta"</formula>
    </cfRule>
    <cfRule type="cellIs" dxfId="1705" priority="2042" operator="equal">
      <formula>"Media"</formula>
    </cfRule>
    <cfRule type="cellIs" dxfId="1704" priority="2043" operator="equal">
      <formula>"Baja"</formula>
    </cfRule>
    <cfRule type="cellIs" dxfId="1703" priority="2044" operator="equal">
      <formula>"Muy Baja"</formula>
    </cfRule>
  </conditionalFormatting>
  <conditionalFormatting sqref="AD95">
    <cfRule type="cellIs" dxfId="1702" priority="2035" operator="equal">
      <formula>"Catastrófico"</formula>
    </cfRule>
    <cfRule type="cellIs" dxfId="1701" priority="2036" operator="equal">
      <formula>"Mayor"</formula>
    </cfRule>
    <cfRule type="cellIs" dxfId="1700" priority="2037" operator="equal">
      <formula>"Moderado"</formula>
    </cfRule>
    <cfRule type="cellIs" dxfId="1699" priority="2038" operator="equal">
      <formula>"Menor"</formula>
    </cfRule>
    <cfRule type="cellIs" dxfId="1698" priority="2039" operator="equal">
      <formula>"Leve"</formula>
    </cfRule>
  </conditionalFormatting>
  <conditionalFormatting sqref="AF95">
    <cfRule type="cellIs" dxfId="1697" priority="2031" operator="equal">
      <formula>"Extremo"</formula>
    </cfRule>
    <cfRule type="cellIs" dxfId="1696" priority="2032" operator="equal">
      <formula>"Alto"</formula>
    </cfRule>
    <cfRule type="cellIs" dxfId="1695" priority="2033" operator="equal">
      <formula>"Moderado"</formula>
    </cfRule>
    <cfRule type="cellIs" dxfId="1694" priority="2034" operator="equal">
      <formula>"Bajo"</formula>
    </cfRule>
  </conditionalFormatting>
  <conditionalFormatting sqref="AB100">
    <cfRule type="cellIs" dxfId="1693" priority="1998" operator="equal">
      <formula>"Muy Alta"</formula>
    </cfRule>
    <cfRule type="cellIs" dxfId="1692" priority="1999" operator="equal">
      <formula>"Alta"</formula>
    </cfRule>
    <cfRule type="cellIs" dxfId="1691" priority="2000" operator="equal">
      <formula>"Media"</formula>
    </cfRule>
    <cfRule type="cellIs" dxfId="1690" priority="2001" operator="equal">
      <formula>"Baja"</formula>
    </cfRule>
    <cfRule type="cellIs" dxfId="1689" priority="2002" operator="equal">
      <formula>"Muy Baja"</formula>
    </cfRule>
  </conditionalFormatting>
  <conditionalFormatting sqref="AD100">
    <cfRule type="cellIs" dxfId="1688" priority="1993" operator="equal">
      <formula>"Catastrófico"</formula>
    </cfRule>
    <cfRule type="cellIs" dxfId="1687" priority="1994" operator="equal">
      <formula>"Mayor"</formula>
    </cfRule>
    <cfRule type="cellIs" dxfId="1686" priority="1995" operator="equal">
      <formula>"Moderado"</formula>
    </cfRule>
    <cfRule type="cellIs" dxfId="1685" priority="1996" operator="equal">
      <formula>"Menor"</formula>
    </cfRule>
    <cfRule type="cellIs" dxfId="1684" priority="1997" operator="equal">
      <formula>"Leve"</formula>
    </cfRule>
  </conditionalFormatting>
  <conditionalFormatting sqref="AF100">
    <cfRule type="cellIs" dxfId="1683" priority="1989" operator="equal">
      <formula>"Extremo"</formula>
    </cfRule>
    <cfRule type="cellIs" dxfId="1682" priority="1990" operator="equal">
      <formula>"Alto"</formula>
    </cfRule>
    <cfRule type="cellIs" dxfId="1681" priority="1991" operator="equal">
      <formula>"Moderado"</formula>
    </cfRule>
    <cfRule type="cellIs" dxfId="1680" priority="1992" operator="equal">
      <formula>"Bajo"</formula>
    </cfRule>
  </conditionalFormatting>
  <conditionalFormatting sqref="AB101">
    <cfRule type="cellIs" dxfId="1679" priority="1956" operator="equal">
      <formula>"Muy Alta"</formula>
    </cfRule>
    <cfRule type="cellIs" dxfId="1678" priority="1957" operator="equal">
      <formula>"Alta"</formula>
    </cfRule>
    <cfRule type="cellIs" dxfId="1677" priority="1958" operator="equal">
      <formula>"Media"</formula>
    </cfRule>
    <cfRule type="cellIs" dxfId="1676" priority="1959" operator="equal">
      <formula>"Baja"</formula>
    </cfRule>
    <cfRule type="cellIs" dxfId="1675" priority="1960" operator="equal">
      <formula>"Muy Baja"</formula>
    </cfRule>
  </conditionalFormatting>
  <conditionalFormatting sqref="AD101">
    <cfRule type="cellIs" dxfId="1674" priority="1951" operator="equal">
      <formula>"Catastrófico"</formula>
    </cfRule>
    <cfRule type="cellIs" dxfId="1673" priority="1952" operator="equal">
      <formula>"Mayor"</formula>
    </cfRule>
    <cfRule type="cellIs" dxfId="1672" priority="1953" operator="equal">
      <formula>"Moderado"</formula>
    </cfRule>
    <cfRule type="cellIs" dxfId="1671" priority="1954" operator="equal">
      <formula>"Menor"</formula>
    </cfRule>
    <cfRule type="cellIs" dxfId="1670" priority="1955" operator="equal">
      <formula>"Leve"</formula>
    </cfRule>
  </conditionalFormatting>
  <conditionalFormatting sqref="AF101">
    <cfRule type="cellIs" dxfId="1669" priority="1947" operator="equal">
      <formula>"Extremo"</formula>
    </cfRule>
    <cfRule type="cellIs" dxfId="1668" priority="1948" operator="equal">
      <formula>"Alto"</formula>
    </cfRule>
    <cfRule type="cellIs" dxfId="1667" priority="1949" operator="equal">
      <formula>"Moderado"</formula>
    </cfRule>
    <cfRule type="cellIs" dxfId="1666" priority="1950" operator="equal">
      <formula>"Bajo"</formula>
    </cfRule>
  </conditionalFormatting>
  <conditionalFormatting sqref="AB102">
    <cfRule type="cellIs" dxfId="1665" priority="1942" operator="equal">
      <formula>"Muy Alta"</formula>
    </cfRule>
    <cfRule type="cellIs" dxfId="1664" priority="1943" operator="equal">
      <formula>"Alta"</formula>
    </cfRule>
    <cfRule type="cellIs" dxfId="1663" priority="1944" operator="equal">
      <formula>"Media"</formula>
    </cfRule>
    <cfRule type="cellIs" dxfId="1662" priority="1945" operator="equal">
      <formula>"Baja"</formula>
    </cfRule>
    <cfRule type="cellIs" dxfId="1661" priority="1946" operator="equal">
      <formula>"Muy Baja"</formula>
    </cfRule>
  </conditionalFormatting>
  <conditionalFormatting sqref="AD102">
    <cfRule type="cellIs" dxfId="1660" priority="1937" operator="equal">
      <formula>"Catastrófico"</formula>
    </cfRule>
    <cfRule type="cellIs" dxfId="1659" priority="1938" operator="equal">
      <formula>"Mayor"</formula>
    </cfRule>
    <cfRule type="cellIs" dxfId="1658" priority="1939" operator="equal">
      <formula>"Moderado"</formula>
    </cfRule>
    <cfRule type="cellIs" dxfId="1657" priority="1940" operator="equal">
      <formula>"Menor"</formula>
    </cfRule>
    <cfRule type="cellIs" dxfId="1656" priority="1941" operator="equal">
      <formula>"Leve"</formula>
    </cfRule>
  </conditionalFormatting>
  <conditionalFormatting sqref="AF102">
    <cfRule type="cellIs" dxfId="1655" priority="1933" operator="equal">
      <formula>"Extremo"</formula>
    </cfRule>
    <cfRule type="cellIs" dxfId="1654" priority="1934" operator="equal">
      <formula>"Alto"</formula>
    </cfRule>
    <cfRule type="cellIs" dxfId="1653" priority="1935" operator="equal">
      <formula>"Moderado"</formula>
    </cfRule>
    <cfRule type="cellIs" dxfId="1652" priority="1936" operator="equal">
      <formula>"Bajo"</formula>
    </cfRule>
  </conditionalFormatting>
  <conditionalFormatting sqref="AB104">
    <cfRule type="cellIs" dxfId="1651" priority="1928" operator="equal">
      <formula>"Muy Alta"</formula>
    </cfRule>
    <cfRule type="cellIs" dxfId="1650" priority="1929" operator="equal">
      <formula>"Alta"</formula>
    </cfRule>
    <cfRule type="cellIs" dxfId="1649" priority="1930" operator="equal">
      <formula>"Media"</formula>
    </cfRule>
    <cfRule type="cellIs" dxfId="1648" priority="1931" operator="equal">
      <formula>"Baja"</formula>
    </cfRule>
    <cfRule type="cellIs" dxfId="1647" priority="1932" operator="equal">
      <formula>"Muy Baja"</formula>
    </cfRule>
  </conditionalFormatting>
  <conditionalFormatting sqref="AD104">
    <cfRule type="cellIs" dxfId="1646" priority="1923" operator="equal">
      <formula>"Catastrófico"</formula>
    </cfRule>
    <cfRule type="cellIs" dxfId="1645" priority="1924" operator="equal">
      <formula>"Mayor"</formula>
    </cfRule>
    <cfRule type="cellIs" dxfId="1644" priority="1925" operator="equal">
      <formula>"Moderado"</formula>
    </cfRule>
    <cfRule type="cellIs" dxfId="1643" priority="1926" operator="equal">
      <formula>"Menor"</formula>
    </cfRule>
    <cfRule type="cellIs" dxfId="1642" priority="1927" operator="equal">
      <formula>"Leve"</formula>
    </cfRule>
  </conditionalFormatting>
  <conditionalFormatting sqref="AF104">
    <cfRule type="cellIs" dxfId="1641" priority="1919" operator="equal">
      <formula>"Extremo"</formula>
    </cfRule>
    <cfRule type="cellIs" dxfId="1640" priority="1920" operator="equal">
      <formula>"Alto"</formula>
    </cfRule>
    <cfRule type="cellIs" dxfId="1639" priority="1921" operator="equal">
      <formula>"Moderado"</formula>
    </cfRule>
    <cfRule type="cellIs" dxfId="1638" priority="1922" operator="equal">
      <formula>"Bajo"</formula>
    </cfRule>
  </conditionalFormatting>
  <conditionalFormatting sqref="AB105">
    <cfRule type="cellIs" dxfId="1637" priority="1914" operator="equal">
      <formula>"Muy Alta"</formula>
    </cfRule>
    <cfRule type="cellIs" dxfId="1636" priority="1915" operator="equal">
      <formula>"Alta"</formula>
    </cfRule>
    <cfRule type="cellIs" dxfId="1635" priority="1916" operator="equal">
      <formula>"Media"</formula>
    </cfRule>
    <cfRule type="cellIs" dxfId="1634" priority="1917" operator="equal">
      <formula>"Baja"</formula>
    </cfRule>
    <cfRule type="cellIs" dxfId="1633" priority="1918" operator="equal">
      <formula>"Muy Baja"</formula>
    </cfRule>
  </conditionalFormatting>
  <conditionalFormatting sqref="AD105">
    <cfRule type="cellIs" dxfId="1632" priority="1909" operator="equal">
      <formula>"Catastrófico"</formula>
    </cfRule>
    <cfRule type="cellIs" dxfId="1631" priority="1910" operator="equal">
      <formula>"Mayor"</formula>
    </cfRule>
    <cfRule type="cellIs" dxfId="1630" priority="1911" operator="equal">
      <formula>"Moderado"</formula>
    </cfRule>
    <cfRule type="cellIs" dxfId="1629" priority="1912" operator="equal">
      <formula>"Menor"</formula>
    </cfRule>
    <cfRule type="cellIs" dxfId="1628" priority="1913" operator="equal">
      <formula>"Leve"</formula>
    </cfRule>
  </conditionalFormatting>
  <conditionalFormatting sqref="AF105">
    <cfRule type="cellIs" dxfId="1627" priority="1905" operator="equal">
      <formula>"Extremo"</formula>
    </cfRule>
    <cfRule type="cellIs" dxfId="1626" priority="1906" operator="equal">
      <formula>"Alto"</formula>
    </cfRule>
    <cfRule type="cellIs" dxfId="1625" priority="1907" operator="equal">
      <formula>"Moderado"</formula>
    </cfRule>
    <cfRule type="cellIs" dxfId="1624" priority="1908" operator="equal">
      <formula>"Bajo"</formula>
    </cfRule>
  </conditionalFormatting>
  <conditionalFormatting sqref="AB121">
    <cfRule type="cellIs" dxfId="1623" priority="1900" operator="equal">
      <formula>"Muy Alta"</formula>
    </cfRule>
    <cfRule type="cellIs" dxfId="1622" priority="1901" operator="equal">
      <formula>"Alta"</formula>
    </cfRule>
    <cfRule type="cellIs" dxfId="1621" priority="1902" operator="equal">
      <formula>"Media"</formula>
    </cfRule>
    <cfRule type="cellIs" dxfId="1620" priority="1903" operator="equal">
      <formula>"Baja"</formula>
    </cfRule>
    <cfRule type="cellIs" dxfId="1619" priority="1904" operator="equal">
      <formula>"Muy Baja"</formula>
    </cfRule>
  </conditionalFormatting>
  <conditionalFormatting sqref="AD121">
    <cfRule type="cellIs" dxfId="1618" priority="1895" operator="equal">
      <formula>"Catastrófico"</formula>
    </cfRule>
    <cfRule type="cellIs" dxfId="1617" priority="1896" operator="equal">
      <formula>"Mayor"</formula>
    </cfRule>
    <cfRule type="cellIs" dxfId="1616" priority="1897" operator="equal">
      <formula>"Moderado"</formula>
    </cfRule>
    <cfRule type="cellIs" dxfId="1615" priority="1898" operator="equal">
      <formula>"Menor"</formula>
    </cfRule>
    <cfRule type="cellIs" dxfId="1614" priority="1899" operator="equal">
      <formula>"Leve"</formula>
    </cfRule>
  </conditionalFormatting>
  <conditionalFormatting sqref="AF121">
    <cfRule type="cellIs" dxfId="1613" priority="1891" operator="equal">
      <formula>"Extremo"</formula>
    </cfRule>
    <cfRule type="cellIs" dxfId="1612" priority="1892" operator="equal">
      <formula>"Alto"</formula>
    </cfRule>
    <cfRule type="cellIs" dxfId="1611" priority="1893" operator="equal">
      <formula>"Moderado"</formula>
    </cfRule>
    <cfRule type="cellIs" dxfId="1610" priority="1894" operator="equal">
      <formula>"Bajo"</formula>
    </cfRule>
  </conditionalFormatting>
  <conditionalFormatting sqref="AB122">
    <cfRule type="cellIs" dxfId="1609" priority="1886" operator="equal">
      <formula>"Muy Alta"</formula>
    </cfRule>
    <cfRule type="cellIs" dxfId="1608" priority="1887" operator="equal">
      <formula>"Alta"</formula>
    </cfRule>
    <cfRule type="cellIs" dxfId="1607" priority="1888" operator="equal">
      <formula>"Media"</formula>
    </cfRule>
    <cfRule type="cellIs" dxfId="1606" priority="1889" operator="equal">
      <formula>"Baja"</formula>
    </cfRule>
    <cfRule type="cellIs" dxfId="1605" priority="1890" operator="equal">
      <formula>"Muy Baja"</formula>
    </cfRule>
  </conditionalFormatting>
  <conditionalFormatting sqref="AD122">
    <cfRule type="cellIs" dxfId="1604" priority="1881" operator="equal">
      <formula>"Catastrófico"</formula>
    </cfRule>
    <cfRule type="cellIs" dxfId="1603" priority="1882" operator="equal">
      <formula>"Mayor"</formula>
    </cfRule>
    <cfRule type="cellIs" dxfId="1602" priority="1883" operator="equal">
      <formula>"Moderado"</formula>
    </cfRule>
    <cfRule type="cellIs" dxfId="1601" priority="1884" operator="equal">
      <formula>"Menor"</formula>
    </cfRule>
    <cfRule type="cellIs" dxfId="1600" priority="1885" operator="equal">
      <formula>"Leve"</formula>
    </cfRule>
  </conditionalFormatting>
  <conditionalFormatting sqref="AF122">
    <cfRule type="cellIs" dxfId="1599" priority="1877" operator="equal">
      <formula>"Extremo"</formula>
    </cfRule>
    <cfRule type="cellIs" dxfId="1598" priority="1878" operator="equal">
      <formula>"Alto"</formula>
    </cfRule>
    <cfRule type="cellIs" dxfId="1597" priority="1879" operator="equal">
      <formula>"Moderado"</formula>
    </cfRule>
    <cfRule type="cellIs" dxfId="1596" priority="1880" operator="equal">
      <formula>"Bajo"</formula>
    </cfRule>
  </conditionalFormatting>
  <conditionalFormatting sqref="AB123">
    <cfRule type="cellIs" dxfId="1595" priority="1872" operator="equal">
      <formula>"Muy Alta"</formula>
    </cfRule>
    <cfRule type="cellIs" dxfId="1594" priority="1873" operator="equal">
      <formula>"Alta"</formula>
    </cfRule>
    <cfRule type="cellIs" dxfId="1593" priority="1874" operator="equal">
      <formula>"Media"</formula>
    </cfRule>
    <cfRule type="cellIs" dxfId="1592" priority="1875" operator="equal">
      <formula>"Baja"</formula>
    </cfRule>
    <cfRule type="cellIs" dxfId="1591" priority="1876" operator="equal">
      <formula>"Muy Baja"</formula>
    </cfRule>
  </conditionalFormatting>
  <conditionalFormatting sqref="AD123">
    <cfRule type="cellIs" dxfId="1590" priority="1867" operator="equal">
      <formula>"Catastrófico"</formula>
    </cfRule>
    <cfRule type="cellIs" dxfId="1589" priority="1868" operator="equal">
      <formula>"Mayor"</formula>
    </cfRule>
    <cfRule type="cellIs" dxfId="1588" priority="1869" operator="equal">
      <formula>"Moderado"</formula>
    </cfRule>
    <cfRule type="cellIs" dxfId="1587" priority="1870" operator="equal">
      <formula>"Menor"</formula>
    </cfRule>
    <cfRule type="cellIs" dxfId="1586" priority="1871" operator="equal">
      <formula>"Leve"</formula>
    </cfRule>
  </conditionalFormatting>
  <conditionalFormatting sqref="AF123">
    <cfRule type="cellIs" dxfId="1585" priority="1863" operator="equal">
      <formula>"Extremo"</formula>
    </cfRule>
    <cfRule type="cellIs" dxfId="1584" priority="1864" operator="equal">
      <formula>"Alto"</formula>
    </cfRule>
    <cfRule type="cellIs" dxfId="1583" priority="1865" operator="equal">
      <formula>"Moderado"</formula>
    </cfRule>
    <cfRule type="cellIs" dxfId="1582" priority="1866" operator="equal">
      <formula>"Bajo"</formula>
    </cfRule>
  </conditionalFormatting>
  <conditionalFormatting sqref="K10">
    <cfRule type="cellIs" dxfId="1581" priority="1858" operator="equal">
      <formula>"Muy Alta"</formula>
    </cfRule>
    <cfRule type="cellIs" dxfId="1580" priority="1859" operator="equal">
      <formula>"Alta"</formula>
    </cfRule>
    <cfRule type="cellIs" dxfId="1579" priority="1860" operator="equal">
      <formula>"Media"</formula>
    </cfRule>
    <cfRule type="cellIs" dxfId="1578" priority="1861" operator="equal">
      <formula>"Baja"</formula>
    </cfRule>
    <cfRule type="cellIs" dxfId="1577" priority="1862" operator="equal">
      <formula>"Muy Baja"</formula>
    </cfRule>
  </conditionalFormatting>
  <conditionalFormatting sqref="O10">
    <cfRule type="cellIs" dxfId="1576" priority="1853" operator="equal">
      <formula>"Catastrófico"</formula>
    </cfRule>
    <cfRule type="cellIs" dxfId="1575" priority="1854" operator="equal">
      <formula>"Mayor"</formula>
    </cfRule>
    <cfRule type="cellIs" dxfId="1574" priority="1855" operator="equal">
      <formula>"Moderado"</formula>
    </cfRule>
    <cfRule type="cellIs" dxfId="1573" priority="1856" operator="equal">
      <formula>"Menor"</formula>
    </cfRule>
    <cfRule type="cellIs" dxfId="1572" priority="1857" operator="equal">
      <formula>"Leve"</formula>
    </cfRule>
  </conditionalFormatting>
  <conditionalFormatting sqref="Q10">
    <cfRule type="cellIs" dxfId="1571" priority="1849" operator="equal">
      <formula>"Extremo"</formula>
    </cfRule>
    <cfRule type="cellIs" dxfId="1570" priority="1850" operator="equal">
      <formula>"Alto"</formula>
    </cfRule>
    <cfRule type="cellIs" dxfId="1569" priority="1851" operator="equal">
      <formula>"Moderado"</formula>
    </cfRule>
    <cfRule type="cellIs" dxfId="1568" priority="1852" operator="equal">
      <formula>"Bajo"</formula>
    </cfRule>
  </conditionalFormatting>
  <conditionalFormatting sqref="N10:N12">
    <cfRule type="containsText" dxfId="1567" priority="1848" operator="containsText" text="❌">
      <formula>NOT(ISERROR(SEARCH("❌",N10)))</formula>
    </cfRule>
  </conditionalFormatting>
  <conditionalFormatting sqref="K13">
    <cfRule type="cellIs" dxfId="1566" priority="1843" operator="equal">
      <formula>"Muy Alta"</formula>
    </cfRule>
    <cfRule type="cellIs" dxfId="1565" priority="1844" operator="equal">
      <formula>"Alta"</formula>
    </cfRule>
    <cfRule type="cellIs" dxfId="1564" priority="1845" operator="equal">
      <formula>"Media"</formula>
    </cfRule>
    <cfRule type="cellIs" dxfId="1563" priority="1846" operator="equal">
      <formula>"Baja"</formula>
    </cfRule>
    <cfRule type="cellIs" dxfId="1562" priority="1847" operator="equal">
      <formula>"Muy Baja"</formula>
    </cfRule>
  </conditionalFormatting>
  <conditionalFormatting sqref="O13">
    <cfRule type="cellIs" dxfId="1561" priority="1838" operator="equal">
      <formula>"Catastrófico"</formula>
    </cfRule>
    <cfRule type="cellIs" dxfId="1560" priority="1839" operator="equal">
      <formula>"Mayor"</formula>
    </cfRule>
    <cfRule type="cellIs" dxfId="1559" priority="1840" operator="equal">
      <formula>"Moderado"</formula>
    </cfRule>
    <cfRule type="cellIs" dxfId="1558" priority="1841" operator="equal">
      <formula>"Menor"</formula>
    </cfRule>
    <cfRule type="cellIs" dxfId="1557" priority="1842" operator="equal">
      <formula>"Leve"</formula>
    </cfRule>
  </conditionalFormatting>
  <conditionalFormatting sqref="Q13">
    <cfRule type="cellIs" dxfId="1556" priority="1834" operator="equal">
      <formula>"Extremo"</formula>
    </cfRule>
    <cfRule type="cellIs" dxfId="1555" priority="1835" operator="equal">
      <formula>"Alto"</formula>
    </cfRule>
    <cfRule type="cellIs" dxfId="1554" priority="1836" operator="equal">
      <formula>"Moderado"</formula>
    </cfRule>
    <cfRule type="cellIs" dxfId="1553" priority="1837" operator="equal">
      <formula>"Bajo"</formula>
    </cfRule>
  </conditionalFormatting>
  <conditionalFormatting sqref="N13:N15">
    <cfRule type="containsText" dxfId="1552" priority="1833" operator="containsText" text="❌">
      <formula>NOT(ISERROR(SEARCH("❌",N13)))</formula>
    </cfRule>
  </conditionalFormatting>
  <conditionalFormatting sqref="K16">
    <cfRule type="cellIs" dxfId="1551" priority="1798" operator="equal">
      <formula>"Muy Alta"</formula>
    </cfRule>
    <cfRule type="cellIs" dxfId="1550" priority="1799" operator="equal">
      <formula>"Alta"</formula>
    </cfRule>
    <cfRule type="cellIs" dxfId="1549" priority="1800" operator="equal">
      <formula>"Media"</formula>
    </cfRule>
    <cfRule type="cellIs" dxfId="1548" priority="1801" operator="equal">
      <formula>"Baja"</formula>
    </cfRule>
    <cfRule type="cellIs" dxfId="1547" priority="1802" operator="equal">
      <formula>"Muy Baja"</formula>
    </cfRule>
  </conditionalFormatting>
  <conditionalFormatting sqref="O16">
    <cfRule type="cellIs" dxfId="1546" priority="1793" operator="equal">
      <formula>"Catastrófico"</formula>
    </cfRule>
    <cfRule type="cellIs" dxfId="1545" priority="1794" operator="equal">
      <formula>"Mayor"</formula>
    </cfRule>
    <cfRule type="cellIs" dxfId="1544" priority="1795" operator="equal">
      <formula>"Moderado"</formula>
    </cfRule>
    <cfRule type="cellIs" dxfId="1543" priority="1796" operator="equal">
      <formula>"Menor"</formula>
    </cfRule>
    <cfRule type="cellIs" dxfId="1542" priority="1797" operator="equal">
      <formula>"Leve"</formula>
    </cfRule>
  </conditionalFormatting>
  <conditionalFormatting sqref="Q16">
    <cfRule type="cellIs" dxfId="1541" priority="1789" operator="equal">
      <formula>"Extremo"</formula>
    </cfRule>
    <cfRule type="cellIs" dxfId="1540" priority="1790" operator="equal">
      <formula>"Alto"</formula>
    </cfRule>
    <cfRule type="cellIs" dxfId="1539" priority="1791" operator="equal">
      <formula>"Moderado"</formula>
    </cfRule>
    <cfRule type="cellIs" dxfId="1538" priority="1792" operator="equal">
      <formula>"Bajo"</formula>
    </cfRule>
  </conditionalFormatting>
  <conditionalFormatting sqref="N16:N18">
    <cfRule type="containsText" dxfId="1537" priority="1788" operator="containsText" text="❌">
      <formula>NOT(ISERROR(SEARCH("❌",N16)))</formula>
    </cfRule>
  </conditionalFormatting>
  <conditionalFormatting sqref="K19">
    <cfRule type="cellIs" dxfId="1536" priority="1783" operator="equal">
      <formula>"Muy Alta"</formula>
    </cfRule>
    <cfRule type="cellIs" dxfId="1535" priority="1784" operator="equal">
      <formula>"Alta"</formula>
    </cfRule>
    <cfRule type="cellIs" dxfId="1534" priority="1785" operator="equal">
      <formula>"Media"</formula>
    </cfRule>
    <cfRule type="cellIs" dxfId="1533" priority="1786" operator="equal">
      <formula>"Baja"</formula>
    </cfRule>
    <cfRule type="cellIs" dxfId="1532" priority="1787" operator="equal">
      <formula>"Muy Baja"</formula>
    </cfRule>
  </conditionalFormatting>
  <conditionalFormatting sqref="O19">
    <cfRule type="cellIs" dxfId="1531" priority="1778" operator="equal">
      <formula>"Catastrófico"</formula>
    </cfRule>
    <cfRule type="cellIs" dxfId="1530" priority="1779" operator="equal">
      <formula>"Mayor"</formula>
    </cfRule>
    <cfRule type="cellIs" dxfId="1529" priority="1780" operator="equal">
      <formula>"Moderado"</formula>
    </cfRule>
    <cfRule type="cellIs" dxfId="1528" priority="1781" operator="equal">
      <formula>"Menor"</formula>
    </cfRule>
    <cfRule type="cellIs" dxfId="1527" priority="1782" operator="equal">
      <formula>"Leve"</formula>
    </cfRule>
  </conditionalFormatting>
  <conditionalFormatting sqref="Q19">
    <cfRule type="cellIs" dxfId="1526" priority="1774" operator="equal">
      <formula>"Extremo"</formula>
    </cfRule>
    <cfRule type="cellIs" dxfId="1525" priority="1775" operator="equal">
      <formula>"Alto"</formula>
    </cfRule>
    <cfRule type="cellIs" dxfId="1524" priority="1776" operator="equal">
      <formula>"Moderado"</formula>
    </cfRule>
    <cfRule type="cellIs" dxfId="1523" priority="1777" operator="equal">
      <formula>"Bajo"</formula>
    </cfRule>
  </conditionalFormatting>
  <conditionalFormatting sqref="N19:N21">
    <cfRule type="containsText" dxfId="1522" priority="1773" operator="containsText" text="❌">
      <formula>NOT(ISERROR(SEARCH("❌",N19)))</formula>
    </cfRule>
  </conditionalFormatting>
  <conditionalFormatting sqref="K22">
    <cfRule type="cellIs" dxfId="1521" priority="1768" operator="equal">
      <formula>"Muy Alta"</formula>
    </cfRule>
    <cfRule type="cellIs" dxfId="1520" priority="1769" operator="equal">
      <formula>"Alta"</formula>
    </cfRule>
    <cfRule type="cellIs" dxfId="1519" priority="1770" operator="equal">
      <formula>"Media"</formula>
    </cfRule>
    <cfRule type="cellIs" dxfId="1518" priority="1771" operator="equal">
      <formula>"Baja"</formula>
    </cfRule>
    <cfRule type="cellIs" dxfId="1517" priority="1772" operator="equal">
      <formula>"Muy Baja"</formula>
    </cfRule>
  </conditionalFormatting>
  <conditionalFormatting sqref="O22">
    <cfRule type="cellIs" dxfId="1516" priority="1763" operator="equal">
      <formula>"Catastrófico"</formula>
    </cfRule>
    <cfRule type="cellIs" dxfId="1515" priority="1764" operator="equal">
      <formula>"Mayor"</formula>
    </cfRule>
    <cfRule type="cellIs" dxfId="1514" priority="1765" operator="equal">
      <formula>"Moderado"</formula>
    </cfRule>
    <cfRule type="cellIs" dxfId="1513" priority="1766" operator="equal">
      <formula>"Menor"</formula>
    </cfRule>
    <cfRule type="cellIs" dxfId="1512" priority="1767" operator="equal">
      <formula>"Leve"</formula>
    </cfRule>
  </conditionalFormatting>
  <conditionalFormatting sqref="Q22">
    <cfRule type="cellIs" dxfId="1511" priority="1759" operator="equal">
      <formula>"Extremo"</formula>
    </cfRule>
    <cfRule type="cellIs" dxfId="1510" priority="1760" operator="equal">
      <formula>"Alto"</formula>
    </cfRule>
    <cfRule type="cellIs" dxfId="1509" priority="1761" operator="equal">
      <formula>"Moderado"</formula>
    </cfRule>
    <cfRule type="cellIs" dxfId="1508" priority="1762" operator="equal">
      <formula>"Bajo"</formula>
    </cfRule>
  </conditionalFormatting>
  <conditionalFormatting sqref="N22:N24">
    <cfRule type="containsText" dxfId="1507" priority="1758" operator="containsText" text="❌">
      <formula>NOT(ISERROR(SEARCH("❌",N22)))</formula>
    </cfRule>
  </conditionalFormatting>
  <conditionalFormatting sqref="K25">
    <cfRule type="cellIs" dxfId="1506" priority="1753" operator="equal">
      <formula>"Muy Alta"</formula>
    </cfRule>
    <cfRule type="cellIs" dxfId="1505" priority="1754" operator="equal">
      <formula>"Alta"</formula>
    </cfRule>
    <cfRule type="cellIs" dxfId="1504" priority="1755" operator="equal">
      <formula>"Media"</formula>
    </cfRule>
    <cfRule type="cellIs" dxfId="1503" priority="1756" operator="equal">
      <formula>"Baja"</formula>
    </cfRule>
    <cfRule type="cellIs" dxfId="1502" priority="1757" operator="equal">
      <formula>"Muy Baja"</formula>
    </cfRule>
  </conditionalFormatting>
  <conditionalFormatting sqref="O25">
    <cfRule type="cellIs" dxfId="1501" priority="1748" operator="equal">
      <formula>"Catastrófico"</formula>
    </cfRule>
    <cfRule type="cellIs" dxfId="1500" priority="1749" operator="equal">
      <formula>"Mayor"</formula>
    </cfRule>
    <cfRule type="cellIs" dxfId="1499" priority="1750" operator="equal">
      <formula>"Moderado"</formula>
    </cfRule>
    <cfRule type="cellIs" dxfId="1498" priority="1751" operator="equal">
      <formula>"Menor"</formula>
    </cfRule>
    <cfRule type="cellIs" dxfId="1497" priority="1752" operator="equal">
      <formula>"Leve"</formula>
    </cfRule>
  </conditionalFormatting>
  <conditionalFormatting sqref="Q25">
    <cfRule type="cellIs" dxfId="1496" priority="1744" operator="equal">
      <formula>"Extremo"</formula>
    </cfRule>
    <cfRule type="cellIs" dxfId="1495" priority="1745" operator="equal">
      <formula>"Alto"</formula>
    </cfRule>
    <cfRule type="cellIs" dxfId="1494" priority="1746" operator="equal">
      <formula>"Moderado"</formula>
    </cfRule>
    <cfRule type="cellIs" dxfId="1493" priority="1747" operator="equal">
      <formula>"Bajo"</formula>
    </cfRule>
  </conditionalFormatting>
  <conditionalFormatting sqref="N25:N27">
    <cfRule type="containsText" dxfId="1492" priority="1743" operator="containsText" text="❌">
      <formula>NOT(ISERROR(SEARCH("❌",N25)))</formula>
    </cfRule>
  </conditionalFormatting>
  <conditionalFormatting sqref="K28">
    <cfRule type="cellIs" dxfId="1491" priority="1738" operator="equal">
      <formula>"Muy Alta"</formula>
    </cfRule>
    <cfRule type="cellIs" dxfId="1490" priority="1739" operator="equal">
      <formula>"Alta"</formula>
    </cfRule>
    <cfRule type="cellIs" dxfId="1489" priority="1740" operator="equal">
      <formula>"Media"</formula>
    </cfRule>
    <cfRule type="cellIs" dxfId="1488" priority="1741" operator="equal">
      <formula>"Baja"</formula>
    </cfRule>
    <cfRule type="cellIs" dxfId="1487" priority="1742" operator="equal">
      <formula>"Muy Baja"</formula>
    </cfRule>
  </conditionalFormatting>
  <conditionalFormatting sqref="O28">
    <cfRule type="cellIs" dxfId="1486" priority="1733" operator="equal">
      <formula>"Catastrófico"</formula>
    </cfRule>
    <cfRule type="cellIs" dxfId="1485" priority="1734" operator="equal">
      <formula>"Mayor"</formula>
    </cfRule>
    <cfRule type="cellIs" dxfId="1484" priority="1735" operator="equal">
      <formula>"Moderado"</formula>
    </cfRule>
    <cfRule type="cellIs" dxfId="1483" priority="1736" operator="equal">
      <formula>"Menor"</formula>
    </cfRule>
    <cfRule type="cellIs" dxfId="1482" priority="1737" operator="equal">
      <formula>"Leve"</formula>
    </cfRule>
  </conditionalFormatting>
  <conditionalFormatting sqref="Q28">
    <cfRule type="cellIs" dxfId="1481" priority="1729" operator="equal">
      <formula>"Extremo"</formula>
    </cfRule>
    <cfRule type="cellIs" dxfId="1480" priority="1730" operator="equal">
      <formula>"Alto"</formula>
    </cfRule>
    <cfRule type="cellIs" dxfId="1479" priority="1731" operator="equal">
      <formula>"Moderado"</formula>
    </cfRule>
    <cfRule type="cellIs" dxfId="1478" priority="1732" operator="equal">
      <formula>"Bajo"</formula>
    </cfRule>
  </conditionalFormatting>
  <conditionalFormatting sqref="N28:N30">
    <cfRule type="containsText" dxfId="1477" priority="1728" operator="containsText" text="❌">
      <formula>NOT(ISERROR(SEARCH("❌",N28)))</formula>
    </cfRule>
  </conditionalFormatting>
  <conditionalFormatting sqref="K31">
    <cfRule type="cellIs" dxfId="1476" priority="1723" operator="equal">
      <formula>"Muy Alta"</formula>
    </cfRule>
    <cfRule type="cellIs" dxfId="1475" priority="1724" operator="equal">
      <formula>"Alta"</formula>
    </cfRule>
    <cfRule type="cellIs" dxfId="1474" priority="1725" operator="equal">
      <formula>"Media"</formula>
    </cfRule>
    <cfRule type="cellIs" dxfId="1473" priority="1726" operator="equal">
      <formula>"Baja"</formula>
    </cfRule>
    <cfRule type="cellIs" dxfId="1472" priority="1727" operator="equal">
      <formula>"Muy Baja"</formula>
    </cfRule>
  </conditionalFormatting>
  <conditionalFormatting sqref="O31">
    <cfRule type="cellIs" dxfId="1471" priority="1718" operator="equal">
      <formula>"Catastrófico"</formula>
    </cfRule>
    <cfRule type="cellIs" dxfId="1470" priority="1719" operator="equal">
      <formula>"Mayor"</formula>
    </cfRule>
    <cfRule type="cellIs" dxfId="1469" priority="1720" operator="equal">
      <formula>"Moderado"</formula>
    </cfRule>
    <cfRule type="cellIs" dxfId="1468" priority="1721" operator="equal">
      <formula>"Menor"</formula>
    </cfRule>
    <cfRule type="cellIs" dxfId="1467" priority="1722" operator="equal">
      <formula>"Leve"</formula>
    </cfRule>
  </conditionalFormatting>
  <conditionalFormatting sqref="Q31">
    <cfRule type="cellIs" dxfId="1466" priority="1714" operator="equal">
      <formula>"Extremo"</formula>
    </cfRule>
    <cfRule type="cellIs" dxfId="1465" priority="1715" operator="equal">
      <formula>"Alto"</formula>
    </cfRule>
    <cfRule type="cellIs" dxfId="1464" priority="1716" operator="equal">
      <formula>"Moderado"</formula>
    </cfRule>
    <cfRule type="cellIs" dxfId="1463" priority="1717" operator="equal">
      <formula>"Bajo"</formula>
    </cfRule>
  </conditionalFormatting>
  <conditionalFormatting sqref="N31:N33">
    <cfRule type="containsText" dxfId="1462" priority="1713" operator="containsText" text="❌">
      <formula>NOT(ISERROR(SEARCH("❌",N31)))</formula>
    </cfRule>
  </conditionalFormatting>
  <conditionalFormatting sqref="K34">
    <cfRule type="cellIs" dxfId="1461" priority="1708" operator="equal">
      <formula>"Muy Alta"</formula>
    </cfRule>
    <cfRule type="cellIs" dxfId="1460" priority="1709" operator="equal">
      <formula>"Alta"</formula>
    </cfRule>
    <cfRule type="cellIs" dxfId="1459" priority="1710" operator="equal">
      <formula>"Media"</formula>
    </cfRule>
    <cfRule type="cellIs" dxfId="1458" priority="1711" operator="equal">
      <formula>"Baja"</formula>
    </cfRule>
    <cfRule type="cellIs" dxfId="1457" priority="1712" operator="equal">
      <formula>"Muy Baja"</formula>
    </cfRule>
  </conditionalFormatting>
  <conditionalFormatting sqref="O34">
    <cfRule type="cellIs" dxfId="1456" priority="1703" operator="equal">
      <formula>"Catastrófico"</formula>
    </cfRule>
    <cfRule type="cellIs" dxfId="1455" priority="1704" operator="equal">
      <formula>"Mayor"</formula>
    </cfRule>
    <cfRule type="cellIs" dxfId="1454" priority="1705" operator="equal">
      <formula>"Moderado"</formula>
    </cfRule>
    <cfRule type="cellIs" dxfId="1453" priority="1706" operator="equal">
      <formula>"Menor"</formula>
    </cfRule>
    <cfRule type="cellIs" dxfId="1452" priority="1707" operator="equal">
      <formula>"Leve"</formula>
    </cfRule>
  </conditionalFormatting>
  <conditionalFormatting sqref="Q34">
    <cfRule type="cellIs" dxfId="1451" priority="1699" operator="equal">
      <formula>"Extremo"</formula>
    </cfRule>
    <cfRule type="cellIs" dxfId="1450" priority="1700" operator="equal">
      <formula>"Alto"</formula>
    </cfRule>
    <cfRule type="cellIs" dxfId="1449" priority="1701" operator="equal">
      <formula>"Moderado"</formula>
    </cfRule>
    <cfRule type="cellIs" dxfId="1448" priority="1702" operator="equal">
      <formula>"Bajo"</formula>
    </cfRule>
  </conditionalFormatting>
  <conditionalFormatting sqref="N34:N36">
    <cfRule type="containsText" dxfId="1447" priority="1698" operator="containsText" text="❌">
      <formula>NOT(ISERROR(SEARCH("❌",N34)))</formula>
    </cfRule>
  </conditionalFormatting>
  <conditionalFormatting sqref="K37">
    <cfRule type="cellIs" dxfId="1446" priority="1693" operator="equal">
      <formula>"Muy Alta"</formula>
    </cfRule>
    <cfRule type="cellIs" dxfId="1445" priority="1694" operator="equal">
      <formula>"Alta"</formula>
    </cfRule>
    <cfRule type="cellIs" dxfId="1444" priority="1695" operator="equal">
      <formula>"Media"</formula>
    </cfRule>
    <cfRule type="cellIs" dxfId="1443" priority="1696" operator="equal">
      <formula>"Baja"</formula>
    </cfRule>
    <cfRule type="cellIs" dxfId="1442" priority="1697" operator="equal">
      <formula>"Muy Baja"</formula>
    </cfRule>
  </conditionalFormatting>
  <conditionalFormatting sqref="O37">
    <cfRule type="cellIs" dxfId="1441" priority="1688" operator="equal">
      <formula>"Catastrófico"</formula>
    </cfRule>
    <cfRule type="cellIs" dxfId="1440" priority="1689" operator="equal">
      <formula>"Mayor"</formula>
    </cfRule>
    <cfRule type="cellIs" dxfId="1439" priority="1690" operator="equal">
      <formula>"Moderado"</formula>
    </cfRule>
    <cfRule type="cellIs" dxfId="1438" priority="1691" operator="equal">
      <formula>"Menor"</formula>
    </cfRule>
    <cfRule type="cellIs" dxfId="1437" priority="1692" operator="equal">
      <formula>"Leve"</formula>
    </cfRule>
  </conditionalFormatting>
  <conditionalFormatting sqref="Q37">
    <cfRule type="cellIs" dxfId="1436" priority="1684" operator="equal">
      <formula>"Extremo"</formula>
    </cfRule>
    <cfRule type="cellIs" dxfId="1435" priority="1685" operator="equal">
      <formula>"Alto"</formula>
    </cfRule>
    <cfRule type="cellIs" dxfId="1434" priority="1686" operator="equal">
      <formula>"Moderado"</formula>
    </cfRule>
    <cfRule type="cellIs" dxfId="1433" priority="1687" operator="equal">
      <formula>"Bajo"</formula>
    </cfRule>
  </conditionalFormatting>
  <conditionalFormatting sqref="N37:N39">
    <cfRule type="containsText" dxfId="1432" priority="1683" operator="containsText" text="❌">
      <formula>NOT(ISERROR(SEARCH("❌",N37)))</formula>
    </cfRule>
  </conditionalFormatting>
  <conditionalFormatting sqref="K40">
    <cfRule type="cellIs" dxfId="1431" priority="1663" operator="equal">
      <formula>"Muy Alta"</formula>
    </cfRule>
    <cfRule type="cellIs" dxfId="1430" priority="1664" operator="equal">
      <formula>"Alta"</formula>
    </cfRule>
    <cfRule type="cellIs" dxfId="1429" priority="1665" operator="equal">
      <formula>"Media"</formula>
    </cfRule>
    <cfRule type="cellIs" dxfId="1428" priority="1666" operator="equal">
      <formula>"Baja"</formula>
    </cfRule>
    <cfRule type="cellIs" dxfId="1427" priority="1667" operator="equal">
      <formula>"Muy Baja"</formula>
    </cfRule>
  </conditionalFormatting>
  <conditionalFormatting sqref="O40">
    <cfRule type="cellIs" dxfId="1426" priority="1658" operator="equal">
      <formula>"Catastrófico"</formula>
    </cfRule>
    <cfRule type="cellIs" dxfId="1425" priority="1659" operator="equal">
      <formula>"Mayor"</formula>
    </cfRule>
    <cfRule type="cellIs" dxfId="1424" priority="1660" operator="equal">
      <formula>"Moderado"</formula>
    </cfRule>
    <cfRule type="cellIs" dxfId="1423" priority="1661" operator="equal">
      <formula>"Menor"</formula>
    </cfRule>
    <cfRule type="cellIs" dxfId="1422" priority="1662" operator="equal">
      <formula>"Leve"</formula>
    </cfRule>
  </conditionalFormatting>
  <conditionalFormatting sqref="Q40">
    <cfRule type="cellIs" dxfId="1421" priority="1654" operator="equal">
      <formula>"Extremo"</formula>
    </cfRule>
    <cfRule type="cellIs" dxfId="1420" priority="1655" operator="equal">
      <formula>"Alto"</formula>
    </cfRule>
    <cfRule type="cellIs" dxfId="1419" priority="1656" operator="equal">
      <formula>"Moderado"</formula>
    </cfRule>
    <cfRule type="cellIs" dxfId="1418" priority="1657" operator="equal">
      <formula>"Bajo"</formula>
    </cfRule>
  </conditionalFormatting>
  <conditionalFormatting sqref="N40:N42">
    <cfRule type="containsText" dxfId="1417" priority="1653" operator="containsText" text="❌">
      <formula>NOT(ISERROR(SEARCH("❌",N40)))</formula>
    </cfRule>
  </conditionalFormatting>
  <conditionalFormatting sqref="K43">
    <cfRule type="cellIs" dxfId="1416" priority="1648" operator="equal">
      <formula>"Muy Alta"</formula>
    </cfRule>
    <cfRule type="cellIs" dxfId="1415" priority="1649" operator="equal">
      <formula>"Alta"</formula>
    </cfRule>
    <cfRule type="cellIs" dxfId="1414" priority="1650" operator="equal">
      <formula>"Media"</formula>
    </cfRule>
    <cfRule type="cellIs" dxfId="1413" priority="1651" operator="equal">
      <formula>"Baja"</formula>
    </cfRule>
    <cfRule type="cellIs" dxfId="1412" priority="1652" operator="equal">
      <formula>"Muy Baja"</formula>
    </cfRule>
  </conditionalFormatting>
  <conditionalFormatting sqref="O43">
    <cfRule type="cellIs" dxfId="1411" priority="1643" operator="equal">
      <formula>"Catastrófico"</formula>
    </cfRule>
    <cfRule type="cellIs" dxfId="1410" priority="1644" operator="equal">
      <formula>"Mayor"</formula>
    </cfRule>
    <cfRule type="cellIs" dxfId="1409" priority="1645" operator="equal">
      <formula>"Moderado"</formula>
    </cfRule>
    <cfRule type="cellIs" dxfId="1408" priority="1646" operator="equal">
      <formula>"Menor"</formula>
    </cfRule>
    <cfRule type="cellIs" dxfId="1407" priority="1647" operator="equal">
      <formula>"Leve"</formula>
    </cfRule>
  </conditionalFormatting>
  <conditionalFormatting sqref="Q43">
    <cfRule type="cellIs" dxfId="1406" priority="1639" operator="equal">
      <formula>"Extremo"</formula>
    </cfRule>
    <cfRule type="cellIs" dxfId="1405" priority="1640" operator="equal">
      <formula>"Alto"</formula>
    </cfRule>
    <cfRule type="cellIs" dxfId="1404" priority="1641" operator="equal">
      <formula>"Moderado"</formula>
    </cfRule>
    <cfRule type="cellIs" dxfId="1403" priority="1642" operator="equal">
      <formula>"Bajo"</formula>
    </cfRule>
  </conditionalFormatting>
  <conditionalFormatting sqref="N43:N45">
    <cfRule type="containsText" dxfId="1402" priority="1638" operator="containsText" text="❌">
      <formula>NOT(ISERROR(SEARCH("❌",N43)))</formula>
    </cfRule>
  </conditionalFormatting>
  <conditionalFormatting sqref="K46">
    <cfRule type="cellIs" dxfId="1401" priority="1633" operator="equal">
      <formula>"Muy Alta"</formula>
    </cfRule>
    <cfRule type="cellIs" dxfId="1400" priority="1634" operator="equal">
      <formula>"Alta"</formula>
    </cfRule>
    <cfRule type="cellIs" dxfId="1399" priority="1635" operator="equal">
      <formula>"Media"</formula>
    </cfRule>
    <cfRule type="cellIs" dxfId="1398" priority="1636" operator="equal">
      <formula>"Baja"</formula>
    </cfRule>
    <cfRule type="cellIs" dxfId="1397" priority="1637" operator="equal">
      <formula>"Muy Baja"</formula>
    </cfRule>
  </conditionalFormatting>
  <conditionalFormatting sqref="O46">
    <cfRule type="cellIs" dxfId="1396" priority="1628" operator="equal">
      <formula>"Catastrófico"</formula>
    </cfRule>
    <cfRule type="cellIs" dxfId="1395" priority="1629" operator="equal">
      <formula>"Mayor"</formula>
    </cfRule>
    <cfRule type="cellIs" dxfId="1394" priority="1630" operator="equal">
      <formula>"Moderado"</formula>
    </cfRule>
    <cfRule type="cellIs" dxfId="1393" priority="1631" operator="equal">
      <formula>"Menor"</formula>
    </cfRule>
    <cfRule type="cellIs" dxfId="1392" priority="1632" operator="equal">
      <formula>"Leve"</formula>
    </cfRule>
  </conditionalFormatting>
  <conditionalFormatting sqref="Q46">
    <cfRule type="cellIs" dxfId="1391" priority="1624" operator="equal">
      <formula>"Extremo"</formula>
    </cfRule>
    <cfRule type="cellIs" dxfId="1390" priority="1625" operator="equal">
      <formula>"Alto"</formula>
    </cfRule>
    <cfRule type="cellIs" dxfId="1389" priority="1626" operator="equal">
      <formula>"Moderado"</formula>
    </cfRule>
    <cfRule type="cellIs" dxfId="1388" priority="1627" operator="equal">
      <formula>"Bajo"</formula>
    </cfRule>
  </conditionalFormatting>
  <conditionalFormatting sqref="N46:N48">
    <cfRule type="containsText" dxfId="1387" priority="1623" operator="containsText" text="❌">
      <formula>NOT(ISERROR(SEARCH("❌",N46)))</formula>
    </cfRule>
  </conditionalFormatting>
  <conditionalFormatting sqref="K49">
    <cfRule type="cellIs" dxfId="1386" priority="1618" operator="equal">
      <formula>"Muy Alta"</formula>
    </cfRule>
    <cfRule type="cellIs" dxfId="1385" priority="1619" operator="equal">
      <formula>"Alta"</formula>
    </cfRule>
    <cfRule type="cellIs" dxfId="1384" priority="1620" operator="equal">
      <formula>"Media"</formula>
    </cfRule>
    <cfRule type="cellIs" dxfId="1383" priority="1621" operator="equal">
      <formula>"Baja"</formula>
    </cfRule>
    <cfRule type="cellIs" dxfId="1382" priority="1622" operator="equal">
      <formula>"Muy Baja"</formula>
    </cfRule>
  </conditionalFormatting>
  <conditionalFormatting sqref="O49">
    <cfRule type="cellIs" dxfId="1381" priority="1613" operator="equal">
      <formula>"Catastrófico"</formula>
    </cfRule>
    <cfRule type="cellIs" dxfId="1380" priority="1614" operator="equal">
      <formula>"Mayor"</formula>
    </cfRule>
    <cfRule type="cellIs" dxfId="1379" priority="1615" operator="equal">
      <formula>"Moderado"</formula>
    </cfRule>
    <cfRule type="cellIs" dxfId="1378" priority="1616" operator="equal">
      <formula>"Menor"</formula>
    </cfRule>
    <cfRule type="cellIs" dxfId="1377" priority="1617" operator="equal">
      <formula>"Leve"</formula>
    </cfRule>
  </conditionalFormatting>
  <conditionalFormatting sqref="Q49">
    <cfRule type="cellIs" dxfId="1376" priority="1609" operator="equal">
      <formula>"Extremo"</formula>
    </cfRule>
    <cfRule type="cellIs" dxfId="1375" priority="1610" operator="equal">
      <formula>"Alto"</formula>
    </cfRule>
    <cfRule type="cellIs" dxfId="1374" priority="1611" operator="equal">
      <formula>"Moderado"</formula>
    </cfRule>
    <cfRule type="cellIs" dxfId="1373" priority="1612" operator="equal">
      <formula>"Bajo"</formula>
    </cfRule>
  </conditionalFormatting>
  <conditionalFormatting sqref="N49:N51">
    <cfRule type="containsText" dxfId="1372" priority="1608" operator="containsText" text="❌">
      <formula>NOT(ISERROR(SEARCH("❌",N49)))</formula>
    </cfRule>
  </conditionalFormatting>
  <conditionalFormatting sqref="K52">
    <cfRule type="cellIs" dxfId="1371" priority="1603" operator="equal">
      <formula>"Muy Alta"</formula>
    </cfRule>
    <cfRule type="cellIs" dxfId="1370" priority="1604" operator="equal">
      <formula>"Alta"</formula>
    </cfRule>
    <cfRule type="cellIs" dxfId="1369" priority="1605" operator="equal">
      <formula>"Media"</formula>
    </cfRule>
    <cfRule type="cellIs" dxfId="1368" priority="1606" operator="equal">
      <formula>"Baja"</formula>
    </cfRule>
    <cfRule type="cellIs" dxfId="1367" priority="1607" operator="equal">
      <formula>"Muy Baja"</formula>
    </cfRule>
  </conditionalFormatting>
  <conditionalFormatting sqref="O52">
    <cfRule type="cellIs" dxfId="1366" priority="1598" operator="equal">
      <formula>"Catastrófico"</formula>
    </cfRule>
    <cfRule type="cellIs" dxfId="1365" priority="1599" operator="equal">
      <formula>"Mayor"</formula>
    </cfRule>
    <cfRule type="cellIs" dxfId="1364" priority="1600" operator="equal">
      <formula>"Moderado"</formula>
    </cfRule>
    <cfRule type="cellIs" dxfId="1363" priority="1601" operator="equal">
      <formula>"Menor"</formula>
    </cfRule>
    <cfRule type="cellIs" dxfId="1362" priority="1602" operator="equal">
      <formula>"Leve"</formula>
    </cfRule>
  </conditionalFormatting>
  <conditionalFormatting sqref="Q52">
    <cfRule type="cellIs" dxfId="1361" priority="1594" operator="equal">
      <formula>"Extremo"</formula>
    </cfRule>
    <cfRule type="cellIs" dxfId="1360" priority="1595" operator="equal">
      <formula>"Alto"</formula>
    </cfRule>
    <cfRule type="cellIs" dxfId="1359" priority="1596" operator="equal">
      <formula>"Moderado"</formula>
    </cfRule>
    <cfRule type="cellIs" dxfId="1358" priority="1597" operator="equal">
      <formula>"Bajo"</formula>
    </cfRule>
  </conditionalFormatting>
  <conditionalFormatting sqref="N52:N54">
    <cfRule type="containsText" dxfId="1357" priority="1593" operator="containsText" text="❌">
      <formula>NOT(ISERROR(SEARCH("❌",N52)))</formula>
    </cfRule>
  </conditionalFormatting>
  <conditionalFormatting sqref="K55">
    <cfRule type="cellIs" dxfId="1356" priority="1588" operator="equal">
      <formula>"Muy Alta"</formula>
    </cfRule>
    <cfRule type="cellIs" dxfId="1355" priority="1589" operator="equal">
      <formula>"Alta"</formula>
    </cfRule>
    <cfRule type="cellIs" dxfId="1354" priority="1590" operator="equal">
      <formula>"Media"</formula>
    </cfRule>
    <cfRule type="cellIs" dxfId="1353" priority="1591" operator="equal">
      <formula>"Baja"</formula>
    </cfRule>
    <cfRule type="cellIs" dxfId="1352" priority="1592" operator="equal">
      <formula>"Muy Baja"</formula>
    </cfRule>
  </conditionalFormatting>
  <conditionalFormatting sqref="O55">
    <cfRule type="cellIs" dxfId="1351" priority="1583" operator="equal">
      <formula>"Catastrófico"</formula>
    </cfRule>
    <cfRule type="cellIs" dxfId="1350" priority="1584" operator="equal">
      <formula>"Mayor"</formula>
    </cfRule>
    <cfRule type="cellIs" dxfId="1349" priority="1585" operator="equal">
      <formula>"Moderado"</formula>
    </cfRule>
    <cfRule type="cellIs" dxfId="1348" priority="1586" operator="equal">
      <formula>"Menor"</formula>
    </cfRule>
    <cfRule type="cellIs" dxfId="1347" priority="1587" operator="equal">
      <formula>"Leve"</formula>
    </cfRule>
  </conditionalFormatting>
  <conditionalFormatting sqref="Q55">
    <cfRule type="cellIs" dxfId="1346" priority="1579" operator="equal">
      <formula>"Extremo"</formula>
    </cfRule>
    <cfRule type="cellIs" dxfId="1345" priority="1580" operator="equal">
      <formula>"Alto"</formula>
    </cfRule>
    <cfRule type="cellIs" dxfId="1344" priority="1581" operator="equal">
      <formula>"Moderado"</formula>
    </cfRule>
    <cfRule type="cellIs" dxfId="1343" priority="1582" operator="equal">
      <formula>"Bajo"</formula>
    </cfRule>
  </conditionalFormatting>
  <conditionalFormatting sqref="N55:N57">
    <cfRule type="containsText" dxfId="1342" priority="1578" operator="containsText" text="❌">
      <formula>NOT(ISERROR(SEARCH("❌",N55)))</formula>
    </cfRule>
  </conditionalFormatting>
  <conditionalFormatting sqref="K58">
    <cfRule type="cellIs" dxfId="1341" priority="1573" operator="equal">
      <formula>"Muy Alta"</formula>
    </cfRule>
    <cfRule type="cellIs" dxfId="1340" priority="1574" operator="equal">
      <formula>"Alta"</formula>
    </cfRule>
    <cfRule type="cellIs" dxfId="1339" priority="1575" operator="equal">
      <formula>"Media"</formula>
    </cfRule>
    <cfRule type="cellIs" dxfId="1338" priority="1576" operator="equal">
      <formula>"Baja"</formula>
    </cfRule>
    <cfRule type="cellIs" dxfId="1337" priority="1577" operator="equal">
      <formula>"Muy Baja"</formula>
    </cfRule>
  </conditionalFormatting>
  <conditionalFormatting sqref="O58">
    <cfRule type="cellIs" dxfId="1336" priority="1568" operator="equal">
      <formula>"Catastrófico"</formula>
    </cfRule>
    <cfRule type="cellIs" dxfId="1335" priority="1569" operator="equal">
      <formula>"Mayor"</formula>
    </cfRule>
    <cfRule type="cellIs" dxfId="1334" priority="1570" operator="equal">
      <formula>"Moderado"</formula>
    </cfRule>
    <cfRule type="cellIs" dxfId="1333" priority="1571" operator="equal">
      <formula>"Menor"</formula>
    </cfRule>
    <cfRule type="cellIs" dxfId="1332" priority="1572" operator="equal">
      <formula>"Leve"</formula>
    </cfRule>
  </conditionalFormatting>
  <conditionalFormatting sqref="Q58">
    <cfRule type="cellIs" dxfId="1331" priority="1564" operator="equal">
      <formula>"Extremo"</formula>
    </cfRule>
    <cfRule type="cellIs" dxfId="1330" priority="1565" operator="equal">
      <formula>"Alto"</formula>
    </cfRule>
    <cfRule type="cellIs" dxfId="1329" priority="1566" operator="equal">
      <formula>"Moderado"</formula>
    </cfRule>
    <cfRule type="cellIs" dxfId="1328" priority="1567" operator="equal">
      <formula>"Bajo"</formula>
    </cfRule>
  </conditionalFormatting>
  <conditionalFormatting sqref="N58:N60">
    <cfRule type="containsText" dxfId="1327" priority="1563" operator="containsText" text="❌">
      <formula>NOT(ISERROR(SEARCH("❌",N58)))</formula>
    </cfRule>
  </conditionalFormatting>
  <conditionalFormatting sqref="K61">
    <cfRule type="cellIs" dxfId="1326" priority="1558" operator="equal">
      <formula>"Muy Alta"</formula>
    </cfRule>
    <cfRule type="cellIs" dxfId="1325" priority="1559" operator="equal">
      <formula>"Alta"</formula>
    </cfRule>
    <cfRule type="cellIs" dxfId="1324" priority="1560" operator="equal">
      <formula>"Media"</formula>
    </cfRule>
    <cfRule type="cellIs" dxfId="1323" priority="1561" operator="equal">
      <formula>"Baja"</formula>
    </cfRule>
    <cfRule type="cellIs" dxfId="1322" priority="1562" operator="equal">
      <formula>"Muy Baja"</formula>
    </cfRule>
  </conditionalFormatting>
  <conditionalFormatting sqref="O61">
    <cfRule type="cellIs" dxfId="1321" priority="1553" operator="equal">
      <formula>"Catastrófico"</formula>
    </cfRule>
    <cfRule type="cellIs" dxfId="1320" priority="1554" operator="equal">
      <formula>"Mayor"</formula>
    </cfRule>
    <cfRule type="cellIs" dxfId="1319" priority="1555" operator="equal">
      <formula>"Moderado"</formula>
    </cfRule>
    <cfRule type="cellIs" dxfId="1318" priority="1556" operator="equal">
      <formula>"Menor"</formula>
    </cfRule>
    <cfRule type="cellIs" dxfId="1317" priority="1557" operator="equal">
      <formula>"Leve"</formula>
    </cfRule>
  </conditionalFormatting>
  <conditionalFormatting sqref="Q61">
    <cfRule type="cellIs" dxfId="1316" priority="1549" operator="equal">
      <formula>"Extremo"</formula>
    </cfRule>
    <cfRule type="cellIs" dxfId="1315" priority="1550" operator="equal">
      <formula>"Alto"</formula>
    </cfRule>
    <cfRule type="cellIs" dxfId="1314" priority="1551" operator="equal">
      <formula>"Moderado"</formula>
    </cfRule>
    <cfRule type="cellIs" dxfId="1313" priority="1552" operator="equal">
      <formula>"Bajo"</formula>
    </cfRule>
  </conditionalFormatting>
  <conditionalFormatting sqref="N61:N63">
    <cfRule type="containsText" dxfId="1312" priority="1548" operator="containsText" text="❌">
      <formula>NOT(ISERROR(SEARCH("❌",N61)))</formula>
    </cfRule>
  </conditionalFormatting>
  <conditionalFormatting sqref="K64">
    <cfRule type="cellIs" dxfId="1311" priority="1543" operator="equal">
      <formula>"Muy Alta"</formula>
    </cfRule>
    <cfRule type="cellIs" dxfId="1310" priority="1544" operator="equal">
      <formula>"Alta"</formula>
    </cfRule>
    <cfRule type="cellIs" dxfId="1309" priority="1545" operator="equal">
      <formula>"Media"</formula>
    </cfRule>
    <cfRule type="cellIs" dxfId="1308" priority="1546" operator="equal">
      <formula>"Baja"</formula>
    </cfRule>
    <cfRule type="cellIs" dxfId="1307" priority="1547" operator="equal">
      <formula>"Muy Baja"</formula>
    </cfRule>
  </conditionalFormatting>
  <conditionalFormatting sqref="O64">
    <cfRule type="cellIs" dxfId="1306" priority="1538" operator="equal">
      <formula>"Catastrófico"</formula>
    </cfRule>
    <cfRule type="cellIs" dxfId="1305" priority="1539" operator="equal">
      <formula>"Mayor"</formula>
    </cfRule>
    <cfRule type="cellIs" dxfId="1304" priority="1540" operator="equal">
      <formula>"Moderado"</formula>
    </cfRule>
    <cfRule type="cellIs" dxfId="1303" priority="1541" operator="equal">
      <formula>"Menor"</formula>
    </cfRule>
    <cfRule type="cellIs" dxfId="1302" priority="1542" operator="equal">
      <formula>"Leve"</formula>
    </cfRule>
  </conditionalFormatting>
  <conditionalFormatting sqref="Q64">
    <cfRule type="cellIs" dxfId="1301" priority="1534" operator="equal">
      <formula>"Extremo"</formula>
    </cfRule>
    <cfRule type="cellIs" dxfId="1300" priority="1535" operator="equal">
      <formula>"Alto"</formula>
    </cfRule>
    <cfRule type="cellIs" dxfId="1299" priority="1536" operator="equal">
      <formula>"Moderado"</formula>
    </cfRule>
    <cfRule type="cellIs" dxfId="1298" priority="1537" operator="equal">
      <formula>"Bajo"</formula>
    </cfRule>
  </conditionalFormatting>
  <conditionalFormatting sqref="N64:N66">
    <cfRule type="containsText" dxfId="1297" priority="1533" operator="containsText" text="❌">
      <formula>NOT(ISERROR(SEARCH("❌",N64)))</formula>
    </cfRule>
  </conditionalFormatting>
  <conditionalFormatting sqref="K70">
    <cfRule type="cellIs" dxfId="1296" priority="1528" operator="equal">
      <formula>"Muy Alta"</formula>
    </cfRule>
    <cfRule type="cellIs" dxfId="1295" priority="1529" operator="equal">
      <formula>"Alta"</formula>
    </cfRule>
    <cfRule type="cellIs" dxfId="1294" priority="1530" operator="equal">
      <formula>"Media"</formula>
    </cfRule>
    <cfRule type="cellIs" dxfId="1293" priority="1531" operator="equal">
      <formula>"Baja"</formula>
    </cfRule>
    <cfRule type="cellIs" dxfId="1292" priority="1532" operator="equal">
      <formula>"Muy Baja"</formula>
    </cfRule>
  </conditionalFormatting>
  <conditionalFormatting sqref="O70">
    <cfRule type="cellIs" dxfId="1291" priority="1523" operator="equal">
      <formula>"Catastrófico"</formula>
    </cfRule>
    <cfRule type="cellIs" dxfId="1290" priority="1524" operator="equal">
      <formula>"Mayor"</formula>
    </cfRule>
    <cfRule type="cellIs" dxfId="1289" priority="1525" operator="equal">
      <formula>"Moderado"</formula>
    </cfRule>
    <cfRule type="cellIs" dxfId="1288" priority="1526" operator="equal">
      <formula>"Menor"</formula>
    </cfRule>
    <cfRule type="cellIs" dxfId="1287" priority="1527" operator="equal">
      <formula>"Leve"</formula>
    </cfRule>
  </conditionalFormatting>
  <conditionalFormatting sqref="Q70">
    <cfRule type="cellIs" dxfId="1286" priority="1519" operator="equal">
      <formula>"Extremo"</formula>
    </cfRule>
    <cfRule type="cellIs" dxfId="1285" priority="1520" operator="equal">
      <formula>"Alto"</formula>
    </cfRule>
    <cfRule type="cellIs" dxfId="1284" priority="1521" operator="equal">
      <formula>"Moderado"</formula>
    </cfRule>
    <cfRule type="cellIs" dxfId="1283" priority="1522" operator="equal">
      <formula>"Bajo"</formula>
    </cfRule>
  </conditionalFormatting>
  <conditionalFormatting sqref="N70:N72">
    <cfRule type="containsText" dxfId="1282" priority="1518" operator="containsText" text="❌">
      <formula>NOT(ISERROR(SEARCH("❌",N70)))</formula>
    </cfRule>
  </conditionalFormatting>
  <conditionalFormatting sqref="K73">
    <cfRule type="cellIs" dxfId="1281" priority="1513" operator="equal">
      <formula>"Muy Alta"</formula>
    </cfRule>
    <cfRule type="cellIs" dxfId="1280" priority="1514" operator="equal">
      <formula>"Alta"</formula>
    </cfRule>
    <cfRule type="cellIs" dxfId="1279" priority="1515" operator="equal">
      <formula>"Media"</formula>
    </cfRule>
    <cfRule type="cellIs" dxfId="1278" priority="1516" operator="equal">
      <formula>"Baja"</formula>
    </cfRule>
    <cfRule type="cellIs" dxfId="1277" priority="1517" operator="equal">
      <formula>"Muy Baja"</formula>
    </cfRule>
  </conditionalFormatting>
  <conditionalFormatting sqref="O73">
    <cfRule type="cellIs" dxfId="1276" priority="1508" operator="equal">
      <formula>"Catastrófico"</formula>
    </cfRule>
    <cfRule type="cellIs" dxfId="1275" priority="1509" operator="equal">
      <formula>"Mayor"</formula>
    </cfRule>
    <cfRule type="cellIs" dxfId="1274" priority="1510" operator="equal">
      <formula>"Moderado"</formula>
    </cfRule>
    <cfRule type="cellIs" dxfId="1273" priority="1511" operator="equal">
      <formula>"Menor"</formula>
    </cfRule>
    <cfRule type="cellIs" dxfId="1272" priority="1512" operator="equal">
      <formula>"Leve"</formula>
    </cfRule>
  </conditionalFormatting>
  <conditionalFormatting sqref="Q73">
    <cfRule type="cellIs" dxfId="1271" priority="1504" operator="equal">
      <formula>"Extremo"</formula>
    </cfRule>
    <cfRule type="cellIs" dxfId="1270" priority="1505" operator="equal">
      <formula>"Alto"</formula>
    </cfRule>
    <cfRule type="cellIs" dxfId="1269" priority="1506" operator="equal">
      <formula>"Moderado"</formula>
    </cfRule>
    <cfRule type="cellIs" dxfId="1268" priority="1507" operator="equal">
      <formula>"Bajo"</formula>
    </cfRule>
  </conditionalFormatting>
  <conditionalFormatting sqref="N73:N75">
    <cfRule type="containsText" dxfId="1267" priority="1503" operator="containsText" text="❌">
      <formula>NOT(ISERROR(SEARCH("❌",N73)))</formula>
    </cfRule>
  </conditionalFormatting>
  <conditionalFormatting sqref="K76">
    <cfRule type="cellIs" dxfId="1266" priority="1498" operator="equal">
      <formula>"Muy Alta"</formula>
    </cfRule>
    <cfRule type="cellIs" dxfId="1265" priority="1499" operator="equal">
      <formula>"Alta"</formula>
    </cfRule>
    <cfRule type="cellIs" dxfId="1264" priority="1500" operator="equal">
      <formula>"Media"</formula>
    </cfRule>
    <cfRule type="cellIs" dxfId="1263" priority="1501" operator="equal">
      <formula>"Baja"</formula>
    </cfRule>
    <cfRule type="cellIs" dxfId="1262" priority="1502" operator="equal">
      <formula>"Muy Baja"</formula>
    </cfRule>
  </conditionalFormatting>
  <conditionalFormatting sqref="O76">
    <cfRule type="cellIs" dxfId="1261" priority="1493" operator="equal">
      <formula>"Catastrófico"</formula>
    </cfRule>
    <cfRule type="cellIs" dxfId="1260" priority="1494" operator="equal">
      <formula>"Mayor"</formula>
    </cfRule>
    <cfRule type="cellIs" dxfId="1259" priority="1495" operator="equal">
      <formula>"Moderado"</formula>
    </cfRule>
    <cfRule type="cellIs" dxfId="1258" priority="1496" operator="equal">
      <formula>"Menor"</formula>
    </cfRule>
    <cfRule type="cellIs" dxfId="1257" priority="1497" operator="equal">
      <formula>"Leve"</formula>
    </cfRule>
  </conditionalFormatting>
  <conditionalFormatting sqref="Q76">
    <cfRule type="cellIs" dxfId="1256" priority="1489" operator="equal">
      <formula>"Extremo"</formula>
    </cfRule>
    <cfRule type="cellIs" dxfId="1255" priority="1490" operator="equal">
      <formula>"Alto"</formula>
    </cfRule>
    <cfRule type="cellIs" dxfId="1254" priority="1491" operator="equal">
      <formula>"Moderado"</formula>
    </cfRule>
    <cfRule type="cellIs" dxfId="1253" priority="1492" operator="equal">
      <formula>"Bajo"</formula>
    </cfRule>
  </conditionalFormatting>
  <conditionalFormatting sqref="N76:N78">
    <cfRule type="containsText" dxfId="1252" priority="1488" operator="containsText" text="❌">
      <formula>NOT(ISERROR(SEARCH("❌",N76)))</formula>
    </cfRule>
  </conditionalFormatting>
  <conditionalFormatting sqref="O79">
    <cfRule type="cellIs" dxfId="1251" priority="1478" operator="equal">
      <formula>"Catastrófico"</formula>
    </cfRule>
    <cfRule type="cellIs" dxfId="1250" priority="1479" operator="equal">
      <formula>"Mayor"</formula>
    </cfRule>
    <cfRule type="cellIs" dxfId="1249" priority="1480" operator="equal">
      <formula>"Moderado"</formula>
    </cfRule>
    <cfRule type="cellIs" dxfId="1248" priority="1481" operator="equal">
      <formula>"Menor"</formula>
    </cfRule>
    <cfRule type="cellIs" dxfId="1247" priority="1482" operator="equal">
      <formula>"Leve"</formula>
    </cfRule>
  </conditionalFormatting>
  <conditionalFormatting sqref="Q79">
    <cfRule type="cellIs" dxfId="1246" priority="1474" operator="equal">
      <formula>"Extremo"</formula>
    </cfRule>
    <cfRule type="cellIs" dxfId="1245" priority="1475" operator="equal">
      <formula>"Alto"</formula>
    </cfRule>
    <cfRule type="cellIs" dxfId="1244" priority="1476" operator="equal">
      <formula>"Moderado"</formula>
    </cfRule>
    <cfRule type="cellIs" dxfId="1243" priority="1477" operator="equal">
      <formula>"Bajo"</formula>
    </cfRule>
  </conditionalFormatting>
  <conditionalFormatting sqref="N79:N81">
    <cfRule type="containsText" dxfId="1242" priority="1473" operator="containsText" text="❌">
      <formula>NOT(ISERROR(SEARCH("❌",N79)))</formula>
    </cfRule>
  </conditionalFormatting>
  <conditionalFormatting sqref="K85">
    <cfRule type="cellIs" dxfId="1241" priority="1468" operator="equal">
      <formula>"Muy Alta"</formula>
    </cfRule>
    <cfRule type="cellIs" dxfId="1240" priority="1469" operator="equal">
      <formula>"Alta"</formula>
    </cfRule>
    <cfRule type="cellIs" dxfId="1239" priority="1470" operator="equal">
      <formula>"Media"</formula>
    </cfRule>
    <cfRule type="cellIs" dxfId="1238" priority="1471" operator="equal">
      <formula>"Baja"</formula>
    </cfRule>
    <cfRule type="cellIs" dxfId="1237" priority="1472" operator="equal">
      <formula>"Muy Baja"</formula>
    </cfRule>
  </conditionalFormatting>
  <conditionalFormatting sqref="O85">
    <cfRule type="cellIs" dxfId="1236" priority="1463" operator="equal">
      <formula>"Catastrófico"</formula>
    </cfRule>
    <cfRule type="cellIs" dxfId="1235" priority="1464" operator="equal">
      <formula>"Mayor"</formula>
    </cfRule>
    <cfRule type="cellIs" dxfId="1234" priority="1465" operator="equal">
      <formula>"Moderado"</formula>
    </cfRule>
    <cfRule type="cellIs" dxfId="1233" priority="1466" operator="equal">
      <formula>"Menor"</formula>
    </cfRule>
    <cfRule type="cellIs" dxfId="1232" priority="1467" operator="equal">
      <formula>"Leve"</formula>
    </cfRule>
  </conditionalFormatting>
  <conditionalFormatting sqref="Q85">
    <cfRule type="cellIs" dxfId="1231" priority="1459" operator="equal">
      <formula>"Extremo"</formula>
    </cfRule>
    <cfRule type="cellIs" dxfId="1230" priority="1460" operator="equal">
      <formula>"Alto"</formula>
    </cfRule>
    <cfRule type="cellIs" dxfId="1229" priority="1461" operator="equal">
      <formula>"Moderado"</formula>
    </cfRule>
    <cfRule type="cellIs" dxfId="1228" priority="1462" operator="equal">
      <formula>"Bajo"</formula>
    </cfRule>
  </conditionalFormatting>
  <conditionalFormatting sqref="N85:N87">
    <cfRule type="containsText" dxfId="1227" priority="1458" operator="containsText" text="❌">
      <formula>NOT(ISERROR(SEARCH("❌",N85)))</formula>
    </cfRule>
  </conditionalFormatting>
  <conditionalFormatting sqref="K88">
    <cfRule type="cellIs" dxfId="1226" priority="1453" operator="equal">
      <formula>"Muy Alta"</formula>
    </cfRule>
    <cfRule type="cellIs" dxfId="1225" priority="1454" operator="equal">
      <formula>"Alta"</formula>
    </cfRule>
    <cfRule type="cellIs" dxfId="1224" priority="1455" operator="equal">
      <formula>"Media"</formula>
    </cfRule>
    <cfRule type="cellIs" dxfId="1223" priority="1456" operator="equal">
      <formula>"Baja"</formula>
    </cfRule>
    <cfRule type="cellIs" dxfId="1222" priority="1457" operator="equal">
      <formula>"Muy Baja"</formula>
    </cfRule>
  </conditionalFormatting>
  <conditionalFormatting sqref="O88">
    <cfRule type="cellIs" dxfId="1221" priority="1448" operator="equal">
      <formula>"Catastrófico"</formula>
    </cfRule>
    <cfRule type="cellIs" dxfId="1220" priority="1449" operator="equal">
      <formula>"Mayor"</formula>
    </cfRule>
    <cfRule type="cellIs" dxfId="1219" priority="1450" operator="equal">
      <formula>"Moderado"</formula>
    </cfRule>
    <cfRule type="cellIs" dxfId="1218" priority="1451" operator="equal">
      <formula>"Menor"</formula>
    </cfRule>
    <cfRule type="cellIs" dxfId="1217" priority="1452" operator="equal">
      <formula>"Leve"</formula>
    </cfRule>
  </conditionalFormatting>
  <conditionalFormatting sqref="Q88">
    <cfRule type="cellIs" dxfId="1216" priority="1444" operator="equal">
      <formula>"Extremo"</formula>
    </cfRule>
    <cfRule type="cellIs" dxfId="1215" priority="1445" operator="equal">
      <formula>"Alto"</formula>
    </cfRule>
    <cfRule type="cellIs" dxfId="1214" priority="1446" operator="equal">
      <formula>"Moderado"</formula>
    </cfRule>
    <cfRule type="cellIs" dxfId="1213" priority="1447" operator="equal">
      <formula>"Bajo"</formula>
    </cfRule>
  </conditionalFormatting>
  <conditionalFormatting sqref="N88:N90">
    <cfRule type="containsText" dxfId="1212" priority="1443" operator="containsText" text="❌">
      <formula>NOT(ISERROR(SEARCH("❌",N88)))</formula>
    </cfRule>
  </conditionalFormatting>
  <conditionalFormatting sqref="K91">
    <cfRule type="cellIs" dxfId="1211" priority="1438" operator="equal">
      <formula>"Muy Alta"</formula>
    </cfRule>
    <cfRule type="cellIs" dxfId="1210" priority="1439" operator="equal">
      <formula>"Alta"</formula>
    </cfRule>
    <cfRule type="cellIs" dxfId="1209" priority="1440" operator="equal">
      <formula>"Media"</formula>
    </cfRule>
    <cfRule type="cellIs" dxfId="1208" priority="1441" operator="equal">
      <formula>"Baja"</formula>
    </cfRule>
    <cfRule type="cellIs" dxfId="1207" priority="1442" operator="equal">
      <formula>"Muy Baja"</formula>
    </cfRule>
  </conditionalFormatting>
  <conditionalFormatting sqref="O91">
    <cfRule type="cellIs" dxfId="1206" priority="1433" operator="equal">
      <formula>"Catastrófico"</formula>
    </cfRule>
    <cfRule type="cellIs" dxfId="1205" priority="1434" operator="equal">
      <formula>"Mayor"</formula>
    </cfRule>
    <cfRule type="cellIs" dxfId="1204" priority="1435" operator="equal">
      <formula>"Moderado"</formula>
    </cfRule>
    <cfRule type="cellIs" dxfId="1203" priority="1436" operator="equal">
      <formula>"Menor"</formula>
    </cfRule>
    <cfRule type="cellIs" dxfId="1202" priority="1437" operator="equal">
      <formula>"Leve"</formula>
    </cfRule>
  </conditionalFormatting>
  <conditionalFormatting sqref="Q91">
    <cfRule type="cellIs" dxfId="1201" priority="1429" operator="equal">
      <formula>"Extremo"</formula>
    </cfRule>
    <cfRule type="cellIs" dxfId="1200" priority="1430" operator="equal">
      <formula>"Alto"</formula>
    </cfRule>
    <cfRule type="cellIs" dxfId="1199" priority="1431" operator="equal">
      <formula>"Moderado"</formula>
    </cfRule>
    <cfRule type="cellIs" dxfId="1198" priority="1432" operator="equal">
      <formula>"Bajo"</formula>
    </cfRule>
  </conditionalFormatting>
  <conditionalFormatting sqref="N91:N93">
    <cfRule type="containsText" dxfId="1197" priority="1428" operator="containsText" text="❌">
      <formula>NOT(ISERROR(SEARCH("❌",N91)))</formula>
    </cfRule>
  </conditionalFormatting>
  <conditionalFormatting sqref="O94:O95">
    <cfRule type="cellIs" dxfId="1196" priority="1418" operator="equal">
      <formula>"Catastrófico"</formula>
    </cfRule>
    <cfRule type="cellIs" dxfId="1195" priority="1419" operator="equal">
      <formula>"Mayor"</formula>
    </cfRule>
    <cfRule type="cellIs" dxfId="1194" priority="1420" operator="equal">
      <formula>"Moderado"</formula>
    </cfRule>
    <cfRule type="cellIs" dxfId="1193" priority="1421" operator="equal">
      <formula>"Menor"</formula>
    </cfRule>
    <cfRule type="cellIs" dxfId="1192" priority="1422" operator="equal">
      <formula>"Leve"</formula>
    </cfRule>
  </conditionalFormatting>
  <conditionalFormatting sqref="Q94:Q95">
    <cfRule type="cellIs" dxfId="1191" priority="1414" operator="equal">
      <formula>"Extremo"</formula>
    </cfRule>
    <cfRule type="cellIs" dxfId="1190" priority="1415" operator="equal">
      <formula>"Alto"</formula>
    </cfRule>
    <cfRule type="cellIs" dxfId="1189" priority="1416" operator="equal">
      <formula>"Moderado"</formula>
    </cfRule>
    <cfRule type="cellIs" dxfId="1188" priority="1417" operator="equal">
      <formula>"Bajo"</formula>
    </cfRule>
  </conditionalFormatting>
  <conditionalFormatting sqref="N94:N96">
    <cfRule type="containsText" dxfId="1187" priority="1413" operator="containsText" text="❌">
      <formula>NOT(ISERROR(SEARCH("❌",N94)))</formula>
    </cfRule>
  </conditionalFormatting>
  <conditionalFormatting sqref="K100">
    <cfRule type="cellIs" dxfId="1186" priority="1393" operator="equal">
      <formula>"Muy Alta"</formula>
    </cfRule>
    <cfRule type="cellIs" dxfId="1185" priority="1394" operator="equal">
      <formula>"Alta"</formula>
    </cfRule>
    <cfRule type="cellIs" dxfId="1184" priority="1395" operator="equal">
      <formula>"Media"</formula>
    </cfRule>
    <cfRule type="cellIs" dxfId="1183" priority="1396" operator="equal">
      <formula>"Baja"</formula>
    </cfRule>
    <cfRule type="cellIs" dxfId="1182" priority="1397" operator="equal">
      <formula>"Muy Baja"</formula>
    </cfRule>
  </conditionalFormatting>
  <conditionalFormatting sqref="O100">
    <cfRule type="cellIs" dxfId="1181" priority="1388" operator="equal">
      <formula>"Catastrófico"</formula>
    </cfRule>
    <cfRule type="cellIs" dxfId="1180" priority="1389" operator="equal">
      <formula>"Mayor"</formula>
    </cfRule>
    <cfRule type="cellIs" dxfId="1179" priority="1390" operator="equal">
      <formula>"Moderado"</formula>
    </cfRule>
    <cfRule type="cellIs" dxfId="1178" priority="1391" operator="equal">
      <formula>"Menor"</formula>
    </cfRule>
    <cfRule type="cellIs" dxfId="1177" priority="1392" operator="equal">
      <formula>"Leve"</formula>
    </cfRule>
  </conditionalFormatting>
  <conditionalFormatting sqref="Q100">
    <cfRule type="cellIs" dxfId="1176" priority="1384" operator="equal">
      <formula>"Extremo"</formula>
    </cfRule>
    <cfRule type="cellIs" dxfId="1175" priority="1385" operator="equal">
      <formula>"Alto"</formula>
    </cfRule>
    <cfRule type="cellIs" dxfId="1174" priority="1386" operator="equal">
      <formula>"Moderado"</formula>
    </cfRule>
    <cfRule type="cellIs" dxfId="1173" priority="1387" operator="equal">
      <formula>"Bajo"</formula>
    </cfRule>
  </conditionalFormatting>
  <conditionalFormatting sqref="N100:N102">
    <cfRule type="containsText" dxfId="1172" priority="1383" operator="containsText" text="❌">
      <formula>NOT(ISERROR(SEARCH("❌",N100)))</formula>
    </cfRule>
  </conditionalFormatting>
  <conditionalFormatting sqref="K103">
    <cfRule type="cellIs" dxfId="1171" priority="1378" operator="equal">
      <formula>"Muy Alta"</formula>
    </cfRule>
    <cfRule type="cellIs" dxfId="1170" priority="1379" operator="equal">
      <formula>"Alta"</formula>
    </cfRule>
    <cfRule type="cellIs" dxfId="1169" priority="1380" operator="equal">
      <formula>"Media"</formula>
    </cfRule>
    <cfRule type="cellIs" dxfId="1168" priority="1381" operator="equal">
      <formula>"Baja"</formula>
    </cfRule>
    <cfRule type="cellIs" dxfId="1167" priority="1382" operator="equal">
      <formula>"Muy Baja"</formula>
    </cfRule>
  </conditionalFormatting>
  <conditionalFormatting sqref="O103">
    <cfRule type="cellIs" dxfId="1166" priority="1373" operator="equal">
      <formula>"Catastrófico"</formula>
    </cfRule>
    <cfRule type="cellIs" dxfId="1165" priority="1374" operator="equal">
      <formula>"Mayor"</formula>
    </cfRule>
    <cfRule type="cellIs" dxfId="1164" priority="1375" operator="equal">
      <formula>"Moderado"</formula>
    </cfRule>
    <cfRule type="cellIs" dxfId="1163" priority="1376" operator="equal">
      <formula>"Menor"</formula>
    </cfRule>
    <cfRule type="cellIs" dxfId="1162" priority="1377" operator="equal">
      <formula>"Leve"</formula>
    </cfRule>
  </conditionalFormatting>
  <conditionalFormatting sqref="Q103">
    <cfRule type="cellIs" dxfId="1161" priority="1369" operator="equal">
      <formula>"Extremo"</formula>
    </cfRule>
    <cfRule type="cellIs" dxfId="1160" priority="1370" operator="equal">
      <formula>"Alto"</formula>
    </cfRule>
    <cfRule type="cellIs" dxfId="1159" priority="1371" operator="equal">
      <formula>"Moderado"</formula>
    </cfRule>
    <cfRule type="cellIs" dxfId="1158" priority="1372" operator="equal">
      <formula>"Bajo"</formula>
    </cfRule>
  </conditionalFormatting>
  <conditionalFormatting sqref="N103:N105">
    <cfRule type="containsText" dxfId="1157" priority="1368" operator="containsText" text="❌">
      <formula>NOT(ISERROR(SEARCH("❌",N103)))</formula>
    </cfRule>
  </conditionalFormatting>
  <conditionalFormatting sqref="K121">
    <cfRule type="cellIs" dxfId="1156" priority="1363" operator="equal">
      <formula>"Muy Alta"</formula>
    </cfRule>
    <cfRule type="cellIs" dxfId="1155" priority="1364" operator="equal">
      <formula>"Alta"</formula>
    </cfRule>
    <cfRule type="cellIs" dxfId="1154" priority="1365" operator="equal">
      <formula>"Media"</formula>
    </cfRule>
    <cfRule type="cellIs" dxfId="1153" priority="1366" operator="equal">
      <formula>"Baja"</formula>
    </cfRule>
    <cfRule type="cellIs" dxfId="1152" priority="1367" operator="equal">
      <formula>"Muy Baja"</formula>
    </cfRule>
  </conditionalFormatting>
  <conditionalFormatting sqref="O121">
    <cfRule type="cellIs" dxfId="1151" priority="1358" operator="equal">
      <formula>"Catastrófico"</formula>
    </cfRule>
    <cfRule type="cellIs" dxfId="1150" priority="1359" operator="equal">
      <formula>"Mayor"</formula>
    </cfRule>
    <cfRule type="cellIs" dxfId="1149" priority="1360" operator="equal">
      <formula>"Moderado"</formula>
    </cfRule>
    <cfRule type="cellIs" dxfId="1148" priority="1361" operator="equal">
      <formula>"Menor"</formula>
    </cfRule>
    <cfRule type="cellIs" dxfId="1147" priority="1362" operator="equal">
      <formula>"Leve"</formula>
    </cfRule>
  </conditionalFormatting>
  <conditionalFormatting sqref="Q121">
    <cfRule type="cellIs" dxfId="1146" priority="1354" operator="equal">
      <formula>"Extremo"</formula>
    </cfRule>
    <cfRule type="cellIs" dxfId="1145" priority="1355" operator="equal">
      <formula>"Alto"</formula>
    </cfRule>
    <cfRule type="cellIs" dxfId="1144" priority="1356" operator="equal">
      <formula>"Moderado"</formula>
    </cfRule>
    <cfRule type="cellIs" dxfId="1143" priority="1357" operator="equal">
      <formula>"Bajo"</formula>
    </cfRule>
  </conditionalFormatting>
  <conditionalFormatting sqref="N121:N123">
    <cfRule type="containsText" dxfId="1142" priority="1353" operator="containsText" text="❌">
      <formula>NOT(ISERROR(SEARCH("❌",N121)))</formula>
    </cfRule>
  </conditionalFormatting>
  <conditionalFormatting sqref="AB106">
    <cfRule type="cellIs" dxfId="1141" priority="1348" operator="equal">
      <formula>"Muy Alta"</formula>
    </cfRule>
    <cfRule type="cellIs" dxfId="1140" priority="1349" operator="equal">
      <formula>"Alta"</formula>
    </cfRule>
    <cfRule type="cellIs" dxfId="1139" priority="1350" operator="equal">
      <formula>"Media"</formula>
    </cfRule>
    <cfRule type="cellIs" dxfId="1138" priority="1351" operator="equal">
      <formula>"Baja"</formula>
    </cfRule>
    <cfRule type="cellIs" dxfId="1137" priority="1352" operator="equal">
      <formula>"Muy Baja"</formula>
    </cfRule>
  </conditionalFormatting>
  <conditionalFormatting sqref="AD106">
    <cfRule type="cellIs" dxfId="1136" priority="1343" operator="equal">
      <formula>"Catastrófico"</formula>
    </cfRule>
    <cfRule type="cellIs" dxfId="1135" priority="1344" operator="equal">
      <formula>"Mayor"</formula>
    </cfRule>
    <cfRule type="cellIs" dxfId="1134" priority="1345" operator="equal">
      <formula>"Moderado"</formula>
    </cfRule>
    <cfRule type="cellIs" dxfId="1133" priority="1346" operator="equal">
      <formula>"Menor"</formula>
    </cfRule>
    <cfRule type="cellIs" dxfId="1132" priority="1347" operator="equal">
      <formula>"Leve"</formula>
    </cfRule>
  </conditionalFormatting>
  <conditionalFormatting sqref="AF106">
    <cfRule type="cellIs" dxfId="1131" priority="1339" operator="equal">
      <formula>"Extremo"</formula>
    </cfRule>
    <cfRule type="cellIs" dxfId="1130" priority="1340" operator="equal">
      <formula>"Alto"</formula>
    </cfRule>
    <cfRule type="cellIs" dxfId="1129" priority="1341" operator="equal">
      <formula>"Moderado"</formula>
    </cfRule>
    <cfRule type="cellIs" dxfId="1128" priority="1342" operator="equal">
      <formula>"Bajo"</formula>
    </cfRule>
  </conditionalFormatting>
  <conditionalFormatting sqref="AB107">
    <cfRule type="cellIs" dxfId="1127" priority="1334" operator="equal">
      <formula>"Muy Alta"</formula>
    </cfRule>
    <cfRule type="cellIs" dxfId="1126" priority="1335" operator="equal">
      <formula>"Alta"</formula>
    </cfRule>
    <cfRule type="cellIs" dxfId="1125" priority="1336" operator="equal">
      <formula>"Media"</formula>
    </cfRule>
    <cfRule type="cellIs" dxfId="1124" priority="1337" operator="equal">
      <formula>"Baja"</formula>
    </cfRule>
    <cfRule type="cellIs" dxfId="1123" priority="1338" operator="equal">
      <formula>"Muy Baja"</formula>
    </cfRule>
  </conditionalFormatting>
  <conditionalFormatting sqref="AD107">
    <cfRule type="cellIs" dxfId="1122" priority="1329" operator="equal">
      <formula>"Catastrófico"</formula>
    </cfRule>
    <cfRule type="cellIs" dxfId="1121" priority="1330" operator="equal">
      <formula>"Mayor"</formula>
    </cfRule>
    <cfRule type="cellIs" dxfId="1120" priority="1331" operator="equal">
      <formula>"Moderado"</formula>
    </cfRule>
    <cfRule type="cellIs" dxfId="1119" priority="1332" operator="equal">
      <formula>"Menor"</formula>
    </cfRule>
    <cfRule type="cellIs" dxfId="1118" priority="1333" operator="equal">
      <formula>"Leve"</formula>
    </cfRule>
  </conditionalFormatting>
  <conditionalFormatting sqref="AF107">
    <cfRule type="cellIs" dxfId="1117" priority="1325" operator="equal">
      <formula>"Extremo"</formula>
    </cfRule>
    <cfRule type="cellIs" dxfId="1116" priority="1326" operator="equal">
      <formula>"Alto"</formula>
    </cfRule>
    <cfRule type="cellIs" dxfId="1115" priority="1327" operator="equal">
      <formula>"Moderado"</formula>
    </cfRule>
    <cfRule type="cellIs" dxfId="1114" priority="1328" operator="equal">
      <formula>"Bajo"</formula>
    </cfRule>
  </conditionalFormatting>
  <conditionalFormatting sqref="AB108">
    <cfRule type="cellIs" dxfId="1113" priority="1320" operator="equal">
      <formula>"Muy Alta"</formula>
    </cfRule>
    <cfRule type="cellIs" dxfId="1112" priority="1321" operator="equal">
      <formula>"Alta"</formula>
    </cfRule>
    <cfRule type="cellIs" dxfId="1111" priority="1322" operator="equal">
      <formula>"Media"</formula>
    </cfRule>
    <cfRule type="cellIs" dxfId="1110" priority="1323" operator="equal">
      <formula>"Baja"</formula>
    </cfRule>
    <cfRule type="cellIs" dxfId="1109" priority="1324" operator="equal">
      <formula>"Muy Baja"</formula>
    </cfRule>
  </conditionalFormatting>
  <conditionalFormatting sqref="AD108">
    <cfRule type="cellIs" dxfId="1108" priority="1315" operator="equal">
      <formula>"Catastrófico"</formula>
    </cfRule>
    <cfRule type="cellIs" dxfId="1107" priority="1316" operator="equal">
      <formula>"Mayor"</formula>
    </cfRule>
    <cfRule type="cellIs" dxfId="1106" priority="1317" operator="equal">
      <formula>"Moderado"</formula>
    </cfRule>
    <cfRule type="cellIs" dxfId="1105" priority="1318" operator="equal">
      <formula>"Menor"</formula>
    </cfRule>
    <cfRule type="cellIs" dxfId="1104" priority="1319" operator="equal">
      <formula>"Leve"</formula>
    </cfRule>
  </conditionalFormatting>
  <conditionalFormatting sqref="AF108">
    <cfRule type="cellIs" dxfId="1103" priority="1311" operator="equal">
      <formula>"Extremo"</formula>
    </cfRule>
    <cfRule type="cellIs" dxfId="1102" priority="1312" operator="equal">
      <formula>"Alto"</formula>
    </cfRule>
    <cfRule type="cellIs" dxfId="1101" priority="1313" operator="equal">
      <formula>"Moderado"</formula>
    </cfRule>
    <cfRule type="cellIs" dxfId="1100" priority="1314" operator="equal">
      <formula>"Bajo"</formula>
    </cfRule>
  </conditionalFormatting>
  <conditionalFormatting sqref="K106">
    <cfRule type="cellIs" dxfId="1099" priority="1306" operator="equal">
      <formula>"Muy Alta"</formula>
    </cfRule>
    <cfRule type="cellIs" dxfId="1098" priority="1307" operator="equal">
      <formula>"Alta"</formula>
    </cfRule>
    <cfRule type="cellIs" dxfId="1097" priority="1308" operator="equal">
      <formula>"Media"</formula>
    </cfRule>
    <cfRule type="cellIs" dxfId="1096" priority="1309" operator="equal">
      <formula>"Baja"</formula>
    </cfRule>
    <cfRule type="cellIs" dxfId="1095" priority="1310" operator="equal">
      <formula>"Muy Baja"</formula>
    </cfRule>
  </conditionalFormatting>
  <conditionalFormatting sqref="O106">
    <cfRule type="cellIs" dxfId="1094" priority="1301" operator="equal">
      <formula>"Catastrófico"</formula>
    </cfRule>
    <cfRule type="cellIs" dxfId="1093" priority="1302" operator="equal">
      <formula>"Mayor"</formula>
    </cfRule>
    <cfRule type="cellIs" dxfId="1092" priority="1303" operator="equal">
      <formula>"Moderado"</formula>
    </cfRule>
    <cfRule type="cellIs" dxfId="1091" priority="1304" operator="equal">
      <formula>"Menor"</formula>
    </cfRule>
    <cfRule type="cellIs" dxfId="1090" priority="1305" operator="equal">
      <formula>"Leve"</formula>
    </cfRule>
  </conditionalFormatting>
  <conditionalFormatting sqref="Q106">
    <cfRule type="cellIs" dxfId="1089" priority="1297" operator="equal">
      <formula>"Extremo"</formula>
    </cfRule>
    <cfRule type="cellIs" dxfId="1088" priority="1298" operator="equal">
      <formula>"Alto"</formula>
    </cfRule>
    <cfRule type="cellIs" dxfId="1087" priority="1299" operator="equal">
      <formula>"Moderado"</formula>
    </cfRule>
    <cfRule type="cellIs" dxfId="1086" priority="1300" operator="equal">
      <formula>"Bajo"</formula>
    </cfRule>
  </conditionalFormatting>
  <conditionalFormatting sqref="N106:N108">
    <cfRule type="containsText" dxfId="1085" priority="1296" operator="containsText" text="❌">
      <formula>NOT(ISERROR(SEARCH("❌",N106)))</formula>
    </cfRule>
  </conditionalFormatting>
  <conditionalFormatting sqref="AB109">
    <cfRule type="cellIs" dxfId="1084" priority="1291" operator="equal">
      <formula>"Muy Alta"</formula>
    </cfRule>
    <cfRule type="cellIs" dxfId="1083" priority="1292" operator="equal">
      <formula>"Alta"</formula>
    </cfRule>
    <cfRule type="cellIs" dxfId="1082" priority="1293" operator="equal">
      <formula>"Media"</formula>
    </cfRule>
    <cfRule type="cellIs" dxfId="1081" priority="1294" operator="equal">
      <formula>"Baja"</formula>
    </cfRule>
    <cfRule type="cellIs" dxfId="1080" priority="1295" operator="equal">
      <formula>"Muy Baja"</formula>
    </cfRule>
  </conditionalFormatting>
  <conditionalFormatting sqref="AD109">
    <cfRule type="cellIs" dxfId="1079" priority="1286" operator="equal">
      <formula>"Catastrófico"</formula>
    </cfRule>
    <cfRule type="cellIs" dxfId="1078" priority="1287" operator="equal">
      <formula>"Mayor"</formula>
    </cfRule>
    <cfRule type="cellIs" dxfId="1077" priority="1288" operator="equal">
      <formula>"Moderado"</formula>
    </cfRule>
    <cfRule type="cellIs" dxfId="1076" priority="1289" operator="equal">
      <formula>"Menor"</formula>
    </cfRule>
    <cfRule type="cellIs" dxfId="1075" priority="1290" operator="equal">
      <formula>"Leve"</formula>
    </cfRule>
  </conditionalFormatting>
  <conditionalFormatting sqref="AF109">
    <cfRule type="cellIs" dxfId="1074" priority="1282" operator="equal">
      <formula>"Extremo"</formula>
    </cfRule>
    <cfRule type="cellIs" dxfId="1073" priority="1283" operator="equal">
      <formula>"Alto"</formula>
    </cfRule>
    <cfRule type="cellIs" dxfId="1072" priority="1284" operator="equal">
      <formula>"Moderado"</formula>
    </cfRule>
    <cfRule type="cellIs" dxfId="1071" priority="1285" operator="equal">
      <formula>"Bajo"</formula>
    </cfRule>
  </conditionalFormatting>
  <conditionalFormatting sqref="AB110">
    <cfRule type="cellIs" dxfId="1070" priority="1277" operator="equal">
      <formula>"Muy Alta"</formula>
    </cfRule>
    <cfRule type="cellIs" dxfId="1069" priority="1278" operator="equal">
      <formula>"Alta"</formula>
    </cfRule>
    <cfRule type="cellIs" dxfId="1068" priority="1279" operator="equal">
      <formula>"Media"</formula>
    </cfRule>
    <cfRule type="cellIs" dxfId="1067" priority="1280" operator="equal">
      <formula>"Baja"</formula>
    </cfRule>
    <cfRule type="cellIs" dxfId="1066" priority="1281" operator="equal">
      <formula>"Muy Baja"</formula>
    </cfRule>
  </conditionalFormatting>
  <conditionalFormatting sqref="AD110">
    <cfRule type="cellIs" dxfId="1065" priority="1272" operator="equal">
      <formula>"Catastrófico"</formula>
    </cfRule>
    <cfRule type="cellIs" dxfId="1064" priority="1273" operator="equal">
      <formula>"Mayor"</formula>
    </cfRule>
    <cfRule type="cellIs" dxfId="1063" priority="1274" operator="equal">
      <formula>"Moderado"</formula>
    </cfRule>
    <cfRule type="cellIs" dxfId="1062" priority="1275" operator="equal">
      <formula>"Menor"</formula>
    </cfRule>
    <cfRule type="cellIs" dxfId="1061" priority="1276" operator="equal">
      <formula>"Leve"</formula>
    </cfRule>
  </conditionalFormatting>
  <conditionalFormatting sqref="AF110">
    <cfRule type="cellIs" dxfId="1060" priority="1268" operator="equal">
      <formula>"Extremo"</formula>
    </cfRule>
    <cfRule type="cellIs" dxfId="1059" priority="1269" operator="equal">
      <formula>"Alto"</formula>
    </cfRule>
    <cfRule type="cellIs" dxfId="1058" priority="1270" operator="equal">
      <formula>"Moderado"</formula>
    </cfRule>
    <cfRule type="cellIs" dxfId="1057" priority="1271" operator="equal">
      <formula>"Bajo"</formula>
    </cfRule>
  </conditionalFormatting>
  <conditionalFormatting sqref="AB111">
    <cfRule type="cellIs" dxfId="1056" priority="1263" operator="equal">
      <formula>"Muy Alta"</formula>
    </cfRule>
    <cfRule type="cellIs" dxfId="1055" priority="1264" operator="equal">
      <formula>"Alta"</formula>
    </cfRule>
    <cfRule type="cellIs" dxfId="1054" priority="1265" operator="equal">
      <formula>"Media"</formula>
    </cfRule>
    <cfRule type="cellIs" dxfId="1053" priority="1266" operator="equal">
      <formula>"Baja"</formula>
    </cfRule>
    <cfRule type="cellIs" dxfId="1052" priority="1267" operator="equal">
      <formula>"Muy Baja"</formula>
    </cfRule>
  </conditionalFormatting>
  <conditionalFormatting sqref="AD111">
    <cfRule type="cellIs" dxfId="1051" priority="1258" operator="equal">
      <formula>"Catastrófico"</formula>
    </cfRule>
    <cfRule type="cellIs" dxfId="1050" priority="1259" operator="equal">
      <formula>"Mayor"</formula>
    </cfRule>
    <cfRule type="cellIs" dxfId="1049" priority="1260" operator="equal">
      <formula>"Moderado"</formula>
    </cfRule>
    <cfRule type="cellIs" dxfId="1048" priority="1261" operator="equal">
      <formula>"Menor"</formula>
    </cfRule>
    <cfRule type="cellIs" dxfId="1047" priority="1262" operator="equal">
      <formula>"Leve"</formula>
    </cfRule>
  </conditionalFormatting>
  <conditionalFormatting sqref="AF111">
    <cfRule type="cellIs" dxfId="1046" priority="1254" operator="equal">
      <formula>"Extremo"</formula>
    </cfRule>
    <cfRule type="cellIs" dxfId="1045" priority="1255" operator="equal">
      <formula>"Alto"</formula>
    </cfRule>
    <cfRule type="cellIs" dxfId="1044" priority="1256" operator="equal">
      <formula>"Moderado"</formula>
    </cfRule>
    <cfRule type="cellIs" dxfId="1043" priority="1257" operator="equal">
      <formula>"Bajo"</formula>
    </cfRule>
  </conditionalFormatting>
  <conditionalFormatting sqref="K109">
    <cfRule type="cellIs" dxfId="1042" priority="1249" operator="equal">
      <formula>"Muy Alta"</formula>
    </cfRule>
    <cfRule type="cellIs" dxfId="1041" priority="1250" operator="equal">
      <formula>"Alta"</formula>
    </cfRule>
    <cfRule type="cellIs" dxfId="1040" priority="1251" operator="equal">
      <formula>"Media"</formula>
    </cfRule>
    <cfRule type="cellIs" dxfId="1039" priority="1252" operator="equal">
      <formula>"Baja"</formula>
    </cfRule>
    <cfRule type="cellIs" dxfId="1038" priority="1253" operator="equal">
      <formula>"Muy Baja"</formula>
    </cfRule>
  </conditionalFormatting>
  <conditionalFormatting sqref="O109">
    <cfRule type="cellIs" dxfId="1037" priority="1244" operator="equal">
      <formula>"Catastrófico"</formula>
    </cfRule>
    <cfRule type="cellIs" dxfId="1036" priority="1245" operator="equal">
      <formula>"Mayor"</formula>
    </cfRule>
    <cfRule type="cellIs" dxfId="1035" priority="1246" operator="equal">
      <formula>"Moderado"</formula>
    </cfRule>
    <cfRule type="cellIs" dxfId="1034" priority="1247" operator="equal">
      <formula>"Menor"</formula>
    </cfRule>
    <cfRule type="cellIs" dxfId="1033" priority="1248" operator="equal">
      <formula>"Leve"</formula>
    </cfRule>
  </conditionalFormatting>
  <conditionalFormatting sqref="Q109">
    <cfRule type="cellIs" dxfId="1032" priority="1240" operator="equal">
      <formula>"Extremo"</formula>
    </cfRule>
    <cfRule type="cellIs" dxfId="1031" priority="1241" operator="equal">
      <formula>"Alto"</formula>
    </cfRule>
    <cfRule type="cellIs" dxfId="1030" priority="1242" operator="equal">
      <formula>"Moderado"</formula>
    </cfRule>
    <cfRule type="cellIs" dxfId="1029" priority="1243" operator="equal">
      <formula>"Bajo"</formula>
    </cfRule>
  </conditionalFormatting>
  <conditionalFormatting sqref="N109:N111">
    <cfRule type="containsText" dxfId="1028" priority="1239" operator="containsText" text="❌">
      <formula>NOT(ISERROR(SEARCH("❌",N109)))</formula>
    </cfRule>
  </conditionalFormatting>
  <conditionalFormatting sqref="AB112">
    <cfRule type="cellIs" dxfId="1027" priority="1234" operator="equal">
      <formula>"Muy Alta"</formula>
    </cfRule>
    <cfRule type="cellIs" dxfId="1026" priority="1235" operator="equal">
      <formula>"Alta"</formula>
    </cfRule>
    <cfRule type="cellIs" dxfId="1025" priority="1236" operator="equal">
      <formula>"Media"</formula>
    </cfRule>
    <cfRule type="cellIs" dxfId="1024" priority="1237" operator="equal">
      <formula>"Baja"</formula>
    </cfRule>
    <cfRule type="cellIs" dxfId="1023" priority="1238" operator="equal">
      <formula>"Muy Baja"</formula>
    </cfRule>
  </conditionalFormatting>
  <conditionalFormatting sqref="AD112">
    <cfRule type="cellIs" dxfId="1022" priority="1229" operator="equal">
      <formula>"Catastrófico"</formula>
    </cfRule>
    <cfRule type="cellIs" dxfId="1021" priority="1230" operator="equal">
      <formula>"Mayor"</formula>
    </cfRule>
    <cfRule type="cellIs" dxfId="1020" priority="1231" operator="equal">
      <formula>"Moderado"</formula>
    </cfRule>
    <cfRule type="cellIs" dxfId="1019" priority="1232" operator="equal">
      <formula>"Menor"</formula>
    </cfRule>
    <cfRule type="cellIs" dxfId="1018" priority="1233" operator="equal">
      <formula>"Leve"</formula>
    </cfRule>
  </conditionalFormatting>
  <conditionalFormatting sqref="AF112">
    <cfRule type="cellIs" dxfId="1017" priority="1225" operator="equal">
      <formula>"Extremo"</formula>
    </cfRule>
    <cfRule type="cellIs" dxfId="1016" priority="1226" operator="equal">
      <formula>"Alto"</formula>
    </cfRule>
    <cfRule type="cellIs" dxfId="1015" priority="1227" operator="equal">
      <formula>"Moderado"</formula>
    </cfRule>
    <cfRule type="cellIs" dxfId="1014" priority="1228" operator="equal">
      <formula>"Bajo"</formula>
    </cfRule>
  </conditionalFormatting>
  <conditionalFormatting sqref="AB113">
    <cfRule type="cellIs" dxfId="1013" priority="1220" operator="equal">
      <formula>"Muy Alta"</formula>
    </cfRule>
    <cfRule type="cellIs" dxfId="1012" priority="1221" operator="equal">
      <formula>"Alta"</formula>
    </cfRule>
    <cfRule type="cellIs" dxfId="1011" priority="1222" operator="equal">
      <formula>"Media"</formula>
    </cfRule>
    <cfRule type="cellIs" dxfId="1010" priority="1223" operator="equal">
      <formula>"Baja"</formula>
    </cfRule>
    <cfRule type="cellIs" dxfId="1009" priority="1224" operator="equal">
      <formula>"Muy Baja"</formula>
    </cfRule>
  </conditionalFormatting>
  <conditionalFormatting sqref="AD113">
    <cfRule type="cellIs" dxfId="1008" priority="1215" operator="equal">
      <formula>"Catastrófico"</formula>
    </cfRule>
    <cfRule type="cellIs" dxfId="1007" priority="1216" operator="equal">
      <formula>"Mayor"</formula>
    </cfRule>
    <cfRule type="cellIs" dxfId="1006" priority="1217" operator="equal">
      <formula>"Moderado"</formula>
    </cfRule>
    <cfRule type="cellIs" dxfId="1005" priority="1218" operator="equal">
      <formula>"Menor"</formula>
    </cfRule>
    <cfRule type="cellIs" dxfId="1004" priority="1219" operator="equal">
      <formula>"Leve"</formula>
    </cfRule>
  </conditionalFormatting>
  <conditionalFormatting sqref="AF113">
    <cfRule type="cellIs" dxfId="1003" priority="1211" operator="equal">
      <formula>"Extremo"</formula>
    </cfRule>
    <cfRule type="cellIs" dxfId="1002" priority="1212" operator="equal">
      <formula>"Alto"</formula>
    </cfRule>
    <cfRule type="cellIs" dxfId="1001" priority="1213" operator="equal">
      <formula>"Moderado"</formula>
    </cfRule>
    <cfRule type="cellIs" dxfId="1000" priority="1214" operator="equal">
      <formula>"Bajo"</formula>
    </cfRule>
  </conditionalFormatting>
  <conditionalFormatting sqref="AB114">
    <cfRule type="cellIs" dxfId="999" priority="1206" operator="equal">
      <formula>"Muy Alta"</formula>
    </cfRule>
    <cfRule type="cellIs" dxfId="998" priority="1207" operator="equal">
      <formula>"Alta"</formula>
    </cfRule>
    <cfRule type="cellIs" dxfId="997" priority="1208" operator="equal">
      <formula>"Media"</formula>
    </cfRule>
    <cfRule type="cellIs" dxfId="996" priority="1209" operator="equal">
      <formula>"Baja"</formula>
    </cfRule>
    <cfRule type="cellIs" dxfId="995" priority="1210" operator="equal">
      <formula>"Muy Baja"</formula>
    </cfRule>
  </conditionalFormatting>
  <conditionalFormatting sqref="AD114">
    <cfRule type="cellIs" dxfId="994" priority="1201" operator="equal">
      <formula>"Catastrófico"</formula>
    </cfRule>
    <cfRule type="cellIs" dxfId="993" priority="1202" operator="equal">
      <formula>"Mayor"</formula>
    </cfRule>
    <cfRule type="cellIs" dxfId="992" priority="1203" operator="equal">
      <formula>"Moderado"</formula>
    </cfRule>
    <cfRule type="cellIs" dxfId="991" priority="1204" operator="equal">
      <formula>"Menor"</formula>
    </cfRule>
    <cfRule type="cellIs" dxfId="990" priority="1205" operator="equal">
      <formula>"Leve"</formula>
    </cfRule>
  </conditionalFormatting>
  <conditionalFormatting sqref="AF114">
    <cfRule type="cellIs" dxfId="989" priority="1197" operator="equal">
      <formula>"Extremo"</formula>
    </cfRule>
    <cfRule type="cellIs" dxfId="988" priority="1198" operator="equal">
      <formula>"Alto"</formula>
    </cfRule>
    <cfRule type="cellIs" dxfId="987" priority="1199" operator="equal">
      <formula>"Moderado"</formula>
    </cfRule>
    <cfRule type="cellIs" dxfId="986" priority="1200" operator="equal">
      <formula>"Bajo"</formula>
    </cfRule>
  </conditionalFormatting>
  <conditionalFormatting sqref="K112">
    <cfRule type="cellIs" dxfId="985" priority="1192" operator="equal">
      <formula>"Muy Alta"</formula>
    </cfRule>
    <cfRule type="cellIs" dxfId="984" priority="1193" operator="equal">
      <formula>"Alta"</formula>
    </cfRule>
    <cfRule type="cellIs" dxfId="983" priority="1194" operator="equal">
      <formula>"Media"</formula>
    </cfRule>
    <cfRule type="cellIs" dxfId="982" priority="1195" operator="equal">
      <formula>"Baja"</formula>
    </cfRule>
    <cfRule type="cellIs" dxfId="981" priority="1196" operator="equal">
      <formula>"Muy Baja"</formula>
    </cfRule>
  </conditionalFormatting>
  <conditionalFormatting sqref="O112">
    <cfRule type="cellIs" dxfId="980" priority="1187" operator="equal">
      <formula>"Catastrófico"</formula>
    </cfRule>
    <cfRule type="cellIs" dxfId="979" priority="1188" operator="equal">
      <formula>"Mayor"</formula>
    </cfRule>
    <cfRule type="cellIs" dxfId="978" priority="1189" operator="equal">
      <formula>"Moderado"</formula>
    </cfRule>
    <cfRule type="cellIs" dxfId="977" priority="1190" operator="equal">
      <formula>"Menor"</formula>
    </cfRule>
    <cfRule type="cellIs" dxfId="976" priority="1191" operator="equal">
      <formula>"Leve"</formula>
    </cfRule>
  </conditionalFormatting>
  <conditionalFormatting sqref="Q112">
    <cfRule type="cellIs" dxfId="975" priority="1183" operator="equal">
      <formula>"Extremo"</formula>
    </cfRule>
    <cfRule type="cellIs" dxfId="974" priority="1184" operator="equal">
      <formula>"Alto"</formula>
    </cfRule>
    <cfRule type="cellIs" dxfId="973" priority="1185" operator="equal">
      <formula>"Moderado"</formula>
    </cfRule>
    <cfRule type="cellIs" dxfId="972" priority="1186" operator="equal">
      <formula>"Bajo"</formula>
    </cfRule>
  </conditionalFormatting>
  <conditionalFormatting sqref="N112:N114">
    <cfRule type="containsText" dxfId="971" priority="1182" operator="containsText" text="❌">
      <formula>NOT(ISERROR(SEARCH("❌",N112)))</formula>
    </cfRule>
  </conditionalFormatting>
  <conditionalFormatting sqref="AB115">
    <cfRule type="cellIs" dxfId="970" priority="1177" operator="equal">
      <formula>"Muy Alta"</formula>
    </cfRule>
    <cfRule type="cellIs" dxfId="969" priority="1178" operator="equal">
      <formula>"Alta"</formula>
    </cfRule>
    <cfRule type="cellIs" dxfId="968" priority="1179" operator="equal">
      <formula>"Media"</formula>
    </cfRule>
    <cfRule type="cellIs" dxfId="967" priority="1180" operator="equal">
      <formula>"Baja"</formula>
    </cfRule>
    <cfRule type="cellIs" dxfId="966" priority="1181" operator="equal">
      <formula>"Muy Baja"</formula>
    </cfRule>
  </conditionalFormatting>
  <conditionalFormatting sqref="AD115">
    <cfRule type="cellIs" dxfId="965" priority="1172" operator="equal">
      <formula>"Catastrófico"</formula>
    </cfRule>
    <cfRule type="cellIs" dxfId="964" priority="1173" operator="equal">
      <formula>"Mayor"</formula>
    </cfRule>
    <cfRule type="cellIs" dxfId="963" priority="1174" operator="equal">
      <formula>"Moderado"</formula>
    </cfRule>
    <cfRule type="cellIs" dxfId="962" priority="1175" operator="equal">
      <formula>"Menor"</formula>
    </cfRule>
    <cfRule type="cellIs" dxfId="961" priority="1176" operator="equal">
      <formula>"Leve"</formula>
    </cfRule>
  </conditionalFormatting>
  <conditionalFormatting sqref="AF115">
    <cfRule type="cellIs" dxfId="960" priority="1168" operator="equal">
      <formula>"Extremo"</formula>
    </cfRule>
    <cfRule type="cellIs" dxfId="959" priority="1169" operator="equal">
      <formula>"Alto"</formula>
    </cfRule>
    <cfRule type="cellIs" dxfId="958" priority="1170" operator="equal">
      <formula>"Moderado"</formula>
    </cfRule>
    <cfRule type="cellIs" dxfId="957" priority="1171" operator="equal">
      <formula>"Bajo"</formula>
    </cfRule>
  </conditionalFormatting>
  <conditionalFormatting sqref="AB116">
    <cfRule type="cellIs" dxfId="956" priority="1163" operator="equal">
      <formula>"Muy Alta"</formula>
    </cfRule>
    <cfRule type="cellIs" dxfId="955" priority="1164" operator="equal">
      <formula>"Alta"</formula>
    </cfRule>
    <cfRule type="cellIs" dxfId="954" priority="1165" operator="equal">
      <formula>"Media"</formula>
    </cfRule>
    <cfRule type="cellIs" dxfId="953" priority="1166" operator="equal">
      <formula>"Baja"</formula>
    </cfRule>
    <cfRule type="cellIs" dxfId="952" priority="1167" operator="equal">
      <formula>"Muy Baja"</formula>
    </cfRule>
  </conditionalFormatting>
  <conditionalFormatting sqref="AD116">
    <cfRule type="cellIs" dxfId="951" priority="1158" operator="equal">
      <formula>"Catastrófico"</formula>
    </cfRule>
    <cfRule type="cellIs" dxfId="950" priority="1159" operator="equal">
      <formula>"Mayor"</formula>
    </cfRule>
    <cfRule type="cellIs" dxfId="949" priority="1160" operator="equal">
      <formula>"Moderado"</formula>
    </cfRule>
    <cfRule type="cellIs" dxfId="948" priority="1161" operator="equal">
      <formula>"Menor"</formula>
    </cfRule>
    <cfRule type="cellIs" dxfId="947" priority="1162" operator="equal">
      <formula>"Leve"</formula>
    </cfRule>
  </conditionalFormatting>
  <conditionalFormatting sqref="AF116">
    <cfRule type="cellIs" dxfId="946" priority="1154" operator="equal">
      <formula>"Extremo"</formula>
    </cfRule>
    <cfRule type="cellIs" dxfId="945" priority="1155" operator="equal">
      <formula>"Alto"</formula>
    </cfRule>
    <cfRule type="cellIs" dxfId="944" priority="1156" operator="equal">
      <formula>"Moderado"</formula>
    </cfRule>
    <cfRule type="cellIs" dxfId="943" priority="1157" operator="equal">
      <formula>"Bajo"</formula>
    </cfRule>
  </conditionalFormatting>
  <conditionalFormatting sqref="AB117">
    <cfRule type="cellIs" dxfId="942" priority="1149" operator="equal">
      <formula>"Muy Alta"</formula>
    </cfRule>
    <cfRule type="cellIs" dxfId="941" priority="1150" operator="equal">
      <formula>"Alta"</formula>
    </cfRule>
    <cfRule type="cellIs" dxfId="940" priority="1151" operator="equal">
      <formula>"Media"</formula>
    </cfRule>
    <cfRule type="cellIs" dxfId="939" priority="1152" operator="equal">
      <formula>"Baja"</formula>
    </cfRule>
    <cfRule type="cellIs" dxfId="938" priority="1153" operator="equal">
      <formula>"Muy Baja"</formula>
    </cfRule>
  </conditionalFormatting>
  <conditionalFormatting sqref="AD117">
    <cfRule type="cellIs" dxfId="937" priority="1144" operator="equal">
      <formula>"Catastrófico"</formula>
    </cfRule>
    <cfRule type="cellIs" dxfId="936" priority="1145" operator="equal">
      <formula>"Mayor"</formula>
    </cfRule>
    <cfRule type="cellIs" dxfId="935" priority="1146" operator="equal">
      <formula>"Moderado"</formula>
    </cfRule>
    <cfRule type="cellIs" dxfId="934" priority="1147" operator="equal">
      <formula>"Menor"</formula>
    </cfRule>
    <cfRule type="cellIs" dxfId="933" priority="1148" operator="equal">
      <formula>"Leve"</formula>
    </cfRule>
  </conditionalFormatting>
  <conditionalFormatting sqref="AF117">
    <cfRule type="cellIs" dxfId="932" priority="1140" operator="equal">
      <formula>"Extremo"</formula>
    </cfRule>
    <cfRule type="cellIs" dxfId="931" priority="1141" operator="equal">
      <formula>"Alto"</formula>
    </cfRule>
    <cfRule type="cellIs" dxfId="930" priority="1142" operator="equal">
      <formula>"Moderado"</formula>
    </cfRule>
    <cfRule type="cellIs" dxfId="929" priority="1143" operator="equal">
      <formula>"Bajo"</formula>
    </cfRule>
  </conditionalFormatting>
  <conditionalFormatting sqref="K115">
    <cfRule type="cellIs" dxfId="928" priority="1135" operator="equal">
      <formula>"Muy Alta"</formula>
    </cfRule>
    <cfRule type="cellIs" dxfId="927" priority="1136" operator="equal">
      <formula>"Alta"</formula>
    </cfRule>
    <cfRule type="cellIs" dxfId="926" priority="1137" operator="equal">
      <formula>"Media"</formula>
    </cfRule>
    <cfRule type="cellIs" dxfId="925" priority="1138" operator="equal">
      <formula>"Baja"</formula>
    </cfRule>
    <cfRule type="cellIs" dxfId="924" priority="1139" operator="equal">
      <formula>"Muy Baja"</formula>
    </cfRule>
  </conditionalFormatting>
  <conditionalFormatting sqref="O115">
    <cfRule type="cellIs" dxfId="923" priority="1130" operator="equal">
      <formula>"Catastrófico"</formula>
    </cfRule>
    <cfRule type="cellIs" dxfId="922" priority="1131" operator="equal">
      <formula>"Mayor"</formula>
    </cfRule>
    <cfRule type="cellIs" dxfId="921" priority="1132" operator="equal">
      <formula>"Moderado"</formula>
    </cfRule>
    <cfRule type="cellIs" dxfId="920" priority="1133" operator="equal">
      <formula>"Menor"</formula>
    </cfRule>
    <cfRule type="cellIs" dxfId="919" priority="1134" operator="equal">
      <formula>"Leve"</formula>
    </cfRule>
  </conditionalFormatting>
  <conditionalFormatting sqref="Q115">
    <cfRule type="cellIs" dxfId="918" priority="1126" operator="equal">
      <formula>"Extremo"</formula>
    </cfRule>
    <cfRule type="cellIs" dxfId="917" priority="1127" operator="equal">
      <formula>"Alto"</formula>
    </cfRule>
    <cfRule type="cellIs" dxfId="916" priority="1128" operator="equal">
      <formula>"Moderado"</formula>
    </cfRule>
    <cfRule type="cellIs" dxfId="915" priority="1129" operator="equal">
      <formula>"Bajo"</formula>
    </cfRule>
  </conditionalFormatting>
  <conditionalFormatting sqref="N115:N117">
    <cfRule type="containsText" dxfId="914" priority="1125" operator="containsText" text="❌">
      <formula>NOT(ISERROR(SEARCH("❌",N115)))</formula>
    </cfRule>
  </conditionalFormatting>
  <conditionalFormatting sqref="AB118">
    <cfRule type="cellIs" dxfId="913" priority="1120" operator="equal">
      <formula>"Muy Alta"</formula>
    </cfRule>
    <cfRule type="cellIs" dxfId="912" priority="1121" operator="equal">
      <formula>"Alta"</formula>
    </cfRule>
    <cfRule type="cellIs" dxfId="911" priority="1122" operator="equal">
      <formula>"Media"</formula>
    </cfRule>
    <cfRule type="cellIs" dxfId="910" priority="1123" operator="equal">
      <formula>"Baja"</formula>
    </cfRule>
    <cfRule type="cellIs" dxfId="909" priority="1124" operator="equal">
      <formula>"Muy Baja"</formula>
    </cfRule>
  </conditionalFormatting>
  <conditionalFormatting sqref="AD118">
    <cfRule type="cellIs" dxfId="908" priority="1115" operator="equal">
      <formula>"Catastrófico"</formula>
    </cfRule>
    <cfRule type="cellIs" dxfId="907" priority="1116" operator="equal">
      <formula>"Mayor"</formula>
    </cfRule>
    <cfRule type="cellIs" dxfId="906" priority="1117" operator="equal">
      <formula>"Moderado"</formula>
    </cfRule>
    <cfRule type="cellIs" dxfId="905" priority="1118" operator="equal">
      <formula>"Menor"</formula>
    </cfRule>
    <cfRule type="cellIs" dxfId="904" priority="1119" operator="equal">
      <formula>"Leve"</formula>
    </cfRule>
  </conditionalFormatting>
  <conditionalFormatting sqref="AF118">
    <cfRule type="cellIs" dxfId="903" priority="1111" operator="equal">
      <formula>"Extremo"</formula>
    </cfRule>
    <cfRule type="cellIs" dxfId="902" priority="1112" operator="equal">
      <formula>"Alto"</formula>
    </cfRule>
    <cfRule type="cellIs" dxfId="901" priority="1113" operator="equal">
      <formula>"Moderado"</formula>
    </cfRule>
    <cfRule type="cellIs" dxfId="900" priority="1114" operator="equal">
      <formula>"Bajo"</formula>
    </cfRule>
  </conditionalFormatting>
  <conditionalFormatting sqref="AB119">
    <cfRule type="cellIs" dxfId="899" priority="1106" operator="equal">
      <formula>"Muy Alta"</formula>
    </cfRule>
    <cfRule type="cellIs" dxfId="898" priority="1107" operator="equal">
      <formula>"Alta"</formula>
    </cfRule>
    <cfRule type="cellIs" dxfId="897" priority="1108" operator="equal">
      <formula>"Media"</formula>
    </cfRule>
    <cfRule type="cellIs" dxfId="896" priority="1109" operator="equal">
      <formula>"Baja"</formula>
    </cfRule>
    <cfRule type="cellIs" dxfId="895" priority="1110" operator="equal">
      <formula>"Muy Baja"</formula>
    </cfRule>
  </conditionalFormatting>
  <conditionalFormatting sqref="AD119">
    <cfRule type="cellIs" dxfId="894" priority="1101" operator="equal">
      <formula>"Catastrófico"</formula>
    </cfRule>
    <cfRule type="cellIs" dxfId="893" priority="1102" operator="equal">
      <formula>"Mayor"</formula>
    </cfRule>
    <cfRule type="cellIs" dxfId="892" priority="1103" operator="equal">
      <formula>"Moderado"</formula>
    </cfRule>
    <cfRule type="cellIs" dxfId="891" priority="1104" operator="equal">
      <formula>"Menor"</formula>
    </cfRule>
    <cfRule type="cellIs" dxfId="890" priority="1105" operator="equal">
      <formula>"Leve"</formula>
    </cfRule>
  </conditionalFormatting>
  <conditionalFormatting sqref="AF119">
    <cfRule type="cellIs" dxfId="889" priority="1097" operator="equal">
      <formula>"Extremo"</formula>
    </cfRule>
    <cfRule type="cellIs" dxfId="888" priority="1098" operator="equal">
      <formula>"Alto"</formula>
    </cfRule>
    <cfRule type="cellIs" dxfId="887" priority="1099" operator="equal">
      <formula>"Moderado"</formula>
    </cfRule>
    <cfRule type="cellIs" dxfId="886" priority="1100" operator="equal">
      <formula>"Bajo"</formula>
    </cfRule>
  </conditionalFormatting>
  <conditionalFormatting sqref="AB120:AB123">
    <cfRule type="cellIs" dxfId="885" priority="1092" operator="equal">
      <formula>"Muy Alta"</formula>
    </cfRule>
    <cfRule type="cellIs" dxfId="884" priority="1093" operator="equal">
      <formula>"Alta"</formula>
    </cfRule>
    <cfRule type="cellIs" dxfId="883" priority="1094" operator="equal">
      <formula>"Media"</formula>
    </cfRule>
    <cfRule type="cellIs" dxfId="882" priority="1095" operator="equal">
      <formula>"Baja"</formula>
    </cfRule>
    <cfRule type="cellIs" dxfId="881" priority="1096" operator="equal">
      <formula>"Muy Baja"</formula>
    </cfRule>
  </conditionalFormatting>
  <conditionalFormatting sqref="AD120:AD123">
    <cfRule type="cellIs" dxfId="880" priority="1087" operator="equal">
      <formula>"Catastrófico"</formula>
    </cfRule>
    <cfRule type="cellIs" dxfId="879" priority="1088" operator="equal">
      <formula>"Mayor"</formula>
    </cfRule>
    <cfRule type="cellIs" dxfId="878" priority="1089" operator="equal">
      <formula>"Moderado"</formula>
    </cfRule>
    <cfRule type="cellIs" dxfId="877" priority="1090" operator="equal">
      <formula>"Menor"</formula>
    </cfRule>
    <cfRule type="cellIs" dxfId="876" priority="1091" operator="equal">
      <formula>"Leve"</formula>
    </cfRule>
  </conditionalFormatting>
  <conditionalFormatting sqref="AF120:AF123">
    <cfRule type="cellIs" dxfId="875" priority="1083" operator="equal">
      <formula>"Extremo"</formula>
    </cfRule>
    <cfRule type="cellIs" dxfId="874" priority="1084" operator="equal">
      <formula>"Alto"</formula>
    </cfRule>
    <cfRule type="cellIs" dxfId="873" priority="1085" operator="equal">
      <formula>"Moderado"</formula>
    </cfRule>
    <cfRule type="cellIs" dxfId="872" priority="1086" operator="equal">
      <formula>"Bajo"</formula>
    </cfRule>
  </conditionalFormatting>
  <conditionalFormatting sqref="K118">
    <cfRule type="cellIs" dxfId="871" priority="1078" operator="equal">
      <formula>"Muy Alta"</formula>
    </cfRule>
    <cfRule type="cellIs" dxfId="870" priority="1079" operator="equal">
      <formula>"Alta"</formula>
    </cfRule>
    <cfRule type="cellIs" dxfId="869" priority="1080" operator="equal">
      <formula>"Media"</formula>
    </cfRule>
    <cfRule type="cellIs" dxfId="868" priority="1081" operator="equal">
      <formula>"Baja"</formula>
    </cfRule>
    <cfRule type="cellIs" dxfId="867" priority="1082" operator="equal">
      <formula>"Muy Baja"</formula>
    </cfRule>
  </conditionalFormatting>
  <conditionalFormatting sqref="O118">
    <cfRule type="cellIs" dxfId="866" priority="1073" operator="equal">
      <formula>"Catastrófico"</formula>
    </cfRule>
    <cfRule type="cellIs" dxfId="865" priority="1074" operator="equal">
      <formula>"Mayor"</formula>
    </cfRule>
    <cfRule type="cellIs" dxfId="864" priority="1075" operator="equal">
      <formula>"Moderado"</formula>
    </cfRule>
    <cfRule type="cellIs" dxfId="863" priority="1076" operator="equal">
      <formula>"Menor"</formula>
    </cfRule>
    <cfRule type="cellIs" dxfId="862" priority="1077" operator="equal">
      <formula>"Leve"</formula>
    </cfRule>
  </conditionalFormatting>
  <conditionalFormatting sqref="Q118">
    <cfRule type="cellIs" dxfId="861" priority="1069" operator="equal">
      <formula>"Extremo"</formula>
    </cfRule>
    <cfRule type="cellIs" dxfId="860" priority="1070" operator="equal">
      <formula>"Alto"</formula>
    </cfRule>
    <cfRule type="cellIs" dxfId="859" priority="1071" operator="equal">
      <formula>"Moderado"</formula>
    </cfRule>
    <cfRule type="cellIs" dxfId="858" priority="1072" operator="equal">
      <formula>"Bajo"</formula>
    </cfRule>
  </conditionalFormatting>
  <conditionalFormatting sqref="N118:N123">
    <cfRule type="containsText" dxfId="857" priority="1068" operator="containsText" text="❌">
      <formula>NOT(ISERROR(SEARCH("❌",N118)))</formula>
    </cfRule>
  </conditionalFormatting>
  <conditionalFormatting sqref="AB124">
    <cfRule type="cellIs" dxfId="856" priority="1063" operator="equal">
      <formula>"Muy Alta"</formula>
    </cfRule>
    <cfRule type="cellIs" dxfId="855" priority="1064" operator="equal">
      <formula>"Alta"</formula>
    </cfRule>
    <cfRule type="cellIs" dxfId="854" priority="1065" operator="equal">
      <formula>"Media"</formula>
    </cfRule>
    <cfRule type="cellIs" dxfId="853" priority="1066" operator="equal">
      <formula>"Baja"</formula>
    </cfRule>
    <cfRule type="cellIs" dxfId="852" priority="1067" operator="equal">
      <formula>"Muy Baja"</formula>
    </cfRule>
  </conditionalFormatting>
  <conditionalFormatting sqref="AD124">
    <cfRule type="cellIs" dxfId="851" priority="1058" operator="equal">
      <formula>"Catastrófico"</formula>
    </cfRule>
    <cfRule type="cellIs" dxfId="850" priority="1059" operator="equal">
      <formula>"Mayor"</formula>
    </cfRule>
    <cfRule type="cellIs" dxfId="849" priority="1060" operator="equal">
      <formula>"Moderado"</formula>
    </cfRule>
    <cfRule type="cellIs" dxfId="848" priority="1061" operator="equal">
      <formula>"Menor"</formula>
    </cfRule>
    <cfRule type="cellIs" dxfId="847" priority="1062" operator="equal">
      <formula>"Leve"</formula>
    </cfRule>
  </conditionalFormatting>
  <conditionalFormatting sqref="AF124">
    <cfRule type="cellIs" dxfId="846" priority="1054" operator="equal">
      <formula>"Extremo"</formula>
    </cfRule>
    <cfRule type="cellIs" dxfId="845" priority="1055" operator="equal">
      <formula>"Alto"</formula>
    </cfRule>
    <cfRule type="cellIs" dxfId="844" priority="1056" operator="equal">
      <formula>"Moderado"</formula>
    </cfRule>
    <cfRule type="cellIs" dxfId="843" priority="1057" operator="equal">
      <formula>"Bajo"</formula>
    </cfRule>
  </conditionalFormatting>
  <conditionalFormatting sqref="AB125">
    <cfRule type="cellIs" dxfId="842" priority="1049" operator="equal">
      <formula>"Muy Alta"</formula>
    </cfRule>
    <cfRule type="cellIs" dxfId="841" priority="1050" operator="equal">
      <formula>"Alta"</formula>
    </cfRule>
    <cfRule type="cellIs" dxfId="840" priority="1051" operator="equal">
      <formula>"Media"</formula>
    </cfRule>
    <cfRule type="cellIs" dxfId="839" priority="1052" operator="equal">
      <formula>"Baja"</formula>
    </cfRule>
    <cfRule type="cellIs" dxfId="838" priority="1053" operator="equal">
      <formula>"Muy Baja"</formula>
    </cfRule>
  </conditionalFormatting>
  <conditionalFormatting sqref="AD125">
    <cfRule type="cellIs" dxfId="837" priority="1044" operator="equal">
      <formula>"Catastrófico"</formula>
    </cfRule>
    <cfRule type="cellIs" dxfId="836" priority="1045" operator="equal">
      <formula>"Mayor"</formula>
    </cfRule>
    <cfRule type="cellIs" dxfId="835" priority="1046" operator="equal">
      <formula>"Moderado"</formula>
    </cfRule>
    <cfRule type="cellIs" dxfId="834" priority="1047" operator="equal">
      <formula>"Menor"</formula>
    </cfRule>
    <cfRule type="cellIs" dxfId="833" priority="1048" operator="equal">
      <formula>"Leve"</formula>
    </cfRule>
  </conditionalFormatting>
  <conditionalFormatting sqref="AF125">
    <cfRule type="cellIs" dxfId="832" priority="1040" operator="equal">
      <formula>"Extremo"</formula>
    </cfRule>
    <cfRule type="cellIs" dxfId="831" priority="1041" operator="equal">
      <formula>"Alto"</formula>
    </cfRule>
    <cfRule type="cellIs" dxfId="830" priority="1042" operator="equal">
      <formula>"Moderado"</formula>
    </cfRule>
    <cfRule type="cellIs" dxfId="829" priority="1043" operator="equal">
      <formula>"Bajo"</formula>
    </cfRule>
  </conditionalFormatting>
  <conditionalFormatting sqref="AB126">
    <cfRule type="cellIs" dxfId="828" priority="1035" operator="equal">
      <formula>"Muy Alta"</formula>
    </cfRule>
    <cfRule type="cellIs" dxfId="827" priority="1036" operator="equal">
      <formula>"Alta"</formula>
    </cfRule>
    <cfRule type="cellIs" dxfId="826" priority="1037" operator="equal">
      <formula>"Media"</formula>
    </cfRule>
    <cfRule type="cellIs" dxfId="825" priority="1038" operator="equal">
      <formula>"Baja"</formula>
    </cfRule>
    <cfRule type="cellIs" dxfId="824" priority="1039" operator="equal">
      <formula>"Muy Baja"</formula>
    </cfRule>
  </conditionalFormatting>
  <conditionalFormatting sqref="AD126">
    <cfRule type="cellIs" dxfId="823" priority="1030" operator="equal">
      <formula>"Catastrófico"</formula>
    </cfRule>
    <cfRule type="cellIs" dxfId="822" priority="1031" operator="equal">
      <formula>"Mayor"</formula>
    </cfRule>
    <cfRule type="cellIs" dxfId="821" priority="1032" operator="equal">
      <formula>"Moderado"</formula>
    </cfRule>
    <cfRule type="cellIs" dxfId="820" priority="1033" operator="equal">
      <formula>"Menor"</formula>
    </cfRule>
    <cfRule type="cellIs" dxfId="819" priority="1034" operator="equal">
      <formula>"Leve"</formula>
    </cfRule>
  </conditionalFormatting>
  <conditionalFormatting sqref="AF126">
    <cfRule type="cellIs" dxfId="818" priority="1026" operator="equal">
      <formula>"Extremo"</formula>
    </cfRule>
    <cfRule type="cellIs" dxfId="817" priority="1027" operator="equal">
      <formula>"Alto"</formula>
    </cfRule>
    <cfRule type="cellIs" dxfId="816" priority="1028" operator="equal">
      <formula>"Moderado"</formula>
    </cfRule>
    <cfRule type="cellIs" dxfId="815" priority="1029" operator="equal">
      <formula>"Bajo"</formula>
    </cfRule>
  </conditionalFormatting>
  <conditionalFormatting sqref="K124">
    <cfRule type="cellIs" dxfId="814" priority="1021" operator="equal">
      <formula>"Muy Alta"</formula>
    </cfRule>
    <cfRule type="cellIs" dxfId="813" priority="1022" operator="equal">
      <formula>"Alta"</formula>
    </cfRule>
    <cfRule type="cellIs" dxfId="812" priority="1023" operator="equal">
      <formula>"Media"</formula>
    </cfRule>
    <cfRule type="cellIs" dxfId="811" priority="1024" operator="equal">
      <formula>"Baja"</formula>
    </cfRule>
    <cfRule type="cellIs" dxfId="810" priority="1025" operator="equal">
      <formula>"Muy Baja"</formula>
    </cfRule>
  </conditionalFormatting>
  <conditionalFormatting sqref="O124">
    <cfRule type="cellIs" dxfId="809" priority="1016" operator="equal">
      <formula>"Catastrófico"</formula>
    </cfRule>
    <cfRule type="cellIs" dxfId="808" priority="1017" operator="equal">
      <formula>"Mayor"</formula>
    </cfRule>
    <cfRule type="cellIs" dxfId="807" priority="1018" operator="equal">
      <formula>"Moderado"</formula>
    </cfRule>
    <cfRule type="cellIs" dxfId="806" priority="1019" operator="equal">
      <formula>"Menor"</formula>
    </cfRule>
    <cfRule type="cellIs" dxfId="805" priority="1020" operator="equal">
      <formula>"Leve"</formula>
    </cfRule>
  </conditionalFormatting>
  <conditionalFormatting sqref="Q124">
    <cfRule type="cellIs" dxfId="804" priority="1012" operator="equal">
      <formula>"Extremo"</formula>
    </cfRule>
    <cfRule type="cellIs" dxfId="803" priority="1013" operator="equal">
      <formula>"Alto"</formula>
    </cfRule>
    <cfRule type="cellIs" dxfId="802" priority="1014" operator="equal">
      <formula>"Moderado"</formula>
    </cfRule>
    <cfRule type="cellIs" dxfId="801" priority="1015" operator="equal">
      <formula>"Bajo"</formula>
    </cfRule>
  </conditionalFormatting>
  <conditionalFormatting sqref="N124:N126">
    <cfRule type="containsText" dxfId="800" priority="1011" operator="containsText" text="❌">
      <formula>NOT(ISERROR(SEARCH("❌",N124)))</formula>
    </cfRule>
  </conditionalFormatting>
  <conditionalFormatting sqref="AB124:AB126">
    <cfRule type="cellIs" dxfId="799" priority="1006" operator="equal">
      <formula>"Muy Alta"</formula>
    </cfRule>
    <cfRule type="cellIs" dxfId="798" priority="1007" operator="equal">
      <formula>"Alta"</formula>
    </cfRule>
    <cfRule type="cellIs" dxfId="797" priority="1008" operator="equal">
      <formula>"Media"</formula>
    </cfRule>
    <cfRule type="cellIs" dxfId="796" priority="1009" operator="equal">
      <formula>"Baja"</formula>
    </cfRule>
    <cfRule type="cellIs" dxfId="795" priority="1010" operator="equal">
      <formula>"Muy Baja"</formula>
    </cfRule>
  </conditionalFormatting>
  <conditionalFormatting sqref="AD124:AD126">
    <cfRule type="cellIs" dxfId="794" priority="1001" operator="equal">
      <formula>"Catastrófico"</formula>
    </cfRule>
    <cfRule type="cellIs" dxfId="793" priority="1002" operator="equal">
      <formula>"Mayor"</formula>
    </cfRule>
    <cfRule type="cellIs" dxfId="792" priority="1003" operator="equal">
      <formula>"Moderado"</formula>
    </cfRule>
    <cfRule type="cellIs" dxfId="791" priority="1004" operator="equal">
      <formula>"Menor"</formula>
    </cfRule>
    <cfRule type="cellIs" dxfId="790" priority="1005" operator="equal">
      <formula>"Leve"</formula>
    </cfRule>
  </conditionalFormatting>
  <conditionalFormatting sqref="AF124:AF126">
    <cfRule type="cellIs" dxfId="789" priority="997" operator="equal">
      <formula>"Extremo"</formula>
    </cfRule>
    <cfRule type="cellIs" dxfId="788" priority="998" operator="equal">
      <formula>"Alto"</formula>
    </cfRule>
    <cfRule type="cellIs" dxfId="787" priority="999" operator="equal">
      <formula>"Moderado"</formula>
    </cfRule>
    <cfRule type="cellIs" dxfId="786" priority="1000" operator="equal">
      <formula>"Bajo"</formula>
    </cfRule>
  </conditionalFormatting>
  <conditionalFormatting sqref="N124:N126">
    <cfRule type="containsText" dxfId="785" priority="996" operator="containsText" text="❌">
      <formula>NOT(ISERROR(SEARCH("❌",N124)))</formula>
    </cfRule>
  </conditionalFormatting>
  <conditionalFormatting sqref="AB127">
    <cfRule type="cellIs" dxfId="784" priority="991" operator="equal">
      <formula>"Muy Alta"</formula>
    </cfRule>
    <cfRule type="cellIs" dxfId="783" priority="992" operator="equal">
      <formula>"Alta"</formula>
    </cfRule>
    <cfRule type="cellIs" dxfId="782" priority="993" operator="equal">
      <formula>"Media"</formula>
    </cfRule>
    <cfRule type="cellIs" dxfId="781" priority="994" operator="equal">
      <formula>"Baja"</formula>
    </cfRule>
    <cfRule type="cellIs" dxfId="780" priority="995" operator="equal">
      <formula>"Muy Baja"</formula>
    </cfRule>
  </conditionalFormatting>
  <conditionalFormatting sqref="AD127">
    <cfRule type="cellIs" dxfId="779" priority="986" operator="equal">
      <formula>"Catastrófico"</formula>
    </cfRule>
    <cfRule type="cellIs" dxfId="778" priority="987" operator="equal">
      <formula>"Mayor"</formula>
    </cfRule>
    <cfRule type="cellIs" dxfId="777" priority="988" operator="equal">
      <formula>"Moderado"</formula>
    </cfRule>
    <cfRule type="cellIs" dxfId="776" priority="989" operator="equal">
      <formula>"Menor"</formula>
    </cfRule>
    <cfRule type="cellIs" dxfId="775" priority="990" operator="equal">
      <formula>"Leve"</formula>
    </cfRule>
  </conditionalFormatting>
  <conditionalFormatting sqref="AF127">
    <cfRule type="cellIs" dxfId="774" priority="982" operator="equal">
      <formula>"Extremo"</formula>
    </cfRule>
    <cfRule type="cellIs" dxfId="773" priority="983" operator="equal">
      <formula>"Alto"</formula>
    </cfRule>
    <cfRule type="cellIs" dxfId="772" priority="984" operator="equal">
      <formula>"Moderado"</formula>
    </cfRule>
    <cfRule type="cellIs" dxfId="771" priority="985" operator="equal">
      <formula>"Bajo"</formula>
    </cfRule>
  </conditionalFormatting>
  <conditionalFormatting sqref="AB128">
    <cfRule type="cellIs" dxfId="770" priority="977" operator="equal">
      <formula>"Muy Alta"</formula>
    </cfRule>
    <cfRule type="cellIs" dxfId="769" priority="978" operator="equal">
      <formula>"Alta"</formula>
    </cfRule>
    <cfRule type="cellIs" dxfId="768" priority="979" operator="equal">
      <formula>"Media"</formula>
    </cfRule>
    <cfRule type="cellIs" dxfId="767" priority="980" operator="equal">
      <formula>"Baja"</formula>
    </cfRule>
    <cfRule type="cellIs" dxfId="766" priority="981" operator="equal">
      <formula>"Muy Baja"</formula>
    </cfRule>
  </conditionalFormatting>
  <conditionalFormatting sqref="AD128">
    <cfRule type="cellIs" dxfId="765" priority="972" operator="equal">
      <formula>"Catastrófico"</formula>
    </cfRule>
    <cfRule type="cellIs" dxfId="764" priority="973" operator="equal">
      <formula>"Mayor"</formula>
    </cfRule>
    <cfRule type="cellIs" dxfId="763" priority="974" operator="equal">
      <formula>"Moderado"</formula>
    </cfRule>
    <cfRule type="cellIs" dxfId="762" priority="975" operator="equal">
      <formula>"Menor"</formula>
    </cfRule>
    <cfRule type="cellIs" dxfId="761" priority="976" operator="equal">
      <formula>"Leve"</formula>
    </cfRule>
  </conditionalFormatting>
  <conditionalFormatting sqref="AF128">
    <cfRule type="cellIs" dxfId="760" priority="968" operator="equal">
      <formula>"Extremo"</formula>
    </cfRule>
    <cfRule type="cellIs" dxfId="759" priority="969" operator="equal">
      <formula>"Alto"</formula>
    </cfRule>
    <cfRule type="cellIs" dxfId="758" priority="970" operator="equal">
      <formula>"Moderado"</formula>
    </cfRule>
    <cfRule type="cellIs" dxfId="757" priority="971" operator="equal">
      <formula>"Bajo"</formula>
    </cfRule>
  </conditionalFormatting>
  <conditionalFormatting sqref="AB129">
    <cfRule type="cellIs" dxfId="756" priority="963" operator="equal">
      <formula>"Muy Alta"</formula>
    </cfRule>
    <cfRule type="cellIs" dxfId="755" priority="964" operator="equal">
      <formula>"Alta"</formula>
    </cfRule>
    <cfRule type="cellIs" dxfId="754" priority="965" operator="equal">
      <formula>"Media"</formula>
    </cfRule>
    <cfRule type="cellIs" dxfId="753" priority="966" operator="equal">
      <formula>"Baja"</formula>
    </cfRule>
    <cfRule type="cellIs" dxfId="752" priority="967" operator="equal">
      <formula>"Muy Baja"</formula>
    </cfRule>
  </conditionalFormatting>
  <conditionalFormatting sqref="AD129">
    <cfRule type="cellIs" dxfId="751" priority="958" operator="equal">
      <formula>"Catastrófico"</formula>
    </cfRule>
    <cfRule type="cellIs" dxfId="750" priority="959" operator="equal">
      <formula>"Mayor"</formula>
    </cfRule>
    <cfRule type="cellIs" dxfId="749" priority="960" operator="equal">
      <formula>"Moderado"</formula>
    </cfRule>
    <cfRule type="cellIs" dxfId="748" priority="961" operator="equal">
      <formula>"Menor"</formula>
    </cfRule>
    <cfRule type="cellIs" dxfId="747" priority="962" operator="equal">
      <formula>"Leve"</formula>
    </cfRule>
  </conditionalFormatting>
  <conditionalFormatting sqref="AF129">
    <cfRule type="cellIs" dxfId="746" priority="954" operator="equal">
      <formula>"Extremo"</formula>
    </cfRule>
    <cfRule type="cellIs" dxfId="745" priority="955" operator="equal">
      <formula>"Alto"</formula>
    </cfRule>
    <cfRule type="cellIs" dxfId="744" priority="956" operator="equal">
      <formula>"Moderado"</formula>
    </cfRule>
    <cfRule type="cellIs" dxfId="743" priority="957" operator="equal">
      <formula>"Bajo"</formula>
    </cfRule>
  </conditionalFormatting>
  <conditionalFormatting sqref="K127">
    <cfRule type="cellIs" dxfId="742" priority="949" operator="equal">
      <formula>"Muy Alta"</formula>
    </cfRule>
    <cfRule type="cellIs" dxfId="741" priority="950" operator="equal">
      <formula>"Alta"</formula>
    </cfRule>
    <cfRule type="cellIs" dxfId="740" priority="951" operator="equal">
      <formula>"Media"</formula>
    </cfRule>
    <cfRule type="cellIs" dxfId="739" priority="952" operator="equal">
      <formula>"Baja"</formula>
    </cfRule>
    <cfRule type="cellIs" dxfId="738" priority="953" operator="equal">
      <formula>"Muy Baja"</formula>
    </cfRule>
  </conditionalFormatting>
  <conditionalFormatting sqref="O127">
    <cfRule type="cellIs" dxfId="737" priority="944" operator="equal">
      <formula>"Catastrófico"</formula>
    </cfRule>
    <cfRule type="cellIs" dxfId="736" priority="945" operator="equal">
      <formula>"Mayor"</formula>
    </cfRule>
    <cfRule type="cellIs" dxfId="735" priority="946" operator="equal">
      <formula>"Moderado"</formula>
    </cfRule>
    <cfRule type="cellIs" dxfId="734" priority="947" operator="equal">
      <formula>"Menor"</formula>
    </cfRule>
    <cfRule type="cellIs" dxfId="733" priority="948" operator="equal">
      <formula>"Leve"</formula>
    </cfRule>
  </conditionalFormatting>
  <conditionalFormatting sqref="Q127">
    <cfRule type="cellIs" dxfId="732" priority="940" operator="equal">
      <formula>"Extremo"</formula>
    </cfRule>
    <cfRule type="cellIs" dxfId="731" priority="941" operator="equal">
      <formula>"Alto"</formula>
    </cfRule>
    <cfRule type="cellIs" dxfId="730" priority="942" operator="equal">
      <formula>"Moderado"</formula>
    </cfRule>
    <cfRule type="cellIs" dxfId="729" priority="943" operator="equal">
      <formula>"Bajo"</formula>
    </cfRule>
  </conditionalFormatting>
  <conditionalFormatting sqref="N127:N129">
    <cfRule type="containsText" dxfId="728" priority="939" operator="containsText" text="❌">
      <formula>NOT(ISERROR(SEARCH("❌",N127)))</formula>
    </cfRule>
  </conditionalFormatting>
  <conditionalFormatting sqref="AB127:AB129">
    <cfRule type="cellIs" dxfId="727" priority="934" operator="equal">
      <formula>"Muy Alta"</formula>
    </cfRule>
    <cfRule type="cellIs" dxfId="726" priority="935" operator="equal">
      <formula>"Alta"</formula>
    </cfRule>
    <cfRule type="cellIs" dxfId="725" priority="936" operator="equal">
      <formula>"Media"</formula>
    </cfRule>
    <cfRule type="cellIs" dxfId="724" priority="937" operator="equal">
      <formula>"Baja"</formula>
    </cfRule>
    <cfRule type="cellIs" dxfId="723" priority="938" operator="equal">
      <formula>"Muy Baja"</formula>
    </cfRule>
  </conditionalFormatting>
  <conditionalFormatting sqref="AD127:AD129">
    <cfRule type="cellIs" dxfId="722" priority="929" operator="equal">
      <formula>"Catastrófico"</formula>
    </cfRule>
    <cfRule type="cellIs" dxfId="721" priority="930" operator="equal">
      <formula>"Mayor"</formula>
    </cfRule>
    <cfRule type="cellIs" dxfId="720" priority="931" operator="equal">
      <formula>"Moderado"</formula>
    </cfRule>
    <cfRule type="cellIs" dxfId="719" priority="932" operator="equal">
      <formula>"Menor"</formula>
    </cfRule>
    <cfRule type="cellIs" dxfId="718" priority="933" operator="equal">
      <formula>"Leve"</formula>
    </cfRule>
  </conditionalFormatting>
  <conditionalFormatting sqref="AF127:AF129">
    <cfRule type="cellIs" dxfId="717" priority="925" operator="equal">
      <formula>"Extremo"</formula>
    </cfRule>
    <cfRule type="cellIs" dxfId="716" priority="926" operator="equal">
      <formula>"Alto"</formula>
    </cfRule>
    <cfRule type="cellIs" dxfId="715" priority="927" operator="equal">
      <formula>"Moderado"</formula>
    </cfRule>
    <cfRule type="cellIs" dxfId="714" priority="928" operator="equal">
      <formula>"Bajo"</formula>
    </cfRule>
  </conditionalFormatting>
  <conditionalFormatting sqref="N127:N129">
    <cfRule type="containsText" dxfId="713" priority="924" operator="containsText" text="❌">
      <formula>NOT(ISERROR(SEARCH("❌",N127)))</formula>
    </cfRule>
  </conditionalFormatting>
  <conditionalFormatting sqref="AB130">
    <cfRule type="cellIs" dxfId="712" priority="919" operator="equal">
      <formula>"Muy Alta"</formula>
    </cfRule>
    <cfRule type="cellIs" dxfId="711" priority="920" operator="equal">
      <formula>"Alta"</formula>
    </cfRule>
    <cfRule type="cellIs" dxfId="710" priority="921" operator="equal">
      <formula>"Media"</formula>
    </cfRule>
    <cfRule type="cellIs" dxfId="709" priority="922" operator="equal">
      <formula>"Baja"</formula>
    </cfRule>
    <cfRule type="cellIs" dxfId="708" priority="923" operator="equal">
      <formula>"Muy Baja"</formula>
    </cfRule>
  </conditionalFormatting>
  <conditionalFormatting sqref="AD130">
    <cfRule type="cellIs" dxfId="707" priority="914" operator="equal">
      <formula>"Catastrófico"</formula>
    </cfRule>
    <cfRule type="cellIs" dxfId="706" priority="915" operator="equal">
      <formula>"Mayor"</formula>
    </cfRule>
    <cfRule type="cellIs" dxfId="705" priority="916" operator="equal">
      <formula>"Moderado"</formula>
    </cfRule>
    <cfRule type="cellIs" dxfId="704" priority="917" operator="equal">
      <formula>"Menor"</formula>
    </cfRule>
    <cfRule type="cellIs" dxfId="703" priority="918" operator="equal">
      <formula>"Leve"</formula>
    </cfRule>
  </conditionalFormatting>
  <conditionalFormatting sqref="AF130">
    <cfRule type="cellIs" dxfId="702" priority="910" operator="equal">
      <formula>"Extremo"</formula>
    </cfRule>
    <cfRule type="cellIs" dxfId="701" priority="911" operator="equal">
      <formula>"Alto"</formula>
    </cfRule>
    <cfRule type="cellIs" dxfId="700" priority="912" operator="equal">
      <formula>"Moderado"</formula>
    </cfRule>
    <cfRule type="cellIs" dxfId="699" priority="913" operator="equal">
      <formula>"Bajo"</formula>
    </cfRule>
  </conditionalFormatting>
  <conditionalFormatting sqref="AB131">
    <cfRule type="cellIs" dxfId="698" priority="905" operator="equal">
      <formula>"Muy Alta"</formula>
    </cfRule>
    <cfRule type="cellIs" dxfId="697" priority="906" operator="equal">
      <formula>"Alta"</formula>
    </cfRule>
    <cfRule type="cellIs" dxfId="696" priority="907" operator="equal">
      <formula>"Media"</formula>
    </cfRule>
    <cfRule type="cellIs" dxfId="695" priority="908" operator="equal">
      <formula>"Baja"</formula>
    </cfRule>
    <cfRule type="cellIs" dxfId="694" priority="909" operator="equal">
      <formula>"Muy Baja"</formula>
    </cfRule>
  </conditionalFormatting>
  <conditionalFormatting sqref="AD131">
    <cfRule type="cellIs" dxfId="693" priority="900" operator="equal">
      <formula>"Catastrófico"</formula>
    </cfRule>
    <cfRule type="cellIs" dxfId="692" priority="901" operator="equal">
      <formula>"Mayor"</formula>
    </cfRule>
    <cfRule type="cellIs" dxfId="691" priority="902" operator="equal">
      <formula>"Moderado"</formula>
    </cfRule>
    <cfRule type="cellIs" dxfId="690" priority="903" operator="equal">
      <formula>"Menor"</formula>
    </cfRule>
    <cfRule type="cellIs" dxfId="689" priority="904" operator="equal">
      <formula>"Leve"</formula>
    </cfRule>
  </conditionalFormatting>
  <conditionalFormatting sqref="AF131">
    <cfRule type="cellIs" dxfId="688" priority="896" operator="equal">
      <formula>"Extremo"</formula>
    </cfRule>
    <cfRule type="cellIs" dxfId="687" priority="897" operator="equal">
      <formula>"Alto"</formula>
    </cfRule>
    <cfRule type="cellIs" dxfId="686" priority="898" operator="equal">
      <formula>"Moderado"</formula>
    </cfRule>
    <cfRule type="cellIs" dxfId="685" priority="899" operator="equal">
      <formula>"Bajo"</formula>
    </cfRule>
  </conditionalFormatting>
  <conditionalFormatting sqref="AB132">
    <cfRule type="cellIs" dxfId="684" priority="891" operator="equal">
      <formula>"Muy Alta"</formula>
    </cfRule>
    <cfRule type="cellIs" dxfId="683" priority="892" operator="equal">
      <formula>"Alta"</formula>
    </cfRule>
    <cfRule type="cellIs" dxfId="682" priority="893" operator="equal">
      <formula>"Media"</formula>
    </cfRule>
    <cfRule type="cellIs" dxfId="681" priority="894" operator="equal">
      <formula>"Baja"</formula>
    </cfRule>
    <cfRule type="cellIs" dxfId="680" priority="895" operator="equal">
      <formula>"Muy Baja"</formula>
    </cfRule>
  </conditionalFormatting>
  <conditionalFormatting sqref="AD132">
    <cfRule type="cellIs" dxfId="679" priority="886" operator="equal">
      <formula>"Catastrófico"</formula>
    </cfRule>
    <cfRule type="cellIs" dxfId="678" priority="887" operator="equal">
      <formula>"Mayor"</formula>
    </cfRule>
    <cfRule type="cellIs" dxfId="677" priority="888" operator="equal">
      <formula>"Moderado"</formula>
    </cfRule>
    <cfRule type="cellIs" dxfId="676" priority="889" operator="equal">
      <formula>"Menor"</formula>
    </cfRule>
    <cfRule type="cellIs" dxfId="675" priority="890" operator="equal">
      <formula>"Leve"</formula>
    </cfRule>
  </conditionalFormatting>
  <conditionalFormatting sqref="AF132">
    <cfRule type="cellIs" dxfId="674" priority="882" operator="equal">
      <formula>"Extremo"</formula>
    </cfRule>
    <cfRule type="cellIs" dxfId="673" priority="883" operator="equal">
      <formula>"Alto"</formula>
    </cfRule>
    <cfRule type="cellIs" dxfId="672" priority="884" operator="equal">
      <formula>"Moderado"</formula>
    </cfRule>
    <cfRule type="cellIs" dxfId="671" priority="885" operator="equal">
      <formula>"Bajo"</formula>
    </cfRule>
  </conditionalFormatting>
  <conditionalFormatting sqref="K130">
    <cfRule type="cellIs" dxfId="670" priority="877" operator="equal">
      <formula>"Muy Alta"</formula>
    </cfRule>
    <cfRule type="cellIs" dxfId="669" priority="878" operator="equal">
      <formula>"Alta"</formula>
    </cfRule>
    <cfRule type="cellIs" dxfId="668" priority="879" operator="equal">
      <formula>"Media"</formula>
    </cfRule>
    <cfRule type="cellIs" dxfId="667" priority="880" operator="equal">
      <formula>"Baja"</formula>
    </cfRule>
    <cfRule type="cellIs" dxfId="666" priority="881" operator="equal">
      <formula>"Muy Baja"</formula>
    </cfRule>
  </conditionalFormatting>
  <conditionalFormatting sqref="O130">
    <cfRule type="cellIs" dxfId="665" priority="872" operator="equal">
      <formula>"Catastrófico"</formula>
    </cfRule>
    <cfRule type="cellIs" dxfId="664" priority="873" operator="equal">
      <formula>"Mayor"</formula>
    </cfRule>
    <cfRule type="cellIs" dxfId="663" priority="874" operator="equal">
      <formula>"Moderado"</formula>
    </cfRule>
    <cfRule type="cellIs" dxfId="662" priority="875" operator="equal">
      <formula>"Menor"</formula>
    </cfRule>
    <cfRule type="cellIs" dxfId="661" priority="876" operator="equal">
      <formula>"Leve"</formula>
    </cfRule>
  </conditionalFormatting>
  <conditionalFormatting sqref="Q130">
    <cfRule type="cellIs" dxfId="660" priority="868" operator="equal">
      <formula>"Extremo"</formula>
    </cfRule>
    <cfRule type="cellIs" dxfId="659" priority="869" operator="equal">
      <formula>"Alto"</formula>
    </cfRule>
    <cfRule type="cellIs" dxfId="658" priority="870" operator="equal">
      <formula>"Moderado"</formula>
    </cfRule>
    <cfRule type="cellIs" dxfId="657" priority="871" operator="equal">
      <formula>"Bajo"</formula>
    </cfRule>
  </conditionalFormatting>
  <conditionalFormatting sqref="N130:N132">
    <cfRule type="containsText" dxfId="656" priority="867" operator="containsText" text="❌">
      <formula>NOT(ISERROR(SEARCH("❌",N130)))</formula>
    </cfRule>
  </conditionalFormatting>
  <conditionalFormatting sqref="AB130:AB132">
    <cfRule type="cellIs" dxfId="655" priority="862" operator="equal">
      <formula>"Muy Alta"</formula>
    </cfRule>
    <cfRule type="cellIs" dxfId="654" priority="863" operator="equal">
      <formula>"Alta"</formula>
    </cfRule>
    <cfRule type="cellIs" dxfId="653" priority="864" operator="equal">
      <formula>"Media"</formula>
    </cfRule>
    <cfRule type="cellIs" dxfId="652" priority="865" operator="equal">
      <formula>"Baja"</formula>
    </cfRule>
    <cfRule type="cellIs" dxfId="651" priority="866" operator="equal">
      <formula>"Muy Baja"</formula>
    </cfRule>
  </conditionalFormatting>
  <conditionalFormatting sqref="AD130:AD132">
    <cfRule type="cellIs" dxfId="650" priority="857" operator="equal">
      <formula>"Catastrófico"</formula>
    </cfRule>
    <cfRule type="cellIs" dxfId="649" priority="858" operator="equal">
      <formula>"Mayor"</formula>
    </cfRule>
    <cfRule type="cellIs" dxfId="648" priority="859" operator="equal">
      <formula>"Moderado"</formula>
    </cfRule>
    <cfRule type="cellIs" dxfId="647" priority="860" operator="equal">
      <formula>"Menor"</formula>
    </cfRule>
    <cfRule type="cellIs" dxfId="646" priority="861" operator="equal">
      <formula>"Leve"</formula>
    </cfRule>
  </conditionalFormatting>
  <conditionalFormatting sqref="AF130:AF132">
    <cfRule type="cellIs" dxfId="645" priority="853" operator="equal">
      <formula>"Extremo"</formula>
    </cfRule>
    <cfRule type="cellIs" dxfId="644" priority="854" operator="equal">
      <formula>"Alto"</formula>
    </cfRule>
    <cfRule type="cellIs" dxfId="643" priority="855" operator="equal">
      <formula>"Moderado"</formula>
    </cfRule>
    <cfRule type="cellIs" dxfId="642" priority="856" operator="equal">
      <formula>"Bajo"</formula>
    </cfRule>
  </conditionalFormatting>
  <conditionalFormatting sqref="N130:N132">
    <cfRule type="containsText" dxfId="641" priority="852" operator="containsText" text="❌">
      <formula>NOT(ISERROR(SEARCH("❌",N130)))</formula>
    </cfRule>
  </conditionalFormatting>
  <conditionalFormatting sqref="AB133">
    <cfRule type="cellIs" dxfId="640" priority="847" operator="equal">
      <formula>"Muy Alta"</formula>
    </cfRule>
    <cfRule type="cellIs" dxfId="639" priority="848" operator="equal">
      <formula>"Alta"</formula>
    </cfRule>
    <cfRule type="cellIs" dxfId="638" priority="849" operator="equal">
      <formula>"Media"</formula>
    </cfRule>
    <cfRule type="cellIs" dxfId="637" priority="850" operator="equal">
      <formula>"Baja"</formula>
    </cfRule>
    <cfRule type="cellIs" dxfId="636" priority="851" operator="equal">
      <formula>"Muy Baja"</formula>
    </cfRule>
  </conditionalFormatting>
  <conditionalFormatting sqref="AD133">
    <cfRule type="cellIs" dxfId="635" priority="842" operator="equal">
      <formula>"Catastrófico"</formula>
    </cfRule>
    <cfRule type="cellIs" dxfId="634" priority="843" operator="equal">
      <formula>"Mayor"</formula>
    </cfRule>
    <cfRule type="cellIs" dxfId="633" priority="844" operator="equal">
      <formula>"Moderado"</formula>
    </cfRule>
    <cfRule type="cellIs" dxfId="632" priority="845" operator="equal">
      <formula>"Menor"</formula>
    </cfRule>
    <cfRule type="cellIs" dxfId="631" priority="846" operator="equal">
      <formula>"Leve"</formula>
    </cfRule>
  </conditionalFormatting>
  <conditionalFormatting sqref="AF133">
    <cfRule type="cellIs" dxfId="630" priority="838" operator="equal">
      <formula>"Extremo"</formula>
    </cfRule>
    <cfRule type="cellIs" dxfId="629" priority="839" operator="equal">
      <formula>"Alto"</formula>
    </cfRule>
    <cfRule type="cellIs" dxfId="628" priority="840" operator="equal">
      <formula>"Moderado"</formula>
    </cfRule>
    <cfRule type="cellIs" dxfId="627" priority="841" operator="equal">
      <formula>"Bajo"</formula>
    </cfRule>
  </conditionalFormatting>
  <conditionalFormatting sqref="AB134">
    <cfRule type="cellIs" dxfId="626" priority="833" operator="equal">
      <formula>"Muy Alta"</formula>
    </cfRule>
    <cfRule type="cellIs" dxfId="625" priority="834" operator="equal">
      <formula>"Alta"</formula>
    </cfRule>
    <cfRule type="cellIs" dxfId="624" priority="835" operator="equal">
      <formula>"Media"</formula>
    </cfRule>
    <cfRule type="cellIs" dxfId="623" priority="836" operator="equal">
      <formula>"Baja"</formula>
    </cfRule>
    <cfRule type="cellIs" dxfId="622" priority="837" operator="equal">
      <formula>"Muy Baja"</formula>
    </cfRule>
  </conditionalFormatting>
  <conditionalFormatting sqref="AD134">
    <cfRule type="cellIs" dxfId="621" priority="828" operator="equal">
      <formula>"Catastrófico"</formula>
    </cfRule>
    <cfRule type="cellIs" dxfId="620" priority="829" operator="equal">
      <formula>"Mayor"</formula>
    </cfRule>
    <cfRule type="cellIs" dxfId="619" priority="830" operator="equal">
      <formula>"Moderado"</formula>
    </cfRule>
    <cfRule type="cellIs" dxfId="618" priority="831" operator="equal">
      <formula>"Menor"</formula>
    </cfRule>
    <cfRule type="cellIs" dxfId="617" priority="832" operator="equal">
      <formula>"Leve"</formula>
    </cfRule>
  </conditionalFormatting>
  <conditionalFormatting sqref="AF134">
    <cfRule type="cellIs" dxfId="616" priority="824" operator="equal">
      <formula>"Extremo"</formula>
    </cfRule>
    <cfRule type="cellIs" dxfId="615" priority="825" operator="equal">
      <formula>"Alto"</formula>
    </cfRule>
    <cfRule type="cellIs" dxfId="614" priority="826" operator="equal">
      <formula>"Moderado"</formula>
    </cfRule>
    <cfRule type="cellIs" dxfId="613" priority="827" operator="equal">
      <formula>"Bajo"</formula>
    </cfRule>
  </conditionalFormatting>
  <conditionalFormatting sqref="AB135">
    <cfRule type="cellIs" dxfId="612" priority="819" operator="equal">
      <formula>"Muy Alta"</formula>
    </cfRule>
    <cfRule type="cellIs" dxfId="611" priority="820" operator="equal">
      <formula>"Alta"</formula>
    </cfRule>
    <cfRule type="cellIs" dxfId="610" priority="821" operator="equal">
      <formula>"Media"</formula>
    </cfRule>
    <cfRule type="cellIs" dxfId="609" priority="822" operator="equal">
      <formula>"Baja"</formula>
    </cfRule>
    <cfRule type="cellIs" dxfId="608" priority="823" operator="equal">
      <formula>"Muy Baja"</formula>
    </cfRule>
  </conditionalFormatting>
  <conditionalFormatting sqref="AD135">
    <cfRule type="cellIs" dxfId="607" priority="814" operator="equal">
      <formula>"Catastrófico"</formula>
    </cfRule>
    <cfRule type="cellIs" dxfId="606" priority="815" operator="equal">
      <formula>"Mayor"</formula>
    </cfRule>
    <cfRule type="cellIs" dxfId="605" priority="816" operator="equal">
      <formula>"Moderado"</formula>
    </cfRule>
    <cfRule type="cellIs" dxfId="604" priority="817" operator="equal">
      <formula>"Menor"</formula>
    </cfRule>
    <cfRule type="cellIs" dxfId="603" priority="818" operator="equal">
      <formula>"Leve"</formula>
    </cfRule>
  </conditionalFormatting>
  <conditionalFormatting sqref="AF135">
    <cfRule type="cellIs" dxfId="602" priority="810" operator="equal">
      <formula>"Extremo"</formula>
    </cfRule>
    <cfRule type="cellIs" dxfId="601" priority="811" operator="equal">
      <formula>"Alto"</formula>
    </cfRule>
    <cfRule type="cellIs" dxfId="600" priority="812" operator="equal">
      <formula>"Moderado"</formula>
    </cfRule>
    <cfRule type="cellIs" dxfId="599" priority="813" operator="equal">
      <formula>"Bajo"</formula>
    </cfRule>
  </conditionalFormatting>
  <conditionalFormatting sqref="K133">
    <cfRule type="cellIs" dxfId="598" priority="805" operator="equal">
      <formula>"Muy Alta"</formula>
    </cfRule>
    <cfRule type="cellIs" dxfId="597" priority="806" operator="equal">
      <formula>"Alta"</formula>
    </cfRule>
    <cfRule type="cellIs" dxfId="596" priority="807" operator="equal">
      <formula>"Media"</formula>
    </cfRule>
    <cfRule type="cellIs" dxfId="595" priority="808" operator="equal">
      <formula>"Baja"</formula>
    </cfRule>
    <cfRule type="cellIs" dxfId="594" priority="809" operator="equal">
      <formula>"Muy Baja"</formula>
    </cfRule>
  </conditionalFormatting>
  <conditionalFormatting sqref="O133">
    <cfRule type="cellIs" dxfId="593" priority="800" operator="equal">
      <formula>"Catastrófico"</formula>
    </cfRule>
    <cfRule type="cellIs" dxfId="592" priority="801" operator="equal">
      <formula>"Mayor"</formula>
    </cfRule>
    <cfRule type="cellIs" dxfId="591" priority="802" operator="equal">
      <formula>"Moderado"</formula>
    </cfRule>
    <cfRule type="cellIs" dxfId="590" priority="803" operator="equal">
      <formula>"Menor"</formula>
    </cfRule>
    <cfRule type="cellIs" dxfId="589" priority="804" operator="equal">
      <formula>"Leve"</formula>
    </cfRule>
  </conditionalFormatting>
  <conditionalFormatting sqref="Q133">
    <cfRule type="cellIs" dxfId="588" priority="796" operator="equal">
      <formula>"Extremo"</formula>
    </cfRule>
    <cfRule type="cellIs" dxfId="587" priority="797" operator="equal">
      <formula>"Alto"</formula>
    </cfRule>
    <cfRule type="cellIs" dxfId="586" priority="798" operator="equal">
      <formula>"Moderado"</formula>
    </cfRule>
    <cfRule type="cellIs" dxfId="585" priority="799" operator="equal">
      <formula>"Bajo"</formula>
    </cfRule>
  </conditionalFormatting>
  <conditionalFormatting sqref="N133:N135">
    <cfRule type="containsText" dxfId="584" priority="795" operator="containsText" text="❌">
      <formula>NOT(ISERROR(SEARCH("❌",N133)))</formula>
    </cfRule>
  </conditionalFormatting>
  <conditionalFormatting sqref="AB133:AB135">
    <cfRule type="cellIs" dxfId="583" priority="790" operator="equal">
      <formula>"Muy Alta"</formula>
    </cfRule>
    <cfRule type="cellIs" dxfId="582" priority="791" operator="equal">
      <formula>"Alta"</formula>
    </cfRule>
    <cfRule type="cellIs" dxfId="581" priority="792" operator="equal">
      <formula>"Media"</formula>
    </cfRule>
    <cfRule type="cellIs" dxfId="580" priority="793" operator="equal">
      <formula>"Baja"</formula>
    </cfRule>
    <cfRule type="cellIs" dxfId="579" priority="794" operator="equal">
      <formula>"Muy Baja"</formula>
    </cfRule>
  </conditionalFormatting>
  <conditionalFormatting sqref="AD133:AD135">
    <cfRule type="cellIs" dxfId="578" priority="785" operator="equal">
      <formula>"Catastrófico"</formula>
    </cfRule>
    <cfRule type="cellIs" dxfId="577" priority="786" operator="equal">
      <formula>"Mayor"</formula>
    </cfRule>
    <cfRule type="cellIs" dxfId="576" priority="787" operator="equal">
      <formula>"Moderado"</formula>
    </cfRule>
    <cfRule type="cellIs" dxfId="575" priority="788" operator="equal">
      <formula>"Menor"</formula>
    </cfRule>
    <cfRule type="cellIs" dxfId="574" priority="789" operator="equal">
      <formula>"Leve"</formula>
    </cfRule>
  </conditionalFormatting>
  <conditionalFormatting sqref="AF133:AF135">
    <cfRule type="cellIs" dxfId="573" priority="781" operator="equal">
      <formula>"Extremo"</formula>
    </cfRule>
    <cfRule type="cellIs" dxfId="572" priority="782" operator="equal">
      <formula>"Alto"</formula>
    </cfRule>
    <cfRule type="cellIs" dxfId="571" priority="783" operator="equal">
      <formula>"Moderado"</formula>
    </cfRule>
    <cfRule type="cellIs" dxfId="570" priority="784" operator="equal">
      <formula>"Bajo"</formula>
    </cfRule>
  </conditionalFormatting>
  <conditionalFormatting sqref="N133:N135">
    <cfRule type="containsText" dxfId="569" priority="780" operator="containsText" text="❌">
      <formula>NOT(ISERROR(SEARCH("❌",N133)))</formula>
    </cfRule>
  </conditionalFormatting>
  <conditionalFormatting sqref="AB136">
    <cfRule type="cellIs" dxfId="568" priority="703" operator="equal">
      <formula>"Muy Alta"</formula>
    </cfRule>
    <cfRule type="cellIs" dxfId="567" priority="704" operator="equal">
      <formula>"Alta"</formula>
    </cfRule>
    <cfRule type="cellIs" dxfId="566" priority="705" operator="equal">
      <formula>"Media"</formula>
    </cfRule>
    <cfRule type="cellIs" dxfId="565" priority="706" operator="equal">
      <formula>"Baja"</formula>
    </cfRule>
    <cfRule type="cellIs" dxfId="564" priority="707" operator="equal">
      <formula>"Muy Baja"</formula>
    </cfRule>
  </conditionalFormatting>
  <conditionalFormatting sqref="AD136">
    <cfRule type="cellIs" dxfId="563" priority="698" operator="equal">
      <formula>"Catastrófico"</formula>
    </cfRule>
    <cfRule type="cellIs" dxfId="562" priority="699" operator="equal">
      <formula>"Mayor"</formula>
    </cfRule>
    <cfRule type="cellIs" dxfId="561" priority="700" operator="equal">
      <formula>"Moderado"</formula>
    </cfRule>
    <cfRule type="cellIs" dxfId="560" priority="701" operator="equal">
      <formula>"Menor"</formula>
    </cfRule>
    <cfRule type="cellIs" dxfId="559" priority="702" operator="equal">
      <formula>"Leve"</formula>
    </cfRule>
  </conditionalFormatting>
  <conditionalFormatting sqref="AF136">
    <cfRule type="cellIs" dxfId="558" priority="694" operator="equal">
      <formula>"Extremo"</formula>
    </cfRule>
    <cfRule type="cellIs" dxfId="557" priority="695" operator="equal">
      <formula>"Alto"</formula>
    </cfRule>
    <cfRule type="cellIs" dxfId="556" priority="696" operator="equal">
      <formula>"Moderado"</formula>
    </cfRule>
    <cfRule type="cellIs" dxfId="555" priority="697" operator="equal">
      <formula>"Bajo"</formula>
    </cfRule>
  </conditionalFormatting>
  <conditionalFormatting sqref="AB137">
    <cfRule type="cellIs" dxfId="554" priority="689" operator="equal">
      <formula>"Muy Alta"</formula>
    </cfRule>
    <cfRule type="cellIs" dxfId="553" priority="690" operator="equal">
      <formula>"Alta"</formula>
    </cfRule>
    <cfRule type="cellIs" dxfId="552" priority="691" operator="equal">
      <formula>"Media"</formula>
    </cfRule>
    <cfRule type="cellIs" dxfId="551" priority="692" operator="equal">
      <formula>"Baja"</formula>
    </cfRule>
    <cfRule type="cellIs" dxfId="550" priority="693" operator="equal">
      <formula>"Muy Baja"</formula>
    </cfRule>
  </conditionalFormatting>
  <conditionalFormatting sqref="AD137">
    <cfRule type="cellIs" dxfId="549" priority="684" operator="equal">
      <formula>"Catastrófico"</formula>
    </cfRule>
    <cfRule type="cellIs" dxfId="548" priority="685" operator="equal">
      <formula>"Mayor"</formula>
    </cfRule>
    <cfRule type="cellIs" dxfId="547" priority="686" operator="equal">
      <formula>"Moderado"</formula>
    </cfRule>
    <cfRule type="cellIs" dxfId="546" priority="687" operator="equal">
      <formula>"Menor"</formula>
    </cfRule>
    <cfRule type="cellIs" dxfId="545" priority="688" operator="equal">
      <formula>"Leve"</formula>
    </cfRule>
  </conditionalFormatting>
  <conditionalFormatting sqref="AF137">
    <cfRule type="cellIs" dxfId="544" priority="680" operator="equal">
      <formula>"Extremo"</formula>
    </cfRule>
    <cfRule type="cellIs" dxfId="543" priority="681" operator="equal">
      <formula>"Alto"</formula>
    </cfRule>
    <cfRule type="cellIs" dxfId="542" priority="682" operator="equal">
      <formula>"Moderado"</formula>
    </cfRule>
    <cfRule type="cellIs" dxfId="541" priority="683" operator="equal">
      <formula>"Bajo"</formula>
    </cfRule>
  </conditionalFormatting>
  <conditionalFormatting sqref="AB138">
    <cfRule type="cellIs" dxfId="540" priority="675" operator="equal">
      <formula>"Muy Alta"</formula>
    </cfRule>
    <cfRule type="cellIs" dxfId="539" priority="676" operator="equal">
      <formula>"Alta"</formula>
    </cfRule>
    <cfRule type="cellIs" dxfId="538" priority="677" operator="equal">
      <formula>"Media"</formula>
    </cfRule>
    <cfRule type="cellIs" dxfId="537" priority="678" operator="equal">
      <formula>"Baja"</formula>
    </cfRule>
    <cfRule type="cellIs" dxfId="536" priority="679" operator="equal">
      <formula>"Muy Baja"</formula>
    </cfRule>
  </conditionalFormatting>
  <conditionalFormatting sqref="AD138">
    <cfRule type="cellIs" dxfId="535" priority="670" operator="equal">
      <formula>"Catastrófico"</formula>
    </cfRule>
    <cfRule type="cellIs" dxfId="534" priority="671" operator="equal">
      <formula>"Mayor"</formula>
    </cfRule>
    <cfRule type="cellIs" dxfId="533" priority="672" operator="equal">
      <formula>"Moderado"</formula>
    </cfRule>
    <cfRule type="cellIs" dxfId="532" priority="673" operator="equal">
      <formula>"Menor"</formula>
    </cfRule>
    <cfRule type="cellIs" dxfId="531" priority="674" operator="equal">
      <formula>"Leve"</formula>
    </cfRule>
  </conditionalFormatting>
  <conditionalFormatting sqref="AF138">
    <cfRule type="cellIs" dxfId="530" priority="666" operator="equal">
      <formula>"Extremo"</formula>
    </cfRule>
    <cfRule type="cellIs" dxfId="529" priority="667" operator="equal">
      <formula>"Alto"</formula>
    </cfRule>
    <cfRule type="cellIs" dxfId="528" priority="668" operator="equal">
      <formula>"Moderado"</formula>
    </cfRule>
    <cfRule type="cellIs" dxfId="527" priority="669" operator="equal">
      <formula>"Bajo"</formula>
    </cfRule>
  </conditionalFormatting>
  <conditionalFormatting sqref="K136">
    <cfRule type="cellIs" dxfId="526" priority="661" operator="equal">
      <formula>"Muy Alta"</formula>
    </cfRule>
    <cfRule type="cellIs" dxfId="525" priority="662" operator="equal">
      <formula>"Alta"</formula>
    </cfRule>
    <cfRule type="cellIs" dxfId="524" priority="663" operator="equal">
      <formula>"Media"</formula>
    </cfRule>
    <cfRule type="cellIs" dxfId="523" priority="664" operator="equal">
      <formula>"Baja"</formula>
    </cfRule>
    <cfRule type="cellIs" dxfId="522" priority="665" operator="equal">
      <formula>"Muy Baja"</formula>
    </cfRule>
  </conditionalFormatting>
  <conditionalFormatting sqref="O136">
    <cfRule type="cellIs" dxfId="521" priority="656" operator="equal">
      <formula>"Catastrófico"</formula>
    </cfRule>
    <cfRule type="cellIs" dxfId="520" priority="657" operator="equal">
      <formula>"Mayor"</formula>
    </cfRule>
    <cfRule type="cellIs" dxfId="519" priority="658" operator="equal">
      <formula>"Moderado"</formula>
    </cfRule>
    <cfRule type="cellIs" dxfId="518" priority="659" operator="equal">
      <formula>"Menor"</formula>
    </cfRule>
    <cfRule type="cellIs" dxfId="517" priority="660" operator="equal">
      <formula>"Leve"</formula>
    </cfRule>
  </conditionalFormatting>
  <conditionalFormatting sqref="Q136">
    <cfRule type="cellIs" dxfId="516" priority="652" operator="equal">
      <formula>"Extremo"</formula>
    </cfRule>
    <cfRule type="cellIs" dxfId="515" priority="653" operator="equal">
      <formula>"Alto"</formula>
    </cfRule>
    <cfRule type="cellIs" dxfId="514" priority="654" operator="equal">
      <formula>"Moderado"</formula>
    </cfRule>
    <cfRule type="cellIs" dxfId="513" priority="655" operator="equal">
      <formula>"Bajo"</formula>
    </cfRule>
  </conditionalFormatting>
  <conditionalFormatting sqref="N136:N138">
    <cfRule type="containsText" dxfId="512" priority="651" operator="containsText" text="❌">
      <formula>NOT(ISERROR(SEARCH("❌",N136)))</formula>
    </cfRule>
  </conditionalFormatting>
  <conditionalFormatting sqref="AB136:AB138">
    <cfRule type="cellIs" dxfId="511" priority="646" operator="equal">
      <formula>"Muy Alta"</formula>
    </cfRule>
    <cfRule type="cellIs" dxfId="510" priority="647" operator="equal">
      <formula>"Alta"</formula>
    </cfRule>
    <cfRule type="cellIs" dxfId="509" priority="648" operator="equal">
      <formula>"Media"</formula>
    </cfRule>
    <cfRule type="cellIs" dxfId="508" priority="649" operator="equal">
      <formula>"Baja"</formula>
    </cfRule>
    <cfRule type="cellIs" dxfId="507" priority="650" operator="equal">
      <formula>"Muy Baja"</formula>
    </cfRule>
  </conditionalFormatting>
  <conditionalFormatting sqref="AD136:AD138">
    <cfRule type="cellIs" dxfId="506" priority="641" operator="equal">
      <formula>"Catastrófico"</formula>
    </cfRule>
    <cfRule type="cellIs" dxfId="505" priority="642" operator="equal">
      <formula>"Mayor"</formula>
    </cfRule>
    <cfRule type="cellIs" dxfId="504" priority="643" operator="equal">
      <formula>"Moderado"</formula>
    </cfRule>
    <cfRule type="cellIs" dxfId="503" priority="644" operator="equal">
      <formula>"Menor"</formula>
    </cfRule>
    <cfRule type="cellIs" dxfId="502" priority="645" operator="equal">
      <formula>"Leve"</formula>
    </cfRule>
  </conditionalFormatting>
  <conditionalFormatting sqref="AF136:AF138">
    <cfRule type="cellIs" dxfId="501" priority="637" operator="equal">
      <formula>"Extremo"</formula>
    </cfRule>
    <cfRule type="cellIs" dxfId="500" priority="638" operator="equal">
      <formula>"Alto"</formula>
    </cfRule>
    <cfRule type="cellIs" dxfId="499" priority="639" operator="equal">
      <formula>"Moderado"</formula>
    </cfRule>
    <cfRule type="cellIs" dxfId="498" priority="640" operator="equal">
      <formula>"Bajo"</formula>
    </cfRule>
  </conditionalFormatting>
  <conditionalFormatting sqref="N136:N138">
    <cfRule type="containsText" dxfId="497" priority="636" operator="containsText" text="❌">
      <formula>NOT(ISERROR(SEARCH("❌",N136)))</formula>
    </cfRule>
  </conditionalFormatting>
  <conditionalFormatting sqref="AB139">
    <cfRule type="cellIs" dxfId="496" priority="631" operator="equal">
      <formula>"Muy Alta"</formula>
    </cfRule>
    <cfRule type="cellIs" dxfId="495" priority="632" operator="equal">
      <formula>"Alta"</formula>
    </cfRule>
    <cfRule type="cellIs" dxfId="494" priority="633" operator="equal">
      <formula>"Media"</formula>
    </cfRule>
    <cfRule type="cellIs" dxfId="493" priority="634" operator="equal">
      <formula>"Baja"</formula>
    </cfRule>
    <cfRule type="cellIs" dxfId="492" priority="635" operator="equal">
      <formula>"Muy Baja"</formula>
    </cfRule>
  </conditionalFormatting>
  <conditionalFormatting sqref="AD139">
    <cfRule type="cellIs" dxfId="491" priority="626" operator="equal">
      <formula>"Catastrófico"</formula>
    </cfRule>
    <cfRule type="cellIs" dxfId="490" priority="627" operator="equal">
      <formula>"Mayor"</formula>
    </cfRule>
    <cfRule type="cellIs" dxfId="489" priority="628" operator="equal">
      <formula>"Moderado"</formula>
    </cfRule>
    <cfRule type="cellIs" dxfId="488" priority="629" operator="equal">
      <formula>"Menor"</formula>
    </cfRule>
    <cfRule type="cellIs" dxfId="487" priority="630" operator="equal">
      <formula>"Leve"</formula>
    </cfRule>
  </conditionalFormatting>
  <conditionalFormatting sqref="AF139">
    <cfRule type="cellIs" dxfId="486" priority="622" operator="equal">
      <formula>"Extremo"</formula>
    </cfRule>
    <cfRule type="cellIs" dxfId="485" priority="623" operator="equal">
      <formula>"Alto"</formula>
    </cfRule>
    <cfRule type="cellIs" dxfId="484" priority="624" operator="equal">
      <formula>"Moderado"</formula>
    </cfRule>
    <cfRule type="cellIs" dxfId="483" priority="625" operator="equal">
      <formula>"Bajo"</formula>
    </cfRule>
  </conditionalFormatting>
  <conditionalFormatting sqref="AB140">
    <cfRule type="cellIs" dxfId="482" priority="617" operator="equal">
      <formula>"Muy Alta"</formula>
    </cfRule>
    <cfRule type="cellIs" dxfId="481" priority="618" operator="equal">
      <formula>"Alta"</formula>
    </cfRule>
    <cfRule type="cellIs" dxfId="480" priority="619" operator="equal">
      <formula>"Media"</formula>
    </cfRule>
    <cfRule type="cellIs" dxfId="479" priority="620" operator="equal">
      <formula>"Baja"</formula>
    </cfRule>
    <cfRule type="cellIs" dxfId="478" priority="621" operator="equal">
      <formula>"Muy Baja"</formula>
    </cfRule>
  </conditionalFormatting>
  <conditionalFormatting sqref="AD140">
    <cfRule type="cellIs" dxfId="477" priority="612" operator="equal">
      <formula>"Catastrófico"</formula>
    </cfRule>
    <cfRule type="cellIs" dxfId="476" priority="613" operator="equal">
      <formula>"Mayor"</formula>
    </cfRule>
    <cfRule type="cellIs" dxfId="475" priority="614" operator="equal">
      <formula>"Moderado"</formula>
    </cfRule>
    <cfRule type="cellIs" dxfId="474" priority="615" operator="equal">
      <formula>"Menor"</formula>
    </cfRule>
    <cfRule type="cellIs" dxfId="473" priority="616" operator="equal">
      <formula>"Leve"</formula>
    </cfRule>
  </conditionalFormatting>
  <conditionalFormatting sqref="AF140">
    <cfRule type="cellIs" dxfId="472" priority="608" operator="equal">
      <formula>"Extremo"</formula>
    </cfRule>
    <cfRule type="cellIs" dxfId="471" priority="609" operator="equal">
      <formula>"Alto"</formula>
    </cfRule>
    <cfRule type="cellIs" dxfId="470" priority="610" operator="equal">
      <formula>"Moderado"</formula>
    </cfRule>
    <cfRule type="cellIs" dxfId="469" priority="611" operator="equal">
      <formula>"Bajo"</formula>
    </cfRule>
  </conditionalFormatting>
  <conditionalFormatting sqref="AB141">
    <cfRule type="cellIs" dxfId="468" priority="603" operator="equal">
      <formula>"Muy Alta"</formula>
    </cfRule>
    <cfRule type="cellIs" dxfId="467" priority="604" operator="equal">
      <formula>"Alta"</formula>
    </cfRule>
    <cfRule type="cellIs" dxfId="466" priority="605" operator="equal">
      <formula>"Media"</formula>
    </cfRule>
    <cfRule type="cellIs" dxfId="465" priority="606" operator="equal">
      <formula>"Baja"</formula>
    </cfRule>
    <cfRule type="cellIs" dxfId="464" priority="607" operator="equal">
      <formula>"Muy Baja"</formula>
    </cfRule>
  </conditionalFormatting>
  <conditionalFormatting sqref="AD141">
    <cfRule type="cellIs" dxfId="463" priority="598" operator="equal">
      <formula>"Catastrófico"</formula>
    </cfRule>
    <cfRule type="cellIs" dxfId="462" priority="599" operator="equal">
      <formula>"Mayor"</formula>
    </cfRule>
    <cfRule type="cellIs" dxfId="461" priority="600" operator="equal">
      <formula>"Moderado"</formula>
    </cfRule>
    <cfRule type="cellIs" dxfId="460" priority="601" operator="equal">
      <formula>"Menor"</formula>
    </cfRule>
    <cfRule type="cellIs" dxfId="459" priority="602" operator="equal">
      <formula>"Leve"</formula>
    </cfRule>
  </conditionalFormatting>
  <conditionalFormatting sqref="AF141">
    <cfRule type="cellIs" dxfId="458" priority="594" operator="equal">
      <formula>"Extremo"</formula>
    </cfRule>
    <cfRule type="cellIs" dxfId="457" priority="595" operator="equal">
      <formula>"Alto"</formula>
    </cfRule>
    <cfRule type="cellIs" dxfId="456" priority="596" operator="equal">
      <formula>"Moderado"</formula>
    </cfRule>
    <cfRule type="cellIs" dxfId="455" priority="597" operator="equal">
      <formula>"Bajo"</formula>
    </cfRule>
  </conditionalFormatting>
  <conditionalFormatting sqref="K139">
    <cfRule type="cellIs" dxfId="454" priority="589" operator="equal">
      <formula>"Muy Alta"</formula>
    </cfRule>
    <cfRule type="cellIs" dxfId="453" priority="590" operator="equal">
      <formula>"Alta"</formula>
    </cfRule>
    <cfRule type="cellIs" dxfId="452" priority="591" operator="equal">
      <formula>"Media"</formula>
    </cfRule>
    <cfRule type="cellIs" dxfId="451" priority="592" operator="equal">
      <formula>"Baja"</formula>
    </cfRule>
    <cfRule type="cellIs" dxfId="450" priority="593" operator="equal">
      <formula>"Muy Baja"</formula>
    </cfRule>
  </conditionalFormatting>
  <conditionalFormatting sqref="O139">
    <cfRule type="cellIs" dxfId="449" priority="584" operator="equal">
      <formula>"Catastrófico"</formula>
    </cfRule>
    <cfRule type="cellIs" dxfId="448" priority="585" operator="equal">
      <formula>"Mayor"</formula>
    </cfRule>
    <cfRule type="cellIs" dxfId="447" priority="586" operator="equal">
      <formula>"Moderado"</formula>
    </cfRule>
    <cfRule type="cellIs" dxfId="446" priority="587" operator="equal">
      <formula>"Menor"</formula>
    </cfRule>
    <cfRule type="cellIs" dxfId="445" priority="588" operator="equal">
      <formula>"Leve"</formula>
    </cfRule>
  </conditionalFormatting>
  <conditionalFormatting sqref="Q139">
    <cfRule type="cellIs" dxfId="444" priority="580" operator="equal">
      <formula>"Extremo"</formula>
    </cfRule>
    <cfRule type="cellIs" dxfId="443" priority="581" operator="equal">
      <formula>"Alto"</formula>
    </cfRule>
    <cfRule type="cellIs" dxfId="442" priority="582" operator="equal">
      <formula>"Moderado"</formula>
    </cfRule>
    <cfRule type="cellIs" dxfId="441" priority="583" operator="equal">
      <formula>"Bajo"</formula>
    </cfRule>
  </conditionalFormatting>
  <conditionalFormatting sqref="N139:N141">
    <cfRule type="containsText" dxfId="440" priority="579" operator="containsText" text="❌">
      <formula>NOT(ISERROR(SEARCH("❌",N139)))</formula>
    </cfRule>
  </conditionalFormatting>
  <conditionalFormatting sqref="AB139:AB141">
    <cfRule type="cellIs" dxfId="439" priority="574" operator="equal">
      <formula>"Muy Alta"</formula>
    </cfRule>
    <cfRule type="cellIs" dxfId="438" priority="575" operator="equal">
      <formula>"Alta"</formula>
    </cfRule>
    <cfRule type="cellIs" dxfId="437" priority="576" operator="equal">
      <formula>"Media"</formula>
    </cfRule>
    <cfRule type="cellIs" dxfId="436" priority="577" operator="equal">
      <formula>"Baja"</formula>
    </cfRule>
    <cfRule type="cellIs" dxfId="435" priority="578" operator="equal">
      <formula>"Muy Baja"</formula>
    </cfRule>
  </conditionalFormatting>
  <conditionalFormatting sqref="AD139:AD141">
    <cfRule type="cellIs" dxfId="434" priority="569" operator="equal">
      <formula>"Catastrófico"</formula>
    </cfRule>
    <cfRule type="cellIs" dxfId="433" priority="570" operator="equal">
      <formula>"Mayor"</formula>
    </cfRule>
    <cfRule type="cellIs" dxfId="432" priority="571" operator="equal">
      <formula>"Moderado"</formula>
    </cfRule>
    <cfRule type="cellIs" dxfId="431" priority="572" operator="equal">
      <formula>"Menor"</formula>
    </cfRule>
    <cfRule type="cellIs" dxfId="430" priority="573" operator="equal">
      <formula>"Leve"</formula>
    </cfRule>
  </conditionalFormatting>
  <conditionalFormatting sqref="AF139:AF141">
    <cfRule type="cellIs" dxfId="429" priority="565" operator="equal">
      <formula>"Extremo"</formula>
    </cfRule>
    <cfRule type="cellIs" dxfId="428" priority="566" operator="equal">
      <formula>"Alto"</formula>
    </cfRule>
    <cfRule type="cellIs" dxfId="427" priority="567" operator="equal">
      <formula>"Moderado"</formula>
    </cfRule>
    <cfRule type="cellIs" dxfId="426" priority="568" operator="equal">
      <formula>"Bajo"</formula>
    </cfRule>
  </conditionalFormatting>
  <conditionalFormatting sqref="N139:N141">
    <cfRule type="containsText" dxfId="425" priority="564" operator="containsText" text="❌">
      <formula>NOT(ISERROR(SEARCH("❌",N139)))</formula>
    </cfRule>
  </conditionalFormatting>
  <conditionalFormatting sqref="AB142">
    <cfRule type="cellIs" dxfId="424" priority="559" operator="equal">
      <formula>"Muy Alta"</formula>
    </cfRule>
    <cfRule type="cellIs" dxfId="423" priority="560" operator="equal">
      <formula>"Alta"</formula>
    </cfRule>
    <cfRule type="cellIs" dxfId="422" priority="561" operator="equal">
      <formula>"Media"</formula>
    </cfRule>
    <cfRule type="cellIs" dxfId="421" priority="562" operator="equal">
      <formula>"Baja"</formula>
    </cfRule>
    <cfRule type="cellIs" dxfId="420" priority="563" operator="equal">
      <formula>"Muy Baja"</formula>
    </cfRule>
  </conditionalFormatting>
  <conditionalFormatting sqref="AD142">
    <cfRule type="cellIs" dxfId="419" priority="554" operator="equal">
      <formula>"Catastrófico"</formula>
    </cfRule>
    <cfRule type="cellIs" dxfId="418" priority="555" operator="equal">
      <formula>"Mayor"</formula>
    </cfRule>
    <cfRule type="cellIs" dxfId="417" priority="556" operator="equal">
      <formula>"Moderado"</formula>
    </cfRule>
    <cfRule type="cellIs" dxfId="416" priority="557" operator="equal">
      <formula>"Menor"</formula>
    </cfRule>
    <cfRule type="cellIs" dxfId="415" priority="558" operator="equal">
      <formula>"Leve"</formula>
    </cfRule>
  </conditionalFormatting>
  <conditionalFormatting sqref="AF142">
    <cfRule type="cellIs" dxfId="414" priority="550" operator="equal">
      <formula>"Extremo"</formula>
    </cfRule>
    <cfRule type="cellIs" dxfId="413" priority="551" operator="equal">
      <formula>"Alto"</formula>
    </cfRule>
    <cfRule type="cellIs" dxfId="412" priority="552" operator="equal">
      <formula>"Moderado"</formula>
    </cfRule>
    <cfRule type="cellIs" dxfId="411" priority="553" operator="equal">
      <formula>"Bajo"</formula>
    </cfRule>
  </conditionalFormatting>
  <conditionalFormatting sqref="AB143">
    <cfRule type="cellIs" dxfId="410" priority="545" operator="equal">
      <formula>"Muy Alta"</formula>
    </cfRule>
    <cfRule type="cellIs" dxfId="409" priority="546" operator="equal">
      <formula>"Alta"</formula>
    </cfRule>
    <cfRule type="cellIs" dxfId="408" priority="547" operator="equal">
      <formula>"Media"</formula>
    </cfRule>
    <cfRule type="cellIs" dxfId="407" priority="548" operator="equal">
      <formula>"Baja"</formula>
    </cfRule>
    <cfRule type="cellIs" dxfId="406" priority="549" operator="equal">
      <formula>"Muy Baja"</formula>
    </cfRule>
  </conditionalFormatting>
  <conditionalFormatting sqref="AD143">
    <cfRule type="cellIs" dxfId="405" priority="540" operator="equal">
      <formula>"Catastrófico"</formula>
    </cfRule>
    <cfRule type="cellIs" dxfId="404" priority="541" operator="equal">
      <formula>"Mayor"</formula>
    </cfRule>
    <cfRule type="cellIs" dxfId="403" priority="542" operator="equal">
      <formula>"Moderado"</formula>
    </cfRule>
    <cfRule type="cellIs" dxfId="402" priority="543" operator="equal">
      <formula>"Menor"</formula>
    </cfRule>
    <cfRule type="cellIs" dxfId="401" priority="544" operator="equal">
      <formula>"Leve"</formula>
    </cfRule>
  </conditionalFormatting>
  <conditionalFormatting sqref="AF143">
    <cfRule type="cellIs" dxfId="400" priority="536" operator="equal">
      <formula>"Extremo"</formula>
    </cfRule>
    <cfRule type="cellIs" dxfId="399" priority="537" operator="equal">
      <formula>"Alto"</formula>
    </cfRule>
    <cfRule type="cellIs" dxfId="398" priority="538" operator="equal">
      <formula>"Moderado"</formula>
    </cfRule>
    <cfRule type="cellIs" dxfId="397" priority="539" operator="equal">
      <formula>"Bajo"</formula>
    </cfRule>
  </conditionalFormatting>
  <conditionalFormatting sqref="AB144">
    <cfRule type="cellIs" dxfId="396" priority="531" operator="equal">
      <formula>"Muy Alta"</formula>
    </cfRule>
    <cfRule type="cellIs" dxfId="395" priority="532" operator="equal">
      <formula>"Alta"</formula>
    </cfRule>
    <cfRule type="cellIs" dxfId="394" priority="533" operator="equal">
      <formula>"Media"</formula>
    </cfRule>
    <cfRule type="cellIs" dxfId="393" priority="534" operator="equal">
      <formula>"Baja"</formula>
    </cfRule>
    <cfRule type="cellIs" dxfId="392" priority="535" operator="equal">
      <formula>"Muy Baja"</formula>
    </cfRule>
  </conditionalFormatting>
  <conditionalFormatting sqref="AD144">
    <cfRule type="cellIs" dxfId="391" priority="526" operator="equal">
      <formula>"Catastrófico"</formula>
    </cfRule>
    <cfRule type="cellIs" dxfId="390" priority="527" operator="equal">
      <formula>"Mayor"</formula>
    </cfRule>
    <cfRule type="cellIs" dxfId="389" priority="528" operator="equal">
      <formula>"Moderado"</formula>
    </cfRule>
    <cfRule type="cellIs" dxfId="388" priority="529" operator="equal">
      <formula>"Menor"</formula>
    </cfRule>
    <cfRule type="cellIs" dxfId="387" priority="530" operator="equal">
      <formula>"Leve"</formula>
    </cfRule>
  </conditionalFormatting>
  <conditionalFormatting sqref="AF144">
    <cfRule type="cellIs" dxfId="386" priority="522" operator="equal">
      <formula>"Extremo"</formula>
    </cfRule>
    <cfRule type="cellIs" dxfId="385" priority="523" operator="equal">
      <formula>"Alto"</formula>
    </cfRule>
    <cfRule type="cellIs" dxfId="384" priority="524" operator="equal">
      <formula>"Moderado"</formula>
    </cfRule>
    <cfRule type="cellIs" dxfId="383" priority="525" operator="equal">
      <formula>"Bajo"</formula>
    </cfRule>
  </conditionalFormatting>
  <conditionalFormatting sqref="K142">
    <cfRule type="cellIs" dxfId="382" priority="517" operator="equal">
      <formula>"Muy Alta"</formula>
    </cfRule>
    <cfRule type="cellIs" dxfId="381" priority="518" operator="equal">
      <formula>"Alta"</formula>
    </cfRule>
    <cfRule type="cellIs" dxfId="380" priority="519" operator="equal">
      <formula>"Media"</formula>
    </cfRule>
    <cfRule type="cellIs" dxfId="379" priority="520" operator="equal">
      <formula>"Baja"</formula>
    </cfRule>
    <cfRule type="cellIs" dxfId="378" priority="521" operator="equal">
      <formula>"Muy Baja"</formula>
    </cfRule>
  </conditionalFormatting>
  <conditionalFormatting sqref="O142">
    <cfRule type="cellIs" dxfId="377" priority="512" operator="equal">
      <formula>"Catastrófico"</formula>
    </cfRule>
    <cfRule type="cellIs" dxfId="376" priority="513" operator="equal">
      <formula>"Mayor"</formula>
    </cfRule>
    <cfRule type="cellIs" dxfId="375" priority="514" operator="equal">
      <formula>"Moderado"</formula>
    </cfRule>
    <cfRule type="cellIs" dxfId="374" priority="515" operator="equal">
      <formula>"Menor"</formula>
    </cfRule>
    <cfRule type="cellIs" dxfId="373" priority="516" operator="equal">
      <formula>"Leve"</formula>
    </cfRule>
  </conditionalFormatting>
  <conditionalFormatting sqref="Q142">
    <cfRule type="cellIs" dxfId="372" priority="508" operator="equal">
      <formula>"Extremo"</formula>
    </cfRule>
    <cfRule type="cellIs" dxfId="371" priority="509" operator="equal">
      <formula>"Alto"</formula>
    </cfRule>
    <cfRule type="cellIs" dxfId="370" priority="510" operator="equal">
      <formula>"Moderado"</formula>
    </cfRule>
    <cfRule type="cellIs" dxfId="369" priority="511" operator="equal">
      <formula>"Bajo"</formula>
    </cfRule>
  </conditionalFormatting>
  <conditionalFormatting sqref="N142:N144">
    <cfRule type="containsText" dxfId="368" priority="507" operator="containsText" text="❌">
      <formula>NOT(ISERROR(SEARCH("❌",N142)))</formula>
    </cfRule>
  </conditionalFormatting>
  <conditionalFormatting sqref="AB142:AB144">
    <cfRule type="cellIs" dxfId="367" priority="502" operator="equal">
      <formula>"Muy Alta"</formula>
    </cfRule>
    <cfRule type="cellIs" dxfId="366" priority="503" operator="equal">
      <formula>"Alta"</formula>
    </cfRule>
    <cfRule type="cellIs" dxfId="365" priority="504" operator="equal">
      <formula>"Media"</formula>
    </cfRule>
    <cfRule type="cellIs" dxfId="364" priority="505" operator="equal">
      <formula>"Baja"</formula>
    </cfRule>
    <cfRule type="cellIs" dxfId="363" priority="506" operator="equal">
      <formula>"Muy Baja"</formula>
    </cfRule>
  </conditionalFormatting>
  <conditionalFormatting sqref="AD142:AD144">
    <cfRule type="cellIs" dxfId="362" priority="497" operator="equal">
      <formula>"Catastrófico"</formula>
    </cfRule>
    <cfRule type="cellIs" dxfId="361" priority="498" operator="equal">
      <formula>"Mayor"</formula>
    </cfRule>
    <cfRule type="cellIs" dxfId="360" priority="499" operator="equal">
      <formula>"Moderado"</formula>
    </cfRule>
    <cfRule type="cellIs" dxfId="359" priority="500" operator="equal">
      <formula>"Menor"</formula>
    </cfRule>
    <cfRule type="cellIs" dxfId="358" priority="501" operator="equal">
      <formula>"Leve"</formula>
    </cfRule>
  </conditionalFormatting>
  <conditionalFormatting sqref="AF142:AF144">
    <cfRule type="cellIs" dxfId="357" priority="493" operator="equal">
      <formula>"Extremo"</formula>
    </cfRule>
    <cfRule type="cellIs" dxfId="356" priority="494" operator="equal">
      <formula>"Alto"</formula>
    </cfRule>
    <cfRule type="cellIs" dxfId="355" priority="495" operator="equal">
      <formula>"Moderado"</formula>
    </cfRule>
    <cfRule type="cellIs" dxfId="354" priority="496" operator="equal">
      <formula>"Bajo"</formula>
    </cfRule>
  </conditionalFormatting>
  <conditionalFormatting sqref="N142:N144">
    <cfRule type="containsText" dxfId="353" priority="492" operator="containsText" text="❌">
      <formula>NOT(ISERROR(SEARCH("❌",N142)))</formula>
    </cfRule>
  </conditionalFormatting>
  <conditionalFormatting sqref="AB145">
    <cfRule type="cellIs" dxfId="352" priority="487" operator="equal">
      <formula>"Muy Alta"</formula>
    </cfRule>
    <cfRule type="cellIs" dxfId="351" priority="488" operator="equal">
      <formula>"Alta"</formula>
    </cfRule>
    <cfRule type="cellIs" dxfId="350" priority="489" operator="equal">
      <formula>"Media"</formula>
    </cfRule>
    <cfRule type="cellIs" dxfId="349" priority="490" operator="equal">
      <formula>"Baja"</formula>
    </cfRule>
    <cfRule type="cellIs" dxfId="348" priority="491" operator="equal">
      <formula>"Muy Baja"</formula>
    </cfRule>
  </conditionalFormatting>
  <conditionalFormatting sqref="AD145">
    <cfRule type="cellIs" dxfId="347" priority="482" operator="equal">
      <formula>"Catastrófico"</formula>
    </cfRule>
    <cfRule type="cellIs" dxfId="346" priority="483" operator="equal">
      <formula>"Mayor"</formula>
    </cfRule>
    <cfRule type="cellIs" dxfId="345" priority="484" operator="equal">
      <formula>"Moderado"</formula>
    </cfRule>
    <cfRule type="cellIs" dxfId="344" priority="485" operator="equal">
      <formula>"Menor"</formula>
    </cfRule>
    <cfRule type="cellIs" dxfId="343" priority="486" operator="equal">
      <formula>"Leve"</formula>
    </cfRule>
  </conditionalFormatting>
  <conditionalFormatting sqref="AF145">
    <cfRule type="cellIs" dxfId="342" priority="478" operator="equal">
      <formula>"Extremo"</formula>
    </cfRule>
    <cfRule type="cellIs" dxfId="341" priority="479" operator="equal">
      <formula>"Alto"</formula>
    </cfRule>
    <cfRule type="cellIs" dxfId="340" priority="480" operator="equal">
      <formula>"Moderado"</formula>
    </cfRule>
    <cfRule type="cellIs" dxfId="339" priority="481" operator="equal">
      <formula>"Bajo"</formula>
    </cfRule>
  </conditionalFormatting>
  <conditionalFormatting sqref="AB146">
    <cfRule type="cellIs" dxfId="338" priority="473" operator="equal">
      <formula>"Muy Alta"</formula>
    </cfRule>
    <cfRule type="cellIs" dxfId="337" priority="474" operator="equal">
      <formula>"Alta"</formula>
    </cfRule>
    <cfRule type="cellIs" dxfId="336" priority="475" operator="equal">
      <formula>"Media"</formula>
    </cfRule>
    <cfRule type="cellIs" dxfId="335" priority="476" operator="equal">
      <formula>"Baja"</formula>
    </cfRule>
    <cfRule type="cellIs" dxfId="334" priority="477" operator="equal">
      <formula>"Muy Baja"</formula>
    </cfRule>
  </conditionalFormatting>
  <conditionalFormatting sqref="AD146">
    <cfRule type="cellIs" dxfId="333" priority="468" operator="equal">
      <formula>"Catastrófico"</formula>
    </cfRule>
    <cfRule type="cellIs" dxfId="332" priority="469" operator="equal">
      <formula>"Mayor"</formula>
    </cfRule>
    <cfRule type="cellIs" dxfId="331" priority="470" operator="equal">
      <formula>"Moderado"</formula>
    </cfRule>
    <cfRule type="cellIs" dxfId="330" priority="471" operator="equal">
      <formula>"Menor"</formula>
    </cfRule>
    <cfRule type="cellIs" dxfId="329" priority="472" operator="equal">
      <formula>"Leve"</formula>
    </cfRule>
  </conditionalFormatting>
  <conditionalFormatting sqref="AF146">
    <cfRule type="cellIs" dxfId="328" priority="464" operator="equal">
      <formula>"Extremo"</formula>
    </cfRule>
    <cfRule type="cellIs" dxfId="327" priority="465" operator="equal">
      <formula>"Alto"</formula>
    </cfRule>
    <cfRule type="cellIs" dxfId="326" priority="466" operator="equal">
      <formula>"Moderado"</formula>
    </cfRule>
    <cfRule type="cellIs" dxfId="325" priority="467" operator="equal">
      <formula>"Bajo"</formula>
    </cfRule>
  </conditionalFormatting>
  <conditionalFormatting sqref="AB147">
    <cfRule type="cellIs" dxfId="324" priority="459" operator="equal">
      <formula>"Muy Alta"</formula>
    </cfRule>
    <cfRule type="cellIs" dxfId="323" priority="460" operator="equal">
      <formula>"Alta"</formula>
    </cfRule>
    <cfRule type="cellIs" dxfId="322" priority="461" operator="equal">
      <formula>"Media"</formula>
    </cfRule>
    <cfRule type="cellIs" dxfId="321" priority="462" operator="equal">
      <formula>"Baja"</formula>
    </cfRule>
    <cfRule type="cellIs" dxfId="320" priority="463" operator="equal">
      <formula>"Muy Baja"</formula>
    </cfRule>
  </conditionalFormatting>
  <conditionalFormatting sqref="AD147">
    <cfRule type="cellIs" dxfId="319" priority="454" operator="equal">
      <formula>"Catastrófico"</formula>
    </cfRule>
    <cfRule type="cellIs" dxfId="318" priority="455" operator="equal">
      <formula>"Mayor"</formula>
    </cfRule>
    <cfRule type="cellIs" dxfId="317" priority="456" operator="equal">
      <formula>"Moderado"</formula>
    </cfRule>
    <cfRule type="cellIs" dxfId="316" priority="457" operator="equal">
      <formula>"Menor"</formula>
    </cfRule>
    <cfRule type="cellIs" dxfId="315" priority="458" operator="equal">
      <formula>"Leve"</formula>
    </cfRule>
  </conditionalFormatting>
  <conditionalFormatting sqref="AF147">
    <cfRule type="cellIs" dxfId="314" priority="450" operator="equal">
      <formula>"Extremo"</formula>
    </cfRule>
    <cfRule type="cellIs" dxfId="313" priority="451" operator="equal">
      <formula>"Alto"</formula>
    </cfRule>
    <cfRule type="cellIs" dxfId="312" priority="452" operator="equal">
      <formula>"Moderado"</formula>
    </cfRule>
    <cfRule type="cellIs" dxfId="311" priority="453" operator="equal">
      <formula>"Bajo"</formula>
    </cfRule>
  </conditionalFormatting>
  <conditionalFormatting sqref="K145">
    <cfRule type="cellIs" dxfId="310" priority="445" operator="equal">
      <formula>"Muy Alta"</formula>
    </cfRule>
    <cfRule type="cellIs" dxfId="309" priority="446" operator="equal">
      <formula>"Alta"</formula>
    </cfRule>
    <cfRule type="cellIs" dxfId="308" priority="447" operator="equal">
      <formula>"Media"</formula>
    </cfRule>
    <cfRule type="cellIs" dxfId="307" priority="448" operator="equal">
      <formula>"Baja"</formula>
    </cfRule>
    <cfRule type="cellIs" dxfId="306" priority="449" operator="equal">
      <formula>"Muy Baja"</formula>
    </cfRule>
  </conditionalFormatting>
  <conditionalFormatting sqref="O145">
    <cfRule type="cellIs" dxfId="305" priority="440" operator="equal">
      <formula>"Catastrófico"</formula>
    </cfRule>
    <cfRule type="cellIs" dxfId="304" priority="441" operator="equal">
      <formula>"Mayor"</formula>
    </cfRule>
    <cfRule type="cellIs" dxfId="303" priority="442" operator="equal">
      <formula>"Moderado"</formula>
    </cfRule>
    <cfRule type="cellIs" dxfId="302" priority="443" operator="equal">
      <formula>"Menor"</formula>
    </cfRule>
    <cfRule type="cellIs" dxfId="301" priority="444" operator="equal">
      <formula>"Leve"</formula>
    </cfRule>
  </conditionalFormatting>
  <conditionalFormatting sqref="Q145">
    <cfRule type="cellIs" dxfId="300" priority="436" operator="equal">
      <formula>"Extremo"</formula>
    </cfRule>
    <cfRule type="cellIs" dxfId="299" priority="437" operator="equal">
      <formula>"Alto"</formula>
    </cfRule>
    <cfRule type="cellIs" dxfId="298" priority="438" operator="equal">
      <formula>"Moderado"</formula>
    </cfRule>
    <cfRule type="cellIs" dxfId="297" priority="439" operator="equal">
      <formula>"Bajo"</formula>
    </cfRule>
  </conditionalFormatting>
  <conditionalFormatting sqref="N145:N147">
    <cfRule type="containsText" dxfId="296" priority="435" operator="containsText" text="❌">
      <formula>NOT(ISERROR(SEARCH("❌",N145)))</formula>
    </cfRule>
  </conditionalFormatting>
  <conditionalFormatting sqref="AB145:AB147">
    <cfRule type="cellIs" dxfId="295" priority="430" operator="equal">
      <formula>"Muy Alta"</formula>
    </cfRule>
    <cfRule type="cellIs" dxfId="294" priority="431" operator="equal">
      <formula>"Alta"</formula>
    </cfRule>
    <cfRule type="cellIs" dxfId="293" priority="432" operator="equal">
      <formula>"Media"</formula>
    </cfRule>
    <cfRule type="cellIs" dxfId="292" priority="433" operator="equal">
      <formula>"Baja"</formula>
    </cfRule>
    <cfRule type="cellIs" dxfId="291" priority="434" operator="equal">
      <formula>"Muy Baja"</formula>
    </cfRule>
  </conditionalFormatting>
  <conditionalFormatting sqref="AD145:AD147">
    <cfRule type="cellIs" dxfId="290" priority="425" operator="equal">
      <formula>"Catastrófico"</formula>
    </cfRule>
    <cfRule type="cellIs" dxfId="289" priority="426" operator="equal">
      <formula>"Mayor"</formula>
    </cfRule>
    <cfRule type="cellIs" dxfId="288" priority="427" operator="equal">
      <formula>"Moderado"</formula>
    </cfRule>
    <cfRule type="cellIs" dxfId="287" priority="428" operator="equal">
      <formula>"Menor"</formula>
    </cfRule>
    <cfRule type="cellIs" dxfId="286" priority="429" operator="equal">
      <formula>"Leve"</formula>
    </cfRule>
  </conditionalFormatting>
  <conditionalFormatting sqref="AF145:AF147">
    <cfRule type="cellIs" dxfId="285" priority="421" operator="equal">
      <formula>"Extremo"</formula>
    </cfRule>
    <cfRule type="cellIs" dxfId="284" priority="422" operator="equal">
      <formula>"Alto"</formula>
    </cfRule>
    <cfRule type="cellIs" dxfId="283" priority="423" operator="equal">
      <formula>"Moderado"</formula>
    </cfRule>
    <cfRule type="cellIs" dxfId="282" priority="424" operator="equal">
      <formula>"Bajo"</formula>
    </cfRule>
  </conditionalFormatting>
  <conditionalFormatting sqref="N145:N147">
    <cfRule type="containsText" dxfId="281" priority="420" operator="containsText" text="❌">
      <formula>NOT(ISERROR(SEARCH("❌",N145)))</formula>
    </cfRule>
  </conditionalFormatting>
  <conditionalFormatting sqref="AB148">
    <cfRule type="cellIs" dxfId="280" priority="415" operator="equal">
      <formula>"Muy Alta"</formula>
    </cfRule>
    <cfRule type="cellIs" dxfId="279" priority="416" operator="equal">
      <formula>"Alta"</formula>
    </cfRule>
    <cfRule type="cellIs" dxfId="278" priority="417" operator="equal">
      <formula>"Media"</formula>
    </cfRule>
    <cfRule type="cellIs" dxfId="277" priority="418" operator="equal">
      <formula>"Baja"</formula>
    </cfRule>
    <cfRule type="cellIs" dxfId="276" priority="419" operator="equal">
      <formula>"Muy Baja"</formula>
    </cfRule>
  </conditionalFormatting>
  <conditionalFormatting sqref="AD148">
    <cfRule type="cellIs" dxfId="275" priority="410" operator="equal">
      <formula>"Catastrófico"</formula>
    </cfRule>
    <cfRule type="cellIs" dxfId="274" priority="411" operator="equal">
      <formula>"Mayor"</formula>
    </cfRule>
    <cfRule type="cellIs" dxfId="273" priority="412" operator="equal">
      <formula>"Moderado"</formula>
    </cfRule>
    <cfRule type="cellIs" dxfId="272" priority="413" operator="equal">
      <formula>"Menor"</formula>
    </cfRule>
    <cfRule type="cellIs" dxfId="271" priority="414" operator="equal">
      <formula>"Leve"</formula>
    </cfRule>
  </conditionalFormatting>
  <conditionalFormatting sqref="AF148">
    <cfRule type="cellIs" dxfId="270" priority="406" operator="equal">
      <formula>"Extremo"</formula>
    </cfRule>
    <cfRule type="cellIs" dxfId="269" priority="407" operator="equal">
      <formula>"Alto"</formula>
    </cfRule>
    <cfRule type="cellIs" dxfId="268" priority="408" operator="equal">
      <formula>"Moderado"</formula>
    </cfRule>
    <cfRule type="cellIs" dxfId="267" priority="409" operator="equal">
      <formula>"Bajo"</formula>
    </cfRule>
  </conditionalFormatting>
  <conditionalFormatting sqref="AB149">
    <cfRule type="cellIs" dxfId="266" priority="401" operator="equal">
      <formula>"Muy Alta"</formula>
    </cfRule>
    <cfRule type="cellIs" dxfId="265" priority="402" operator="equal">
      <formula>"Alta"</formula>
    </cfRule>
    <cfRule type="cellIs" dxfId="264" priority="403" operator="equal">
      <formula>"Media"</formula>
    </cfRule>
    <cfRule type="cellIs" dxfId="263" priority="404" operator="equal">
      <formula>"Baja"</formula>
    </cfRule>
    <cfRule type="cellIs" dxfId="262" priority="405" operator="equal">
      <formula>"Muy Baja"</formula>
    </cfRule>
  </conditionalFormatting>
  <conditionalFormatting sqref="AD149">
    <cfRule type="cellIs" dxfId="261" priority="396" operator="equal">
      <formula>"Catastrófico"</formula>
    </cfRule>
    <cfRule type="cellIs" dxfId="260" priority="397" operator="equal">
      <formula>"Mayor"</formula>
    </cfRule>
    <cfRule type="cellIs" dxfId="259" priority="398" operator="equal">
      <formula>"Moderado"</formula>
    </cfRule>
    <cfRule type="cellIs" dxfId="258" priority="399" operator="equal">
      <formula>"Menor"</formula>
    </cfRule>
    <cfRule type="cellIs" dxfId="257" priority="400" operator="equal">
      <formula>"Leve"</formula>
    </cfRule>
  </conditionalFormatting>
  <conditionalFormatting sqref="AF149">
    <cfRule type="cellIs" dxfId="256" priority="392" operator="equal">
      <formula>"Extremo"</formula>
    </cfRule>
    <cfRule type="cellIs" dxfId="255" priority="393" operator="equal">
      <formula>"Alto"</formula>
    </cfRule>
    <cfRule type="cellIs" dxfId="254" priority="394" operator="equal">
      <formula>"Moderado"</formula>
    </cfRule>
    <cfRule type="cellIs" dxfId="253" priority="395" operator="equal">
      <formula>"Bajo"</formula>
    </cfRule>
  </conditionalFormatting>
  <conditionalFormatting sqref="AB150">
    <cfRule type="cellIs" dxfId="252" priority="387" operator="equal">
      <formula>"Muy Alta"</formula>
    </cfRule>
    <cfRule type="cellIs" dxfId="251" priority="388" operator="equal">
      <formula>"Alta"</formula>
    </cfRule>
    <cfRule type="cellIs" dxfId="250" priority="389" operator="equal">
      <formula>"Media"</formula>
    </cfRule>
    <cfRule type="cellIs" dxfId="249" priority="390" operator="equal">
      <formula>"Baja"</formula>
    </cfRule>
    <cfRule type="cellIs" dxfId="248" priority="391" operator="equal">
      <formula>"Muy Baja"</formula>
    </cfRule>
  </conditionalFormatting>
  <conditionalFormatting sqref="AD150">
    <cfRule type="cellIs" dxfId="247" priority="382" operator="equal">
      <formula>"Catastrófico"</formula>
    </cfRule>
    <cfRule type="cellIs" dxfId="246" priority="383" operator="equal">
      <formula>"Mayor"</formula>
    </cfRule>
    <cfRule type="cellIs" dxfId="245" priority="384" operator="equal">
      <formula>"Moderado"</formula>
    </cfRule>
    <cfRule type="cellIs" dxfId="244" priority="385" operator="equal">
      <formula>"Menor"</formula>
    </cfRule>
    <cfRule type="cellIs" dxfId="243" priority="386" operator="equal">
      <formula>"Leve"</formula>
    </cfRule>
  </conditionalFormatting>
  <conditionalFormatting sqref="AF150">
    <cfRule type="cellIs" dxfId="242" priority="378" operator="equal">
      <formula>"Extremo"</formula>
    </cfRule>
    <cfRule type="cellIs" dxfId="241" priority="379" operator="equal">
      <formula>"Alto"</formula>
    </cfRule>
    <cfRule type="cellIs" dxfId="240" priority="380" operator="equal">
      <formula>"Moderado"</formula>
    </cfRule>
    <cfRule type="cellIs" dxfId="239" priority="381" operator="equal">
      <formula>"Bajo"</formula>
    </cfRule>
  </conditionalFormatting>
  <conditionalFormatting sqref="K148">
    <cfRule type="cellIs" dxfId="238" priority="373" operator="equal">
      <formula>"Muy Alta"</formula>
    </cfRule>
    <cfRule type="cellIs" dxfId="237" priority="374" operator="equal">
      <formula>"Alta"</formula>
    </cfRule>
    <cfRule type="cellIs" dxfId="236" priority="375" operator="equal">
      <formula>"Media"</formula>
    </cfRule>
    <cfRule type="cellIs" dxfId="235" priority="376" operator="equal">
      <formula>"Baja"</formula>
    </cfRule>
    <cfRule type="cellIs" dxfId="234" priority="377" operator="equal">
      <formula>"Muy Baja"</formula>
    </cfRule>
  </conditionalFormatting>
  <conditionalFormatting sqref="O148">
    <cfRule type="cellIs" dxfId="233" priority="368" operator="equal">
      <formula>"Catastrófico"</formula>
    </cfRule>
    <cfRule type="cellIs" dxfId="232" priority="369" operator="equal">
      <formula>"Mayor"</formula>
    </cfRule>
    <cfRule type="cellIs" dxfId="231" priority="370" operator="equal">
      <formula>"Moderado"</formula>
    </cfRule>
    <cfRule type="cellIs" dxfId="230" priority="371" operator="equal">
      <formula>"Menor"</formula>
    </cfRule>
    <cfRule type="cellIs" dxfId="229" priority="372" operator="equal">
      <formula>"Leve"</formula>
    </cfRule>
  </conditionalFormatting>
  <conditionalFormatting sqref="Q148">
    <cfRule type="cellIs" dxfId="228" priority="364" operator="equal">
      <formula>"Extremo"</formula>
    </cfRule>
    <cfRule type="cellIs" dxfId="227" priority="365" operator="equal">
      <formula>"Alto"</formula>
    </cfRule>
    <cfRule type="cellIs" dxfId="226" priority="366" operator="equal">
      <formula>"Moderado"</formula>
    </cfRule>
    <cfRule type="cellIs" dxfId="225" priority="367" operator="equal">
      <formula>"Bajo"</formula>
    </cfRule>
  </conditionalFormatting>
  <conditionalFormatting sqref="N148:N150">
    <cfRule type="containsText" dxfId="224" priority="363" operator="containsText" text="❌">
      <formula>NOT(ISERROR(SEARCH("❌",N148)))</formula>
    </cfRule>
  </conditionalFormatting>
  <conditionalFormatting sqref="AB148:AB150">
    <cfRule type="cellIs" dxfId="223" priority="358" operator="equal">
      <formula>"Muy Alta"</formula>
    </cfRule>
    <cfRule type="cellIs" dxfId="222" priority="359" operator="equal">
      <formula>"Alta"</formula>
    </cfRule>
    <cfRule type="cellIs" dxfId="221" priority="360" operator="equal">
      <formula>"Media"</formula>
    </cfRule>
    <cfRule type="cellIs" dxfId="220" priority="361" operator="equal">
      <formula>"Baja"</formula>
    </cfRule>
    <cfRule type="cellIs" dxfId="219" priority="362" operator="equal">
      <formula>"Muy Baja"</formula>
    </cfRule>
  </conditionalFormatting>
  <conditionalFormatting sqref="AD148:AD150">
    <cfRule type="cellIs" dxfId="218" priority="353" operator="equal">
      <formula>"Catastrófico"</formula>
    </cfRule>
    <cfRule type="cellIs" dxfId="217" priority="354" operator="equal">
      <formula>"Mayor"</formula>
    </cfRule>
    <cfRule type="cellIs" dxfId="216" priority="355" operator="equal">
      <formula>"Moderado"</formula>
    </cfRule>
    <cfRule type="cellIs" dxfId="215" priority="356" operator="equal">
      <formula>"Menor"</formula>
    </cfRule>
    <cfRule type="cellIs" dxfId="214" priority="357" operator="equal">
      <formula>"Leve"</formula>
    </cfRule>
  </conditionalFormatting>
  <conditionalFormatting sqref="AF148:AF150">
    <cfRule type="cellIs" dxfId="213" priority="349" operator="equal">
      <formula>"Extremo"</formula>
    </cfRule>
    <cfRule type="cellIs" dxfId="212" priority="350" operator="equal">
      <formula>"Alto"</formula>
    </cfRule>
    <cfRule type="cellIs" dxfId="211" priority="351" operator="equal">
      <formula>"Moderado"</formula>
    </cfRule>
    <cfRule type="cellIs" dxfId="210" priority="352" operator="equal">
      <formula>"Bajo"</formula>
    </cfRule>
  </conditionalFormatting>
  <conditionalFormatting sqref="N148:N150">
    <cfRule type="containsText" dxfId="209" priority="348" operator="containsText" text="❌">
      <formula>NOT(ISERROR(SEARCH("❌",N148)))</formula>
    </cfRule>
  </conditionalFormatting>
  <conditionalFormatting sqref="AB17">
    <cfRule type="cellIs" dxfId="208" priority="315" operator="equal">
      <formula>"Muy Alta"</formula>
    </cfRule>
    <cfRule type="cellIs" dxfId="207" priority="316" operator="equal">
      <formula>"Alta"</formula>
    </cfRule>
    <cfRule type="cellIs" dxfId="206" priority="317" operator="equal">
      <formula>"Media"</formula>
    </cfRule>
    <cfRule type="cellIs" dxfId="205" priority="318" operator="equal">
      <formula>"Baja"</formula>
    </cfRule>
    <cfRule type="cellIs" dxfId="204" priority="319" operator="equal">
      <formula>"Muy Baja"</formula>
    </cfRule>
  </conditionalFormatting>
  <conditionalFormatting sqref="AD17">
    <cfRule type="cellIs" dxfId="203" priority="310" operator="equal">
      <formula>"Catastrófico"</formula>
    </cfRule>
    <cfRule type="cellIs" dxfId="202" priority="311" operator="equal">
      <formula>"Mayor"</formula>
    </cfRule>
    <cfRule type="cellIs" dxfId="201" priority="312" operator="equal">
      <formula>"Moderado"</formula>
    </cfRule>
    <cfRule type="cellIs" dxfId="200" priority="313" operator="equal">
      <formula>"Menor"</formula>
    </cfRule>
    <cfRule type="cellIs" dxfId="199" priority="314" operator="equal">
      <formula>"Leve"</formula>
    </cfRule>
  </conditionalFormatting>
  <conditionalFormatting sqref="AF17">
    <cfRule type="cellIs" dxfId="198" priority="306" operator="equal">
      <formula>"Extremo"</formula>
    </cfRule>
    <cfRule type="cellIs" dxfId="197" priority="307" operator="equal">
      <formula>"Alto"</formula>
    </cfRule>
    <cfRule type="cellIs" dxfId="196" priority="308" operator="equal">
      <formula>"Moderado"</formula>
    </cfRule>
    <cfRule type="cellIs" dxfId="195" priority="309" operator="equal">
      <formula>"Bajo"</formula>
    </cfRule>
  </conditionalFormatting>
  <conditionalFormatting sqref="AB18">
    <cfRule type="cellIs" dxfId="194" priority="301" operator="equal">
      <formula>"Muy Alta"</formula>
    </cfRule>
    <cfRule type="cellIs" dxfId="193" priority="302" operator="equal">
      <formula>"Alta"</formula>
    </cfRule>
    <cfRule type="cellIs" dxfId="192" priority="303" operator="equal">
      <formula>"Media"</formula>
    </cfRule>
    <cfRule type="cellIs" dxfId="191" priority="304" operator="equal">
      <formula>"Baja"</formula>
    </cfRule>
    <cfRule type="cellIs" dxfId="190" priority="305" operator="equal">
      <formula>"Muy Baja"</formula>
    </cfRule>
  </conditionalFormatting>
  <conditionalFormatting sqref="AD18">
    <cfRule type="cellIs" dxfId="189" priority="296" operator="equal">
      <formula>"Catastrófico"</formula>
    </cfRule>
    <cfRule type="cellIs" dxfId="188" priority="297" operator="equal">
      <formula>"Mayor"</formula>
    </cfRule>
    <cfRule type="cellIs" dxfId="187" priority="298" operator="equal">
      <formula>"Moderado"</formula>
    </cfRule>
    <cfRule type="cellIs" dxfId="186" priority="299" operator="equal">
      <formula>"Menor"</formula>
    </cfRule>
    <cfRule type="cellIs" dxfId="185" priority="300" operator="equal">
      <formula>"Leve"</formula>
    </cfRule>
  </conditionalFormatting>
  <conditionalFormatting sqref="AF18">
    <cfRule type="cellIs" dxfId="184" priority="292" operator="equal">
      <formula>"Extremo"</formula>
    </cfRule>
    <cfRule type="cellIs" dxfId="183" priority="293" operator="equal">
      <formula>"Alto"</formula>
    </cfRule>
    <cfRule type="cellIs" dxfId="182" priority="294" operator="equal">
      <formula>"Moderado"</formula>
    </cfRule>
    <cfRule type="cellIs" dxfId="181" priority="295" operator="equal">
      <formula>"Bajo"</formula>
    </cfRule>
  </conditionalFormatting>
  <conditionalFormatting sqref="O7">
    <cfRule type="cellIs" dxfId="180" priority="287" operator="equal">
      <formula>"Catastrófico"</formula>
    </cfRule>
    <cfRule type="cellIs" dxfId="179" priority="288" operator="equal">
      <formula>"Mayor"</formula>
    </cfRule>
    <cfRule type="cellIs" dxfId="178" priority="289" operator="equal">
      <formula>"Moderado"</formula>
    </cfRule>
    <cfRule type="cellIs" dxfId="177" priority="290" operator="equal">
      <formula>"Menor"</formula>
    </cfRule>
    <cfRule type="cellIs" dxfId="176" priority="291" operator="equal">
      <formula>"Leve"</formula>
    </cfRule>
  </conditionalFormatting>
  <conditionalFormatting sqref="AB82">
    <cfRule type="cellIs" dxfId="175" priority="210" operator="equal">
      <formula>"Muy Alta"</formula>
    </cfRule>
    <cfRule type="cellIs" dxfId="174" priority="211" operator="equal">
      <formula>"Alta"</formula>
    </cfRule>
    <cfRule type="cellIs" dxfId="173" priority="212" operator="equal">
      <formula>"Media"</formula>
    </cfRule>
    <cfRule type="cellIs" dxfId="172" priority="213" operator="equal">
      <formula>"Baja"</formula>
    </cfRule>
    <cfRule type="cellIs" dxfId="171" priority="214" operator="equal">
      <formula>"Muy Baja"</formula>
    </cfRule>
  </conditionalFormatting>
  <conditionalFormatting sqref="AD82">
    <cfRule type="cellIs" dxfId="170" priority="205" operator="equal">
      <formula>"Catastrófico"</formula>
    </cfRule>
    <cfRule type="cellIs" dxfId="169" priority="206" operator="equal">
      <formula>"Mayor"</formula>
    </cfRule>
    <cfRule type="cellIs" dxfId="168" priority="207" operator="equal">
      <formula>"Moderado"</formula>
    </cfRule>
    <cfRule type="cellIs" dxfId="167" priority="208" operator="equal">
      <formula>"Menor"</formula>
    </cfRule>
    <cfRule type="cellIs" dxfId="166" priority="209" operator="equal">
      <formula>"Leve"</formula>
    </cfRule>
  </conditionalFormatting>
  <conditionalFormatting sqref="AF82">
    <cfRule type="cellIs" dxfId="165" priority="201" operator="equal">
      <formula>"Extremo"</formula>
    </cfRule>
    <cfRule type="cellIs" dxfId="164" priority="202" operator="equal">
      <formula>"Alto"</formula>
    </cfRule>
    <cfRule type="cellIs" dxfId="163" priority="203" operator="equal">
      <formula>"Moderado"</formula>
    </cfRule>
    <cfRule type="cellIs" dxfId="162" priority="204" operator="equal">
      <formula>"Bajo"</formula>
    </cfRule>
  </conditionalFormatting>
  <conditionalFormatting sqref="K82">
    <cfRule type="cellIs" dxfId="161" priority="168" operator="equal">
      <formula>"Muy Alta"</formula>
    </cfRule>
    <cfRule type="cellIs" dxfId="160" priority="169" operator="equal">
      <formula>"Alta"</formula>
    </cfRule>
    <cfRule type="cellIs" dxfId="159" priority="170" operator="equal">
      <formula>"Media"</formula>
    </cfRule>
    <cfRule type="cellIs" dxfId="158" priority="171" operator="equal">
      <formula>"Baja"</formula>
    </cfRule>
    <cfRule type="cellIs" dxfId="157" priority="172" operator="equal">
      <formula>"Muy Baja"</formula>
    </cfRule>
  </conditionalFormatting>
  <conditionalFormatting sqref="AB83">
    <cfRule type="cellIs" dxfId="156" priority="196" operator="equal">
      <formula>"Muy Alta"</formula>
    </cfRule>
    <cfRule type="cellIs" dxfId="155" priority="197" operator="equal">
      <formula>"Alta"</formula>
    </cfRule>
    <cfRule type="cellIs" dxfId="154" priority="198" operator="equal">
      <formula>"Media"</formula>
    </cfRule>
    <cfRule type="cellIs" dxfId="153" priority="199" operator="equal">
      <formula>"Baja"</formula>
    </cfRule>
    <cfRule type="cellIs" dxfId="152" priority="200" operator="equal">
      <formula>"Muy Baja"</formula>
    </cfRule>
  </conditionalFormatting>
  <conditionalFormatting sqref="AD83">
    <cfRule type="cellIs" dxfId="151" priority="191" operator="equal">
      <formula>"Catastrófico"</formula>
    </cfRule>
    <cfRule type="cellIs" dxfId="150" priority="192" operator="equal">
      <formula>"Mayor"</formula>
    </cfRule>
    <cfRule type="cellIs" dxfId="149" priority="193" operator="equal">
      <formula>"Moderado"</formula>
    </cfRule>
    <cfRule type="cellIs" dxfId="148" priority="194" operator="equal">
      <formula>"Menor"</formula>
    </cfRule>
    <cfRule type="cellIs" dxfId="147" priority="195" operator="equal">
      <formula>"Leve"</formula>
    </cfRule>
  </conditionalFormatting>
  <conditionalFormatting sqref="AF83">
    <cfRule type="cellIs" dxfId="146" priority="187" operator="equal">
      <formula>"Extremo"</formula>
    </cfRule>
    <cfRule type="cellIs" dxfId="145" priority="188" operator="equal">
      <formula>"Alto"</formula>
    </cfRule>
    <cfRule type="cellIs" dxfId="144" priority="189" operator="equal">
      <formula>"Moderado"</formula>
    </cfRule>
    <cfRule type="cellIs" dxfId="143" priority="190" operator="equal">
      <formula>"Bajo"</formula>
    </cfRule>
  </conditionalFormatting>
  <conditionalFormatting sqref="AB84">
    <cfRule type="cellIs" dxfId="142" priority="182" operator="equal">
      <formula>"Muy Alta"</formula>
    </cfRule>
    <cfRule type="cellIs" dxfId="141" priority="183" operator="equal">
      <formula>"Alta"</formula>
    </cfRule>
    <cfRule type="cellIs" dxfId="140" priority="184" operator="equal">
      <formula>"Media"</formula>
    </cfRule>
    <cfRule type="cellIs" dxfId="139" priority="185" operator="equal">
      <formula>"Baja"</formula>
    </cfRule>
    <cfRule type="cellIs" dxfId="138" priority="186" operator="equal">
      <formula>"Muy Baja"</formula>
    </cfRule>
  </conditionalFormatting>
  <conditionalFormatting sqref="AD84">
    <cfRule type="cellIs" dxfId="137" priority="177" operator="equal">
      <formula>"Catastrófico"</formula>
    </cfRule>
    <cfRule type="cellIs" dxfId="136" priority="178" operator="equal">
      <formula>"Mayor"</formula>
    </cfRule>
    <cfRule type="cellIs" dxfId="135" priority="179" operator="equal">
      <formula>"Moderado"</formula>
    </cfRule>
    <cfRule type="cellIs" dxfId="134" priority="180" operator="equal">
      <formula>"Menor"</formula>
    </cfRule>
    <cfRule type="cellIs" dxfId="133" priority="181" operator="equal">
      <formula>"Leve"</formula>
    </cfRule>
  </conditionalFormatting>
  <conditionalFormatting sqref="AF84">
    <cfRule type="cellIs" dxfId="132" priority="173" operator="equal">
      <formula>"Extremo"</formula>
    </cfRule>
    <cfRule type="cellIs" dxfId="131" priority="174" operator="equal">
      <formula>"Alto"</formula>
    </cfRule>
    <cfRule type="cellIs" dxfId="130" priority="175" operator="equal">
      <formula>"Moderado"</formula>
    </cfRule>
    <cfRule type="cellIs" dxfId="129" priority="176" operator="equal">
      <formula>"Bajo"</formula>
    </cfRule>
  </conditionalFormatting>
  <conditionalFormatting sqref="O82">
    <cfRule type="cellIs" dxfId="128" priority="163" operator="equal">
      <formula>"Catastrófico"</formula>
    </cfRule>
    <cfRule type="cellIs" dxfId="127" priority="164" operator="equal">
      <formula>"Mayor"</formula>
    </cfRule>
    <cfRule type="cellIs" dxfId="126" priority="165" operator="equal">
      <formula>"Moderado"</formula>
    </cfRule>
    <cfRule type="cellIs" dxfId="125" priority="166" operator="equal">
      <formula>"Menor"</formula>
    </cfRule>
    <cfRule type="cellIs" dxfId="124" priority="167" operator="equal">
      <formula>"Leve"</formula>
    </cfRule>
  </conditionalFormatting>
  <conditionalFormatting sqref="Q82">
    <cfRule type="cellIs" dxfId="123" priority="159" operator="equal">
      <formula>"Extremo"</formula>
    </cfRule>
    <cfRule type="cellIs" dxfId="122" priority="160" operator="equal">
      <formula>"Alto"</formula>
    </cfRule>
    <cfRule type="cellIs" dxfId="121" priority="161" operator="equal">
      <formula>"Moderado"</formula>
    </cfRule>
    <cfRule type="cellIs" dxfId="120" priority="162" operator="equal">
      <formula>"Bajo"</formula>
    </cfRule>
  </conditionalFormatting>
  <conditionalFormatting sqref="N82:N84">
    <cfRule type="containsText" dxfId="119" priority="158" operator="containsText" text="❌">
      <formula>NOT(ISERROR(SEARCH("❌",N82)))</formula>
    </cfRule>
  </conditionalFormatting>
  <conditionalFormatting sqref="AF96">
    <cfRule type="cellIs" dxfId="118" priority="102" operator="equal">
      <formula>"Extremo"</formula>
    </cfRule>
    <cfRule type="cellIs" dxfId="117" priority="103" operator="equal">
      <formula>"Alto"</formula>
    </cfRule>
    <cfRule type="cellIs" dxfId="116" priority="104" operator="equal">
      <formula>"Moderado"</formula>
    </cfRule>
    <cfRule type="cellIs" dxfId="115" priority="105" operator="equal">
      <formula>"Bajo"</formula>
    </cfRule>
  </conditionalFormatting>
  <conditionalFormatting sqref="AB96">
    <cfRule type="cellIs" dxfId="114" priority="111" operator="equal">
      <formula>"Muy Alta"</formula>
    </cfRule>
    <cfRule type="cellIs" dxfId="113" priority="112" operator="equal">
      <formula>"Alta"</formula>
    </cfRule>
    <cfRule type="cellIs" dxfId="112" priority="113" operator="equal">
      <formula>"Media"</formula>
    </cfRule>
    <cfRule type="cellIs" dxfId="111" priority="114" operator="equal">
      <formula>"Baja"</formula>
    </cfRule>
    <cfRule type="cellIs" dxfId="110" priority="115" operator="equal">
      <formula>"Muy Baja"</formula>
    </cfRule>
  </conditionalFormatting>
  <conditionalFormatting sqref="AD96">
    <cfRule type="cellIs" dxfId="109" priority="106" operator="equal">
      <formula>"Catastrófico"</formula>
    </cfRule>
    <cfRule type="cellIs" dxfId="108" priority="107" operator="equal">
      <formula>"Mayor"</formula>
    </cfRule>
    <cfRule type="cellIs" dxfId="107" priority="108" operator="equal">
      <formula>"Moderado"</formula>
    </cfRule>
    <cfRule type="cellIs" dxfId="106" priority="109" operator="equal">
      <formula>"Menor"</formula>
    </cfRule>
    <cfRule type="cellIs" dxfId="105" priority="110" operator="equal">
      <formula>"Leve"</formula>
    </cfRule>
  </conditionalFormatting>
  <conditionalFormatting sqref="AB97:AB99">
    <cfRule type="cellIs" dxfId="104" priority="97" operator="equal">
      <formula>"Muy Alta"</formula>
    </cfRule>
    <cfRule type="cellIs" dxfId="103" priority="98" operator="equal">
      <formula>"Alta"</formula>
    </cfRule>
    <cfRule type="cellIs" dxfId="102" priority="99" operator="equal">
      <formula>"Media"</formula>
    </cfRule>
    <cfRule type="cellIs" dxfId="101" priority="100" operator="equal">
      <formula>"Baja"</formula>
    </cfRule>
    <cfRule type="cellIs" dxfId="100" priority="101" operator="equal">
      <formula>"Muy Baja"</formula>
    </cfRule>
  </conditionalFormatting>
  <conditionalFormatting sqref="AD97:AD99">
    <cfRule type="cellIs" dxfId="99" priority="92" operator="equal">
      <formula>"Catastrófico"</formula>
    </cfRule>
    <cfRule type="cellIs" dxfId="98" priority="93" operator="equal">
      <formula>"Mayor"</formula>
    </cfRule>
    <cfRule type="cellIs" dxfId="97" priority="94" operator="equal">
      <formula>"Moderado"</formula>
    </cfRule>
    <cfRule type="cellIs" dxfId="96" priority="95" operator="equal">
      <formula>"Menor"</formula>
    </cfRule>
    <cfRule type="cellIs" dxfId="95" priority="96" operator="equal">
      <formula>"Leve"</formula>
    </cfRule>
  </conditionalFormatting>
  <conditionalFormatting sqref="AF97:AF99">
    <cfRule type="cellIs" dxfId="94" priority="88" operator="equal">
      <formula>"Extremo"</formula>
    </cfRule>
    <cfRule type="cellIs" dxfId="93" priority="89" operator="equal">
      <formula>"Alto"</formula>
    </cfRule>
    <cfRule type="cellIs" dxfId="92" priority="90" operator="equal">
      <formula>"Moderado"</formula>
    </cfRule>
    <cfRule type="cellIs" dxfId="91" priority="91" operator="equal">
      <formula>"Bajo"</formula>
    </cfRule>
  </conditionalFormatting>
  <conditionalFormatting sqref="K97">
    <cfRule type="cellIs" dxfId="90" priority="83" operator="equal">
      <formula>"Muy Alta"</formula>
    </cfRule>
    <cfRule type="cellIs" dxfId="89" priority="84" operator="equal">
      <formula>"Alta"</formula>
    </cfRule>
    <cfRule type="cellIs" dxfId="88" priority="85" operator="equal">
      <formula>"Media"</formula>
    </cfRule>
    <cfRule type="cellIs" dxfId="87" priority="86" operator="equal">
      <formula>"Baja"</formula>
    </cfRule>
    <cfRule type="cellIs" dxfId="86" priority="87" operator="equal">
      <formula>"Muy Baja"</formula>
    </cfRule>
  </conditionalFormatting>
  <conditionalFormatting sqref="O97">
    <cfRule type="cellIs" dxfId="85" priority="78" operator="equal">
      <formula>"Catastrófico"</formula>
    </cfRule>
    <cfRule type="cellIs" dxfId="84" priority="79" operator="equal">
      <formula>"Mayor"</formula>
    </cfRule>
    <cfRule type="cellIs" dxfId="83" priority="80" operator="equal">
      <formula>"Moderado"</formula>
    </cfRule>
    <cfRule type="cellIs" dxfId="82" priority="81" operator="equal">
      <formula>"Menor"</formula>
    </cfRule>
    <cfRule type="cellIs" dxfId="81" priority="82" operator="equal">
      <formula>"Leve"</formula>
    </cfRule>
  </conditionalFormatting>
  <conditionalFormatting sqref="Q97">
    <cfRule type="cellIs" dxfId="80" priority="74" operator="equal">
      <formula>"Extremo"</formula>
    </cfRule>
    <cfRule type="cellIs" dxfId="79" priority="75" operator="equal">
      <formula>"Alto"</formula>
    </cfRule>
    <cfRule type="cellIs" dxfId="78" priority="76" operator="equal">
      <formula>"Moderado"</formula>
    </cfRule>
    <cfRule type="cellIs" dxfId="77" priority="77" operator="equal">
      <formula>"Bajo"</formula>
    </cfRule>
  </conditionalFormatting>
  <conditionalFormatting sqref="N97">
    <cfRule type="containsText" dxfId="76" priority="73" operator="containsText" text="❌">
      <formula>NOT(ISERROR(SEARCH("❌",N97)))</formula>
    </cfRule>
  </conditionalFormatting>
  <conditionalFormatting sqref="AB97:AB99">
    <cfRule type="cellIs" dxfId="75" priority="68" operator="equal">
      <formula>"Muy Alta"</formula>
    </cfRule>
    <cfRule type="cellIs" dxfId="74" priority="69" operator="equal">
      <formula>"Alta"</formula>
    </cfRule>
    <cfRule type="cellIs" dxfId="73" priority="70" operator="equal">
      <formula>"Media"</formula>
    </cfRule>
    <cfRule type="cellIs" dxfId="72" priority="71" operator="equal">
      <formula>"Baja"</formula>
    </cfRule>
    <cfRule type="cellIs" dxfId="71" priority="72" operator="equal">
      <formula>"Muy Baja"</formula>
    </cfRule>
  </conditionalFormatting>
  <conditionalFormatting sqref="AD97:AD99">
    <cfRule type="cellIs" dxfId="70" priority="63" operator="equal">
      <formula>"Catastrófico"</formula>
    </cfRule>
    <cfRule type="cellIs" dxfId="69" priority="64" operator="equal">
      <formula>"Mayor"</formula>
    </cfRule>
    <cfRule type="cellIs" dxfId="68" priority="65" operator="equal">
      <formula>"Moderado"</formula>
    </cfRule>
    <cfRule type="cellIs" dxfId="67" priority="66" operator="equal">
      <formula>"Menor"</formula>
    </cfRule>
    <cfRule type="cellIs" dxfId="66" priority="67" operator="equal">
      <formula>"Leve"</formula>
    </cfRule>
  </conditionalFormatting>
  <conditionalFormatting sqref="AF97:AF99">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N97">
    <cfRule type="containsText" dxfId="61" priority="58" operator="containsText" text="❌">
      <formula>NOT(ISERROR(SEARCH("❌",N97)))</formula>
    </cfRule>
  </conditionalFormatting>
  <conditionalFormatting sqref="AB67">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D67">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F67">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AB68">
    <cfRule type="cellIs" dxfId="46" priority="39" operator="equal">
      <formula>"Muy Alta"</formula>
    </cfRule>
    <cfRule type="cellIs" dxfId="45" priority="40" operator="equal">
      <formula>"Alta"</formula>
    </cfRule>
    <cfRule type="cellIs" dxfId="44" priority="41" operator="equal">
      <formula>"Media"</formula>
    </cfRule>
    <cfRule type="cellIs" dxfId="43" priority="42" operator="equal">
      <formula>"Baja"</formula>
    </cfRule>
    <cfRule type="cellIs" dxfId="42" priority="43" operator="equal">
      <formula>"Muy Baja"</formula>
    </cfRule>
  </conditionalFormatting>
  <conditionalFormatting sqref="AD68">
    <cfRule type="cellIs" dxfId="41" priority="34" operator="equal">
      <formula>"Catastrófico"</formula>
    </cfRule>
    <cfRule type="cellIs" dxfId="40" priority="35" operator="equal">
      <formula>"Mayor"</formula>
    </cfRule>
    <cfRule type="cellIs" dxfId="39" priority="36" operator="equal">
      <formula>"Moderado"</formula>
    </cfRule>
    <cfRule type="cellIs" dxfId="38" priority="37" operator="equal">
      <formula>"Menor"</formula>
    </cfRule>
    <cfRule type="cellIs" dxfId="37" priority="38" operator="equal">
      <formula>"Leve"</formula>
    </cfRule>
  </conditionalFormatting>
  <conditionalFormatting sqref="AF68">
    <cfRule type="cellIs" dxfId="36" priority="30" operator="equal">
      <formula>"Extremo"</formula>
    </cfRule>
    <cfRule type="cellIs" dxfId="35" priority="31" operator="equal">
      <formula>"Alto"</formula>
    </cfRule>
    <cfRule type="cellIs" dxfId="34" priority="32" operator="equal">
      <formula>"Moderado"</formula>
    </cfRule>
    <cfRule type="cellIs" dxfId="33" priority="33" operator="equal">
      <formula>"Bajo"</formula>
    </cfRule>
  </conditionalFormatting>
  <conditionalFormatting sqref="AB69">
    <cfRule type="cellIs" dxfId="32" priority="25" operator="equal">
      <formula>"Muy Alta"</formula>
    </cfRule>
    <cfRule type="cellIs" dxfId="31" priority="26" operator="equal">
      <formula>"Alta"</formula>
    </cfRule>
    <cfRule type="cellIs" dxfId="30" priority="27" operator="equal">
      <formula>"Media"</formula>
    </cfRule>
    <cfRule type="cellIs" dxfId="29" priority="28" operator="equal">
      <formula>"Baja"</formula>
    </cfRule>
    <cfRule type="cellIs" dxfId="28" priority="29" operator="equal">
      <formula>"Muy Baja"</formula>
    </cfRule>
  </conditionalFormatting>
  <conditionalFormatting sqref="AD69">
    <cfRule type="cellIs" dxfId="27" priority="20" operator="equal">
      <formula>"Catastrófico"</formula>
    </cfRule>
    <cfRule type="cellIs" dxfId="26" priority="21" operator="equal">
      <formula>"Mayor"</formula>
    </cfRule>
    <cfRule type="cellIs" dxfId="25" priority="22" operator="equal">
      <formula>"Moderado"</formula>
    </cfRule>
    <cfRule type="cellIs" dxfId="24" priority="23" operator="equal">
      <formula>"Menor"</formula>
    </cfRule>
    <cfRule type="cellIs" dxfId="23" priority="24" operator="equal">
      <formula>"Leve"</formula>
    </cfRule>
  </conditionalFormatting>
  <conditionalFormatting sqref="AF69">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K67">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O67">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Q67">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67:N69">
    <cfRule type="containsText" dxfId="4" priority="1" operator="containsText" text="❌">
      <formula>NOT(ISERROR(SEARCH("❌",N67)))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'Opciones Tratamiento'!$B$9:$B$10</xm:f>
          </x14:formula1>
          <xm:sqref>AM7:AM12 AM127:AM150 AM16:AM119</xm:sqref>
        </x14:dataValidation>
        <x14:dataValidation type="list" allowBlank="1" showInputMessage="1" showErrorMessage="1">
          <x14:formula1>
            <xm:f>'Opciones Tratamiento'!$B$13:$B$19</xm:f>
          </x14:formula1>
          <xm:sqref>I7 I10 I13 I100 I16 I19 I22 I25 I28 I31 I34 I37 I40 I43 I46 I49 I52 I103 I55 I58 I61 I64 I70 I73 I76 I79 I85 I88 I91 I94:I95 I136 I121 I106 I109 I112 I115 I118 I124 I127 I130 I133 I139 I142 I145 I148 I82 I67</xm:sqref>
        </x14:dataValidation>
        <x14:dataValidation type="list" allowBlank="1" showInputMessage="1" showErrorMessage="1">
          <x14:formula1>
            <xm:f>'Opciones Tratamiento'!$E$2:$E$4</xm:f>
          </x14:formula1>
          <xm:sqref>E7 E10 E13 E100 E16 E19 E22 E25 E28 E31 E34 E37 E40 E43 E46 E49 E52 E103 E55 E58 E61 E64 E70 E73 E76 E79 E85 E88 E91 E94:E95 E136 E121 E106 E109 E112 E115 E118 E124 E127 E130 E133 E139 E142 E145 E148 E82 E67</xm:sqref>
        </x14:dataValidation>
        <x14:dataValidation type="list" allowBlank="1" showInputMessage="1" showErrorMessage="1">
          <x14:formula1>
            <xm:f>'Tabla Impacto'!$F$210:$F$221</xm:f>
          </x14:formula1>
          <xm:sqref>M7 M10 M13 M145 M16 M19 M22 M25 M28 M31 M34 M37 M40 M43 M46 M49 M52 M148 M55 M58 M61 M64 M70 M139 M142 M73 M76 M79 M82 M85 M88 M91 M94:M95 M136 M100 M103 M106 M109 M112 M115 M118 M121 M124 M127 M130 M133 M67</xm:sqref>
        </x14:dataValidation>
        <x14:dataValidation type="list" allowBlank="1" showInputMessage="1" showErrorMessage="1">
          <x14:formula1>
            <xm:f>'Tabla Valoración controles'!$D$4:$D$6</xm:f>
          </x14:formula1>
          <xm:sqref>U100:U150 U7:U95</xm:sqref>
        </x14:dataValidation>
        <x14:dataValidation type="list" allowBlank="1" showInputMessage="1" showErrorMessage="1">
          <x14:formula1>
            <xm:f>'Tabla Valoración controles'!$D$7:$D$8</xm:f>
          </x14:formula1>
          <xm:sqref>V100:V150 V7:V95</xm:sqref>
        </x14:dataValidation>
        <x14:dataValidation type="list" allowBlank="1" showInputMessage="1" showErrorMessage="1">
          <x14:formula1>
            <xm:f>'Tabla Valoración controles'!$D$9:$D$10</xm:f>
          </x14:formula1>
          <xm:sqref>X100:X150 X7:X95</xm:sqref>
        </x14:dataValidation>
        <x14:dataValidation type="list" allowBlank="1" showInputMessage="1" showErrorMessage="1">
          <x14:formula1>
            <xm:f>'Tabla Valoración controles'!$D$11:$D$12</xm:f>
          </x14:formula1>
          <xm:sqref>Y100:Y150 Y7:Y95</xm:sqref>
        </x14:dataValidation>
        <x14:dataValidation type="list" allowBlank="1" showInputMessage="1" showErrorMessage="1">
          <x14:formula1>
            <xm:f>'Tabla Valoración controles'!$D$13:$D$14</xm:f>
          </x14:formula1>
          <xm:sqref>Z100:Z150 Z7:Z95</xm:sqref>
        </x14:dataValidation>
        <x14:dataValidation type="list" allowBlank="1" showInputMessage="1" showErrorMessage="1">
          <x14:formula1>
            <xm:f>'Opciones Tratamiento'!$B$2:$B$5</xm:f>
          </x14:formula1>
          <xm:sqref>AG100:AG150 AG7:AG95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4"/>
  <sheetViews>
    <sheetView zoomScale="25" zoomScaleNormal="25" workbookViewId="0">
      <selection activeCell="J10" sqref="J10:AW8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row>
    <row r="2" spans="1:119" ht="18" customHeight="1" x14ac:dyDescent="0.25">
      <c r="A2" s="41"/>
      <c r="B2" s="477" t="s">
        <v>135</v>
      </c>
      <c r="C2" s="477"/>
      <c r="D2" s="477"/>
      <c r="E2" s="477"/>
      <c r="F2" s="477"/>
      <c r="G2" s="477"/>
      <c r="H2" s="477"/>
      <c r="I2" s="477"/>
      <c r="J2" s="305" t="s">
        <v>2</v>
      </c>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row>
    <row r="3" spans="1:119" ht="18.75" customHeight="1" x14ac:dyDescent="0.25">
      <c r="A3" s="41"/>
      <c r="B3" s="477"/>
      <c r="C3" s="477"/>
      <c r="D3" s="477"/>
      <c r="E3" s="477"/>
      <c r="F3" s="477"/>
      <c r="G3" s="477"/>
      <c r="H3" s="477"/>
      <c r="I3" s="477"/>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row>
    <row r="4" spans="1:119" ht="15" customHeight="1" x14ac:dyDescent="0.25">
      <c r="A4" s="41"/>
      <c r="B4" s="477"/>
      <c r="C4" s="477"/>
      <c r="D4" s="477"/>
      <c r="E4" s="477"/>
      <c r="F4" s="477"/>
      <c r="G4" s="477"/>
      <c r="H4" s="477"/>
      <c r="I4" s="477"/>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row>
    <row r="5" spans="1:11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row>
    <row r="6" spans="1:119" ht="15" customHeight="1" x14ac:dyDescent="0.25">
      <c r="A6" s="41"/>
      <c r="B6" s="461" t="s">
        <v>4</v>
      </c>
      <c r="C6" s="461"/>
      <c r="D6" s="311"/>
      <c r="E6" s="478" t="s">
        <v>107</v>
      </c>
      <c r="F6" s="479"/>
      <c r="G6" s="479"/>
      <c r="H6" s="479"/>
      <c r="I6" s="479"/>
      <c r="J6" s="485" t="str">
        <f>IF(AND('Mapa final'!$K$7="Muy Alta",'Mapa final'!$O$7="Leve"),CONCATENATE("R",'Mapa final'!$A$7),"")</f>
        <v/>
      </c>
      <c r="K6" s="486"/>
      <c r="L6" s="486" t="str">
        <f>IF(AND('Mapa final'!$K$10="Muy Alta",'Mapa final'!$O$10="Leve"),CONCATENATE("R",'Mapa final'!$A$10),"")</f>
        <v/>
      </c>
      <c r="M6" s="486"/>
      <c r="N6" s="486" t="str">
        <f>IF(AND('Mapa final'!$K$13="Muy Alta",'Mapa final'!$O$13="Leve"),CONCATENATE("R",'Mapa final'!$A$13),"")</f>
        <v/>
      </c>
      <c r="O6" s="486"/>
      <c r="P6" s="486" t="str">
        <f>IF(AND('Mapa final'!$K$16="Muy Alta",'Mapa final'!$O$16="Leve"),CONCATENATE("R",'Mapa final'!$A$16),"")</f>
        <v/>
      </c>
      <c r="Q6" s="486"/>
      <c r="R6" s="486" t="str">
        <f>IF(AND('Mapa final'!$K$19="Muy Alta",'Mapa final'!$O$19="Leve"),CONCATENATE("R",'Mapa final'!$A$19),"")</f>
        <v/>
      </c>
      <c r="S6" s="502"/>
      <c r="T6" s="485" t="str">
        <f>IF(AND('Mapa final'!$K$7="Muy Alta",'Mapa final'!$O$7="Menor"),CONCATENATE("R",'Mapa final'!$A$7),"")</f>
        <v/>
      </c>
      <c r="U6" s="486"/>
      <c r="V6" s="486" t="str">
        <f>IF(AND('Mapa final'!$K$10="Muy Alta",'Mapa final'!$O$10="Menor"),CONCATENATE("R",'Mapa final'!$A$10),"")</f>
        <v/>
      </c>
      <c r="W6" s="486"/>
      <c r="X6" s="486" t="str">
        <f>IF(AND('Mapa final'!$K$13="Muy Alta",'Mapa final'!$O$13="Menor"),CONCATENATE("R",'Mapa final'!$A$13),"")</f>
        <v/>
      </c>
      <c r="Y6" s="486"/>
      <c r="Z6" s="486" t="str">
        <f>IF(AND('Mapa final'!$K$16="Muy Alta",'Mapa final'!$O$16="Menor"),CONCATENATE("R",'Mapa final'!$A$16),"")</f>
        <v/>
      </c>
      <c r="AA6" s="486"/>
      <c r="AB6" s="486" t="str">
        <f>IF(AND('Mapa final'!$K$19="Muy Alta",'Mapa final'!$O$19="Menor"),CONCATENATE("R",'Mapa final'!$A$19),"")</f>
        <v/>
      </c>
      <c r="AC6" s="502"/>
      <c r="AD6" s="485" t="str">
        <f>IF(AND('Mapa final'!$K$7="Muy Alta",'Mapa final'!$O$7="Moderado"),CONCATENATE("R",'Mapa final'!$A$7),"")</f>
        <v/>
      </c>
      <c r="AE6" s="486"/>
      <c r="AF6" s="486" t="str">
        <f>IF(AND('Mapa final'!$K$10="Muy Alta",'Mapa final'!$O$10="Moderado"),CONCATENATE("R",'Mapa final'!$A$10),"")</f>
        <v/>
      </c>
      <c r="AG6" s="486"/>
      <c r="AH6" s="486" t="str">
        <f>IF(AND('Mapa final'!$K$13="Muy Alta",'Mapa final'!$O$13="Moderado"),CONCATENATE("R",'Mapa final'!$A$13),"")</f>
        <v/>
      </c>
      <c r="AI6" s="486"/>
      <c r="AJ6" s="486" t="str">
        <f>IF(AND('Mapa final'!$K$16="Muy Alta",'Mapa final'!$O$16="Moderado"),CONCATENATE("R",'Mapa final'!$A$16),"")</f>
        <v/>
      </c>
      <c r="AK6" s="486"/>
      <c r="AL6" s="486" t="str">
        <f>IF(AND('Mapa final'!$K$19="Muy Alta",'Mapa final'!$O$19="Moderado"),CONCATENATE("R",'Mapa final'!$A$19),"")</f>
        <v/>
      </c>
      <c r="AM6" s="502"/>
      <c r="AN6" s="485" t="str">
        <f>IF(AND('Mapa final'!$K$7="Muy Alta",'Mapa final'!$O$7="Mayor"),CONCATENATE("R",'Mapa final'!$A$7),"")</f>
        <v/>
      </c>
      <c r="AO6" s="486"/>
      <c r="AP6" s="486" t="str">
        <f>IF(AND('Mapa final'!$K$10="Muy Alta",'Mapa final'!$O$10="Mayor"),CONCATENATE("R",'Mapa final'!$A$10),"")</f>
        <v/>
      </c>
      <c r="AQ6" s="486"/>
      <c r="AR6" s="486" t="str">
        <f>IF(AND('Mapa final'!$K$13="Muy Alta",'Mapa final'!$O$13="Mayor"),CONCATENATE("R",'Mapa final'!$A$13),"")</f>
        <v/>
      </c>
      <c r="AS6" s="486"/>
      <c r="AT6" s="486" t="str">
        <f>IF(AND('Mapa final'!$K$16="Muy Alta",'Mapa final'!$O$16="Mayor"),CONCATENATE("R",'Mapa final'!$A$16),"")</f>
        <v/>
      </c>
      <c r="AU6" s="486"/>
      <c r="AV6" s="486" t="str">
        <f>IF(AND('Mapa final'!$K$19="Muy Alta",'Mapa final'!$O$19="Mayor"),CONCATENATE("R",'Mapa final'!$A$19),"")</f>
        <v/>
      </c>
      <c r="AW6" s="502"/>
      <c r="AX6" s="495" t="str">
        <f>IF(AND('Mapa final'!$K$7="Muy Alta",'Mapa final'!$O$7="Catastrófico"),CONCATENATE("R",'Mapa final'!$A$7),"")</f>
        <v/>
      </c>
      <c r="AY6" s="496"/>
      <c r="AZ6" s="496" t="str">
        <f>IF(AND('Mapa final'!$K$10="Muy Alta",'Mapa final'!$O$10="Catastrófico"),CONCATENATE("R",'Mapa final'!$A$10),"")</f>
        <v/>
      </c>
      <c r="BA6" s="496"/>
      <c r="BB6" s="496" t="str">
        <f>IF(AND('Mapa final'!$K$13="Muy Alta",'Mapa final'!$O$13="Catastrófico"),CONCATENATE("R",'Mapa final'!$A$13),"")</f>
        <v/>
      </c>
      <c r="BC6" s="496"/>
      <c r="BD6" s="496" t="str">
        <f>IF(AND('Mapa final'!$K$16="Muy Alta",'Mapa final'!$O$16="Catastrófico"),CONCATENATE("R",'Mapa final'!$A$16),"")</f>
        <v/>
      </c>
      <c r="BE6" s="496"/>
      <c r="BF6" s="496" t="str">
        <f>IF(AND('Mapa final'!$K$19="Muy Alta",'Mapa final'!$O$19="Catastrófico"),CONCATENATE("R",'Mapa final'!$A$19),"")</f>
        <v/>
      </c>
      <c r="BG6" s="497"/>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row>
    <row r="7" spans="1:119" ht="15" customHeight="1" x14ac:dyDescent="0.25">
      <c r="A7" s="41"/>
      <c r="B7" s="461"/>
      <c r="C7" s="461"/>
      <c r="D7" s="311"/>
      <c r="E7" s="480"/>
      <c r="F7" s="481"/>
      <c r="G7" s="481"/>
      <c r="H7" s="481"/>
      <c r="I7" s="482"/>
      <c r="J7" s="462"/>
      <c r="K7" s="463"/>
      <c r="L7" s="463"/>
      <c r="M7" s="463"/>
      <c r="N7" s="463"/>
      <c r="O7" s="463"/>
      <c r="P7" s="463"/>
      <c r="Q7" s="463"/>
      <c r="R7" s="463"/>
      <c r="S7" s="499"/>
      <c r="T7" s="462"/>
      <c r="U7" s="463"/>
      <c r="V7" s="463"/>
      <c r="W7" s="463"/>
      <c r="X7" s="463"/>
      <c r="Y7" s="463"/>
      <c r="Z7" s="463"/>
      <c r="AA7" s="463"/>
      <c r="AB7" s="463"/>
      <c r="AC7" s="499"/>
      <c r="AD7" s="462"/>
      <c r="AE7" s="463"/>
      <c r="AF7" s="463"/>
      <c r="AG7" s="463"/>
      <c r="AH7" s="463"/>
      <c r="AI7" s="463"/>
      <c r="AJ7" s="463"/>
      <c r="AK7" s="463"/>
      <c r="AL7" s="463"/>
      <c r="AM7" s="499"/>
      <c r="AN7" s="462"/>
      <c r="AO7" s="463"/>
      <c r="AP7" s="463"/>
      <c r="AQ7" s="463"/>
      <c r="AR7" s="463"/>
      <c r="AS7" s="463"/>
      <c r="AT7" s="463"/>
      <c r="AU7" s="463"/>
      <c r="AV7" s="463"/>
      <c r="AW7" s="499"/>
      <c r="AX7" s="491"/>
      <c r="AY7" s="489"/>
      <c r="AZ7" s="489"/>
      <c r="BA7" s="489"/>
      <c r="BB7" s="489"/>
      <c r="BC7" s="489"/>
      <c r="BD7" s="489"/>
      <c r="BE7" s="489"/>
      <c r="BF7" s="489"/>
      <c r="BG7" s="490"/>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row>
    <row r="8" spans="1:119" ht="15" customHeight="1" x14ac:dyDescent="0.25">
      <c r="A8" s="41"/>
      <c r="B8" s="461"/>
      <c r="C8" s="461"/>
      <c r="D8" s="311"/>
      <c r="E8" s="480"/>
      <c r="F8" s="481"/>
      <c r="G8" s="481"/>
      <c r="H8" s="481"/>
      <c r="I8" s="482"/>
      <c r="J8" s="462" t="str">
        <f>IF(AND('Mapa final'!$K$22="Muy Alta",'Mapa final'!$O$22="Leve"),CONCATENATE("R",'Mapa final'!$A$22),"")</f>
        <v/>
      </c>
      <c r="K8" s="463"/>
      <c r="L8" s="463" t="str">
        <f>IF(AND('Mapa final'!$K$25="Muy Alta",'Mapa final'!$O$25="Leve"),CONCATENATE("R",'Mapa final'!$A$25),"")</f>
        <v/>
      </c>
      <c r="M8" s="463"/>
      <c r="N8" s="463" t="str">
        <f>IF(AND('Mapa final'!$K$28="Muy Alta",'Mapa final'!$O$28="Leve"),CONCATENATE("R",'Mapa final'!$A$28),"")</f>
        <v/>
      </c>
      <c r="O8" s="463"/>
      <c r="P8" s="463" t="str">
        <f>IF(AND('Mapa final'!$K$31="Muy Alta",'Mapa final'!$O$31="Leve"),CONCATENATE("R",'Mapa final'!$A$31),"")</f>
        <v/>
      </c>
      <c r="Q8" s="463"/>
      <c r="R8" s="463" t="str">
        <f>IF(AND('Mapa final'!$K$34="Muy Alta",'Mapa final'!$O$34="Leve"),CONCATENATE("R",'Mapa final'!$A$34),"")</f>
        <v/>
      </c>
      <c r="S8" s="499"/>
      <c r="T8" s="462" t="str">
        <f>IF(AND('Mapa final'!$K$22="Muy Alta",'Mapa final'!$O$22="Menor"),CONCATENATE("R",'Mapa final'!$A$22),"")</f>
        <v/>
      </c>
      <c r="U8" s="463"/>
      <c r="V8" s="463" t="str">
        <f>IF(AND('Mapa final'!$K$25="Muy Alta",'Mapa final'!$O$25="Menor"),CONCATENATE("R",'Mapa final'!$A$25),"")</f>
        <v/>
      </c>
      <c r="W8" s="463"/>
      <c r="X8" s="463" t="str">
        <f>IF(AND('Mapa final'!$K$28="Muy Alta",'Mapa final'!$O$28="Menor"),CONCATENATE("R",'Mapa final'!$A$28),"")</f>
        <v/>
      </c>
      <c r="Y8" s="463"/>
      <c r="Z8" s="463" t="str">
        <f>IF(AND('Mapa final'!$K$31="Muy Alta",'Mapa final'!$O$31="Menor"),CONCATENATE("R",'Mapa final'!$A$31),"")</f>
        <v/>
      </c>
      <c r="AA8" s="463"/>
      <c r="AB8" s="463" t="str">
        <f>IF(AND('Mapa final'!$K$34="Muy Alta",'Mapa final'!$O$34="Menor"),CONCATENATE("R",'Mapa final'!$A$34),"")</f>
        <v/>
      </c>
      <c r="AC8" s="499"/>
      <c r="AD8" s="462" t="str">
        <f>IF(AND('Mapa final'!$K$22="Muy Alta",'Mapa final'!$O$22="Moderado"),CONCATENATE("R",'Mapa final'!$A$22),"")</f>
        <v/>
      </c>
      <c r="AE8" s="463"/>
      <c r="AF8" s="463" t="str">
        <f>IF(AND('Mapa final'!$K$25="Muy Alta",'Mapa final'!$O$25="Moderado"),CONCATENATE("R",'Mapa final'!$A$25),"")</f>
        <v/>
      </c>
      <c r="AG8" s="463"/>
      <c r="AH8" s="463" t="str">
        <f>IF(AND('Mapa final'!$K$28="Muy Alta",'Mapa final'!$O$28="Moderado"),CONCATENATE("R",'Mapa final'!$A$28),"")</f>
        <v/>
      </c>
      <c r="AI8" s="463"/>
      <c r="AJ8" s="463" t="str">
        <f>IF(AND('Mapa final'!$K$31="Muy Alta",'Mapa final'!$O$31="Moderado"),CONCATENATE("R",'Mapa final'!$A$31),"")</f>
        <v/>
      </c>
      <c r="AK8" s="463"/>
      <c r="AL8" s="463" t="str">
        <f>IF(AND('Mapa final'!$K$34="Muy Alta",'Mapa final'!$O$34="Moderado"),CONCATENATE("R",'Mapa final'!$A$34),"")</f>
        <v/>
      </c>
      <c r="AM8" s="499"/>
      <c r="AN8" s="462" t="str">
        <f>IF(AND('Mapa final'!$K$22="Muy Alta",'Mapa final'!$O$22="Mayor"),CONCATENATE("R",'Mapa final'!$A$22),"")</f>
        <v/>
      </c>
      <c r="AO8" s="463"/>
      <c r="AP8" s="463" t="str">
        <f>IF(AND('Mapa final'!$K$25="Muy Alta",'Mapa final'!$O$25="Mayor"),CONCATENATE("R",'Mapa final'!$A$25),"")</f>
        <v/>
      </c>
      <c r="AQ8" s="463"/>
      <c r="AR8" s="463" t="str">
        <f>IF(AND('Mapa final'!$K$28="Muy Alta",'Mapa final'!$O$28="Mayor"),CONCATENATE("R",'Mapa final'!$A$28),"")</f>
        <v/>
      </c>
      <c r="AS8" s="463"/>
      <c r="AT8" s="463" t="str">
        <f>IF(AND('Mapa final'!$K$31="Muy Alta",'Mapa final'!$O$31="Mayor"),CONCATENATE("R",'Mapa final'!$A$31),"")</f>
        <v/>
      </c>
      <c r="AU8" s="463"/>
      <c r="AV8" s="463" t="str">
        <f>IF(AND('Mapa final'!$K$34="Muy Alta",'Mapa final'!$O$34="Mayor"),CONCATENATE("R",'Mapa final'!$A$34),"")</f>
        <v/>
      </c>
      <c r="AW8" s="499"/>
      <c r="AX8" s="491" t="str">
        <f>IF(AND('Mapa final'!$K$22="Muy Alta",'Mapa final'!$O$22="Catastrófico"),CONCATENATE("R",'Mapa final'!$A$22),"")</f>
        <v/>
      </c>
      <c r="AY8" s="489"/>
      <c r="AZ8" s="489" t="str">
        <f>IF(AND('Mapa final'!$K$25="Muy Alta",'Mapa final'!$O$25="Catastrófico"),CONCATENATE("R",'Mapa final'!$A$25),"")</f>
        <v/>
      </c>
      <c r="BA8" s="489"/>
      <c r="BB8" s="489" t="str">
        <f>IF(AND('Mapa final'!$K$28="Muy Alta",'Mapa final'!$O$28="Catastrófico"),CONCATENATE("R",'Mapa final'!$A$28),"")</f>
        <v/>
      </c>
      <c r="BC8" s="489"/>
      <c r="BD8" s="489" t="str">
        <f>IF(AND('Mapa final'!$K$31="Muy Alta",'Mapa final'!$O$31="Catastrófico"),CONCATENATE("R",'Mapa final'!$A$31),"")</f>
        <v/>
      </c>
      <c r="BE8" s="489"/>
      <c r="BF8" s="489" t="str">
        <f>IF(AND('Mapa final'!$K$34="Muy Alta",'Mapa final'!$O$34="Catastrófico"),CONCATENATE("R",'Mapa final'!$A$34),"")</f>
        <v/>
      </c>
      <c r="BG8" s="490"/>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row>
    <row r="9" spans="1:119" ht="15" customHeight="1" x14ac:dyDescent="0.25">
      <c r="A9" s="41"/>
      <c r="B9" s="461"/>
      <c r="C9" s="461"/>
      <c r="D9" s="311"/>
      <c r="E9" s="480"/>
      <c r="F9" s="481"/>
      <c r="G9" s="481"/>
      <c r="H9" s="481"/>
      <c r="I9" s="482"/>
      <c r="J9" s="462"/>
      <c r="K9" s="463"/>
      <c r="L9" s="463"/>
      <c r="M9" s="463"/>
      <c r="N9" s="463"/>
      <c r="O9" s="463"/>
      <c r="P9" s="463"/>
      <c r="Q9" s="463"/>
      <c r="R9" s="463"/>
      <c r="S9" s="499"/>
      <c r="T9" s="462"/>
      <c r="U9" s="463"/>
      <c r="V9" s="463"/>
      <c r="W9" s="463"/>
      <c r="X9" s="463"/>
      <c r="Y9" s="463"/>
      <c r="Z9" s="463"/>
      <c r="AA9" s="463"/>
      <c r="AB9" s="463"/>
      <c r="AC9" s="499"/>
      <c r="AD9" s="462"/>
      <c r="AE9" s="463"/>
      <c r="AF9" s="463"/>
      <c r="AG9" s="463"/>
      <c r="AH9" s="463"/>
      <c r="AI9" s="463"/>
      <c r="AJ9" s="463"/>
      <c r="AK9" s="463"/>
      <c r="AL9" s="463"/>
      <c r="AM9" s="499"/>
      <c r="AN9" s="462"/>
      <c r="AO9" s="463"/>
      <c r="AP9" s="463"/>
      <c r="AQ9" s="463"/>
      <c r="AR9" s="463"/>
      <c r="AS9" s="463"/>
      <c r="AT9" s="463"/>
      <c r="AU9" s="463"/>
      <c r="AV9" s="463"/>
      <c r="AW9" s="499"/>
      <c r="AX9" s="491"/>
      <c r="AY9" s="489"/>
      <c r="AZ9" s="489"/>
      <c r="BA9" s="489"/>
      <c r="BB9" s="489"/>
      <c r="BC9" s="489"/>
      <c r="BD9" s="489"/>
      <c r="BE9" s="489"/>
      <c r="BF9" s="489"/>
      <c r="BG9" s="490"/>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row>
    <row r="10" spans="1:119" ht="15" customHeight="1" x14ac:dyDescent="0.25">
      <c r="A10" s="41"/>
      <c r="B10" s="461"/>
      <c r="C10" s="461"/>
      <c r="D10" s="311"/>
      <c r="E10" s="480"/>
      <c r="F10" s="481"/>
      <c r="G10" s="481"/>
      <c r="H10" s="481"/>
      <c r="I10" s="482"/>
      <c r="J10" s="462" t="str">
        <f>IF(AND('Mapa final'!$K$37="Muy Alta",'Mapa final'!$O$37="Leve"),CONCATENATE("R",'Mapa final'!$A$37),"")</f>
        <v/>
      </c>
      <c r="K10" s="463"/>
      <c r="L10" s="463" t="str">
        <f>IF(AND('Mapa final'!$K$40="Muy Alta",'Mapa final'!$O$40="Leve"),CONCATENATE("R",'Mapa final'!$A$40),"")</f>
        <v/>
      </c>
      <c r="M10" s="463"/>
      <c r="N10" s="463" t="str">
        <f>IF(AND('Mapa final'!$K$43="Muy Alta",'Mapa final'!$O$43="Leve"),CONCATENATE("R",'Mapa final'!$A$43),"")</f>
        <v/>
      </c>
      <c r="O10" s="463"/>
      <c r="P10" s="463" t="str">
        <f>IF(AND('Mapa final'!$K$46="Muy Alta",'Mapa final'!$O$46="Leve"),CONCATENATE("R",'Mapa final'!$A$46),"")</f>
        <v/>
      </c>
      <c r="Q10" s="463"/>
      <c r="R10" s="463" t="str">
        <f>IF(AND('Mapa final'!$K$49="Muy Alta",'Mapa final'!$O$49="Leve"),CONCATENATE("R",'Mapa final'!$A$49),"")</f>
        <v/>
      </c>
      <c r="S10" s="499"/>
      <c r="T10" s="462" t="str">
        <f>IF(AND('Mapa final'!$K$37="Muy Alta",'Mapa final'!$O$37="Menor"),CONCATENATE("R",'Mapa final'!$A$37),"")</f>
        <v/>
      </c>
      <c r="U10" s="463"/>
      <c r="V10" s="463" t="str">
        <f>IF(AND('Mapa final'!$K$40="Muy Alta",'Mapa final'!$O$40="Menor"),CONCATENATE("R",'Mapa final'!$A$40),"")</f>
        <v/>
      </c>
      <c r="W10" s="463"/>
      <c r="X10" s="463" t="str">
        <f>IF(AND('Mapa final'!$K$43="Muy Alta",'Mapa final'!$O$43="Menor"),CONCATENATE("R",'Mapa final'!$A$43),"")</f>
        <v/>
      </c>
      <c r="Y10" s="463"/>
      <c r="Z10" s="463" t="str">
        <f>IF(AND('Mapa final'!$K$46="Muy Alta",'Mapa final'!$O$46="Menor"),CONCATENATE("R",'Mapa final'!$A$46),"")</f>
        <v/>
      </c>
      <c r="AA10" s="463"/>
      <c r="AB10" s="463" t="str">
        <f>IF(AND('Mapa final'!$K$49="Muy Alta",'Mapa final'!$O$49="Menor"),CONCATENATE("R",'Mapa final'!$A$49),"")</f>
        <v/>
      </c>
      <c r="AC10" s="499"/>
      <c r="AD10" s="462" t="str">
        <f>IF(AND('Mapa final'!$K$37="Muy Alta",'Mapa final'!$O$37="Moderado"),CONCATENATE("R",'Mapa final'!$A$37),"")</f>
        <v/>
      </c>
      <c r="AE10" s="463"/>
      <c r="AF10" s="463" t="str">
        <f>IF(AND('Mapa final'!$K$40="Muy Alta",'Mapa final'!$O$40="Moderado"),CONCATENATE("R",'Mapa final'!$A$40),"")</f>
        <v/>
      </c>
      <c r="AG10" s="463"/>
      <c r="AH10" s="463" t="str">
        <f>IF(AND('Mapa final'!$K$43="Muy Alta",'Mapa final'!$O$43="Moderado"),CONCATENATE("R",'Mapa final'!$A$43),"")</f>
        <v/>
      </c>
      <c r="AI10" s="463"/>
      <c r="AJ10" s="463" t="str">
        <f>IF(AND('Mapa final'!$K$46="Muy Alta",'Mapa final'!$O$46="Moderado"),CONCATENATE("R",'Mapa final'!$A$46),"")</f>
        <v/>
      </c>
      <c r="AK10" s="463"/>
      <c r="AL10" s="463" t="str">
        <f>IF(AND('Mapa final'!$K$49="Muy Alta",'Mapa final'!$O$49="Moderado"),CONCATENATE("R",'Mapa final'!$A$49),"")</f>
        <v/>
      </c>
      <c r="AM10" s="499"/>
      <c r="AN10" s="462" t="str">
        <f>IF(AND('Mapa final'!$K$37="Muy Alta",'Mapa final'!$O$37="Mayor"),CONCATENATE("R",'Mapa final'!$A$37),"")</f>
        <v/>
      </c>
      <c r="AO10" s="463"/>
      <c r="AP10" s="463" t="str">
        <f>IF(AND('Mapa final'!$K$40="Muy Alta",'Mapa final'!$O$40="Mayor"),CONCATENATE("R",'Mapa final'!$A$40),"")</f>
        <v/>
      </c>
      <c r="AQ10" s="463"/>
      <c r="AR10" s="463" t="str">
        <f>IF(AND('Mapa final'!$K$43="Muy Alta",'Mapa final'!$O$43="Mayor"),CONCATENATE("R",'Mapa final'!$A$43),"")</f>
        <v/>
      </c>
      <c r="AS10" s="463"/>
      <c r="AT10" s="463" t="str">
        <f>IF(AND('Mapa final'!$K$46="Muy Alta",'Mapa final'!$O$46="Mayor"),CONCATENATE("R",'Mapa final'!$A$46),"")</f>
        <v/>
      </c>
      <c r="AU10" s="463"/>
      <c r="AV10" s="463" t="str">
        <f>IF(AND('Mapa final'!$K$49="Muy Alta",'Mapa final'!$O$49="Mayor"),CONCATENATE("R",'Mapa final'!$A$49),"")</f>
        <v>R16</v>
      </c>
      <c r="AW10" s="499"/>
      <c r="AX10" s="491" t="str">
        <f>IF(AND('Mapa final'!$K$37="Muy Alta",'Mapa final'!$O$37="Catastrófico"),CONCATENATE("R",'Mapa final'!$A$37),"")</f>
        <v/>
      </c>
      <c r="AY10" s="489"/>
      <c r="AZ10" s="489" t="str">
        <f>IF(AND('Mapa final'!$K$40="Muy Alta",'Mapa final'!$O$40="Catastrófico"),CONCATENATE("R",'Mapa final'!$A$40),"")</f>
        <v/>
      </c>
      <c r="BA10" s="489"/>
      <c r="BB10" s="489" t="str">
        <f>IF(AND('Mapa final'!$K$43="Muy Alta",'Mapa final'!$O$43="Catastrófico"),CONCATENATE("R",'Mapa final'!$A$43),"")</f>
        <v/>
      </c>
      <c r="BC10" s="489"/>
      <c r="BD10" s="489" t="str">
        <f>IF(AND('Mapa final'!$K$46="Muy Alta",'Mapa final'!$O$46="Catastrófico"),CONCATENATE("R",'Mapa final'!$A$46),"")</f>
        <v/>
      </c>
      <c r="BE10" s="489"/>
      <c r="BF10" s="489" t="str">
        <f>IF(AND('Mapa final'!$K$49="Muy Alta",'Mapa final'!$O$49="Catastrófico"),CONCATENATE("R",'Mapa final'!$A$49),"")</f>
        <v/>
      </c>
      <c r="BG10" s="490"/>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row>
    <row r="11" spans="1:119" ht="15" customHeight="1" x14ac:dyDescent="0.25">
      <c r="A11" s="41"/>
      <c r="B11" s="461"/>
      <c r="C11" s="461"/>
      <c r="D11" s="311"/>
      <c r="E11" s="480"/>
      <c r="F11" s="481"/>
      <c r="G11" s="481"/>
      <c r="H11" s="481"/>
      <c r="I11" s="482"/>
      <c r="J11" s="462"/>
      <c r="K11" s="463"/>
      <c r="L11" s="463"/>
      <c r="M11" s="463"/>
      <c r="N11" s="463"/>
      <c r="O11" s="463"/>
      <c r="P11" s="463"/>
      <c r="Q11" s="463"/>
      <c r="R11" s="463"/>
      <c r="S11" s="499"/>
      <c r="T11" s="462"/>
      <c r="U11" s="463"/>
      <c r="V11" s="463"/>
      <c r="W11" s="463"/>
      <c r="X11" s="463"/>
      <c r="Y11" s="463"/>
      <c r="Z11" s="463"/>
      <c r="AA11" s="463"/>
      <c r="AB11" s="463"/>
      <c r="AC11" s="499"/>
      <c r="AD11" s="462"/>
      <c r="AE11" s="463"/>
      <c r="AF11" s="463"/>
      <c r="AG11" s="463"/>
      <c r="AH11" s="463"/>
      <c r="AI11" s="463"/>
      <c r="AJ11" s="463"/>
      <c r="AK11" s="463"/>
      <c r="AL11" s="463"/>
      <c r="AM11" s="499"/>
      <c r="AN11" s="462"/>
      <c r="AO11" s="463"/>
      <c r="AP11" s="463"/>
      <c r="AQ11" s="463"/>
      <c r="AR11" s="463"/>
      <c r="AS11" s="463"/>
      <c r="AT11" s="463"/>
      <c r="AU11" s="463"/>
      <c r="AV11" s="463"/>
      <c r="AW11" s="499"/>
      <c r="AX11" s="491"/>
      <c r="AY11" s="489"/>
      <c r="AZ11" s="489"/>
      <c r="BA11" s="489"/>
      <c r="BB11" s="489"/>
      <c r="BC11" s="489"/>
      <c r="BD11" s="489"/>
      <c r="BE11" s="489"/>
      <c r="BF11" s="489"/>
      <c r="BG11" s="490"/>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row>
    <row r="12" spans="1:119" ht="15" customHeight="1" x14ac:dyDescent="0.25">
      <c r="A12" s="41"/>
      <c r="B12" s="461"/>
      <c r="C12" s="461"/>
      <c r="D12" s="311"/>
      <c r="E12" s="480"/>
      <c r="F12" s="481"/>
      <c r="G12" s="481"/>
      <c r="H12" s="481"/>
      <c r="I12" s="482"/>
      <c r="J12" s="462" t="str">
        <f>IF(AND('Mapa final'!$K$52="Muy Alta",'Mapa final'!$O$52="Leve"),CONCATENATE("R",'Mapa final'!$A$52),"")</f>
        <v/>
      </c>
      <c r="K12" s="463"/>
      <c r="L12" s="463" t="str">
        <f>IF(AND('Mapa final'!$K$55="Muy Alta",'Mapa final'!$O$55="Leve"),CONCATENATE("R",'Mapa final'!$A$55),"")</f>
        <v/>
      </c>
      <c r="M12" s="463"/>
      <c r="N12" s="463" t="str">
        <f>IF(AND('Mapa final'!$K$58="Muy Alta",'Mapa final'!$O$58="Leve"),CONCATENATE("R",'Mapa final'!$A$58),"")</f>
        <v/>
      </c>
      <c r="O12" s="463"/>
      <c r="P12" s="463" t="str">
        <f>IF(AND('Mapa final'!$K$61="Muy Alta",'Mapa final'!$O$61="Leve"),CONCATENATE("R",'Mapa final'!$A$61),"")</f>
        <v/>
      </c>
      <c r="Q12" s="463"/>
      <c r="R12" s="463" t="str">
        <f>IF(AND('Mapa final'!$K$64="Muy Alta",'Mapa final'!$O$64="Leve"),CONCATENATE("R",'Mapa final'!$A$64),"")</f>
        <v/>
      </c>
      <c r="S12" s="499"/>
      <c r="T12" s="462" t="str">
        <f>IF(AND('Mapa final'!$K$52="Muy Alta",'Mapa final'!$O$52="Menor"),CONCATENATE("R",'Mapa final'!$A$52),"")</f>
        <v/>
      </c>
      <c r="U12" s="463"/>
      <c r="V12" s="463" t="str">
        <f>IF(AND('Mapa final'!$K$55="Muy Alta",'Mapa final'!$O$55="Menor"),CONCATENATE("R",'Mapa final'!$A$55),"")</f>
        <v/>
      </c>
      <c r="W12" s="463"/>
      <c r="X12" s="463" t="str">
        <f>IF(AND('Mapa final'!$K$58="Muy Alta",'Mapa final'!$O$58="Menor"),CONCATENATE("R",'Mapa final'!$A$58),"")</f>
        <v/>
      </c>
      <c r="Y12" s="463"/>
      <c r="Z12" s="463" t="str">
        <f>IF(AND('Mapa final'!$K$61="Muy Alta",'Mapa final'!$O$61="Menor"),CONCATENATE("R",'Mapa final'!$A$61),"")</f>
        <v/>
      </c>
      <c r="AA12" s="463"/>
      <c r="AB12" s="463" t="str">
        <f>IF(AND('Mapa final'!$K$64="Muy Alta",'Mapa final'!$O$64="Menor"),CONCATENATE("R",'Mapa final'!$A$64),"")</f>
        <v/>
      </c>
      <c r="AC12" s="499"/>
      <c r="AD12" s="462" t="str">
        <f>IF(AND('Mapa final'!$K$52="Muy Alta",'Mapa final'!$O$52="Moderado"),CONCATENATE("R",'Mapa final'!$A$52),"")</f>
        <v/>
      </c>
      <c r="AE12" s="463"/>
      <c r="AF12" s="463" t="str">
        <f>IF(AND('Mapa final'!$K$55="Muy Alta",'Mapa final'!$O$55="Moderado"),CONCATENATE("R",'Mapa final'!$A$55),"")</f>
        <v/>
      </c>
      <c r="AG12" s="463"/>
      <c r="AH12" s="463" t="str">
        <f>IF(AND('Mapa final'!$K$58="Muy Alta",'Mapa final'!$O$58="Moderado"),CONCATENATE("R",'Mapa final'!$A$58),"")</f>
        <v/>
      </c>
      <c r="AI12" s="463"/>
      <c r="AJ12" s="463" t="str">
        <f>IF(AND('Mapa final'!$K$61="Muy Alta",'Mapa final'!$O$61="Moderado"),CONCATENATE("R",'Mapa final'!$A$61),"")</f>
        <v/>
      </c>
      <c r="AK12" s="463"/>
      <c r="AL12" s="463" t="str">
        <f>IF(AND('Mapa final'!$K$64="Muy Alta",'Mapa final'!$O$64="Moderado"),CONCATENATE("R",'Mapa final'!$A$64),"")</f>
        <v/>
      </c>
      <c r="AM12" s="499"/>
      <c r="AN12" s="462" t="str">
        <f>IF(AND('Mapa final'!$K$52="Muy Alta",'Mapa final'!$O$52="Mayor"),CONCATENATE("R",'Mapa final'!$A$52),"")</f>
        <v/>
      </c>
      <c r="AO12" s="463"/>
      <c r="AP12" s="463" t="str">
        <f>IF(AND('Mapa final'!$K$55="Muy Alta",'Mapa final'!$O$55="Mayor"),CONCATENATE("R",'Mapa final'!$A$55),"")</f>
        <v/>
      </c>
      <c r="AQ12" s="463"/>
      <c r="AR12" s="463" t="str">
        <f>IF(AND('Mapa final'!$K$58="Muy Alta",'Mapa final'!$O$58="Mayor"),CONCATENATE("R",'Mapa final'!$A$58),"")</f>
        <v/>
      </c>
      <c r="AS12" s="463"/>
      <c r="AT12" s="463" t="str">
        <f>IF(AND('Mapa final'!$K$61="Muy Alta",'Mapa final'!$O$61="Mayor"),CONCATENATE("R",'Mapa final'!$A$61),"")</f>
        <v/>
      </c>
      <c r="AU12" s="463"/>
      <c r="AV12" s="463" t="str">
        <f>IF(AND('Mapa final'!$K$64="Muy Alta",'Mapa final'!$O$64="Mayor"),CONCATENATE("R",'Mapa final'!$A$64),"")</f>
        <v/>
      </c>
      <c r="AW12" s="499"/>
      <c r="AX12" s="491" t="str">
        <f>IF(AND('Mapa final'!$K$52="Muy Alta",'Mapa final'!$O$52="Catastrófico"),CONCATENATE("R",'Mapa final'!$A$52),"")</f>
        <v/>
      </c>
      <c r="AY12" s="489"/>
      <c r="AZ12" s="489" t="str">
        <f>IF(AND('Mapa final'!$K$55="Muy Alta",'Mapa final'!$O$55="Catastrófico"),CONCATENATE("R",'Mapa final'!$A$55),"")</f>
        <v/>
      </c>
      <c r="BA12" s="489"/>
      <c r="BB12" s="489" t="str">
        <f>IF(AND('Mapa final'!$K$58="Muy Alta",'Mapa final'!$O$58="Catastrófico"),CONCATENATE("R",'Mapa final'!$A$58),"")</f>
        <v/>
      </c>
      <c r="BC12" s="489"/>
      <c r="BD12" s="489" t="str">
        <f>IF(AND('Mapa final'!$K$61="Muy Alta",'Mapa final'!$O$61="Catastrófico"),CONCATENATE("R",'Mapa final'!$A$61),"")</f>
        <v/>
      </c>
      <c r="BE12" s="489"/>
      <c r="BF12" s="489" t="str">
        <f>IF(AND('Mapa final'!$K$64="Muy Alta",'Mapa final'!$O$64="Catastrófico"),CONCATENATE("R",'Mapa final'!$A$64),"")</f>
        <v/>
      </c>
      <c r="BG12" s="490"/>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row>
    <row r="13" spans="1:119" ht="15" customHeight="1" thickBot="1" x14ac:dyDescent="0.3">
      <c r="A13" s="41"/>
      <c r="B13" s="461"/>
      <c r="C13" s="461"/>
      <c r="D13" s="311"/>
      <c r="E13" s="480"/>
      <c r="F13" s="481"/>
      <c r="G13" s="481"/>
      <c r="H13" s="481"/>
      <c r="I13" s="482"/>
      <c r="J13" s="462"/>
      <c r="K13" s="463"/>
      <c r="L13" s="463"/>
      <c r="M13" s="463"/>
      <c r="N13" s="463"/>
      <c r="O13" s="463"/>
      <c r="P13" s="463"/>
      <c r="Q13" s="463"/>
      <c r="R13" s="463"/>
      <c r="S13" s="499"/>
      <c r="T13" s="462"/>
      <c r="U13" s="463"/>
      <c r="V13" s="463"/>
      <c r="W13" s="463"/>
      <c r="X13" s="463"/>
      <c r="Y13" s="463"/>
      <c r="Z13" s="463"/>
      <c r="AA13" s="463"/>
      <c r="AB13" s="463"/>
      <c r="AC13" s="499"/>
      <c r="AD13" s="462"/>
      <c r="AE13" s="463"/>
      <c r="AF13" s="463"/>
      <c r="AG13" s="463"/>
      <c r="AH13" s="463"/>
      <c r="AI13" s="463"/>
      <c r="AJ13" s="463"/>
      <c r="AK13" s="463"/>
      <c r="AL13" s="463"/>
      <c r="AM13" s="499"/>
      <c r="AN13" s="462"/>
      <c r="AO13" s="463"/>
      <c r="AP13" s="463"/>
      <c r="AQ13" s="463"/>
      <c r="AR13" s="463"/>
      <c r="AS13" s="463"/>
      <c r="AT13" s="463"/>
      <c r="AU13" s="463"/>
      <c r="AV13" s="463"/>
      <c r="AW13" s="499"/>
      <c r="AX13" s="491"/>
      <c r="AY13" s="489"/>
      <c r="AZ13" s="489"/>
      <c r="BA13" s="489"/>
      <c r="BB13" s="489"/>
      <c r="BC13" s="489"/>
      <c r="BD13" s="489"/>
      <c r="BE13" s="489"/>
      <c r="BF13" s="489"/>
      <c r="BG13" s="490"/>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row>
    <row r="14" spans="1:119" ht="15" customHeight="1" x14ac:dyDescent="0.25">
      <c r="A14" s="41"/>
      <c r="B14" s="461"/>
      <c r="C14" s="461"/>
      <c r="D14" s="311"/>
      <c r="E14" s="480"/>
      <c r="F14" s="481"/>
      <c r="G14" s="481"/>
      <c r="H14" s="481"/>
      <c r="I14" s="482"/>
      <c r="J14" s="462" t="str">
        <f>IF(AND('Mapa final'!$K$67="Muy Alta",'Mapa final'!$O$67="Leve"),CONCATENATE("R",'Mapa final'!$A$67),"")</f>
        <v/>
      </c>
      <c r="K14" s="463"/>
      <c r="L14" s="463" t="str">
        <f>IF(AND('Mapa final'!$K$70="Muy Alta",'Mapa final'!$O$70="Leve"),CONCATENATE("R",'Mapa final'!$A$70),"")</f>
        <v/>
      </c>
      <c r="M14" s="463"/>
      <c r="N14" s="463" t="str">
        <f>IF(AND('Mapa final'!$K$73="Muy Alta",'Mapa final'!$O$73="Leve"),CONCATENATE("R",'Mapa final'!$A$73),"")</f>
        <v/>
      </c>
      <c r="O14" s="463"/>
      <c r="P14" s="463" t="str">
        <f>IF(AND('Mapa final'!$K$76="Muy Alta",'Mapa final'!$O$76="Leve"),CONCATENATE("R",'Mapa final'!$A$76),"")</f>
        <v/>
      </c>
      <c r="Q14" s="463"/>
      <c r="R14" s="463" t="str">
        <f>IF(AND('Mapa final'!$K$79="Muy Alta",'Mapa final'!$O$79="Leve"),CONCATENATE("R",'Mapa final'!$A$79),"")</f>
        <v/>
      </c>
      <c r="S14" s="499"/>
      <c r="T14" s="462" t="str">
        <f>IF(AND('Mapa final'!$K$67="Muy Alta",'Mapa final'!$O$67="Menor"),CONCATENATE("R",'Mapa final'!$A$67),"")</f>
        <v/>
      </c>
      <c r="U14" s="463"/>
      <c r="V14" s="463" t="str">
        <f>IF(AND('Mapa final'!$K$70="Muy Alta",'Mapa final'!$O$70="Menor"),CONCATENATE("R",'Mapa final'!$A$70),"")</f>
        <v/>
      </c>
      <c r="W14" s="463"/>
      <c r="X14" s="463" t="str">
        <f>IF(AND('Mapa final'!$K$73="Muy Alta",'Mapa final'!$O$73="Menor"),CONCATENATE("R",'Mapa final'!$A$73),"")</f>
        <v/>
      </c>
      <c r="Y14" s="463"/>
      <c r="Z14" s="463" t="str">
        <f>IF(AND('Mapa final'!$K$76="Muy Alta",'Mapa final'!$O$76="Menor"),CONCATENATE("R",'Mapa final'!$A$76),"")</f>
        <v/>
      </c>
      <c r="AA14" s="463"/>
      <c r="AB14" s="463" t="str">
        <f>IF(AND('Mapa final'!$K$79="Muy Alta",'Mapa final'!$O$79="Menor"),CONCATENATE("R",'Mapa final'!$A$79),"")</f>
        <v/>
      </c>
      <c r="AC14" s="499"/>
      <c r="AD14" s="462" t="str">
        <f>IF(AND('Mapa final'!$K$67="Muy Alta",'Mapa final'!$O$67="Moderado"),CONCATENATE("R",'Mapa final'!$A$67),"")</f>
        <v/>
      </c>
      <c r="AE14" s="463"/>
      <c r="AF14" s="463" t="str">
        <f>IF(AND('Mapa final'!$K$70="Muy Alta",'Mapa final'!$O$70="Moderado"),CONCATENATE("R",'Mapa final'!$A$70),"")</f>
        <v/>
      </c>
      <c r="AG14" s="463"/>
      <c r="AH14" s="463" t="str">
        <f>IF(AND('Mapa final'!$K$73="Muy Alta",'Mapa final'!$O$73="Moderado"),CONCATENATE("R",'Mapa final'!$A$73),"")</f>
        <v/>
      </c>
      <c r="AI14" s="463"/>
      <c r="AJ14" s="463" t="str">
        <f>IF(AND('Mapa final'!$K$76="Muy Alta",'Mapa final'!$O$76="Moderado"),CONCATENATE("R",'Mapa final'!$A$76),"")</f>
        <v/>
      </c>
      <c r="AK14" s="463"/>
      <c r="AL14" s="463" t="str">
        <f>IF(AND('Mapa final'!$K$79="Muy Alta",'Mapa final'!$O$79="Moderado"),CONCATENATE("R",'Mapa final'!$A$79),"")</f>
        <v/>
      </c>
      <c r="AM14" s="499"/>
      <c r="AN14" s="462" t="str">
        <f>IF(AND('Mapa final'!$K$67="Muy Alta",'Mapa final'!$O$67="Mayor"),CONCATENATE("R",'Mapa final'!$A$67),"")</f>
        <v/>
      </c>
      <c r="AO14" s="463"/>
      <c r="AP14" s="463" t="str">
        <f>IF(AND('Mapa final'!$K$70="Muy Alta",'Mapa final'!$O$70="Mayor"),CONCATENATE("R",'Mapa final'!$A$70),"")</f>
        <v/>
      </c>
      <c r="AQ14" s="463"/>
      <c r="AR14" s="463" t="str">
        <f>IF(AND('Mapa final'!$K$73="Muy Alta",'Mapa final'!$O$73="Mayor"),CONCATENATE("R",'Mapa final'!$A$73),"")</f>
        <v/>
      </c>
      <c r="AS14" s="463"/>
      <c r="AT14" s="463" t="str">
        <f>IF(AND('Mapa final'!$K$76="Muy Alta",'Mapa final'!$O$76="Mayor"),CONCATENATE("R",'Mapa final'!$A$76),"")</f>
        <v/>
      </c>
      <c r="AU14" s="463"/>
      <c r="AV14" s="463" t="str">
        <f>IF(AND('Mapa final'!$K$79="Muy Alta",'Mapa final'!$O$79="Mayor"),CONCATENATE("R",'Mapa final'!$A$79),"")</f>
        <v/>
      </c>
      <c r="AW14" s="499"/>
      <c r="AX14" s="491" t="str">
        <f>IF(AND('Mapa final'!$K$67="Muy Alta",'Mapa final'!$O$67="Catastrófico"),CONCATENATE("R",'Mapa final'!$A$67),"")</f>
        <v/>
      </c>
      <c r="AY14" s="489"/>
      <c r="AZ14" s="489" t="str">
        <f>IF(AND('Mapa final'!$K$70="Muy Alta",'Mapa final'!$O$70="Catastrófico"),CONCATENATE("R",'Mapa final'!$A$70),"")</f>
        <v/>
      </c>
      <c r="BA14" s="489"/>
      <c r="BB14" s="489" t="str">
        <f>IF(AND('Mapa final'!$K$73="Muy Alta",'Mapa final'!$O$73="Catastrófico"),CONCATENATE("R",'Mapa final'!$A$73),"")</f>
        <v/>
      </c>
      <c r="BC14" s="489"/>
      <c r="BD14" s="489" t="str">
        <f>IF(AND('Mapa final'!$K$76="Muy Alta",'Mapa final'!$O$76="Catastrófico"),CONCATENATE("R",'Mapa final'!$A$76),"")</f>
        <v/>
      </c>
      <c r="BE14" s="489"/>
      <c r="BF14" s="489" t="str">
        <f>IF(AND('Mapa final'!$K$79="Muy Alta",'Mapa final'!$O$79="Catastrófico"),CONCATENATE("R",'Mapa final'!$A$79),"")</f>
        <v/>
      </c>
      <c r="BG14" s="490"/>
      <c r="BH14" s="41"/>
      <c r="BI14" s="509" t="s">
        <v>73</v>
      </c>
      <c r="BJ14" s="510"/>
      <c r="BK14" s="510"/>
      <c r="BL14" s="510"/>
      <c r="BM14" s="510"/>
      <c r="BN14" s="51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row>
    <row r="15" spans="1:119" ht="15" customHeight="1" x14ac:dyDescent="0.25">
      <c r="A15" s="41"/>
      <c r="B15" s="461"/>
      <c r="C15" s="461"/>
      <c r="D15" s="311"/>
      <c r="E15" s="480"/>
      <c r="F15" s="481"/>
      <c r="G15" s="481"/>
      <c r="H15" s="481"/>
      <c r="I15" s="482"/>
      <c r="J15" s="462"/>
      <c r="K15" s="463"/>
      <c r="L15" s="463"/>
      <c r="M15" s="463"/>
      <c r="N15" s="463"/>
      <c r="O15" s="463"/>
      <c r="P15" s="463"/>
      <c r="Q15" s="463"/>
      <c r="R15" s="463"/>
      <c r="S15" s="499"/>
      <c r="T15" s="462"/>
      <c r="U15" s="463"/>
      <c r="V15" s="463"/>
      <c r="W15" s="463"/>
      <c r="X15" s="463"/>
      <c r="Y15" s="463"/>
      <c r="Z15" s="463"/>
      <c r="AA15" s="463"/>
      <c r="AB15" s="463"/>
      <c r="AC15" s="499"/>
      <c r="AD15" s="462"/>
      <c r="AE15" s="463"/>
      <c r="AF15" s="463"/>
      <c r="AG15" s="463"/>
      <c r="AH15" s="463"/>
      <c r="AI15" s="463"/>
      <c r="AJ15" s="463"/>
      <c r="AK15" s="463"/>
      <c r="AL15" s="463"/>
      <c r="AM15" s="499"/>
      <c r="AN15" s="462"/>
      <c r="AO15" s="463"/>
      <c r="AP15" s="463"/>
      <c r="AQ15" s="463"/>
      <c r="AR15" s="463"/>
      <c r="AS15" s="463"/>
      <c r="AT15" s="463"/>
      <c r="AU15" s="463"/>
      <c r="AV15" s="463"/>
      <c r="AW15" s="499"/>
      <c r="AX15" s="491"/>
      <c r="AY15" s="489"/>
      <c r="AZ15" s="489"/>
      <c r="BA15" s="489"/>
      <c r="BB15" s="489"/>
      <c r="BC15" s="489"/>
      <c r="BD15" s="489"/>
      <c r="BE15" s="489"/>
      <c r="BF15" s="489"/>
      <c r="BG15" s="490"/>
      <c r="BH15" s="41"/>
      <c r="BI15" s="512"/>
      <c r="BJ15" s="513"/>
      <c r="BK15" s="513"/>
      <c r="BL15" s="513"/>
      <c r="BM15" s="513"/>
      <c r="BN15" s="514"/>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row>
    <row r="16" spans="1:119" ht="15" customHeight="1" x14ac:dyDescent="0.25">
      <c r="A16" s="41"/>
      <c r="B16" s="461"/>
      <c r="C16" s="461"/>
      <c r="D16" s="311"/>
      <c r="E16" s="480"/>
      <c r="F16" s="481"/>
      <c r="G16" s="481"/>
      <c r="H16" s="481"/>
      <c r="I16" s="482"/>
      <c r="J16" s="462" t="str">
        <f>IF(AND('Mapa final'!$K$82="Muy Alta",'Mapa final'!$O$82="Leve"),CONCATENATE("R",'Mapa final'!$A$82),"")</f>
        <v/>
      </c>
      <c r="K16" s="463"/>
      <c r="L16" s="463" t="str">
        <f>IF(AND('Mapa final'!$K$85="Muy Alta",'Mapa final'!$O$85="Leve"),CONCATENATE("R",'Mapa final'!$A$85),"")</f>
        <v/>
      </c>
      <c r="M16" s="463"/>
      <c r="N16" s="463" t="str">
        <f>IF(AND('Mapa final'!$K$88="Muy Alta",'Mapa final'!$O$88="Leve"),CONCATENATE("R",'Mapa final'!$A$88),"")</f>
        <v/>
      </c>
      <c r="O16" s="463"/>
      <c r="P16" s="463" t="str">
        <f>IF(AND('Mapa final'!$K$91="Muy Alta",'Mapa final'!$O$91="Leve"),CONCATENATE("R",'Mapa final'!$A$91),"")</f>
        <v/>
      </c>
      <c r="Q16" s="463"/>
      <c r="R16" s="463" t="str">
        <f>IF(AND('Mapa final'!$K$94="Muy Alta",'Mapa final'!$O$94="Leve"),CONCATENATE("R",'Mapa final'!$A$94),"")</f>
        <v/>
      </c>
      <c r="S16" s="499"/>
      <c r="T16" s="462" t="str">
        <f>IF(AND('Mapa final'!$K$82="Muy Alta",'Mapa final'!$O$82="Menor"),CONCATENATE("R",'Mapa final'!$A$82),"")</f>
        <v/>
      </c>
      <c r="U16" s="463"/>
      <c r="V16" s="463" t="str">
        <f>IF(AND('Mapa final'!$K$85="Muy Alta",'Mapa final'!$O$85="Menor"),CONCATENATE("R",'Mapa final'!$A$85),"")</f>
        <v/>
      </c>
      <c r="W16" s="463"/>
      <c r="X16" s="463" t="str">
        <f>IF(AND('Mapa final'!$K$88="Muy Alta",'Mapa final'!$O$88="Menor"),CONCATENATE("R",'Mapa final'!$A$88),"")</f>
        <v/>
      </c>
      <c r="Y16" s="463"/>
      <c r="Z16" s="463" t="str">
        <f>IF(AND('Mapa final'!$K$91="Muy Alta",'Mapa final'!$O$91="Menor"),CONCATENATE("R",'Mapa final'!$A$91),"")</f>
        <v/>
      </c>
      <c r="AA16" s="463"/>
      <c r="AB16" s="463" t="str">
        <f>IF(AND('Mapa final'!$K$94="Muy Alta",'Mapa final'!$O$94="Menor"),CONCATENATE("R",'Mapa final'!$A$94),"")</f>
        <v/>
      </c>
      <c r="AC16" s="499"/>
      <c r="AD16" s="462" t="str">
        <f>IF(AND('Mapa final'!$K$82="Muy Alta",'Mapa final'!$O$82="Moderado"),CONCATENATE("R",'Mapa final'!$A$82),"")</f>
        <v/>
      </c>
      <c r="AE16" s="463"/>
      <c r="AF16" s="463" t="str">
        <f>IF(AND('Mapa final'!$K$85="Muy Alta",'Mapa final'!$O$85="Moderado"),CONCATENATE("R",'Mapa final'!$A$85),"")</f>
        <v/>
      </c>
      <c r="AG16" s="463"/>
      <c r="AH16" s="463" t="str">
        <f>IF(AND('Mapa final'!$K$88="Muy Alta",'Mapa final'!$O$88="Moderado"),CONCATENATE("R",'Mapa final'!$A$88),"")</f>
        <v/>
      </c>
      <c r="AI16" s="463"/>
      <c r="AJ16" s="463" t="str">
        <f>IF(AND('Mapa final'!$K$91="Muy Alta",'Mapa final'!$O$91="Moderado"),CONCATENATE("R",'Mapa final'!$A$91),"")</f>
        <v/>
      </c>
      <c r="AK16" s="463"/>
      <c r="AL16" s="463" t="str">
        <f>IF(AND('Mapa final'!$K$94="Muy Alta",'Mapa final'!$O$94="Moderado"),CONCATENATE("R",'Mapa final'!$A$94),"")</f>
        <v/>
      </c>
      <c r="AM16" s="499"/>
      <c r="AN16" s="462" t="str">
        <f>IF(AND('Mapa final'!$K$82="Muy Alta",'Mapa final'!$O$82="Mayor"),CONCATENATE("R",'Mapa final'!$A$82),"")</f>
        <v/>
      </c>
      <c r="AO16" s="463"/>
      <c r="AP16" s="463" t="str">
        <f>IF(AND('Mapa final'!$K$85="Muy Alta",'Mapa final'!$O$85="Mayor"),CONCATENATE("R",'Mapa final'!$A$85),"")</f>
        <v/>
      </c>
      <c r="AQ16" s="463"/>
      <c r="AR16" s="463" t="str">
        <f>IF(AND('Mapa final'!$K$88="Muy Alta",'Mapa final'!$O$88="Mayor"),CONCATENATE("R",'Mapa final'!$A$88),"")</f>
        <v/>
      </c>
      <c r="AS16" s="463"/>
      <c r="AT16" s="463" t="str">
        <f>IF(AND('Mapa final'!$K$91="Muy Alta",'Mapa final'!$O$91="Mayor"),CONCATENATE("R",'Mapa final'!$A$91),"")</f>
        <v/>
      </c>
      <c r="AU16" s="463"/>
      <c r="AV16" s="463" t="str">
        <f>IF(AND('Mapa final'!$K$94="Muy Alta",'Mapa final'!$O$94="Mayor"),CONCATENATE("R",'Mapa final'!$A$94),"")</f>
        <v/>
      </c>
      <c r="AW16" s="499"/>
      <c r="AX16" s="491" t="str">
        <f>IF(AND('Mapa final'!$K$82="Muy Alta",'Mapa final'!$O$82="Catastrófico"),CONCATENATE("R",'Mapa final'!$A$82),"")</f>
        <v/>
      </c>
      <c r="AY16" s="489"/>
      <c r="AZ16" s="489" t="str">
        <f>IF(AND('Mapa final'!$K$85="Muy Alta",'Mapa final'!$O$85="Catastrófico"),CONCATENATE("R",'Mapa final'!$A$85),"")</f>
        <v/>
      </c>
      <c r="BA16" s="489"/>
      <c r="BB16" s="489" t="str">
        <f>IF(AND('Mapa final'!$K$88="Muy Alta",'Mapa final'!$O$88="Catastrófico"),CONCATENATE("R",'Mapa final'!$A$88),"")</f>
        <v/>
      </c>
      <c r="BC16" s="489"/>
      <c r="BD16" s="489" t="str">
        <f>IF(AND('Mapa final'!$K$91="Muy Alta",'Mapa final'!$O$91="Catastrófico"),CONCATENATE("R",'Mapa final'!$A$91),"")</f>
        <v/>
      </c>
      <c r="BE16" s="489"/>
      <c r="BF16" s="489" t="str">
        <f>IF(AND('Mapa final'!$K$94="Muy Alta",'Mapa final'!$O$94="Catastrófico"),CONCATENATE("R",'Mapa final'!$A$94),"")</f>
        <v/>
      </c>
      <c r="BG16" s="490"/>
      <c r="BH16" s="41"/>
      <c r="BI16" s="512"/>
      <c r="BJ16" s="513"/>
      <c r="BK16" s="513"/>
      <c r="BL16" s="513"/>
      <c r="BM16" s="513"/>
      <c r="BN16" s="514"/>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row>
    <row r="17" spans="1:100" ht="15" customHeight="1" x14ac:dyDescent="0.25">
      <c r="A17" s="41"/>
      <c r="B17" s="461"/>
      <c r="C17" s="461"/>
      <c r="D17" s="311"/>
      <c r="E17" s="480"/>
      <c r="F17" s="481"/>
      <c r="G17" s="481"/>
      <c r="H17" s="481"/>
      <c r="I17" s="482"/>
      <c r="J17" s="462"/>
      <c r="K17" s="463"/>
      <c r="L17" s="463"/>
      <c r="M17" s="463"/>
      <c r="N17" s="463"/>
      <c r="O17" s="463"/>
      <c r="P17" s="463"/>
      <c r="Q17" s="463"/>
      <c r="R17" s="463"/>
      <c r="S17" s="499"/>
      <c r="T17" s="462"/>
      <c r="U17" s="463"/>
      <c r="V17" s="463"/>
      <c r="W17" s="463"/>
      <c r="X17" s="463"/>
      <c r="Y17" s="463"/>
      <c r="Z17" s="463"/>
      <c r="AA17" s="463"/>
      <c r="AB17" s="463"/>
      <c r="AC17" s="499"/>
      <c r="AD17" s="462"/>
      <c r="AE17" s="463"/>
      <c r="AF17" s="463"/>
      <c r="AG17" s="463"/>
      <c r="AH17" s="463"/>
      <c r="AI17" s="463"/>
      <c r="AJ17" s="463"/>
      <c r="AK17" s="463"/>
      <c r="AL17" s="463"/>
      <c r="AM17" s="499"/>
      <c r="AN17" s="462"/>
      <c r="AO17" s="463"/>
      <c r="AP17" s="463"/>
      <c r="AQ17" s="463"/>
      <c r="AR17" s="463"/>
      <c r="AS17" s="463"/>
      <c r="AT17" s="463"/>
      <c r="AU17" s="463"/>
      <c r="AV17" s="463"/>
      <c r="AW17" s="499"/>
      <c r="AX17" s="491"/>
      <c r="AY17" s="489"/>
      <c r="AZ17" s="489"/>
      <c r="BA17" s="489"/>
      <c r="BB17" s="489"/>
      <c r="BC17" s="489"/>
      <c r="BD17" s="489"/>
      <c r="BE17" s="489"/>
      <c r="BF17" s="489"/>
      <c r="BG17" s="490"/>
      <c r="BH17" s="41"/>
      <c r="BI17" s="512"/>
      <c r="BJ17" s="513"/>
      <c r="BK17" s="513"/>
      <c r="BL17" s="513"/>
      <c r="BM17" s="513"/>
      <c r="BN17" s="514"/>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row>
    <row r="18" spans="1:100" ht="15" customHeight="1" x14ac:dyDescent="0.25">
      <c r="A18" s="41"/>
      <c r="B18" s="461"/>
      <c r="C18" s="461"/>
      <c r="D18" s="311"/>
      <c r="E18" s="480"/>
      <c r="F18" s="481"/>
      <c r="G18" s="481"/>
      <c r="H18" s="481"/>
      <c r="I18" s="482"/>
      <c r="J18" s="462" t="str">
        <f>IF(AND('Mapa final'!$K$97="Muy Alta",'Mapa final'!$O$97="Leve"),CONCATENATE("R",'Mapa final'!$A$97),"")</f>
        <v/>
      </c>
      <c r="K18" s="463"/>
      <c r="L18" s="463" t="str">
        <f>IF(AND('Mapa final'!$K$100="Muy Alta",'Mapa final'!$O$100="Leve"),CONCATENATE("R",'Mapa final'!$A$100),"")</f>
        <v/>
      </c>
      <c r="M18" s="463"/>
      <c r="N18" s="463" t="str">
        <f>IF(AND('Mapa final'!$K$103="Muy Alta",'Mapa final'!$O$103="Leve"),CONCATENATE("R",'Mapa final'!$A$103),"")</f>
        <v/>
      </c>
      <c r="O18" s="463"/>
      <c r="P18" s="463" t="str">
        <f>IF(AND('Mapa final'!$K$106="Muy Alta",'Mapa final'!$O$106="Leve"),CONCATENATE("R",'Mapa final'!$A$106),"")</f>
        <v/>
      </c>
      <c r="Q18" s="463"/>
      <c r="R18" s="463" t="str">
        <f>IF(AND('Mapa final'!$K$109="Muy Alta",'Mapa final'!$O$109="Leve"),CONCATENATE("R",'Mapa final'!$A$109),"")</f>
        <v/>
      </c>
      <c r="S18" s="499"/>
      <c r="T18" s="462" t="str">
        <f>IF(AND('Mapa final'!$K$97="Muy Alta",'Mapa final'!$O$97="Menor"),CONCATENATE("R",'Mapa final'!$A$97),"")</f>
        <v/>
      </c>
      <c r="U18" s="463"/>
      <c r="V18" s="463" t="str">
        <f>IF(AND('Mapa final'!$K$100="Muy Alta",'Mapa final'!$O$100="Menor"),CONCATENATE("R",'Mapa final'!$A$100),"")</f>
        <v/>
      </c>
      <c r="W18" s="463"/>
      <c r="X18" s="463" t="str">
        <f>IF(AND('Mapa final'!$K$103="Muy Alta",'Mapa final'!$O$103="Menor"),CONCATENATE("R",'Mapa final'!$A$103),"")</f>
        <v/>
      </c>
      <c r="Y18" s="463"/>
      <c r="Z18" s="463" t="str">
        <f>IF(AND('Mapa final'!$K$106="Muy Alta",'Mapa final'!$O$106="Menor"),CONCATENATE("R",'Mapa final'!$A$106),"")</f>
        <v/>
      </c>
      <c r="AA18" s="463"/>
      <c r="AB18" s="463" t="str">
        <f>IF(AND('Mapa final'!$K$109="Muy Alta",'Mapa final'!$O$109="Menor"),CONCATENATE("R",'Mapa final'!$A$109),"")</f>
        <v/>
      </c>
      <c r="AC18" s="499"/>
      <c r="AD18" s="462" t="str">
        <f>IF(AND('Mapa final'!$K$97="Muy Alta",'Mapa final'!$O$97="Moderado"),CONCATENATE("R",'Mapa final'!$A$97),"")</f>
        <v/>
      </c>
      <c r="AE18" s="463"/>
      <c r="AF18" s="463" t="str">
        <f>IF(AND('Mapa final'!$K$100="Muy Alta",'Mapa final'!$O$100="Moderado"),CONCATENATE("R",'Mapa final'!$A$100),"")</f>
        <v/>
      </c>
      <c r="AG18" s="463"/>
      <c r="AH18" s="463" t="str">
        <f>IF(AND('Mapa final'!$K$103="Muy Alta",'Mapa final'!$O$103="Moderado"),CONCATENATE("R",'Mapa final'!$A$103),"")</f>
        <v/>
      </c>
      <c r="AI18" s="463"/>
      <c r="AJ18" s="463" t="str">
        <f>IF(AND('Mapa final'!$K$106="Muy Alta",'Mapa final'!$O$106="Moderado"),CONCATENATE("R",'Mapa final'!$A$106),"")</f>
        <v/>
      </c>
      <c r="AK18" s="463"/>
      <c r="AL18" s="463" t="str">
        <f>IF(AND('Mapa final'!$K$109="Muy Alta",'Mapa final'!$O$109="Moderado"),CONCATENATE("R",'Mapa final'!$A$109),"")</f>
        <v/>
      </c>
      <c r="AM18" s="499"/>
      <c r="AN18" s="462" t="str">
        <f>IF(AND('Mapa final'!$K$97="Muy Alta",'Mapa final'!$O$97="Mayor"),CONCATENATE("R",'Mapa final'!$A$97),"")</f>
        <v/>
      </c>
      <c r="AO18" s="463"/>
      <c r="AP18" s="463" t="str">
        <f>IF(AND('Mapa final'!$K$100="Muy Alta",'Mapa final'!$O$100="Mayor"),CONCATENATE("R",'Mapa final'!$A$100),"")</f>
        <v/>
      </c>
      <c r="AQ18" s="463"/>
      <c r="AR18" s="463" t="str">
        <f>IF(AND('Mapa final'!$K$103="Muy Alta",'Mapa final'!$O$103="Mayor"),CONCATENATE("R",'Mapa final'!$A$103),"")</f>
        <v/>
      </c>
      <c r="AS18" s="463"/>
      <c r="AT18" s="463" t="str">
        <f>IF(AND('Mapa final'!$K$106="Muy Alta",'Mapa final'!$O$106="Mayor"),CONCATENATE("R",'Mapa final'!$A$106),"")</f>
        <v/>
      </c>
      <c r="AU18" s="463"/>
      <c r="AV18" s="463" t="str">
        <f>IF(AND('Mapa final'!$K$109="Muy Alta",'Mapa final'!$O$109="Mayor"),CONCATENATE("R",'Mapa final'!$A$109),"")</f>
        <v/>
      </c>
      <c r="AW18" s="499"/>
      <c r="AX18" s="491" t="str">
        <f>IF(AND('Mapa final'!$K$97="Muy Alta",'Mapa final'!$O$97="Catastrófico"),CONCATENATE("R",'Mapa final'!$A$97),"")</f>
        <v/>
      </c>
      <c r="AY18" s="489"/>
      <c r="AZ18" s="489" t="str">
        <f>IF(AND('Mapa final'!$K$100="Muy Alta",'Mapa final'!$O$100="Catastrófico"),CONCATENATE("R",'Mapa final'!$A$100),"")</f>
        <v/>
      </c>
      <c r="BA18" s="489"/>
      <c r="BB18" s="489" t="str">
        <f>IF(AND('Mapa final'!$K$103="Muy Alta",'Mapa final'!$O$103="Catastrófico"),CONCATENATE("R",'Mapa final'!$A$103),"")</f>
        <v/>
      </c>
      <c r="BC18" s="489"/>
      <c r="BD18" s="489" t="str">
        <f>IF(AND('Mapa final'!$K$106="Muy Alta",'Mapa final'!$O$106="Catastrófico"),CONCATENATE("R",'Mapa final'!$A$106),"")</f>
        <v/>
      </c>
      <c r="BE18" s="489"/>
      <c r="BF18" s="489" t="str">
        <f>IF(AND('Mapa final'!$K$109="Muy Alta",'Mapa final'!$O$109="Catastrófico"),CONCATENATE("R",'Mapa final'!$A$109),"")</f>
        <v/>
      </c>
      <c r="BG18" s="490"/>
      <c r="BH18" s="41"/>
      <c r="BI18" s="512"/>
      <c r="BJ18" s="513"/>
      <c r="BK18" s="513"/>
      <c r="BL18" s="513"/>
      <c r="BM18" s="513"/>
      <c r="BN18" s="514"/>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row>
    <row r="19" spans="1:100" ht="15" customHeight="1" x14ac:dyDescent="0.25">
      <c r="A19" s="41"/>
      <c r="B19" s="461"/>
      <c r="C19" s="461"/>
      <c r="D19" s="311"/>
      <c r="E19" s="480"/>
      <c r="F19" s="481"/>
      <c r="G19" s="481"/>
      <c r="H19" s="481"/>
      <c r="I19" s="482"/>
      <c r="J19" s="462"/>
      <c r="K19" s="463"/>
      <c r="L19" s="463"/>
      <c r="M19" s="463"/>
      <c r="N19" s="463"/>
      <c r="O19" s="463"/>
      <c r="P19" s="463"/>
      <c r="Q19" s="463"/>
      <c r="R19" s="463"/>
      <c r="S19" s="499"/>
      <c r="T19" s="462"/>
      <c r="U19" s="463"/>
      <c r="V19" s="463"/>
      <c r="W19" s="463"/>
      <c r="X19" s="463"/>
      <c r="Y19" s="463"/>
      <c r="Z19" s="463"/>
      <c r="AA19" s="463"/>
      <c r="AB19" s="463"/>
      <c r="AC19" s="499"/>
      <c r="AD19" s="462"/>
      <c r="AE19" s="463"/>
      <c r="AF19" s="463"/>
      <c r="AG19" s="463"/>
      <c r="AH19" s="463"/>
      <c r="AI19" s="463"/>
      <c r="AJ19" s="463"/>
      <c r="AK19" s="463"/>
      <c r="AL19" s="463"/>
      <c r="AM19" s="499"/>
      <c r="AN19" s="462"/>
      <c r="AO19" s="463"/>
      <c r="AP19" s="463"/>
      <c r="AQ19" s="463"/>
      <c r="AR19" s="463"/>
      <c r="AS19" s="463"/>
      <c r="AT19" s="463"/>
      <c r="AU19" s="463"/>
      <c r="AV19" s="463"/>
      <c r="AW19" s="499"/>
      <c r="AX19" s="491"/>
      <c r="AY19" s="489"/>
      <c r="AZ19" s="489"/>
      <c r="BA19" s="489"/>
      <c r="BB19" s="489"/>
      <c r="BC19" s="489"/>
      <c r="BD19" s="489"/>
      <c r="BE19" s="489"/>
      <c r="BF19" s="489"/>
      <c r="BG19" s="490"/>
      <c r="BH19" s="41"/>
      <c r="BI19" s="512"/>
      <c r="BJ19" s="513"/>
      <c r="BK19" s="513"/>
      <c r="BL19" s="513"/>
      <c r="BM19" s="513"/>
      <c r="BN19" s="514"/>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row>
    <row r="20" spans="1:100" ht="15" customHeight="1" x14ac:dyDescent="0.25">
      <c r="A20" s="41"/>
      <c r="B20" s="461"/>
      <c r="C20" s="461"/>
      <c r="D20" s="311"/>
      <c r="E20" s="480"/>
      <c r="F20" s="481"/>
      <c r="G20" s="481"/>
      <c r="H20" s="481"/>
      <c r="I20" s="482"/>
      <c r="J20" s="462" t="str">
        <f>IF(AND('Mapa final'!$K$112="Muy Alta",'Mapa final'!$O$112="Leve"),CONCATENATE("R",'Mapa final'!$A$112),"")</f>
        <v/>
      </c>
      <c r="K20" s="463"/>
      <c r="L20" s="463" t="str">
        <f>IF(AND('Mapa final'!$K$115="Muy Alta",'Mapa final'!$O$115="Leve"),CONCATENATE("R",'Mapa final'!$A$115),"")</f>
        <v/>
      </c>
      <c r="M20" s="463"/>
      <c r="N20" s="463" t="str">
        <f>IF(AND('Mapa final'!$K$118="Muy Alta",'Mapa final'!$O$118="Leve"),CONCATENATE("R",'Mapa final'!$A$118),"")</f>
        <v/>
      </c>
      <c r="O20" s="463"/>
      <c r="P20" s="463" t="str">
        <f>IF(AND('Mapa final'!$K$121="Muy Alta",'Mapa final'!$O$121="Leve"),CONCATENATE("R",'Mapa final'!$A$121),"")</f>
        <v/>
      </c>
      <c r="Q20" s="463"/>
      <c r="R20" s="463" t="str">
        <f>IF(AND('Mapa final'!$K$124="Muy Alta",'Mapa final'!$O$124="Leve"),CONCATENATE("R",'Mapa final'!$A$124),"")</f>
        <v/>
      </c>
      <c r="S20" s="499"/>
      <c r="T20" s="462" t="str">
        <f>IF(AND('Mapa final'!$K$112="Muy Alta",'Mapa final'!$O$112="Menor"),CONCATENATE("R",'Mapa final'!$A$112),"")</f>
        <v/>
      </c>
      <c r="U20" s="463"/>
      <c r="V20" s="463" t="str">
        <f>IF(AND('Mapa final'!$K$115="Muy Alta",'Mapa final'!$O$115="Menor"),CONCATENATE("R",'Mapa final'!$A$115),"")</f>
        <v/>
      </c>
      <c r="W20" s="463"/>
      <c r="X20" s="463" t="str">
        <f>IF(AND('Mapa final'!$K$118="Muy Alta",'Mapa final'!$O$118="Menor"),CONCATENATE("R",'Mapa final'!$A$118),"")</f>
        <v/>
      </c>
      <c r="Y20" s="463"/>
      <c r="Z20" s="463" t="str">
        <f>IF(AND('Mapa final'!$K$121="Muy Alta",'Mapa final'!$O$121="Menor"),CONCATENATE("R",'Mapa final'!$A$121),"")</f>
        <v/>
      </c>
      <c r="AA20" s="463"/>
      <c r="AB20" s="463" t="str">
        <f>IF(AND('Mapa final'!$K$124="Muy Alta",'Mapa final'!$O$124="Menor"),CONCATENATE("R",'Mapa final'!$A$124),"")</f>
        <v/>
      </c>
      <c r="AC20" s="499"/>
      <c r="AD20" s="462" t="str">
        <f>IF(AND('Mapa final'!$K$112="Muy Alta",'Mapa final'!$O$112="Moderado"),CONCATENATE("R",'Mapa final'!$A$112),"")</f>
        <v/>
      </c>
      <c r="AE20" s="463"/>
      <c r="AF20" s="463" t="str">
        <f>IF(AND('Mapa final'!$K$115="Muy Alta",'Mapa final'!$O$115="Moderado"),CONCATENATE("R",'Mapa final'!$A$115),"")</f>
        <v/>
      </c>
      <c r="AG20" s="463"/>
      <c r="AH20" s="463" t="str">
        <f>IF(AND('Mapa final'!$K$118="Muy Alta",'Mapa final'!$O$118="Moderado"),CONCATENATE("R",'Mapa final'!$A$118),"")</f>
        <v/>
      </c>
      <c r="AI20" s="463"/>
      <c r="AJ20" s="463" t="str">
        <f>IF(AND('Mapa final'!$K$121="Muy Alta",'Mapa final'!$O$121="Moderado"),CONCATENATE("R",'Mapa final'!$A$121),"")</f>
        <v/>
      </c>
      <c r="AK20" s="463"/>
      <c r="AL20" s="463" t="str">
        <f>IF(AND('Mapa final'!$K$124="Muy Alta",'Mapa final'!$O$124="Moderado"),CONCATENATE("R",'Mapa final'!$A$124),"")</f>
        <v/>
      </c>
      <c r="AM20" s="499"/>
      <c r="AN20" s="462" t="str">
        <f>IF(AND('Mapa final'!$K$112="Muy Alta",'Mapa final'!$O$112="Mayor"),CONCATENATE("R",'Mapa final'!$A$112),"")</f>
        <v/>
      </c>
      <c r="AO20" s="463"/>
      <c r="AP20" s="463" t="str">
        <f>IF(AND('Mapa final'!$K$115="Muy Alta",'Mapa final'!$O$115="Mayor"),CONCATENATE("R",'Mapa final'!$A$115),"")</f>
        <v/>
      </c>
      <c r="AQ20" s="463"/>
      <c r="AR20" s="463" t="str">
        <f>IF(AND('Mapa final'!$K$118="Muy Alta",'Mapa final'!$O$118="Mayor"),CONCATENATE("R",'Mapa final'!$A$118),"")</f>
        <v/>
      </c>
      <c r="AS20" s="463"/>
      <c r="AT20" s="463" t="str">
        <f>IF(AND('Mapa final'!$K$121="Muy Alta",'Mapa final'!$O$121="Mayor"),CONCATENATE("R",'Mapa final'!$A$121),"")</f>
        <v/>
      </c>
      <c r="AU20" s="463"/>
      <c r="AV20" s="463" t="str">
        <f>IF(AND('Mapa final'!$K$124="Muy Alta",'Mapa final'!$O$124="Mayor"),CONCATENATE("R",'Mapa final'!$A$124),"")</f>
        <v/>
      </c>
      <c r="AW20" s="499"/>
      <c r="AX20" s="491" t="str">
        <f>IF(AND('Mapa final'!$K$112="Muy Alta",'Mapa final'!$O$112="Catastrófico"),CONCATENATE("R",'Mapa final'!$A$112),"")</f>
        <v/>
      </c>
      <c r="AY20" s="489"/>
      <c r="AZ20" s="489" t="str">
        <f>IF(AND('Mapa final'!$K$115="Muy Alta",'Mapa final'!$O$115="Catastrófico"),CONCATENATE("R",'Mapa final'!$A$115),"")</f>
        <v/>
      </c>
      <c r="BA20" s="489"/>
      <c r="BB20" s="489" t="str">
        <f>IF(AND('Mapa final'!$K$118="Muy Alta",'Mapa final'!$O$118="Catastrófico"),CONCATENATE("R",'Mapa final'!$A$118),"")</f>
        <v/>
      </c>
      <c r="BC20" s="489"/>
      <c r="BD20" s="489" t="str">
        <f>IF(AND('Mapa final'!$K$121="Muy Alta",'Mapa final'!$O$121="Catastrófico"),CONCATENATE("R",'Mapa final'!$A$121),"")</f>
        <v/>
      </c>
      <c r="BE20" s="489"/>
      <c r="BF20" s="489" t="str">
        <f>IF(AND('Mapa final'!$K$124="Muy Alta",'Mapa final'!$O$124="Catastrófico"),CONCATENATE("R",'Mapa final'!$A$124),"")</f>
        <v/>
      </c>
      <c r="BG20" s="490"/>
      <c r="BH20" s="41"/>
      <c r="BI20" s="512"/>
      <c r="BJ20" s="513"/>
      <c r="BK20" s="513"/>
      <c r="BL20" s="513"/>
      <c r="BM20" s="513"/>
      <c r="BN20" s="514"/>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row>
    <row r="21" spans="1:100" ht="15" customHeight="1" x14ac:dyDescent="0.25">
      <c r="A21" s="41"/>
      <c r="B21" s="461"/>
      <c r="C21" s="461"/>
      <c r="D21" s="311"/>
      <c r="E21" s="480"/>
      <c r="F21" s="481"/>
      <c r="G21" s="481"/>
      <c r="H21" s="481"/>
      <c r="I21" s="482"/>
      <c r="J21" s="462"/>
      <c r="K21" s="463"/>
      <c r="L21" s="463"/>
      <c r="M21" s="463"/>
      <c r="N21" s="463"/>
      <c r="O21" s="463"/>
      <c r="P21" s="463"/>
      <c r="Q21" s="463"/>
      <c r="R21" s="463"/>
      <c r="S21" s="499"/>
      <c r="T21" s="462"/>
      <c r="U21" s="463"/>
      <c r="V21" s="463"/>
      <c r="W21" s="463"/>
      <c r="X21" s="463"/>
      <c r="Y21" s="463"/>
      <c r="Z21" s="463"/>
      <c r="AA21" s="463"/>
      <c r="AB21" s="463"/>
      <c r="AC21" s="499"/>
      <c r="AD21" s="462"/>
      <c r="AE21" s="463"/>
      <c r="AF21" s="463"/>
      <c r="AG21" s="463"/>
      <c r="AH21" s="463"/>
      <c r="AI21" s="463"/>
      <c r="AJ21" s="463"/>
      <c r="AK21" s="463"/>
      <c r="AL21" s="463"/>
      <c r="AM21" s="499"/>
      <c r="AN21" s="462"/>
      <c r="AO21" s="463"/>
      <c r="AP21" s="463"/>
      <c r="AQ21" s="463"/>
      <c r="AR21" s="463"/>
      <c r="AS21" s="463"/>
      <c r="AT21" s="463"/>
      <c r="AU21" s="463"/>
      <c r="AV21" s="463"/>
      <c r="AW21" s="499"/>
      <c r="AX21" s="491"/>
      <c r="AY21" s="489"/>
      <c r="AZ21" s="489"/>
      <c r="BA21" s="489"/>
      <c r="BB21" s="489"/>
      <c r="BC21" s="489"/>
      <c r="BD21" s="489"/>
      <c r="BE21" s="489"/>
      <c r="BF21" s="489"/>
      <c r="BG21" s="490"/>
      <c r="BH21" s="41"/>
      <c r="BI21" s="512"/>
      <c r="BJ21" s="513"/>
      <c r="BK21" s="513"/>
      <c r="BL21" s="513"/>
      <c r="BM21" s="513"/>
      <c r="BN21" s="514"/>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row>
    <row r="22" spans="1:100" ht="15" customHeight="1" x14ac:dyDescent="0.25">
      <c r="A22" s="41"/>
      <c r="B22" s="461"/>
      <c r="C22" s="461"/>
      <c r="D22" s="311"/>
      <c r="E22" s="480"/>
      <c r="F22" s="481"/>
      <c r="G22" s="481"/>
      <c r="H22" s="481"/>
      <c r="I22" s="482"/>
      <c r="J22" s="462" t="str">
        <f>IF(AND('Mapa final'!$K$127="Muy Alta",'Mapa final'!$O$127="Leve"),CONCATENATE("R",'Mapa final'!$A$127),"")</f>
        <v/>
      </c>
      <c r="K22" s="463"/>
      <c r="L22" s="463" t="str">
        <f>IF(AND('Mapa final'!$K$130="Muy Alta",'Mapa final'!$O$130="Leve"),CONCATENATE("R",'Mapa final'!$A$130),"")</f>
        <v/>
      </c>
      <c r="M22" s="463"/>
      <c r="N22" s="463" t="str">
        <f>IF(AND('Mapa final'!$K$133="Muy Alta",'Mapa final'!$O$133="Leve"),CONCATENATE("R",'Mapa final'!$A$133),"")</f>
        <v/>
      </c>
      <c r="O22" s="463"/>
      <c r="P22" s="463" t="str">
        <f>IF(AND('Mapa final'!$K$136="Muy Alta",'Mapa final'!$O$136="Leve"),CONCATENATE("R",'Mapa final'!$A$136),"")</f>
        <v/>
      </c>
      <c r="Q22" s="463"/>
      <c r="R22" s="463" t="str">
        <f>IF(AND('Mapa final'!$K$139="Muy Alta",'Mapa final'!$O$139="Leve"),CONCATENATE("R",'Mapa final'!$A$139),"")</f>
        <v/>
      </c>
      <c r="S22" s="499"/>
      <c r="T22" s="462" t="str">
        <f>IF(AND('Mapa final'!$K$127="Muy Alta",'Mapa final'!$O$127="Menor"),CONCATENATE("R",'Mapa final'!$A$127),"")</f>
        <v/>
      </c>
      <c r="U22" s="463"/>
      <c r="V22" s="463" t="str">
        <f>IF(AND('Mapa final'!$K$130="Muy Alta",'Mapa final'!$O$130="Menor"),CONCATENATE("R",'Mapa final'!$A$130),"")</f>
        <v/>
      </c>
      <c r="W22" s="463"/>
      <c r="X22" s="463" t="str">
        <f>IF(AND('Mapa final'!$K$133="Muy Alta",'Mapa final'!$O$133="Menor"),CONCATENATE("R",'Mapa final'!$A$133),"")</f>
        <v/>
      </c>
      <c r="Y22" s="463"/>
      <c r="Z22" s="463" t="str">
        <f>IF(AND('Mapa final'!$K$136="Muy Alta",'Mapa final'!$O$136="Menor"),CONCATENATE("R",'Mapa final'!$A$136),"")</f>
        <v/>
      </c>
      <c r="AA22" s="463"/>
      <c r="AB22" s="463" t="str">
        <f>IF(AND('Mapa final'!$K$139="Muy Alta",'Mapa final'!$O$139="Menor"),CONCATENATE("R",'Mapa final'!$A$139),"")</f>
        <v/>
      </c>
      <c r="AC22" s="499"/>
      <c r="AD22" s="462" t="str">
        <f>IF(AND('Mapa final'!$K$127="Muy Alta",'Mapa final'!$O$127="Moderado"),CONCATENATE("R",'Mapa final'!$A$127),"")</f>
        <v/>
      </c>
      <c r="AE22" s="463"/>
      <c r="AF22" s="463" t="str">
        <f>IF(AND('Mapa final'!$K$130="Muy Alta",'Mapa final'!$O$130="Moderado"),CONCATENATE("R",'Mapa final'!$A$130),"")</f>
        <v/>
      </c>
      <c r="AG22" s="463"/>
      <c r="AH22" s="463" t="str">
        <f>IF(AND('Mapa final'!$K$133="Muy Alta",'Mapa final'!$O$133="Moderado"),CONCATENATE("R",'Mapa final'!$A$133),"")</f>
        <v/>
      </c>
      <c r="AI22" s="463"/>
      <c r="AJ22" s="463" t="str">
        <f>IF(AND('Mapa final'!$K$136="Muy Alta",'Mapa final'!$O$136="Moderado"),CONCATENATE("R",'Mapa final'!$A$136),"")</f>
        <v/>
      </c>
      <c r="AK22" s="463"/>
      <c r="AL22" s="463" t="str">
        <f>IF(AND('Mapa final'!$K$139="Muy Alta",'Mapa final'!$O$139="Moderado"),CONCATENATE("R",'Mapa final'!$A$139),"")</f>
        <v/>
      </c>
      <c r="AM22" s="499"/>
      <c r="AN22" s="462" t="str">
        <f>IF(AND('Mapa final'!$K$127="Muy Alta",'Mapa final'!$O$127="Mayor"),CONCATENATE("R",'Mapa final'!$A$127),"")</f>
        <v/>
      </c>
      <c r="AO22" s="463"/>
      <c r="AP22" s="463" t="str">
        <f>IF(AND('Mapa final'!$K$130="Muy Alta",'Mapa final'!$O$130="Mayor"),CONCATENATE("R",'Mapa final'!$A$130),"")</f>
        <v/>
      </c>
      <c r="AQ22" s="463"/>
      <c r="AR22" s="463" t="str">
        <f>IF(AND('Mapa final'!$K$133="Muy Alta",'Mapa final'!$O$133="Mayor"),CONCATENATE("R",'Mapa final'!$A$133),"")</f>
        <v/>
      </c>
      <c r="AS22" s="463"/>
      <c r="AT22" s="463" t="str">
        <f>IF(AND('Mapa final'!$K$136="Muy Alta",'Mapa final'!$O$136="Mayor"),CONCATENATE("R",'Mapa final'!$A$136),"")</f>
        <v/>
      </c>
      <c r="AU22" s="463"/>
      <c r="AV22" s="463" t="str">
        <f>IF(AND('Mapa final'!$K$139="Muy Alta",'Mapa final'!$O$139="Mayor"),CONCATENATE("R",'Mapa final'!$A$139),"")</f>
        <v/>
      </c>
      <c r="AW22" s="499"/>
      <c r="AX22" s="491" t="str">
        <f>IF(AND('Mapa final'!$K$127="Muy Alta",'Mapa final'!$O$127="Catastrófico"),CONCATENATE("R",'Mapa final'!$A$127),"")</f>
        <v/>
      </c>
      <c r="AY22" s="489"/>
      <c r="AZ22" s="489" t="str">
        <f>IF(AND('Mapa final'!$K$130="Muy Alta",'Mapa final'!$O$130="Catastrófico"),CONCATENATE("R",'Mapa final'!$A$130),"")</f>
        <v/>
      </c>
      <c r="BA22" s="489"/>
      <c r="BB22" s="489" t="str">
        <f>IF(AND('Mapa final'!$K$133="Muy Alta",'Mapa final'!$O$133="Catastrófico"),CONCATENATE("R",'Mapa final'!$A$133),"")</f>
        <v/>
      </c>
      <c r="BC22" s="489"/>
      <c r="BD22" s="489" t="str">
        <f>IF(AND('Mapa final'!$K$136="Muy Alta",'Mapa final'!$O$136="Catastrófico"),CONCATENATE("R",'Mapa final'!$A$136),"")</f>
        <v/>
      </c>
      <c r="BE22" s="489"/>
      <c r="BF22" s="489" t="str">
        <f>IF(AND('Mapa final'!$K$139="Muy Alta",'Mapa final'!$O$139="Catastrófico"),CONCATENATE("R",'Mapa final'!$A$139),"")</f>
        <v/>
      </c>
      <c r="BG22" s="490"/>
      <c r="BH22" s="41"/>
      <c r="BI22" s="512"/>
      <c r="BJ22" s="513"/>
      <c r="BK22" s="513"/>
      <c r="BL22" s="513"/>
      <c r="BM22" s="513"/>
      <c r="BN22" s="514"/>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row>
    <row r="23" spans="1:100" ht="15" customHeight="1" x14ac:dyDescent="0.25">
      <c r="A23" s="41"/>
      <c r="B23" s="461"/>
      <c r="C23" s="461"/>
      <c r="D23" s="311"/>
      <c r="E23" s="480"/>
      <c r="F23" s="481"/>
      <c r="G23" s="481"/>
      <c r="H23" s="481"/>
      <c r="I23" s="482"/>
      <c r="J23" s="462"/>
      <c r="K23" s="463"/>
      <c r="L23" s="463"/>
      <c r="M23" s="463"/>
      <c r="N23" s="463"/>
      <c r="O23" s="463"/>
      <c r="P23" s="463"/>
      <c r="Q23" s="463"/>
      <c r="R23" s="463"/>
      <c r="S23" s="499"/>
      <c r="T23" s="462"/>
      <c r="U23" s="463"/>
      <c r="V23" s="463"/>
      <c r="W23" s="463"/>
      <c r="X23" s="463"/>
      <c r="Y23" s="463"/>
      <c r="Z23" s="463"/>
      <c r="AA23" s="463"/>
      <c r="AB23" s="463"/>
      <c r="AC23" s="499"/>
      <c r="AD23" s="462"/>
      <c r="AE23" s="463"/>
      <c r="AF23" s="463"/>
      <c r="AG23" s="463"/>
      <c r="AH23" s="463"/>
      <c r="AI23" s="463"/>
      <c r="AJ23" s="463"/>
      <c r="AK23" s="463"/>
      <c r="AL23" s="463"/>
      <c r="AM23" s="499"/>
      <c r="AN23" s="462"/>
      <c r="AO23" s="463"/>
      <c r="AP23" s="463"/>
      <c r="AQ23" s="463"/>
      <c r="AR23" s="463"/>
      <c r="AS23" s="463"/>
      <c r="AT23" s="463"/>
      <c r="AU23" s="463"/>
      <c r="AV23" s="463"/>
      <c r="AW23" s="499"/>
      <c r="AX23" s="491"/>
      <c r="AY23" s="489"/>
      <c r="AZ23" s="489"/>
      <c r="BA23" s="489"/>
      <c r="BB23" s="489"/>
      <c r="BC23" s="489"/>
      <c r="BD23" s="489"/>
      <c r="BE23" s="489"/>
      <c r="BF23" s="489"/>
      <c r="BG23" s="490"/>
      <c r="BH23" s="41"/>
      <c r="BI23" s="512"/>
      <c r="BJ23" s="513"/>
      <c r="BK23" s="513"/>
      <c r="BL23" s="513"/>
      <c r="BM23" s="513"/>
      <c r="BN23" s="514"/>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row>
    <row r="24" spans="1:100" ht="15" customHeight="1" x14ac:dyDescent="0.25">
      <c r="A24" s="41"/>
      <c r="B24" s="461"/>
      <c r="C24" s="461"/>
      <c r="D24" s="311"/>
      <c r="E24" s="480"/>
      <c r="F24" s="481"/>
      <c r="G24" s="481"/>
      <c r="H24" s="481"/>
      <c r="I24" s="482"/>
      <c r="J24" s="462" t="str">
        <f>IF(AND('Mapa final'!$K$142="Muy Alta",'Mapa final'!$O$142="Leve"),CONCATENATE("R",'Mapa final'!$A$142),"")</f>
        <v/>
      </c>
      <c r="K24" s="463"/>
      <c r="L24" s="463" t="str">
        <f>IF(AND('Mapa final'!$K$145="Muy Alta",'Mapa final'!$O$145="Leve"),CONCATENATE("R",'Mapa final'!$A$145),"")</f>
        <v/>
      </c>
      <c r="M24" s="463"/>
      <c r="N24" s="463" t="str">
        <f>IF(AND('Mapa final'!$K$148="Muy Alta",'Mapa final'!$O$148="Leve"),CONCATENATE("R",'Mapa final'!$A$148),"")</f>
        <v/>
      </c>
      <c r="O24" s="463"/>
      <c r="P24" s="463" t="str">
        <f>IF(AND('Mapa final'!$K$151="Muy Alta",'Mapa final'!$O$151="Leve"),CONCATENATE("R",'Mapa final'!$A$151),"")</f>
        <v/>
      </c>
      <c r="Q24" s="463"/>
      <c r="R24" s="463" t="str">
        <f>IF(AND('Mapa final'!$K$154="Muy Alta",'Mapa final'!$O$154="Leve"),CONCATENATE("R",'Mapa final'!$A$154),"")</f>
        <v/>
      </c>
      <c r="S24" s="499"/>
      <c r="T24" s="462" t="str">
        <f>IF(AND('Mapa final'!$K$142="Muy Alta",'Mapa final'!$O$142="Menor"),CONCATENATE("R",'Mapa final'!$A$142),"")</f>
        <v/>
      </c>
      <c r="U24" s="463"/>
      <c r="V24" s="463" t="str">
        <f>IF(AND('Mapa final'!$K$145="Muy Alta",'Mapa final'!$O$145="Menor"),CONCATENATE("R",'Mapa final'!$A$145),"")</f>
        <v/>
      </c>
      <c r="W24" s="463"/>
      <c r="X24" s="463" t="str">
        <f>IF(AND('Mapa final'!$K$148="Muy Alta",'Mapa final'!$O$148="Menor"),CONCATENATE("R",'Mapa final'!$A$148),"")</f>
        <v/>
      </c>
      <c r="Y24" s="463"/>
      <c r="Z24" s="463" t="str">
        <f>IF(AND('Mapa final'!$K$151="Muy Alta",'Mapa final'!$O$151="Menor"),CONCATENATE("R",'Mapa final'!$A$151),"")</f>
        <v/>
      </c>
      <c r="AA24" s="463"/>
      <c r="AB24" s="463" t="str">
        <f>IF(AND('Mapa final'!$K$154="Muy Alta",'Mapa final'!$O$154="Menor"),CONCATENATE("R",'Mapa final'!$A$154),"")</f>
        <v/>
      </c>
      <c r="AC24" s="499"/>
      <c r="AD24" s="462" t="str">
        <f>IF(AND('Mapa final'!$K$142="Muy Alta",'Mapa final'!$O$142="Moderado"),CONCATENATE("R",'Mapa final'!$A$142),"")</f>
        <v/>
      </c>
      <c r="AE24" s="463"/>
      <c r="AF24" s="463" t="str">
        <f>IF(AND('Mapa final'!$K$145="Muy Alta",'Mapa final'!$O$145="Moderado"),CONCATENATE("R",'Mapa final'!$A$145),"")</f>
        <v/>
      </c>
      <c r="AG24" s="463"/>
      <c r="AH24" s="463" t="str">
        <f>IF(AND('Mapa final'!$K$148="Muy Alta",'Mapa final'!$O$148="Moderado"),CONCATENATE("R",'Mapa final'!$A$148),"")</f>
        <v/>
      </c>
      <c r="AI24" s="463"/>
      <c r="AJ24" s="463" t="str">
        <f>IF(AND('Mapa final'!$K$151="Muy Alta",'Mapa final'!$O$151="Moderado"),CONCATENATE("R",'Mapa final'!$A$151),"")</f>
        <v/>
      </c>
      <c r="AK24" s="463"/>
      <c r="AL24" s="463" t="str">
        <f>IF(AND('Mapa final'!$K$154="Muy Alta",'Mapa final'!$O$154="Moderado"),CONCATENATE("R",'Mapa final'!$A$154),"")</f>
        <v/>
      </c>
      <c r="AM24" s="499"/>
      <c r="AN24" s="462" t="str">
        <f>IF(AND('Mapa final'!$K$142="Muy Alta",'Mapa final'!$O$142="Mayor"),CONCATENATE("R",'Mapa final'!$A$142),"")</f>
        <v/>
      </c>
      <c r="AO24" s="463"/>
      <c r="AP24" s="463" t="str">
        <f>IF(AND('Mapa final'!$K$145="Muy Alta",'Mapa final'!$O$145="Mayor"),CONCATENATE("R",'Mapa final'!$A$145),"")</f>
        <v/>
      </c>
      <c r="AQ24" s="463"/>
      <c r="AR24" s="463" t="str">
        <f>IF(AND('Mapa final'!$K$148="Muy Alta",'Mapa final'!$O$148="Mayor"),CONCATENATE("R",'Mapa final'!$A$148),"")</f>
        <v/>
      </c>
      <c r="AS24" s="463"/>
      <c r="AT24" s="463" t="str">
        <f>IF(AND('Mapa final'!$K$151="Muy Alta",'Mapa final'!$O$151="Mayor"),CONCATENATE("R",'Mapa final'!$A$151),"")</f>
        <v/>
      </c>
      <c r="AU24" s="463"/>
      <c r="AV24" s="463" t="str">
        <f>IF(AND('Mapa final'!$K$154="Muy Alta",'Mapa final'!$O$154="Mayor"),CONCATENATE("R",'Mapa final'!$A$154),"")</f>
        <v/>
      </c>
      <c r="AW24" s="499"/>
      <c r="AX24" s="491" t="str">
        <f>IF(AND('Mapa final'!$K$142="Muy Alta",'Mapa final'!$O$142="Catastrófico"),CONCATENATE("R",'Mapa final'!$A$142),"")</f>
        <v/>
      </c>
      <c r="AY24" s="489"/>
      <c r="AZ24" s="489" t="str">
        <f>IF(AND('Mapa final'!$K$145="Muy Alta",'Mapa final'!$O$145="Catastrófico"),CONCATENATE("R",'Mapa final'!$A$145),"")</f>
        <v/>
      </c>
      <c r="BA24" s="489"/>
      <c r="BB24" s="489" t="str">
        <f>IF(AND('Mapa final'!$K$148="Muy Alta",'Mapa final'!$O$148="Catastrófico"),CONCATENATE("R",'Mapa final'!$A$148),"")</f>
        <v/>
      </c>
      <c r="BC24" s="489"/>
      <c r="BD24" s="489" t="str">
        <f>IF(AND('Mapa final'!$K$151="Muy Alta",'Mapa final'!$O$151="Catastrófico"),CONCATENATE("R",'Mapa final'!$A$151),"")</f>
        <v/>
      </c>
      <c r="BE24" s="489"/>
      <c r="BF24" s="489" t="str">
        <f>IF(AND('Mapa final'!$K$154="Muy Alta",'Mapa final'!$O$154="Catastrófico"),CONCATENATE("R",'Mapa final'!$A$154),"")</f>
        <v/>
      </c>
      <c r="BG24" s="490"/>
      <c r="BH24" s="41"/>
      <c r="BI24" s="512"/>
      <c r="BJ24" s="513"/>
      <c r="BK24" s="513"/>
      <c r="BL24" s="513"/>
      <c r="BM24" s="513"/>
      <c r="BN24" s="514"/>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row>
    <row r="25" spans="1:100" ht="15.75" customHeight="1" thickBot="1" x14ac:dyDescent="0.3">
      <c r="A25" s="41"/>
      <c r="B25" s="461"/>
      <c r="C25" s="461"/>
      <c r="D25" s="311"/>
      <c r="E25" s="483"/>
      <c r="F25" s="484"/>
      <c r="G25" s="484"/>
      <c r="H25" s="484"/>
      <c r="I25" s="484"/>
      <c r="J25" s="500"/>
      <c r="K25" s="498"/>
      <c r="L25" s="498"/>
      <c r="M25" s="498"/>
      <c r="N25" s="498"/>
      <c r="O25" s="498"/>
      <c r="P25" s="498"/>
      <c r="Q25" s="498"/>
      <c r="R25" s="498"/>
      <c r="S25" s="501"/>
      <c r="T25" s="500"/>
      <c r="U25" s="498"/>
      <c r="V25" s="498"/>
      <c r="W25" s="498"/>
      <c r="X25" s="498"/>
      <c r="Y25" s="498"/>
      <c r="Z25" s="498"/>
      <c r="AA25" s="498"/>
      <c r="AB25" s="498"/>
      <c r="AC25" s="501"/>
      <c r="AD25" s="500"/>
      <c r="AE25" s="498"/>
      <c r="AF25" s="498"/>
      <c r="AG25" s="498"/>
      <c r="AH25" s="498"/>
      <c r="AI25" s="498"/>
      <c r="AJ25" s="498"/>
      <c r="AK25" s="498"/>
      <c r="AL25" s="498"/>
      <c r="AM25" s="501"/>
      <c r="AN25" s="500"/>
      <c r="AO25" s="498"/>
      <c r="AP25" s="498"/>
      <c r="AQ25" s="498"/>
      <c r="AR25" s="498"/>
      <c r="AS25" s="498"/>
      <c r="AT25" s="498"/>
      <c r="AU25" s="498"/>
      <c r="AV25" s="498"/>
      <c r="AW25" s="501"/>
      <c r="AX25" s="492"/>
      <c r="AY25" s="493"/>
      <c r="AZ25" s="493"/>
      <c r="BA25" s="493"/>
      <c r="BB25" s="493"/>
      <c r="BC25" s="493"/>
      <c r="BD25" s="493"/>
      <c r="BE25" s="493"/>
      <c r="BF25" s="493"/>
      <c r="BG25" s="494"/>
      <c r="BH25" s="41"/>
      <c r="BI25" s="512"/>
      <c r="BJ25" s="513"/>
      <c r="BK25" s="513"/>
      <c r="BL25" s="513"/>
      <c r="BM25" s="513"/>
      <c r="BN25" s="514"/>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row>
    <row r="26" spans="1:100" ht="15" customHeight="1" x14ac:dyDescent="0.25">
      <c r="A26" s="41"/>
      <c r="B26" s="461"/>
      <c r="C26" s="461"/>
      <c r="D26" s="311"/>
      <c r="E26" s="478" t="s">
        <v>106</v>
      </c>
      <c r="F26" s="479"/>
      <c r="G26" s="479"/>
      <c r="H26" s="479"/>
      <c r="I26" s="479"/>
      <c r="J26" s="487" t="str">
        <f>IF(AND('Mapa final'!$K$7="Alta",'Mapa final'!$O$7="Mayor"),CONCATENATE("R",'Mapa final'!$A$7),"")</f>
        <v/>
      </c>
      <c r="K26" s="476"/>
      <c r="L26" s="476" t="str">
        <f>IF(AND('Mapa final'!$K$10="Alta",'Mapa final'!$O$10="Mayor"),CONCATENATE("R",'Mapa final'!$A$10),"")</f>
        <v/>
      </c>
      <c r="M26" s="476"/>
      <c r="N26" s="476" t="str">
        <f>IF(AND('Mapa final'!$K$13="Alta",'Mapa final'!$O$13="Mayor"),CONCATENATE("R",'Mapa final'!$A$13),"")</f>
        <v/>
      </c>
      <c r="O26" s="476"/>
      <c r="P26" s="476" t="str">
        <f>IF(AND('Mapa final'!$K$16="Alta",'Mapa final'!$O$16="Mayor"),CONCATENATE("R",'Mapa final'!$A$16),"")</f>
        <v/>
      </c>
      <c r="Q26" s="476"/>
      <c r="R26" s="476" t="str">
        <f>IF(AND('Mapa final'!$K$19="Alta",'Mapa final'!$O$19="Mayor"),CONCATENATE("R",'Mapa final'!$A$19),"")</f>
        <v/>
      </c>
      <c r="S26" s="488"/>
      <c r="T26" s="487" t="str">
        <f>IF(AND('Mapa final'!$K$7="Alta",'Mapa final'!$O$7="Mayor"),CONCATENATE("R",'Mapa final'!$A$7),"")</f>
        <v/>
      </c>
      <c r="U26" s="476"/>
      <c r="V26" s="476" t="str">
        <f>IF(AND('Mapa final'!$K$10="Alta",'Mapa final'!$O$10="Mayor"),CONCATENATE("R",'Mapa final'!$A$10),"")</f>
        <v/>
      </c>
      <c r="W26" s="476"/>
      <c r="X26" s="476" t="str">
        <f>IF(AND('Mapa final'!$K$13="Alta",'Mapa final'!$O$13="Mayor"),CONCATENATE("R",'Mapa final'!$A$13),"")</f>
        <v/>
      </c>
      <c r="Y26" s="476"/>
      <c r="Z26" s="476" t="str">
        <f>IF(AND('Mapa final'!$K$16="Alta",'Mapa final'!$O$16="Mayor"),CONCATENATE("R",'Mapa final'!$A$16),"")</f>
        <v/>
      </c>
      <c r="AA26" s="476"/>
      <c r="AB26" s="476" t="str">
        <f>IF(AND('Mapa final'!$K$19="Alta",'Mapa final'!$O$19="Mayor"),CONCATENATE("R",'Mapa final'!$A$19),"")</f>
        <v/>
      </c>
      <c r="AC26" s="488"/>
      <c r="AD26" s="485" t="str">
        <f>IF(AND('Mapa final'!$K$7="Alta",'Mapa final'!$O$7="Mayor"),CONCATENATE("R",'Mapa final'!$A$7),"")</f>
        <v/>
      </c>
      <c r="AE26" s="486"/>
      <c r="AF26" s="486" t="str">
        <f>IF(AND('Mapa final'!$K$10="Alta",'Mapa final'!$O$10="Mayor"),CONCATENATE("R",'Mapa final'!$A$10),"")</f>
        <v/>
      </c>
      <c r="AG26" s="486"/>
      <c r="AH26" s="486" t="str">
        <f>IF(AND('Mapa final'!$K$13="Alta",'Mapa final'!$O$13="Mayor"),CONCATENATE("R",'Mapa final'!$A$13),"")</f>
        <v/>
      </c>
      <c r="AI26" s="486"/>
      <c r="AJ26" s="486" t="str">
        <f>IF(AND('Mapa final'!$K$16="Alta",'Mapa final'!$O$16="Mayor"),CONCATENATE("R",'Mapa final'!$A$16),"")</f>
        <v/>
      </c>
      <c r="AK26" s="486"/>
      <c r="AL26" s="486" t="str">
        <f>IF(AND('Mapa final'!$K$19="Alta",'Mapa final'!$O$19="Mayor"),CONCATENATE("R",'Mapa final'!$A$19),"")</f>
        <v/>
      </c>
      <c r="AM26" s="502"/>
      <c r="AN26" s="485" t="str">
        <f>IF(AND('Mapa final'!$K$7="Alta",'Mapa final'!$O$7="Mayor"),CONCATENATE("R",'Mapa final'!$A$7),"")</f>
        <v/>
      </c>
      <c r="AO26" s="486"/>
      <c r="AP26" s="486" t="str">
        <f>IF(AND('Mapa final'!$K$10="Alta",'Mapa final'!$O$10="Mayor"),CONCATENATE("R",'Mapa final'!$A$10),"")</f>
        <v/>
      </c>
      <c r="AQ26" s="486"/>
      <c r="AR26" s="486" t="str">
        <f>IF(AND('Mapa final'!$K$13="Alta",'Mapa final'!$O$13="Mayor"),CONCATENATE("R",'Mapa final'!$A$13),"")</f>
        <v/>
      </c>
      <c r="AS26" s="486"/>
      <c r="AT26" s="486" t="str">
        <f>IF(AND('Mapa final'!$K$16="Alta",'Mapa final'!$O$16="Mayor"),CONCATENATE("R",'Mapa final'!$A$16),"")</f>
        <v/>
      </c>
      <c r="AU26" s="486"/>
      <c r="AV26" s="486" t="str">
        <f>IF(AND('Mapa final'!$K$19="Alta",'Mapa final'!$O$19="Mayor"),CONCATENATE("R",'Mapa final'!$A$19),"")</f>
        <v/>
      </c>
      <c r="AW26" s="502"/>
      <c r="AX26" s="495" t="str">
        <f>IF(AND('Mapa final'!$K$7="Alta",'Mapa final'!$O$7="Catastrófico"),CONCATENATE("R",'Mapa final'!$A$7),"")</f>
        <v/>
      </c>
      <c r="AY26" s="496"/>
      <c r="AZ26" s="496" t="str">
        <f>IF(AND('Mapa final'!$K$10="Alta",'Mapa final'!$O$10="Catastrófico"),CONCATENATE("R",'Mapa final'!$A$10),"")</f>
        <v/>
      </c>
      <c r="BA26" s="496"/>
      <c r="BB26" s="496" t="str">
        <f>IF(AND('Mapa final'!$K$13="Alta",'Mapa final'!$O$13="Catastrófico"),CONCATENATE("R",'Mapa final'!$A$13),"")</f>
        <v/>
      </c>
      <c r="BC26" s="496"/>
      <c r="BD26" s="496" t="str">
        <f>IF(AND('Mapa final'!$K$16="Alta",'Mapa final'!$O$16="Catastrófico"),CONCATENATE("R",'Mapa final'!$A$16),"")</f>
        <v/>
      </c>
      <c r="BE26" s="496"/>
      <c r="BF26" s="496" t="str">
        <f>IF(AND('Mapa final'!$K$19="Alta",'Mapa final'!$O$19="Catastrófico"),CONCATENATE("R",'Mapa final'!$A$19),"")</f>
        <v/>
      </c>
      <c r="BG26" s="497"/>
      <c r="BH26" s="41"/>
      <c r="BI26" s="512"/>
      <c r="BJ26" s="513"/>
      <c r="BK26" s="513"/>
      <c r="BL26" s="513"/>
      <c r="BM26" s="513"/>
      <c r="BN26" s="514"/>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row>
    <row r="27" spans="1:100" ht="15" customHeight="1" x14ac:dyDescent="0.25">
      <c r="A27" s="41"/>
      <c r="B27" s="461"/>
      <c r="C27" s="461"/>
      <c r="D27" s="311"/>
      <c r="E27" s="480"/>
      <c r="F27" s="481"/>
      <c r="G27" s="481"/>
      <c r="H27" s="481"/>
      <c r="I27" s="482"/>
      <c r="J27" s="470"/>
      <c r="K27" s="471"/>
      <c r="L27" s="471"/>
      <c r="M27" s="471"/>
      <c r="N27" s="471"/>
      <c r="O27" s="471"/>
      <c r="P27" s="471"/>
      <c r="Q27" s="471"/>
      <c r="R27" s="471"/>
      <c r="S27" s="474"/>
      <c r="T27" s="470"/>
      <c r="U27" s="471"/>
      <c r="V27" s="471"/>
      <c r="W27" s="471"/>
      <c r="X27" s="471"/>
      <c r="Y27" s="471"/>
      <c r="Z27" s="471"/>
      <c r="AA27" s="471"/>
      <c r="AB27" s="471"/>
      <c r="AC27" s="474"/>
      <c r="AD27" s="462"/>
      <c r="AE27" s="463"/>
      <c r="AF27" s="463"/>
      <c r="AG27" s="463"/>
      <c r="AH27" s="463"/>
      <c r="AI27" s="463"/>
      <c r="AJ27" s="463"/>
      <c r="AK27" s="463"/>
      <c r="AL27" s="463"/>
      <c r="AM27" s="499"/>
      <c r="AN27" s="462"/>
      <c r="AO27" s="463"/>
      <c r="AP27" s="463"/>
      <c r="AQ27" s="463"/>
      <c r="AR27" s="463"/>
      <c r="AS27" s="463"/>
      <c r="AT27" s="463"/>
      <c r="AU27" s="463"/>
      <c r="AV27" s="463"/>
      <c r="AW27" s="499"/>
      <c r="AX27" s="491"/>
      <c r="AY27" s="489"/>
      <c r="AZ27" s="489"/>
      <c r="BA27" s="489"/>
      <c r="BB27" s="489"/>
      <c r="BC27" s="489"/>
      <c r="BD27" s="489"/>
      <c r="BE27" s="489"/>
      <c r="BF27" s="489"/>
      <c r="BG27" s="490"/>
      <c r="BH27" s="41"/>
      <c r="BI27" s="512"/>
      <c r="BJ27" s="513"/>
      <c r="BK27" s="513"/>
      <c r="BL27" s="513"/>
      <c r="BM27" s="513"/>
      <c r="BN27" s="514"/>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row>
    <row r="28" spans="1:100" ht="15" customHeight="1" x14ac:dyDescent="0.25">
      <c r="A28" s="41"/>
      <c r="B28" s="461"/>
      <c r="C28" s="461"/>
      <c r="D28" s="311"/>
      <c r="E28" s="480"/>
      <c r="F28" s="481"/>
      <c r="G28" s="481"/>
      <c r="H28" s="481"/>
      <c r="I28" s="482"/>
      <c r="J28" s="470" t="str">
        <f>IF(AND('Mapa final'!$K$22="Alta",'Mapa final'!$O$22="Mayor"),CONCATENATE("R",'Mapa final'!$A$22),"")</f>
        <v/>
      </c>
      <c r="K28" s="471"/>
      <c r="L28" s="471" t="str">
        <f>IF(AND('Mapa final'!$K$25="Alta",'Mapa final'!$O$25="Mayor"),CONCATENATE("R",'Mapa final'!$A$25),"")</f>
        <v>R8</v>
      </c>
      <c r="M28" s="471"/>
      <c r="N28" s="471" t="str">
        <f>IF(AND('Mapa final'!$K$28="Alta",'Mapa final'!$O$28="Mayor"),CONCATENATE("R",'Mapa final'!$A$28),"")</f>
        <v/>
      </c>
      <c r="O28" s="471"/>
      <c r="P28" s="471" t="str">
        <f>IF(AND('Mapa final'!$K$31="Alta",'Mapa final'!$O$31="Mayor"),CONCATENATE("R",'Mapa final'!$A$31),"")</f>
        <v/>
      </c>
      <c r="Q28" s="471"/>
      <c r="R28" s="471" t="str">
        <f>IF(AND('Mapa final'!$K$34="Alta",'Mapa final'!$O$34="Mayor"),CONCATENATE("R",'Mapa final'!$A$34),"")</f>
        <v/>
      </c>
      <c r="S28" s="474"/>
      <c r="T28" s="470" t="str">
        <f>IF(AND('Mapa final'!$K$22="Alta",'Mapa final'!$O$22="Mayor"),CONCATENATE("R",'Mapa final'!$A$22),"")</f>
        <v/>
      </c>
      <c r="U28" s="471"/>
      <c r="V28" s="471" t="str">
        <f>IF(AND('Mapa final'!$K$25="Alta",'Mapa final'!$O$25="Mayor"),CONCATENATE("R",'Mapa final'!$A$25),"")</f>
        <v>R8</v>
      </c>
      <c r="W28" s="471"/>
      <c r="X28" s="471" t="str">
        <f>IF(AND('Mapa final'!$K$28="Alta",'Mapa final'!$O$28="Mayor"),CONCATENATE("R",'Mapa final'!$A$28),"")</f>
        <v/>
      </c>
      <c r="Y28" s="471"/>
      <c r="Z28" s="471" t="str">
        <f>IF(AND('Mapa final'!$K$31="Alta",'Mapa final'!$O$31="Mayor"),CONCATENATE("R",'Mapa final'!$A$31),"")</f>
        <v/>
      </c>
      <c r="AA28" s="471"/>
      <c r="AB28" s="471" t="str">
        <f>IF(AND('Mapa final'!$K$34="Alta",'Mapa final'!$O$34="Mayor"),CONCATENATE("R",'Mapa final'!$A$34),"")</f>
        <v/>
      </c>
      <c r="AC28" s="474"/>
      <c r="AD28" s="462" t="str">
        <f>IF(AND('Mapa final'!$K$22="Alta",'Mapa final'!$O$22="Mayor"),CONCATENATE("R",'Mapa final'!$A$22),"")</f>
        <v/>
      </c>
      <c r="AE28" s="463"/>
      <c r="AF28" s="463" t="str">
        <f>IF(AND('Mapa final'!$K$25="Alta",'Mapa final'!$O$25="Mayor"),CONCATENATE("R",'Mapa final'!$A$25),"")</f>
        <v>R8</v>
      </c>
      <c r="AG28" s="463"/>
      <c r="AH28" s="463" t="str">
        <f>IF(AND('Mapa final'!$K$28="Alta",'Mapa final'!$O$28="Mayor"),CONCATENATE("R",'Mapa final'!$A$28),"")</f>
        <v/>
      </c>
      <c r="AI28" s="463"/>
      <c r="AJ28" s="463" t="str">
        <f>IF(AND('Mapa final'!$K$31="Alta",'Mapa final'!$O$31="Mayor"),CONCATENATE("R",'Mapa final'!$A$31),"")</f>
        <v/>
      </c>
      <c r="AK28" s="463"/>
      <c r="AL28" s="463" t="str">
        <f>IF(AND('Mapa final'!$K$34="Alta",'Mapa final'!$O$34="Mayor"),CONCATENATE("R",'Mapa final'!$A$34),"")</f>
        <v/>
      </c>
      <c r="AM28" s="499"/>
      <c r="AN28" s="462" t="str">
        <f>IF(AND('Mapa final'!$K$22="Alta",'Mapa final'!$O$22="Mayor"),CONCATENATE("R",'Mapa final'!$A$22),"")</f>
        <v/>
      </c>
      <c r="AO28" s="463"/>
      <c r="AP28" s="463" t="str">
        <f>IF(AND('Mapa final'!$K$25="Alta",'Mapa final'!$O$25="Mayor"),CONCATENATE("R",'Mapa final'!$A$25),"")</f>
        <v>R8</v>
      </c>
      <c r="AQ28" s="463"/>
      <c r="AR28" s="463" t="str">
        <f>IF(AND('Mapa final'!$K$28="Alta",'Mapa final'!$O$28="Mayor"),CONCATENATE("R",'Mapa final'!$A$28),"")</f>
        <v/>
      </c>
      <c r="AS28" s="463"/>
      <c r="AT28" s="463" t="str">
        <f>IF(AND('Mapa final'!$K$31="Alta",'Mapa final'!$O$31="Mayor"),CONCATENATE("R",'Mapa final'!$A$31),"")</f>
        <v/>
      </c>
      <c r="AU28" s="463"/>
      <c r="AV28" s="463" t="str">
        <f>IF(AND('Mapa final'!$K$34="Alta",'Mapa final'!$O$34="Mayor"),CONCATENATE("R",'Mapa final'!$A$34),"")</f>
        <v/>
      </c>
      <c r="AW28" s="499"/>
      <c r="AX28" s="491" t="str">
        <f>IF(AND('Mapa final'!$K$22="Alta",'Mapa final'!$O$22="Catastrófico"),CONCATENATE("R",'Mapa final'!$A$22),"")</f>
        <v/>
      </c>
      <c r="AY28" s="489"/>
      <c r="AZ28" s="489" t="str">
        <f>IF(AND('Mapa final'!$K$25="Alta",'Mapa final'!$O$25="Catastrófico"),CONCATENATE("R",'Mapa final'!$A$25),"")</f>
        <v/>
      </c>
      <c r="BA28" s="489"/>
      <c r="BB28" s="489" t="str">
        <f>IF(AND('Mapa final'!$K$28="Alta",'Mapa final'!$O$28="Catastrófico"),CONCATENATE("R",'Mapa final'!$A$28),"")</f>
        <v/>
      </c>
      <c r="BC28" s="489"/>
      <c r="BD28" s="489" t="str">
        <f>IF(AND('Mapa final'!$K$31="Alta",'Mapa final'!$O$31="Catastrófico"),CONCATENATE("R",'Mapa final'!$A$31),"")</f>
        <v/>
      </c>
      <c r="BE28" s="489"/>
      <c r="BF28" s="489" t="str">
        <f>IF(AND('Mapa final'!$K$34="Alta",'Mapa final'!$O$34="Catastrófico"),CONCATENATE("R",'Mapa final'!$A$34),"")</f>
        <v/>
      </c>
      <c r="BG28" s="490"/>
      <c r="BH28" s="41"/>
      <c r="BI28" s="512"/>
      <c r="BJ28" s="513"/>
      <c r="BK28" s="513"/>
      <c r="BL28" s="513"/>
      <c r="BM28" s="513"/>
      <c r="BN28" s="514"/>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row>
    <row r="29" spans="1:100" ht="15" customHeight="1" x14ac:dyDescent="0.25">
      <c r="A29" s="41"/>
      <c r="B29" s="461"/>
      <c r="C29" s="461"/>
      <c r="D29" s="311"/>
      <c r="E29" s="480"/>
      <c r="F29" s="481"/>
      <c r="G29" s="481"/>
      <c r="H29" s="481"/>
      <c r="I29" s="482"/>
      <c r="J29" s="470"/>
      <c r="K29" s="471"/>
      <c r="L29" s="471"/>
      <c r="M29" s="471"/>
      <c r="N29" s="471"/>
      <c r="O29" s="471"/>
      <c r="P29" s="471"/>
      <c r="Q29" s="471"/>
      <c r="R29" s="471"/>
      <c r="S29" s="474"/>
      <c r="T29" s="470"/>
      <c r="U29" s="471"/>
      <c r="V29" s="471"/>
      <c r="W29" s="471"/>
      <c r="X29" s="471"/>
      <c r="Y29" s="471"/>
      <c r="Z29" s="471"/>
      <c r="AA29" s="471"/>
      <c r="AB29" s="471"/>
      <c r="AC29" s="474"/>
      <c r="AD29" s="462"/>
      <c r="AE29" s="463"/>
      <c r="AF29" s="463"/>
      <c r="AG29" s="463"/>
      <c r="AH29" s="463"/>
      <c r="AI29" s="463"/>
      <c r="AJ29" s="463"/>
      <c r="AK29" s="463"/>
      <c r="AL29" s="463"/>
      <c r="AM29" s="499"/>
      <c r="AN29" s="462"/>
      <c r="AO29" s="463"/>
      <c r="AP29" s="463"/>
      <c r="AQ29" s="463"/>
      <c r="AR29" s="463"/>
      <c r="AS29" s="463"/>
      <c r="AT29" s="463"/>
      <c r="AU29" s="463"/>
      <c r="AV29" s="463"/>
      <c r="AW29" s="499"/>
      <c r="AX29" s="491"/>
      <c r="AY29" s="489"/>
      <c r="AZ29" s="489"/>
      <c r="BA29" s="489"/>
      <c r="BB29" s="489"/>
      <c r="BC29" s="489"/>
      <c r="BD29" s="489"/>
      <c r="BE29" s="489"/>
      <c r="BF29" s="489"/>
      <c r="BG29" s="490"/>
      <c r="BH29" s="41"/>
      <c r="BI29" s="512"/>
      <c r="BJ29" s="513"/>
      <c r="BK29" s="513"/>
      <c r="BL29" s="513"/>
      <c r="BM29" s="513"/>
      <c r="BN29" s="514"/>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row>
    <row r="30" spans="1:100" ht="15" customHeight="1" x14ac:dyDescent="0.25">
      <c r="A30" s="41"/>
      <c r="B30" s="461"/>
      <c r="C30" s="461"/>
      <c r="D30" s="311"/>
      <c r="E30" s="480"/>
      <c r="F30" s="481"/>
      <c r="G30" s="481"/>
      <c r="H30" s="481"/>
      <c r="I30" s="482"/>
      <c r="J30" s="470" t="str">
        <f>IF(AND('Mapa final'!$K$37="Alta",'Mapa final'!$O$37="Mayor"),CONCATENATE("R",'Mapa final'!$A$37),"")</f>
        <v/>
      </c>
      <c r="K30" s="471"/>
      <c r="L30" s="471" t="str">
        <f>IF(AND('Mapa final'!$K$40="Alta",'Mapa final'!$O$40="Mayor"),CONCATENATE("R",'Mapa final'!$A$40),"")</f>
        <v/>
      </c>
      <c r="M30" s="471"/>
      <c r="N30" s="471" t="str">
        <f>IF(AND('Mapa final'!$K$43="Alta",'Mapa final'!$O$43="Mayor"),CONCATENATE("R",'Mapa final'!$A$43),"")</f>
        <v/>
      </c>
      <c r="O30" s="471"/>
      <c r="P30" s="471" t="str">
        <f>IF(AND('Mapa final'!$K$46="Alta",'Mapa final'!$O$46="Mayor"),CONCATENATE("R",'Mapa final'!$A$46),"")</f>
        <v/>
      </c>
      <c r="Q30" s="471"/>
      <c r="R30" s="471" t="str">
        <f>IF(AND('Mapa final'!$K$49="Alta",'Mapa final'!$O$49="Mayor"),CONCATENATE("R",'Mapa final'!$A$49),"")</f>
        <v/>
      </c>
      <c r="S30" s="474"/>
      <c r="T30" s="470" t="str">
        <f>IF(AND('Mapa final'!$K$37="Alta",'Mapa final'!$O$37="Mayor"),CONCATENATE("R",'Mapa final'!$A$37),"")</f>
        <v/>
      </c>
      <c r="U30" s="471"/>
      <c r="V30" s="471" t="str">
        <f>IF(AND('Mapa final'!$K$40="Alta",'Mapa final'!$O$40="Mayor"),CONCATENATE("R",'Mapa final'!$A$40),"")</f>
        <v/>
      </c>
      <c r="W30" s="471"/>
      <c r="X30" s="471" t="str">
        <f>IF(AND('Mapa final'!$K$43="Alta",'Mapa final'!$O$43="Mayor"),CONCATENATE("R",'Mapa final'!$A$43),"")</f>
        <v/>
      </c>
      <c r="Y30" s="471"/>
      <c r="Z30" s="471" t="str">
        <f>IF(AND('Mapa final'!$K$46="Alta",'Mapa final'!$O$46="Mayor"),CONCATENATE("R",'Mapa final'!$A$46),"")</f>
        <v/>
      </c>
      <c r="AA30" s="471"/>
      <c r="AB30" s="471" t="str">
        <f>IF(AND('Mapa final'!$K$49="Alta",'Mapa final'!$O$49="Mayor"),CONCATENATE("R",'Mapa final'!$A$49),"")</f>
        <v/>
      </c>
      <c r="AC30" s="474"/>
      <c r="AD30" s="462" t="str">
        <f>IF(AND('Mapa final'!$K$37="Alta",'Mapa final'!$O$37="Mayor"),CONCATENATE("R",'Mapa final'!$A$37),"")</f>
        <v/>
      </c>
      <c r="AE30" s="463"/>
      <c r="AF30" s="463" t="str">
        <f>IF(AND('Mapa final'!$K$40="Alta",'Mapa final'!$O$40="Mayor"),CONCATENATE("R",'Mapa final'!$A$40),"")</f>
        <v/>
      </c>
      <c r="AG30" s="463"/>
      <c r="AH30" s="463" t="str">
        <f>IF(AND('Mapa final'!$K$43="Alta",'Mapa final'!$O$43="Mayor"),CONCATENATE("R",'Mapa final'!$A$43),"")</f>
        <v/>
      </c>
      <c r="AI30" s="463"/>
      <c r="AJ30" s="463" t="str">
        <f>IF(AND('Mapa final'!$K$46="Alta",'Mapa final'!$O$46="Mayor"),CONCATENATE("R",'Mapa final'!$A$46),"")</f>
        <v/>
      </c>
      <c r="AK30" s="463"/>
      <c r="AL30" s="463" t="str">
        <f>IF(AND('Mapa final'!$K$49="Alta",'Mapa final'!$O$49="Mayor"),CONCATENATE("R",'Mapa final'!$A$49),"")</f>
        <v/>
      </c>
      <c r="AM30" s="499"/>
      <c r="AN30" s="462" t="str">
        <f>IF(AND('Mapa final'!$K$37="Alta",'Mapa final'!$O$37="Mayor"),CONCATENATE("R",'Mapa final'!$A$37),"")</f>
        <v/>
      </c>
      <c r="AO30" s="463"/>
      <c r="AP30" s="463" t="str">
        <f>IF(AND('Mapa final'!$K$40="Alta",'Mapa final'!$O$40="Mayor"),CONCATENATE("R",'Mapa final'!$A$40),"")</f>
        <v/>
      </c>
      <c r="AQ30" s="463"/>
      <c r="AR30" s="463" t="str">
        <f>IF(AND('Mapa final'!$K$43="Alta",'Mapa final'!$O$43="Mayor"),CONCATENATE("R",'Mapa final'!$A$43),"")</f>
        <v/>
      </c>
      <c r="AS30" s="463"/>
      <c r="AT30" s="463" t="str">
        <f>IF(AND('Mapa final'!$K$46="Alta",'Mapa final'!$O$46="Mayor"),CONCATENATE("R",'Mapa final'!$A$46),"")</f>
        <v/>
      </c>
      <c r="AU30" s="463"/>
      <c r="AV30" s="463" t="str">
        <f>IF(AND('Mapa final'!$K$49="Alta",'Mapa final'!$O$49="Mayor"),CONCATENATE("R",'Mapa final'!$A$49),"")</f>
        <v/>
      </c>
      <c r="AW30" s="499"/>
      <c r="AX30" s="491" t="str">
        <f>IF(AND('Mapa final'!$K$37="Alta",'Mapa final'!$O$37="Catastrófico"),CONCATENATE("R",'Mapa final'!$A$37),"")</f>
        <v/>
      </c>
      <c r="AY30" s="489"/>
      <c r="AZ30" s="489" t="str">
        <f>IF(AND('Mapa final'!$K$40="Alta",'Mapa final'!$O$40="Catastrófico"),CONCATENATE("R",'Mapa final'!$A$40),"")</f>
        <v/>
      </c>
      <c r="BA30" s="489"/>
      <c r="BB30" s="489" t="str">
        <f>IF(AND('Mapa final'!$K$43="Alta",'Mapa final'!$O$43="Catastrófico"),CONCATENATE("R",'Mapa final'!$A$43),"")</f>
        <v/>
      </c>
      <c r="BC30" s="489"/>
      <c r="BD30" s="489" t="str">
        <f>IF(AND('Mapa final'!$K$46="Alta",'Mapa final'!$O$46="Catastrófico"),CONCATENATE("R",'Mapa final'!$A$46),"")</f>
        <v/>
      </c>
      <c r="BE30" s="489"/>
      <c r="BF30" s="489" t="str">
        <f>IF(AND('Mapa final'!$K$49="Alta",'Mapa final'!$O$49="Catastrófico"),CONCATENATE("R",'Mapa final'!$A$49),"")</f>
        <v/>
      </c>
      <c r="BG30" s="490"/>
      <c r="BH30" s="41"/>
      <c r="BI30" s="512"/>
      <c r="BJ30" s="513"/>
      <c r="BK30" s="513"/>
      <c r="BL30" s="513"/>
      <c r="BM30" s="513"/>
      <c r="BN30" s="514"/>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row>
    <row r="31" spans="1:100" ht="15" customHeight="1" x14ac:dyDescent="0.25">
      <c r="A31" s="41"/>
      <c r="B31" s="461"/>
      <c r="C31" s="461"/>
      <c r="D31" s="311"/>
      <c r="E31" s="480"/>
      <c r="F31" s="481"/>
      <c r="G31" s="481"/>
      <c r="H31" s="481"/>
      <c r="I31" s="482"/>
      <c r="J31" s="470"/>
      <c r="K31" s="471"/>
      <c r="L31" s="471"/>
      <c r="M31" s="471"/>
      <c r="N31" s="471"/>
      <c r="O31" s="471"/>
      <c r="P31" s="471"/>
      <c r="Q31" s="471"/>
      <c r="R31" s="471"/>
      <c r="S31" s="474"/>
      <c r="T31" s="470"/>
      <c r="U31" s="471"/>
      <c r="V31" s="471"/>
      <c r="W31" s="471"/>
      <c r="X31" s="471"/>
      <c r="Y31" s="471"/>
      <c r="Z31" s="471"/>
      <c r="AA31" s="471"/>
      <c r="AB31" s="471"/>
      <c r="AC31" s="474"/>
      <c r="AD31" s="462"/>
      <c r="AE31" s="463"/>
      <c r="AF31" s="463"/>
      <c r="AG31" s="463"/>
      <c r="AH31" s="463"/>
      <c r="AI31" s="463"/>
      <c r="AJ31" s="463"/>
      <c r="AK31" s="463"/>
      <c r="AL31" s="463"/>
      <c r="AM31" s="499"/>
      <c r="AN31" s="462"/>
      <c r="AO31" s="463"/>
      <c r="AP31" s="463"/>
      <c r="AQ31" s="463"/>
      <c r="AR31" s="463"/>
      <c r="AS31" s="463"/>
      <c r="AT31" s="463"/>
      <c r="AU31" s="463"/>
      <c r="AV31" s="463"/>
      <c r="AW31" s="499"/>
      <c r="AX31" s="491"/>
      <c r="AY31" s="489"/>
      <c r="AZ31" s="489"/>
      <c r="BA31" s="489"/>
      <c r="BB31" s="489"/>
      <c r="BC31" s="489"/>
      <c r="BD31" s="489"/>
      <c r="BE31" s="489"/>
      <c r="BF31" s="489"/>
      <c r="BG31" s="490"/>
      <c r="BH31" s="41"/>
      <c r="BI31" s="512"/>
      <c r="BJ31" s="513"/>
      <c r="BK31" s="513"/>
      <c r="BL31" s="513"/>
      <c r="BM31" s="513"/>
      <c r="BN31" s="514"/>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row>
    <row r="32" spans="1:100" ht="15" customHeight="1" x14ac:dyDescent="0.25">
      <c r="A32" s="41"/>
      <c r="B32" s="461"/>
      <c r="C32" s="461"/>
      <c r="D32" s="311"/>
      <c r="E32" s="480"/>
      <c r="F32" s="481"/>
      <c r="G32" s="481"/>
      <c r="H32" s="481"/>
      <c r="I32" s="482"/>
      <c r="J32" s="470" t="str">
        <f>IF(AND('Mapa final'!$K$52="Alta",'Mapa final'!$O$52="Mayor"),CONCATENATE("R",'Mapa final'!$A$52),"")</f>
        <v/>
      </c>
      <c r="K32" s="471"/>
      <c r="L32" s="471" t="str">
        <f>IF(AND('Mapa final'!$K$55="Alta",'Mapa final'!$O$55="Mayor"),CONCATENATE("R",'Mapa final'!$A$55),"")</f>
        <v/>
      </c>
      <c r="M32" s="471"/>
      <c r="N32" s="471" t="str">
        <f>IF(AND('Mapa final'!$K$58="Alta",'Mapa final'!$O$58="Mayor"),CONCATENATE("R",'Mapa final'!$A$58),"")</f>
        <v/>
      </c>
      <c r="O32" s="471"/>
      <c r="P32" s="471" t="str">
        <f>IF(AND('Mapa final'!$K$61="Alta",'Mapa final'!$O$61="Mayor"),CONCATENATE("R",'Mapa final'!$A$61),"")</f>
        <v/>
      </c>
      <c r="Q32" s="471"/>
      <c r="R32" s="471" t="str">
        <f>IF(AND('Mapa final'!$K$64="Alta",'Mapa final'!$O$64="Mayor"),CONCATENATE("R",'Mapa final'!$A$64),"")</f>
        <v/>
      </c>
      <c r="S32" s="474"/>
      <c r="T32" s="470" t="str">
        <f>IF(AND('Mapa final'!$K$52="Alta",'Mapa final'!$O$52="Mayor"),CONCATENATE("R",'Mapa final'!$A$52),"")</f>
        <v/>
      </c>
      <c r="U32" s="471"/>
      <c r="V32" s="471" t="str">
        <f>IF(AND('Mapa final'!$K$55="Alta",'Mapa final'!$O$55="Mayor"),CONCATENATE("R",'Mapa final'!$A$55),"")</f>
        <v/>
      </c>
      <c r="W32" s="471"/>
      <c r="X32" s="471" t="str">
        <f>IF(AND('Mapa final'!$K$58="Alta",'Mapa final'!$O$58="Mayor"),CONCATENATE("R",'Mapa final'!$A$58),"")</f>
        <v/>
      </c>
      <c r="Y32" s="471"/>
      <c r="Z32" s="471" t="str">
        <f>IF(AND('Mapa final'!$K$61="Alta",'Mapa final'!$O$61="Mayor"),CONCATENATE("R",'Mapa final'!$A$61),"")</f>
        <v/>
      </c>
      <c r="AA32" s="471"/>
      <c r="AB32" s="471" t="str">
        <f>IF(AND('Mapa final'!$K$64="Alta",'Mapa final'!$O$64="Mayor"),CONCATENATE("R",'Mapa final'!$A$64),"")</f>
        <v/>
      </c>
      <c r="AC32" s="474"/>
      <c r="AD32" s="462" t="str">
        <f>IF(AND('Mapa final'!$K$52="Alta",'Mapa final'!$O$52="Mayor"),CONCATENATE("R",'Mapa final'!$A$52),"")</f>
        <v/>
      </c>
      <c r="AE32" s="463"/>
      <c r="AF32" s="463" t="str">
        <f>IF(AND('Mapa final'!$K$55="Alta",'Mapa final'!$O$55="Mayor"),CONCATENATE("R",'Mapa final'!$A$55),"")</f>
        <v/>
      </c>
      <c r="AG32" s="463"/>
      <c r="AH32" s="463" t="str">
        <f>IF(AND('Mapa final'!$K$58="Alta",'Mapa final'!$O$58="Mayor"),CONCATENATE("R",'Mapa final'!$A$58),"")</f>
        <v/>
      </c>
      <c r="AI32" s="463"/>
      <c r="AJ32" s="463" t="str">
        <f>IF(AND('Mapa final'!$K$61="Alta",'Mapa final'!$O$61="Mayor"),CONCATENATE("R",'Mapa final'!$A$61),"")</f>
        <v/>
      </c>
      <c r="AK32" s="463"/>
      <c r="AL32" s="463" t="str">
        <f>IF(AND('Mapa final'!$K$64="Alta",'Mapa final'!$O$64="Mayor"),CONCATENATE("R",'Mapa final'!$A$64),"")</f>
        <v/>
      </c>
      <c r="AM32" s="499"/>
      <c r="AN32" s="462" t="str">
        <f>IF(AND('Mapa final'!$K$52="Alta",'Mapa final'!$O$52="Mayor"),CONCATENATE("R",'Mapa final'!$A$52),"")</f>
        <v/>
      </c>
      <c r="AO32" s="463"/>
      <c r="AP32" s="463" t="str">
        <f>IF(AND('Mapa final'!$K$55="Alta",'Mapa final'!$O$55="Mayor"),CONCATENATE("R",'Mapa final'!$A$55),"")</f>
        <v/>
      </c>
      <c r="AQ32" s="463"/>
      <c r="AR32" s="463" t="str">
        <f>IF(AND('Mapa final'!$K$58="Alta",'Mapa final'!$O$58="Mayor"),CONCATENATE("R",'Mapa final'!$A$58),"")</f>
        <v/>
      </c>
      <c r="AS32" s="463"/>
      <c r="AT32" s="463" t="str">
        <f>IF(AND('Mapa final'!$K$61="Alta",'Mapa final'!$O$61="Mayor"),CONCATENATE("R",'Mapa final'!$A$61),"")</f>
        <v/>
      </c>
      <c r="AU32" s="463"/>
      <c r="AV32" s="463" t="str">
        <f>IF(AND('Mapa final'!$K$64="Alta",'Mapa final'!$O$64="Mayor"),CONCATENATE("R",'Mapa final'!$A$64),"")</f>
        <v/>
      </c>
      <c r="AW32" s="499"/>
      <c r="AX32" s="491" t="str">
        <f>IF(AND('Mapa final'!$K$52="Alta",'Mapa final'!$O$52="Catastrófico"),CONCATENATE("R",'Mapa final'!$A$52),"")</f>
        <v/>
      </c>
      <c r="AY32" s="489"/>
      <c r="AZ32" s="489" t="str">
        <f>IF(AND('Mapa final'!$K$55="Alta",'Mapa final'!$O$55="Catastrófico"),CONCATENATE("R",'Mapa final'!$A$55),"")</f>
        <v/>
      </c>
      <c r="BA32" s="489"/>
      <c r="BB32" s="489" t="str">
        <f>IF(AND('Mapa final'!$K$58="Alta",'Mapa final'!$O$58="Catastrófico"),CONCATENATE("R",'Mapa final'!$A$58),"")</f>
        <v/>
      </c>
      <c r="BC32" s="489"/>
      <c r="BD32" s="489" t="str">
        <f>IF(AND('Mapa final'!$K$61="Alta",'Mapa final'!$O$61="Catastrófico"),CONCATENATE("R",'Mapa final'!$A$61),"")</f>
        <v/>
      </c>
      <c r="BE32" s="489"/>
      <c r="BF32" s="489" t="str">
        <f>IF(AND('Mapa final'!$K$64="Alta",'Mapa final'!$O$64="Catastrófico"),CONCATENATE("R",'Mapa final'!$A$64),"")</f>
        <v/>
      </c>
      <c r="BG32" s="490"/>
      <c r="BH32" s="41"/>
      <c r="BI32" s="512"/>
      <c r="BJ32" s="513"/>
      <c r="BK32" s="513"/>
      <c r="BL32" s="513"/>
      <c r="BM32" s="513"/>
      <c r="BN32" s="514"/>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row>
    <row r="33" spans="1:100" ht="15" customHeight="1" thickBot="1" x14ac:dyDescent="0.3">
      <c r="A33" s="41"/>
      <c r="B33" s="461"/>
      <c r="C33" s="461"/>
      <c r="D33" s="311"/>
      <c r="E33" s="480"/>
      <c r="F33" s="481"/>
      <c r="G33" s="481"/>
      <c r="H33" s="481"/>
      <c r="I33" s="482"/>
      <c r="J33" s="470"/>
      <c r="K33" s="471"/>
      <c r="L33" s="471"/>
      <c r="M33" s="471"/>
      <c r="N33" s="471"/>
      <c r="O33" s="471"/>
      <c r="P33" s="471"/>
      <c r="Q33" s="471"/>
      <c r="R33" s="471"/>
      <c r="S33" s="474"/>
      <c r="T33" s="470"/>
      <c r="U33" s="471"/>
      <c r="V33" s="471"/>
      <c r="W33" s="471"/>
      <c r="X33" s="471"/>
      <c r="Y33" s="471"/>
      <c r="Z33" s="471"/>
      <c r="AA33" s="471"/>
      <c r="AB33" s="471"/>
      <c r="AC33" s="474"/>
      <c r="AD33" s="462"/>
      <c r="AE33" s="463"/>
      <c r="AF33" s="463"/>
      <c r="AG33" s="463"/>
      <c r="AH33" s="463"/>
      <c r="AI33" s="463"/>
      <c r="AJ33" s="463"/>
      <c r="AK33" s="463"/>
      <c r="AL33" s="463"/>
      <c r="AM33" s="499"/>
      <c r="AN33" s="462"/>
      <c r="AO33" s="463"/>
      <c r="AP33" s="463"/>
      <c r="AQ33" s="463"/>
      <c r="AR33" s="463"/>
      <c r="AS33" s="463"/>
      <c r="AT33" s="463"/>
      <c r="AU33" s="463"/>
      <c r="AV33" s="463"/>
      <c r="AW33" s="499"/>
      <c r="AX33" s="491"/>
      <c r="AY33" s="489"/>
      <c r="AZ33" s="489"/>
      <c r="BA33" s="489"/>
      <c r="BB33" s="489"/>
      <c r="BC33" s="489"/>
      <c r="BD33" s="489"/>
      <c r="BE33" s="489"/>
      <c r="BF33" s="489"/>
      <c r="BG33" s="490"/>
      <c r="BH33" s="41"/>
      <c r="BI33" s="515"/>
      <c r="BJ33" s="516"/>
      <c r="BK33" s="516"/>
      <c r="BL33" s="516"/>
      <c r="BM33" s="516"/>
      <c r="BN33" s="517"/>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row>
    <row r="34" spans="1:100" ht="15" customHeight="1" x14ac:dyDescent="0.25">
      <c r="A34" s="41"/>
      <c r="B34" s="461"/>
      <c r="C34" s="461"/>
      <c r="D34" s="311"/>
      <c r="E34" s="480"/>
      <c r="F34" s="481"/>
      <c r="G34" s="481"/>
      <c r="H34" s="481"/>
      <c r="I34" s="482"/>
      <c r="J34" s="470" t="str">
        <f>IF(AND('Mapa final'!$K$67="Alta",'Mapa final'!$O$67="Mayor"),CONCATENATE("R",'Mapa final'!$A$67),"")</f>
        <v/>
      </c>
      <c r="K34" s="471"/>
      <c r="L34" s="471" t="str">
        <f>IF(AND('Mapa final'!$K$70="Alta",'Mapa final'!$O$70="Mayor"),CONCATENATE("R",'Mapa final'!$A$70),"")</f>
        <v/>
      </c>
      <c r="M34" s="471"/>
      <c r="N34" s="471" t="str">
        <f>IF(AND('Mapa final'!$K$73="Alta",'Mapa final'!$O$73="Mayor"),CONCATENATE("R",'Mapa final'!$A$73),"")</f>
        <v/>
      </c>
      <c r="O34" s="471"/>
      <c r="P34" s="471" t="str">
        <f>IF(AND('Mapa final'!$K$76="Alta",'Mapa final'!$O$76="Mayor"),CONCATENATE("R",'Mapa final'!$A$76),"")</f>
        <v/>
      </c>
      <c r="Q34" s="471"/>
      <c r="R34" s="471" t="str">
        <f>IF(AND('Mapa final'!$K$79="Alta",'Mapa final'!$O$79="Mayor"),CONCATENATE("R",'Mapa final'!$A$79),"")</f>
        <v/>
      </c>
      <c r="S34" s="474"/>
      <c r="T34" s="470" t="str">
        <f>IF(AND('Mapa final'!$K$67="Alta",'Mapa final'!$O$67="Mayor"),CONCATENATE("R",'Mapa final'!$A$67),"")</f>
        <v/>
      </c>
      <c r="U34" s="471"/>
      <c r="V34" s="471" t="str">
        <f>IF(AND('Mapa final'!$K$70="Alta",'Mapa final'!$O$70="Mayor"),CONCATENATE("R",'Mapa final'!$A$70),"")</f>
        <v/>
      </c>
      <c r="W34" s="471"/>
      <c r="X34" s="471" t="str">
        <f>IF(AND('Mapa final'!$K$73="Alta",'Mapa final'!$O$73="Mayor"),CONCATENATE("R",'Mapa final'!$A$73),"")</f>
        <v/>
      </c>
      <c r="Y34" s="471"/>
      <c r="Z34" s="471" t="str">
        <f>IF(AND('Mapa final'!$K$76="Alta",'Mapa final'!$O$76="Mayor"),CONCATENATE("R",'Mapa final'!$A$76),"")</f>
        <v/>
      </c>
      <c r="AA34" s="471"/>
      <c r="AB34" s="471" t="str">
        <f>IF(AND('Mapa final'!$K$79="Alta",'Mapa final'!$O$79="Mayor"),CONCATENATE("R",'Mapa final'!$A$79),"")</f>
        <v/>
      </c>
      <c r="AC34" s="474"/>
      <c r="AD34" s="462" t="str">
        <f>IF(AND('Mapa final'!$K$67="Alta",'Mapa final'!$O$67="Mayor"),CONCATENATE("R",'Mapa final'!$A$67),"")</f>
        <v/>
      </c>
      <c r="AE34" s="463"/>
      <c r="AF34" s="463" t="str">
        <f>IF(AND('Mapa final'!$K$70="Alta",'Mapa final'!$O$70="Mayor"),CONCATENATE("R",'Mapa final'!$A$70),"")</f>
        <v/>
      </c>
      <c r="AG34" s="463"/>
      <c r="AH34" s="463" t="str">
        <f>IF(AND('Mapa final'!$K$73="Alta",'Mapa final'!$O$73="Mayor"),CONCATENATE("R",'Mapa final'!$A$73),"")</f>
        <v/>
      </c>
      <c r="AI34" s="463"/>
      <c r="AJ34" s="463" t="str">
        <f>IF(AND('Mapa final'!$K$76="Alta",'Mapa final'!$O$76="Mayor"),CONCATENATE("R",'Mapa final'!$A$76),"")</f>
        <v/>
      </c>
      <c r="AK34" s="463"/>
      <c r="AL34" s="463" t="str">
        <f>IF(AND('Mapa final'!$K$79="Alta",'Mapa final'!$O$79="Mayor"),CONCATENATE("R",'Mapa final'!$A$79),"")</f>
        <v/>
      </c>
      <c r="AM34" s="499"/>
      <c r="AN34" s="462" t="str">
        <f>IF(AND('Mapa final'!$K$67="Alta",'Mapa final'!$O$67="Mayor"),CONCATENATE("R",'Mapa final'!$A$67),"")</f>
        <v/>
      </c>
      <c r="AO34" s="463"/>
      <c r="AP34" s="463" t="str">
        <f>IF(AND('Mapa final'!$K$70="Alta",'Mapa final'!$O$70="Mayor"),CONCATENATE("R",'Mapa final'!$A$70),"")</f>
        <v/>
      </c>
      <c r="AQ34" s="463"/>
      <c r="AR34" s="463" t="str">
        <f>IF(AND('Mapa final'!$K$73="Alta",'Mapa final'!$O$73="Mayor"),CONCATENATE("R",'Mapa final'!$A$73),"")</f>
        <v/>
      </c>
      <c r="AS34" s="463"/>
      <c r="AT34" s="463" t="str">
        <f>IF(AND('Mapa final'!$K$76="Alta",'Mapa final'!$O$76="Mayor"),CONCATENATE("R",'Mapa final'!$A$76),"")</f>
        <v/>
      </c>
      <c r="AU34" s="463"/>
      <c r="AV34" s="463" t="str">
        <f>IF(AND('Mapa final'!$K$79="Alta",'Mapa final'!$O$79="Mayor"),CONCATENATE("R",'Mapa final'!$A$79),"")</f>
        <v/>
      </c>
      <c r="AW34" s="499"/>
      <c r="AX34" s="491" t="str">
        <f>IF(AND('Mapa final'!$K$67="Alta",'Mapa final'!$O$67="Catastrófico"),CONCATENATE("R",'Mapa final'!$A$67),"")</f>
        <v/>
      </c>
      <c r="AY34" s="489"/>
      <c r="AZ34" s="489" t="str">
        <f>IF(AND('Mapa final'!$K$70="Alta",'Mapa final'!$O$70="Catastrófico"),CONCATENATE("R",'Mapa final'!$A$70),"")</f>
        <v/>
      </c>
      <c r="BA34" s="489"/>
      <c r="BB34" s="489" t="str">
        <f>IF(AND('Mapa final'!$K$73="Alta",'Mapa final'!$O$73="Catastrófico"),CONCATENATE("R",'Mapa final'!$A$73),"")</f>
        <v/>
      </c>
      <c r="BC34" s="489"/>
      <c r="BD34" s="489" t="str">
        <f>IF(AND('Mapa final'!$K$76="Alta",'Mapa final'!$O$76="Catastrófico"),CONCATENATE("R",'Mapa final'!$A$76),"")</f>
        <v/>
      </c>
      <c r="BE34" s="489"/>
      <c r="BF34" s="489" t="str">
        <f>IF(AND('Mapa final'!$K$79="Alta",'Mapa final'!$O$79="Catastrófico"),CONCATENATE("R",'Mapa final'!$A$79),"")</f>
        <v/>
      </c>
      <c r="BG34" s="490"/>
      <c r="BH34" s="41"/>
      <c r="BI34" s="518" t="s">
        <v>74</v>
      </c>
      <c r="BJ34" s="519"/>
      <c r="BK34" s="519"/>
      <c r="BL34" s="519"/>
      <c r="BM34" s="519"/>
      <c r="BN34" s="520"/>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row>
    <row r="35" spans="1:100" ht="15" customHeight="1" x14ac:dyDescent="0.25">
      <c r="A35" s="41"/>
      <c r="B35" s="461"/>
      <c r="C35" s="461"/>
      <c r="D35" s="311"/>
      <c r="E35" s="480"/>
      <c r="F35" s="481"/>
      <c r="G35" s="481"/>
      <c r="H35" s="481"/>
      <c r="I35" s="482"/>
      <c r="J35" s="470"/>
      <c r="K35" s="471"/>
      <c r="L35" s="471"/>
      <c r="M35" s="471"/>
      <c r="N35" s="471"/>
      <c r="O35" s="471"/>
      <c r="P35" s="471"/>
      <c r="Q35" s="471"/>
      <c r="R35" s="471"/>
      <c r="S35" s="474"/>
      <c r="T35" s="470"/>
      <c r="U35" s="471"/>
      <c r="V35" s="471"/>
      <c r="W35" s="471"/>
      <c r="X35" s="471"/>
      <c r="Y35" s="471"/>
      <c r="Z35" s="471"/>
      <c r="AA35" s="471"/>
      <c r="AB35" s="471"/>
      <c r="AC35" s="474"/>
      <c r="AD35" s="462"/>
      <c r="AE35" s="463"/>
      <c r="AF35" s="463"/>
      <c r="AG35" s="463"/>
      <c r="AH35" s="463"/>
      <c r="AI35" s="463"/>
      <c r="AJ35" s="463"/>
      <c r="AK35" s="463"/>
      <c r="AL35" s="463"/>
      <c r="AM35" s="499"/>
      <c r="AN35" s="462"/>
      <c r="AO35" s="463"/>
      <c r="AP35" s="463"/>
      <c r="AQ35" s="463"/>
      <c r="AR35" s="463"/>
      <c r="AS35" s="463"/>
      <c r="AT35" s="463"/>
      <c r="AU35" s="463"/>
      <c r="AV35" s="463"/>
      <c r="AW35" s="499"/>
      <c r="AX35" s="491"/>
      <c r="AY35" s="489"/>
      <c r="AZ35" s="489"/>
      <c r="BA35" s="489"/>
      <c r="BB35" s="489"/>
      <c r="BC35" s="489"/>
      <c r="BD35" s="489"/>
      <c r="BE35" s="489"/>
      <c r="BF35" s="489"/>
      <c r="BG35" s="490"/>
      <c r="BH35" s="41"/>
      <c r="BI35" s="521"/>
      <c r="BJ35" s="522"/>
      <c r="BK35" s="522"/>
      <c r="BL35" s="522"/>
      <c r="BM35" s="522"/>
      <c r="BN35" s="523"/>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row>
    <row r="36" spans="1:100" ht="15" customHeight="1" x14ac:dyDescent="0.25">
      <c r="A36" s="41"/>
      <c r="B36" s="461"/>
      <c r="C36" s="461"/>
      <c r="D36" s="311"/>
      <c r="E36" s="480"/>
      <c r="F36" s="481"/>
      <c r="G36" s="481"/>
      <c r="H36" s="481"/>
      <c r="I36" s="482"/>
      <c r="J36" s="470" t="str">
        <f>IF(AND('Mapa final'!$K$82="Alta",'Mapa final'!$O$82="Mayor"),CONCATENATE("R",'Mapa final'!$A$82),"")</f>
        <v/>
      </c>
      <c r="K36" s="471"/>
      <c r="L36" s="471" t="str">
        <f>IF(AND('Mapa final'!$K$85="Alta",'Mapa final'!$O$85="Mayor"),CONCATENATE("R",'Mapa final'!$A$85),"")</f>
        <v/>
      </c>
      <c r="M36" s="471"/>
      <c r="N36" s="471" t="str">
        <f>IF(AND('Mapa final'!$K$88="Alta",'Mapa final'!$O$88="Mayor"),CONCATENATE("R",'Mapa final'!$A$88),"")</f>
        <v/>
      </c>
      <c r="O36" s="471"/>
      <c r="P36" s="471" t="str">
        <f>IF(AND('Mapa final'!$K$91="Alta",'Mapa final'!$O$91="Mayor"),CONCATENATE("R",'Mapa final'!$A$91),"")</f>
        <v>R30</v>
      </c>
      <c r="Q36" s="471"/>
      <c r="R36" s="471" t="str">
        <f>IF(AND('Mapa final'!$K$94="Alta",'Mapa final'!$O$94="Mayor"),CONCATENATE("R",'Mapa final'!$A$94),"")</f>
        <v/>
      </c>
      <c r="S36" s="474"/>
      <c r="T36" s="470" t="str">
        <f>IF(AND('Mapa final'!$K$82="Alta",'Mapa final'!$O$82="Mayor"),CONCATENATE("R",'Mapa final'!$A$82),"")</f>
        <v/>
      </c>
      <c r="U36" s="471"/>
      <c r="V36" s="471" t="str">
        <f>IF(AND('Mapa final'!$K$85="Alta",'Mapa final'!$O$85="Mayor"),CONCATENATE("R",'Mapa final'!$A$85),"")</f>
        <v/>
      </c>
      <c r="W36" s="471"/>
      <c r="X36" s="471" t="str">
        <f>IF(AND('Mapa final'!$K$88="Alta",'Mapa final'!$O$88="Mayor"),CONCATENATE("R",'Mapa final'!$A$88),"")</f>
        <v/>
      </c>
      <c r="Y36" s="471"/>
      <c r="Z36" s="471" t="str">
        <f>IF(AND('Mapa final'!$K$91="Alta",'Mapa final'!$O$91="Mayor"),CONCATENATE("R",'Mapa final'!$A$91),"")</f>
        <v>R30</v>
      </c>
      <c r="AA36" s="471"/>
      <c r="AB36" s="471" t="str">
        <f>IF(AND('Mapa final'!$K$94="Alta",'Mapa final'!$O$94="Mayor"),CONCATENATE("R",'Mapa final'!$A$94),"")</f>
        <v/>
      </c>
      <c r="AC36" s="474"/>
      <c r="AD36" s="462" t="str">
        <f>IF(AND('Mapa final'!$K$82="Alta",'Mapa final'!$O$82="Mayor"),CONCATENATE("R",'Mapa final'!$A$82),"")</f>
        <v/>
      </c>
      <c r="AE36" s="463"/>
      <c r="AF36" s="463" t="str">
        <f>IF(AND('Mapa final'!$K$85="Alta",'Mapa final'!$O$85="Mayor"),CONCATENATE("R",'Mapa final'!$A$85),"")</f>
        <v/>
      </c>
      <c r="AG36" s="463"/>
      <c r="AH36" s="463" t="str">
        <f>IF(AND('Mapa final'!$K$88="Alta",'Mapa final'!$O$88="Mayor"),CONCATENATE("R",'Mapa final'!$A$88),"")</f>
        <v/>
      </c>
      <c r="AI36" s="463"/>
      <c r="AJ36" s="463" t="str">
        <f>IF(AND('Mapa final'!$K$91="Alta",'Mapa final'!$O$91="Mayor"),CONCATENATE("R",'Mapa final'!$A$91),"")</f>
        <v>R30</v>
      </c>
      <c r="AK36" s="463"/>
      <c r="AL36" s="463" t="str">
        <f>IF(AND('Mapa final'!$K$94="Alta",'Mapa final'!$O$94="Mayor"),CONCATENATE("R",'Mapa final'!$A$94),"")</f>
        <v/>
      </c>
      <c r="AM36" s="499"/>
      <c r="AN36" s="462" t="str">
        <f>IF(AND('Mapa final'!$K$82="Alta",'Mapa final'!$O$82="Mayor"),CONCATENATE("R",'Mapa final'!$A$82),"")</f>
        <v/>
      </c>
      <c r="AO36" s="463"/>
      <c r="AP36" s="463" t="str">
        <f>IF(AND('Mapa final'!$K$85="Alta",'Mapa final'!$O$85="Mayor"),CONCATENATE("R",'Mapa final'!$A$85),"")</f>
        <v/>
      </c>
      <c r="AQ36" s="463"/>
      <c r="AR36" s="463" t="str">
        <f>IF(AND('Mapa final'!$K$88="Alta",'Mapa final'!$O$88="Mayor"),CONCATENATE("R",'Mapa final'!$A$88),"")</f>
        <v/>
      </c>
      <c r="AS36" s="463"/>
      <c r="AT36" s="463" t="str">
        <f>IF(AND('Mapa final'!$K$91="Alta",'Mapa final'!$O$91="Mayor"),CONCATENATE("R",'Mapa final'!$A$91),"")</f>
        <v>R30</v>
      </c>
      <c r="AU36" s="463"/>
      <c r="AV36" s="463" t="str">
        <f>IF(AND('Mapa final'!$K$94="Alta",'Mapa final'!$O$94="Mayor"),CONCATENATE("R",'Mapa final'!$A$94),"")</f>
        <v/>
      </c>
      <c r="AW36" s="499"/>
      <c r="AX36" s="491" t="str">
        <f>IF(AND('Mapa final'!$K$82="Alta",'Mapa final'!$O$82="Catastrófico"),CONCATENATE("R",'Mapa final'!$A$82),"")</f>
        <v/>
      </c>
      <c r="AY36" s="489"/>
      <c r="AZ36" s="489" t="str">
        <f>IF(AND('Mapa final'!$K$85="Alta",'Mapa final'!$O$85="Catastrófico"),CONCATENATE("R",'Mapa final'!$A$85),"")</f>
        <v/>
      </c>
      <c r="BA36" s="489"/>
      <c r="BB36" s="489" t="str">
        <f>IF(AND('Mapa final'!$K$88="Alta",'Mapa final'!$O$88="Catastrófico"),CONCATENATE("R",'Mapa final'!$A$88),"")</f>
        <v/>
      </c>
      <c r="BC36" s="489"/>
      <c r="BD36" s="489" t="str">
        <f>IF(AND('Mapa final'!$K$91="Alta",'Mapa final'!$O$91="Catastrófico"),CONCATENATE("R",'Mapa final'!$A$91),"")</f>
        <v/>
      </c>
      <c r="BE36" s="489"/>
      <c r="BF36" s="489" t="str">
        <f>IF(AND('Mapa final'!$K$94="Alta",'Mapa final'!$O$94="Catastrófico"),CONCATENATE("R",'Mapa final'!$A$94),"")</f>
        <v/>
      </c>
      <c r="BG36" s="490"/>
      <c r="BH36" s="41"/>
      <c r="BI36" s="521"/>
      <c r="BJ36" s="522"/>
      <c r="BK36" s="522"/>
      <c r="BL36" s="522"/>
      <c r="BM36" s="522"/>
      <c r="BN36" s="523"/>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row>
    <row r="37" spans="1:100" ht="15" customHeight="1" x14ac:dyDescent="0.25">
      <c r="A37" s="41"/>
      <c r="B37" s="461"/>
      <c r="C37" s="461"/>
      <c r="D37" s="311"/>
      <c r="E37" s="480"/>
      <c r="F37" s="481"/>
      <c r="G37" s="481"/>
      <c r="H37" s="481"/>
      <c r="I37" s="482"/>
      <c r="J37" s="470"/>
      <c r="K37" s="471"/>
      <c r="L37" s="471"/>
      <c r="M37" s="471"/>
      <c r="N37" s="471"/>
      <c r="O37" s="471"/>
      <c r="P37" s="471"/>
      <c r="Q37" s="471"/>
      <c r="R37" s="471"/>
      <c r="S37" s="474"/>
      <c r="T37" s="470"/>
      <c r="U37" s="471"/>
      <c r="V37" s="471"/>
      <c r="W37" s="471"/>
      <c r="X37" s="471"/>
      <c r="Y37" s="471"/>
      <c r="Z37" s="471"/>
      <c r="AA37" s="471"/>
      <c r="AB37" s="471"/>
      <c r="AC37" s="474"/>
      <c r="AD37" s="462"/>
      <c r="AE37" s="463"/>
      <c r="AF37" s="463"/>
      <c r="AG37" s="463"/>
      <c r="AH37" s="463"/>
      <c r="AI37" s="463"/>
      <c r="AJ37" s="463"/>
      <c r="AK37" s="463"/>
      <c r="AL37" s="463"/>
      <c r="AM37" s="499"/>
      <c r="AN37" s="462"/>
      <c r="AO37" s="463"/>
      <c r="AP37" s="463"/>
      <c r="AQ37" s="463"/>
      <c r="AR37" s="463"/>
      <c r="AS37" s="463"/>
      <c r="AT37" s="463"/>
      <c r="AU37" s="463"/>
      <c r="AV37" s="463"/>
      <c r="AW37" s="499"/>
      <c r="AX37" s="491"/>
      <c r="AY37" s="489"/>
      <c r="AZ37" s="489"/>
      <c r="BA37" s="489"/>
      <c r="BB37" s="489"/>
      <c r="BC37" s="489"/>
      <c r="BD37" s="489"/>
      <c r="BE37" s="489"/>
      <c r="BF37" s="489"/>
      <c r="BG37" s="490"/>
      <c r="BH37" s="41"/>
      <c r="BI37" s="521"/>
      <c r="BJ37" s="522"/>
      <c r="BK37" s="522"/>
      <c r="BL37" s="522"/>
      <c r="BM37" s="522"/>
      <c r="BN37" s="523"/>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row>
    <row r="38" spans="1:100" ht="15" customHeight="1" x14ac:dyDescent="0.25">
      <c r="A38" s="41"/>
      <c r="B38" s="461"/>
      <c r="C38" s="461"/>
      <c r="D38" s="311"/>
      <c r="E38" s="480"/>
      <c r="F38" s="481"/>
      <c r="G38" s="481"/>
      <c r="H38" s="481"/>
      <c r="I38" s="482"/>
      <c r="J38" s="470" t="str">
        <f>IF(AND('Mapa final'!$K$97="Alta",'Mapa final'!$O$97="Mayor"),CONCATENATE("R",'Mapa final'!$A$97),"")</f>
        <v/>
      </c>
      <c r="K38" s="471"/>
      <c r="L38" s="471" t="str">
        <f>IF(AND('Mapa final'!$K$100="Alta",'Mapa final'!$O$100="Mayor"),CONCATENATE("R",'Mapa final'!$A$100),"")</f>
        <v/>
      </c>
      <c r="M38" s="471"/>
      <c r="N38" s="471" t="str">
        <f>IF(AND('Mapa final'!$K$103="Alta",'Mapa final'!$O$103="Mayor"),CONCATENATE("R",'Mapa final'!$A$103),"")</f>
        <v/>
      </c>
      <c r="O38" s="471"/>
      <c r="P38" s="471" t="str">
        <f>IF(AND('Mapa final'!$K$106="Alta",'Mapa final'!$O$106="Mayor"),CONCATENATE("R",'Mapa final'!$A$106),"")</f>
        <v/>
      </c>
      <c r="Q38" s="471"/>
      <c r="R38" s="471" t="str">
        <f>IF(AND('Mapa final'!$K$109="Alta",'Mapa final'!$O$109="Mayor"),CONCATENATE("R",'Mapa final'!$A$109),"")</f>
        <v/>
      </c>
      <c r="S38" s="474"/>
      <c r="T38" s="470" t="str">
        <f>IF(AND('Mapa final'!$K$97="Alta",'Mapa final'!$O$97="Mayor"),CONCATENATE("R",'Mapa final'!$A$97),"")</f>
        <v/>
      </c>
      <c r="U38" s="471"/>
      <c r="V38" s="471" t="str">
        <f>IF(AND('Mapa final'!$K$100="Alta",'Mapa final'!$O$100="Mayor"),CONCATENATE("R",'Mapa final'!$A$100),"")</f>
        <v/>
      </c>
      <c r="W38" s="471"/>
      <c r="X38" s="471" t="str">
        <f>IF(AND('Mapa final'!$K$103="Alta",'Mapa final'!$O$103="Mayor"),CONCATENATE("R",'Mapa final'!$A$103),"")</f>
        <v/>
      </c>
      <c r="Y38" s="471"/>
      <c r="Z38" s="471" t="str">
        <f>IF(AND('Mapa final'!$K$106="Alta",'Mapa final'!$O$106="Mayor"),CONCATENATE("R",'Mapa final'!$A$106),"")</f>
        <v/>
      </c>
      <c r="AA38" s="471"/>
      <c r="AB38" s="471" t="str">
        <f>IF(AND('Mapa final'!$K$109="Alta",'Mapa final'!$O$109="Mayor"),CONCATENATE("R",'Mapa final'!$A$109),"")</f>
        <v/>
      </c>
      <c r="AC38" s="474"/>
      <c r="AD38" s="462" t="str">
        <f>IF(AND('Mapa final'!$K$97="Alta",'Mapa final'!$O$97="Mayor"),CONCATENATE("R",'Mapa final'!$A$97),"")</f>
        <v/>
      </c>
      <c r="AE38" s="463"/>
      <c r="AF38" s="463" t="str">
        <f>IF(AND('Mapa final'!$K$100="Alta",'Mapa final'!$O$100="Mayor"),CONCATENATE("R",'Mapa final'!$A$100),"")</f>
        <v/>
      </c>
      <c r="AG38" s="463"/>
      <c r="AH38" s="463" t="str">
        <f>IF(AND('Mapa final'!$K$103="Alta",'Mapa final'!$O$103="Mayor"),CONCATENATE("R",'Mapa final'!$A$103),"")</f>
        <v/>
      </c>
      <c r="AI38" s="463"/>
      <c r="AJ38" s="463" t="str">
        <f>IF(AND('Mapa final'!$K$106="Alta",'Mapa final'!$O$106="Mayor"),CONCATENATE("R",'Mapa final'!$A$106),"")</f>
        <v/>
      </c>
      <c r="AK38" s="463"/>
      <c r="AL38" s="463" t="str">
        <f>IF(AND('Mapa final'!$K$109="Alta",'Mapa final'!$O$109="Mayor"),CONCATENATE("R",'Mapa final'!$A$109),"")</f>
        <v/>
      </c>
      <c r="AM38" s="499"/>
      <c r="AN38" s="462" t="str">
        <f>IF(AND('Mapa final'!$K$97="Alta",'Mapa final'!$O$97="Mayor"),CONCATENATE("R",'Mapa final'!$A$97),"")</f>
        <v/>
      </c>
      <c r="AO38" s="463"/>
      <c r="AP38" s="463" t="str">
        <f>IF(AND('Mapa final'!$K$100="Alta",'Mapa final'!$O$100="Mayor"),CONCATENATE("R",'Mapa final'!$A$100),"")</f>
        <v/>
      </c>
      <c r="AQ38" s="463"/>
      <c r="AR38" s="463" t="str">
        <f>IF(AND('Mapa final'!$K$103="Alta",'Mapa final'!$O$103="Mayor"),CONCATENATE("R",'Mapa final'!$A$103),"")</f>
        <v/>
      </c>
      <c r="AS38" s="463"/>
      <c r="AT38" s="463" t="str">
        <f>IF(AND('Mapa final'!$K$106="Alta",'Mapa final'!$O$106="Mayor"),CONCATENATE("R",'Mapa final'!$A$106),"")</f>
        <v/>
      </c>
      <c r="AU38" s="463"/>
      <c r="AV38" s="463" t="str">
        <f>IF(AND('Mapa final'!$K$109="Alta",'Mapa final'!$O$109="Mayor"),CONCATENATE("R",'Mapa final'!$A$109),"")</f>
        <v/>
      </c>
      <c r="AW38" s="499"/>
      <c r="AX38" s="491" t="str">
        <f>IF(AND('Mapa final'!$K$97="Alta",'Mapa final'!$O$97="Catastrófico"),CONCATENATE("R",'Mapa final'!$A$97),"")</f>
        <v/>
      </c>
      <c r="AY38" s="489"/>
      <c r="AZ38" s="489" t="str">
        <f>IF(AND('Mapa final'!$K$100="Alta",'Mapa final'!$O$100="Catastrófico"),CONCATENATE("R",'Mapa final'!$A$100),"")</f>
        <v/>
      </c>
      <c r="BA38" s="489"/>
      <c r="BB38" s="489" t="str">
        <f>IF(AND('Mapa final'!$K$103="Alta",'Mapa final'!$O$103="Catastrófico"),CONCATENATE("R",'Mapa final'!$A$103),"")</f>
        <v/>
      </c>
      <c r="BC38" s="489"/>
      <c r="BD38" s="489" t="str">
        <f>IF(AND('Mapa final'!$K$106="Alta",'Mapa final'!$O$106="Catastrófico"),CONCATENATE("R",'Mapa final'!$A$106),"")</f>
        <v/>
      </c>
      <c r="BE38" s="489"/>
      <c r="BF38" s="489" t="str">
        <f>IF(AND('Mapa final'!$K$109="Alta",'Mapa final'!$O$109="Catastrófico"),CONCATENATE("R",'Mapa final'!$A$109),"")</f>
        <v/>
      </c>
      <c r="BG38" s="490"/>
      <c r="BH38" s="41"/>
      <c r="BI38" s="521"/>
      <c r="BJ38" s="522"/>
      <c r="BK38" s="522"/>
      <c r="BL38" s="522"/>
      <c r="BM38" s="522"/>
      <c r="BN38" s="523"/>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row>
    <row r="39" spans="1:100" ht="15" customHeight="1" x14ac:dyDescent="0.25">
      <c r="A39" s="41"/>
      <c r="B39" s="461"/>
      <c r="C39" s="461"/>
      <c r="D39" s="311"/>
      <c r="E39" s="480"/>
      <c r="F39" s="481"/>
      <c r="G39" s="481"/>
      <c r="H39" s="481"/>
      <c r="I39" s="482"/>
      <c r="J39" s="470"/>
      <c r="K39" s="471"/>
      <c r="L39" s="471"/>
      <c r="M39" s="471"/>
      <c r="N39" s="471"/>
      <c r="O39" s="471"/>
      <c r="P39" s="471"/>
      <c r="Q39" s="471"/>
      <c r="R39" s="471"/>
      <c r="S39" s="474"/>
      <c r="T39" s="470"/>
      <c r="U39" s="471"/>
      <c r="V39" s="471"/>
      <c r="W39" s="471"/>
      <c r="X39" s="471"/>
      <c r="Y39" s="471"/>
      <c r="Z39" s="471"/>
      <c r="AA39" s="471"/>
      <c r="AB39" s="471"/>
      <c r="AC39" s="474"/>
      <c r="AD39" s="462"/>
      <c r="AE39" s="463"/>
      <c r="AF39" s="463"/>
      <c r="AG39" s="463"/>
      <c r="AH39" s="463"/>
      <c r="AI39" s="463"/>
      <c r="AJ39" s="463"/>
      <c r="AK39" s="463"/>
      <c r="AL39" s="463"/>
      <c r="AM39" s="499"/>
      <c r="AN39" s="462"/>
      <c r="AO39" s="463"/>
      <c r="AP39" s="463"/>
      <c r="AQ39" s="463"/>
      <c r="AR39" s="463"/>
      <c r="AS39" s="463"/>
      <c r="AT39" s="463"/>
      <c r="AU39" s="463"/>
      <c r="AV39" s="463"/>
      <c r="AW39" s="499"/>
      <c r="AX39" s="491"/>
      <c r="AY39" s="489"/>
      <c r="AZ39" s="489"/>
      <c r="BA39" s="489"/>
      <c r="BB39" s="489"/>
      <c r="BC39" s="489"/>
      <c r="BD39" s="489"/>
      <c r="BE39" s="489"/>
      <c r="BF39" s="489"/>
      <c r="BG39" s="490"/>
      <c r="BH39" s="41"/>
      <c r="BI39" s="521"/>
      <c r="BJ39" s="522"/>
      <c r="BK39" s="522"/>
      <c r="BL39" s="522"/>
      <c r="BM39" s="522"/>
      <c r="BN39" s="523"/>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row>
    <row r="40" spans="1:100" ht="15" customHeight="1" x14ac:dyDescent="0.25">
      <c r="A40" s="41"/>
      <c r="B40" s="461"/>
      <c r="C40" s="461"/>
      <c r="D40" s="311"/>
      <c r="E40" s="480"/>
      <c r="F40" s="481"/>
      <c r="G40" s="481"/>
      <c r="H40" s="481"/>
      <c r="I40" s="482"/>
      <c r="J40" s="470" t="str">
        <f>IF(AND('Mapa final'!$K$112="Alta",'Mapa final'!$O$112="Mayor"),CONCATENATE("R",'Mapa final'!$A$112),"")</f>
        <v/>
      </c>
      <c r="K40" s="471"/>
      <c r="L40" s="471" t="str">
        <f>IF(AND('Mapa final'!$K$115="Alta",'Mapa final'!$O$115="Mayor"),CONCATENATE("R",'Mapa final'!$A$115),"")</f>
        <v/>
      </c>
      <c r="M40" s="471"/>
      <c r="N40" s="471" t="str">
        <f>IF(AND('Mapa final'!$K$118="Alta",'Mapa final'!$O$118="Mayor"),CONCATENATE("R",'Mapa final'!$A$118),"")</f>
        <v/>
      </c>
      <c r="O40" s="471"/>
      <c r="P40" s="471" t="str">
        <f>IF(AND('Mapa final'!$K$121="Alta",'Mapa final'!$O$121="Mayor"),CONCATENATE("R",'Mapa final'!$A$121),"")</f>
        <v/>
      </c>
      <c r="Q40" s="471"/>
      <c r="R40" s="471" t="str">
        <f>IF(AND('Mapa final'!$K$124="Alta",'Mapa final'!$O$124="Mayor"),CONCATENATE("R",'Mapa final'!$A$124),"")</f>
        <v/>
      </c>
      <c r="S40" s="474"/>
      <c r="T40" s="470" t="str">
        <f>IF(AND('Mapa final'!$K$112="Alta",'Mapa final'!$O$112="Mayor"),CONCATENATE("R",'Mapa final'!$A$112),"")</f>
        <v/>
      </c>
      <c r="U40" s="471"/>
      <c r="V40" s="471" t="str">
        <f>IF(AND('Mapa final'!$K$115="Alta",'Mapa final'!$O$115="Mayor"),CONCATENATE("R",'Mapa final'!$A$115),"")</f>
        <v/>
      </c>
      <c r="W40" s="471"/>
      <c r="X40" s="471" t="str">
        <f>IF(AND('Mapa final'!$K$118="Alta",'Mapa final'!$O$118="Mayor"),CONCATENATE("R",'Mapa final'!$A$118),"")</f>
        <v/>
      </c>
      <c r="Y40" s="471"/>
      <c r="Z40" s="471" t="str">
        <f>IF(AND('Mapa final'!$K$121="Alta",'Mapa final'!$O$121="Mayor"),CONCATENATE("R",'Mapa final'!$A$121),"")</f>
        <v/>
      </c>
      <c r="AA40" s="471"/>
      <c r="AB40" s="471" t="str">
        <f>IF(AND('Mapa final'!$K$124="Alta",'Mapa final'!$O$124="Mayor"),CONCATENATE("R",'Mapa final'!$A$124),"")</f>
        <v/>
      </c>
      <c r="AC40" s="474"/>
      <c r="AD40" s="462" t="str">
        <f>IF(AND('Mapa final'!$K$112="Alta",'Mapa final'!$O$112="Mayor"),CONCATENATE("R",'Mapa final'!$A$112),"")</f>
        <v/>
      </c>
      <c r="AE40" s="463"/>
      <c r="AF40" s="463" t="str">
        <f>IF(AND('Mapa final'!$K$115="Alta",'Mapa final'!$O$115="Mayor"),CONCATENATE("R",'Mapa final'!$A$115),"")</f>
        <v/>
      </c>
      <c r="AG40" s="463"/>
      <c r="AH40" s="463" t="str">
        <f>IF(AND('Mapa final'!$K$118="Alta",'Mapa final'!$O$118="Mayor"),CONCATENATE("R",'Mapa final'!$A$118),"")</f>
        <v/>
      </c>
      <c r="AI40" s="463"/>
      <c r="AJ40" s="463" t="str">
        <f>IF(AND('Mapa final'!$K$121="Alta",'Mapa final'!$O$121="Mayor"),CONCATENATE("R",'Mapa final'!$A$121),"")</f>
        <v/>
      </c>
      <c r="AK40" s="463"/>
      <c r="AL40" s="463" t="str">
        <f>IF(AND('Mapa final'!$K$124="Alta",'Mapa final'!$O$124="Mayor"),CONCATENATE("R",'Mapa final'!$A$124),"")</f>
        <v/>
      </c>
      <c r="AM40" s="499"/>
      <c r="AN40" s="462" t="str">
        <f>IF(AND('Mapa final'!$K$112="Alta",'Mapa final'!$O$112="Mayor"),CONCATENATE("R",'Mapa final'!$A$112),"")</f>
        <v/>
      </c>
      <c r="AO40" s="463"/>
      <c r="AP40" s="463" t="str">
        <f>IF(AND('Mapa final'!$K$115="Alta",'Mapa final'!$O$115="Mayor"),CONCATENATE("R",'Mapa final'!$A$115),"")</f>
        <v/>
      </c>
      <c r="AQ40" s="463"/>
      <c r="AR40" s="463" t="str">
        <f>IF(AND('Mapa final'!$K$118="Alta",'Mapa final'!$O$118="Mayor"),CONCATENATE("R",'Mapa final'!$A$118),"")</f>
        <v/>
      </c>
      <c r="AS40" s="463"/>
      <c r="AT40" s="463" t="str">
        <f>IF(AND('Mapa final'!$K$121="Alta",'Mapa final'!$O$121="Mayor"),CONCATENATE("R",'Mapa final'!$A$121),"")</f>
        <v/>
      </c>
      <c r="AU40" s="463"/>
      <c r="AV40" s="463" t="str">
        <f>IF(AND('Mapa final'!$K$124="Alta",'Mapa final'!$O$124="Mayor"),CONCATENATE("R",'Mapa final'!$A$124),"")</f>
        <v/>
      </c>
      <c r="AW40" s="499"/>
      <c r="AX40" s="491" t="str">
        <f>IF(AND('Mapa final'!$K$112="Alta",'Mapa final'!$O$112="Catastrófico"),CONCATENATE("R",'Mapa final'!$A$112),"")</f>
        <v/>
      </c>
      <c r="AY40" s="489"/>
      <c r="AZ40" s="489" t="str">
        <f>IF(AND('Mapa final'!$K$115="Alta",'Mapa final'!$O$115="Catastrófico"),CONCATENATE("R",'Mapa final'!$A$115),"")</f>
        <v/>
      </c>
      <c r="BA40" s="489"/>
      <c r="BB40" s="489" t="str">
        <f>IF(AND('Mapa final'!$K$118="Alta",'Mapa final'!$O$118="Catastrófico"),CONCATENATE("R",'Mapa final'!$A$118),"")</f>
        <v/>
      </c>
      <c r="BC40" s="489"/>
      <c r="BD40" s="489" t="str">
        <f>IF(AND('Mapa final'!$K$121="Alta",'Mapa final'!$O$121="Catastrófico"),CONCATENATE("R",'Mapa final'!$A$121),"")</f>
        <v/>
      </c>
      <c r="BE40" s="489"/>
      <c r="BF40" s="489" t="str">
        <f>IF(AND('Mapa final'!$K$124="Alta",'Mapa final'!$O$124="Catastrófico"),CONCATENATE("R",'Mapa final'!$A$124),"")</f>
        <v/>
      </c>
      <c r="BG40" s="490"/>
      <c r="BH40" s="41"/>
      <c r="BI40" s="521"/>
      <c r="BJ40" s="522"/>
      <c r="BK40" s="522"/>
      <c r="BL40" s="522"/>
      <c r="BM40" s="522"/>
      <c r="BN40" s="523"/>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row>
    <row r="41" spans="1:100" ht="15" customHeight="1" x14ac:dyDescent="0.25">
      <c r="A41" s="41"/>
      <c r="B41" s="461"/>
      <c r="C41" s="461"/>
      <c r="D41" s="311"/>
      <c r="E41" s="480"/>
      <c r="F41" s="481"/>
      <c r="G41" s="481"/>
      <c r="H41" s="481"/>
      <c r="I41" s="482"/>
      <c r="J41" s="470"/>
      <c r="K41" s="471"/>
      <c r="L41" s="471"/>
      <c r="M41" s="471"/>
      <c r="N41" s="471"/>
      <c r="O41" s="471"/>
      <c r="P41" s="471"/>
      <c r="Q41" s="471"/>
      <c r="R41" s="471"/>
      <c r="S41" s="474"/>
      <c r="T41" s="470"/>
      <c r="U41" s="471"/>
      <c r="V41" s="471"/>
      <c r="W41" s="471"/>
      <c r="X41" s="471"/>
      <c r="Y41" s="471"/>
      <c r="Z41" s="471"/>
      <c r="AA41" s="471"/>
      <c r="AB41" s="471"/>
      <c r="AC41" s="474"/>
      <c r="AD41" s="462"/>
      <c r="AE41" s="463"/>
      <c r="AF41" s="463"/>
      <c r="AG41" s="463"/>
      <c r="AH41" s="463"/>
      <c r="AI41" s="463"/>
      <c r="AJ41" s="463"/>
      <c r="AK41" s="463"/>
      <c r="AL41" s="463"/>
      <c r="AM41" s="499"/>
      <c r="AN41" s="462"/>
      <c r="AO41" s="463"/>
      <c r="AP41" s="463"/>
      <c r="AQ41" s="463"/>
      <c r="AR41" s="463"/>
      <c r="AS41" s="463"/>
      <c r="AT41" s="463"/>
      <c r="AU41" s="463"/>
      <c r="AV41" s="463"/>
      <c r="AW41" s="499"/>
      <c r="AX41" s="491"/>
      <c r="AY41" s="489"/>
      <c r="AZ41" s="489"/>
      <c r="BA41" s="489"/>
      <c r="BB41" s="489"/>
      <c r="BC41" s="489"/>
      <c r="BD41" s="489"/>
      <c r="BE41" s="489"/>
      <c r="BF41" s="489"/>
      <c r="BG41" s="490"/>
      <c r="BH41" s="41"/>
      <c r="BI41" s="521"/>
      <c r="BJ41" s="522"/>
      <c r="BK41" s="522"/>
      <c r="BL41" s="522"/>
      <c r="BM41" s="522"/>
      <c r="BN41" s="523"/>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row>
    <row r="42" spans="1:100" ht="15" customHeight="1" x14ac:dyDescent="0.25">
      <c r="A42" s="41"/>
      <c r="B42" s="461"/>
      <c r="C42" s="461"/>
      <c r="D42" s="311"/>
      <c r="E42" s="480"/>
      <c r="F42" s="481"/>
      <c r="G42" s="481"/>
      <c r="H42" s="481"/>
      <c r="I42" s="482"/>
      <c r="J42" s="470" t="str">
        <f>IF(AND('Mapa final'!$K$127="Alta",'Mapa final'!$O$127="Mayor"),CONCATENATE("R",'Mapa final'!$A$127),"")</f>
        <v/>
      </c>
      <c r="K42" s="471"/>
      <c r="L42" s="471" t="str">
        <f>IF(AND('Mapa final'!$K$130="Alta",'Mapa final'!$O$130="Mayor"),CONCATENATE("R",'Mapa final'!$A$130),"")</f>
        <v/>
      </c>
      <c r="M42" s="471"/>
      <c r="N42" s="471" t="str">
        <f>IF(AND('Mapa final'!$K$133="Alta",'Mapa final'!$O$133="Mayor"),CONCATENATE("R",'Mapa final'!$A$133),"")</f>
        <v/>
      </c>
      <c r="O42" s="471"/>
      <c r="P42" s="471" t="str">
        <f>IF(AND('Mapa final'!$K$136="Alta",'Mapa final'!$O$136="Mayor"),CONCATENATE("R",'Mapa final'!$A$136),"")</f>
        <v/>
      </c>
      <c r="Q42" s="471"/>
      <c r="R42" s="471" t="str">
        <f>IF(AND('Mapa final'!$K$139="Alta",'Mapa final'!$O$139="Mayor"),CONCATENATE("R",'Mapa final'!$A$139),"")</f>
        <v/>
      </c>
      <c r="S42" s="474"/>
      <c r="T42" s="470" t="str">
        <f>IF(AND('Mapa final'!$K$127="Alta",'Mapa final'!$O$127="Mayor"),CONCATENATE("R",'Mapa final'!$A$127),"")</f>
        <v/>
      </c>
      <c r="U42" s="471"/>
      <c r="V42" s="471" t="str">
        <f>IF(AND('Mapa final'!$K$130="Alta",'Mapa final'!$O$130="Mayor"),CONCATENATE("R",'Mapa final'!$A$130),"")</f>
        <v/>
      </c>
      <c r="W42" s="471"/>
      <c r="X42" s="471" t="str">
        <f>IF(AND('Mapa final'!$K$133="Alta",'Mapa final'!$O$133="Mayor"),CONCATENATE("R",'Mapa final'!$A$133),"")</f>
        <v/>
      </c>
      <c r="Y42" s="471"/>
      <c r="Z42" s="471" t="str">
        <f>IF(AND('Mapa final'!$K$136="Alta",'Mapa final'!$O$136="Mayor"),CONCATENATE("R",'Mapa final'!$A$136),"")</f>
        <v/>
      </c>
      <c r="AA42" s="471"/>
      <c r="AB42" s="471" t="str">
        <f>IF(AND('Mapa final'!$K$139="Alta",'Mapa final'!$O$139="Mayor"),CONCATENATE("R",'Mapa final'!$A$139),"")</f>
        <v/>
      </c>
      <c r="AC42" s="474"/>
      <c r="AD42" s="462" t="str">
        <f>IF(AND('Mapa final'!$K$127="Alta",'Mapa final'!$O$127="Mayor"),CONCATENATE("R",'Mapa final'!$A$127),"")</f>
        <v/>
      </c>
      <c r="AE42" s="463"/>
      <c r="AF42" s="463" t="str">
        <f>IF(AND('Mapa final'!$K$130="Alta",'Mapa final'!$O$130="Mayor"),CONCATENATE("R",'Mapa final'!$A$130),"")</f>
        <v/>
      </c>
      <c r="AG42" s="463"/>
      <c r="AH42" s="463" t="str">
        <f>IF(AND('Mapa final'!$K$133="Alta",'Mapa final'!$O$133="Mayor"),CONCATENATE("R",'Mapa final'!$A$133),"")</f>
        <v/>
      </c>
      <c r="AI42" s="463"/>
      <c r="AJ42" s="463" t="str">
        <f>IF(AND('Mapa final'!$K$136="Alta",'Mapa final'!$O$136="Mayor"),CONCATENATE("R",'Mapa final'!$A$136),"")</f>
        <v/>
      </c>
      <c r="AK42" s="463"/>
      <c r="AL42" s="463" t="str">
        <f>IF(AND('Mapa final'!$K$139="Alta",'Mapa final'!$O$139="Mayor"),CONCATENATE("R",'Mapa final'!$A$139),"")</f>
        <v/>
      </c>
      <c r="AM42" s="499"/>
      <c r="AN42" s="462" t="str">
        <f>IF(AND('Mapa final'!$K$127="Alta",'Mapa final'!$O$127="Mayor"),CONCATENATE("R",'Mapa final'!$A$127),"")</f>
        <v/>
      </c>
      <c r="AO42" s="463"/>
      <c r="AP42" s="463" t="str">
        <f>IF(AND('Mapa final'!$K$130="Alta",'Mapa final'!$O$130="Mayor"),CONCATENATE("R",'Mapa final'!$A$130),"")</f>
        <v/>
      </c>
      <c r="AQ42" s="463"/>
      <c r="AR42" s="463" t="str">
        <f>IF(AND('Mapa final'!$K$133="Alta",'Mapa final'!$O$133="Mayor"),CONCATENATE("R",'Mapa final'!$A$133),"")</f>
        <v/>
      </c>
      <c r="AS42" s="463"/>
      <c r="AT42" s="463" t="str">
        <f>IF(AND('Mapa final'!$K$136="Alta",'Mapa final'!$O$136="Mayor"),CONCATENATE("R",'Mapa final'!$A$136),"")</f>
        <v/>
      </c>
      <c r="AU42" s="463"/>
      <c r="AV42" s="463" t="str">
        <f>IF(AND('Mapa final'!$K$139="Alta",'Mapa final'!$O$139="Mayor"),CONCATENATE("R",'Mapa final'!$A$139),"")</f>
        <v/>
      </c>
      <c r="AW42" s="499"/>
      <c r="AX42" s="491" t="str">
        <f>IF(AND('Mapa final'!$K$127="Alta",'Mapa final'!$O$127="Catastrófico"),CONCATENATE("R",'Mapa final'!$A$127),"")</f>
        <v/>
      </c>
      <c r="AY42" s="489"/>
      <c r="AZ42" s="489" t="str">
        <f>IF(AND('Mapa final'!$K$130="Alta",'Mapa final'!$O$130="Catastrófico"),CONCATENATE("R",'Mapa final'!$A$130),"")</f>
        <v/>
      </c>
      <c r="BA42" s="489"/>
      <c r="BB42" s="489" t="str">
        <f>IF(AND('Mapa final'!$K$133="Alta",'Mapa final'!$O$133="Catastrófico"),CONCATENATE("R",'Mapa final'!$A$133),"")</f>
        <v/>
      </c>
      <c r="BC42" s="489"/>
      <c r="BD42" s="489" t="str">
        <f>IF(AND('Mapa final'!$K$136="Alta",'Mapa final'!$O$136="Catastrófico"),CONCATENATE("R",'Mapa final'!$A$136),"")</f>
        <v/>
      </c>
      <c r="BE42" s="489"/>
      <c r="BF42" s="489" t="str">
        <f>IF(AND('Mapa final'!$K$139="Alta",'Mapa final'!$O$139="Catastrófico"),CONCATENATE("R",'Mapa final'!$A$139),"")</f>
        <v/>
      </c>
      <c r="BG42" s="490"/>
      <c r="BH42" s="41"/>
      <c r="BI42" s="521"/>
      <c r="BJ42" s="522"/>
      <c r="BK42" s="522"/>
      <c r="BL42" s="522"/>
      <c r="BM42" s="522"/>
      <c r="BN42" s="523"/>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row>
    <row r="43" spans="1:100" ht="15" customHeight="1" x14ac:dyDescent="0.25">
      <c r="A43" s="41"/>
      <c r="B43" s="461"/>
      <c r="C43" s="461"/>
      <c r="D43" s="311"/>
      <c r="E43" s="480"/>
      <c r="F43" s="481"/>
      <c r="G43" s="481"/>
      <c r="H43" s="481"/>
      <c r="I43" s="482"/>
      <c r="J43" s="470"/>
      <c r="K43" s="471"/>
      <c r="L43" s="471"/>
      <c r="M43" s="471"/>
      <c r="N43" s="471"/>
      <c r="O43" s="471"/>
      <c r="P43" s="471"/>
      <c r="Q43" s="471"/>
      <c r="R43" s="471"/>
      <c r="S43" s="474"/>
      <c r="T43" s="470"/>
      <c r="U43" s="471"/>
      <c r="V43" s="471"/>
      <c r="W43" s="471"/>
      <c r="X43" s="471"/>
      <c r="Y43" s="471"/>
      <c r="Z43" s="471"/>
      <c r="AA43" s="471"/>
      <c r="AB43" s="471"/>
      <c r="AC43" s="474"/>
      <c r="AD43" s="462"/>
      <c r="AE43" s="463"/>
      <c r="AF43" s="463"/>
      <c r="AG43" s="463"/>
      <c r="AH43" s="463"/>
      <c r="AI43" s="463"/>
      <c r="AJ43" s="463"/>
      <c r="AK43" s="463"/>
      <c r="AL43" s="463"/>
      <c r="AM43" s="499"/>
      <c r="AN43" s="462"/>
      <c r="AO43" s="463"/>
      <c r="AP43" s="463"/>
      <c r="AQ43" s="463"/>
      <c r="AR43" s="463"/>
      <c r="AS43" s="463"/>
      <c r="AT43" s="463"/>
      <c r="AU43" s="463"/>
      <c r="AV43" s="463"/>
      <c r="AW43" s="499"/>
      <c r="AX43" s="491"/>
      <c r="AY43" s="489"/>
      <c r="AZ43" s="489"/>
      <c r="BA43" s="489"/>
      <c r="BB43" s="489"/>
      <c r="BC43" s="489"/>
      <c r="BD43" s="489"/>
      <c r="BE43" s="489"/>
      <c r="BF43" s="489"/>
      <c r="BG43" s="490"/>
      <c r="BH43" s="41"/>
      <c r="BI43" s="521"/>
      <c r="BJ43" s="522"/>
      <c r="BK43" s="522"/>
      <c r="BL43" s="522"/>
      <c r="BM43" s="522"/>
      <c r="BN43" s="523"/>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row>
    <row r="44" spans="1:100" ht="15" customHeight="1" x14ac:dyDescent="0.25">
      <c r="A44" s="41"/>
      <c r="B44" s="461"/>
      <c r="C44" s="461"/>
      <c r="D44" s="311"/>
      <c r="E44" s="480"/>
      <c r="F44" s="481"/>
      <c r="G44" s="481"/>
      <c r="H44" s="481"/>
      <c r="I44" s="482"/>
      <c r="J44" s="470" t="str">
        <f>IF(AND('Mapa final'!$K$142="Alta",'Mapa final'!$O$142="Mayor"),CONCATENATE("R",'Mapa final'!$A$142),"")</f>
        <v/>
      </c>
      <c r="K44" s="471"/>
      <c r="L44" s="471" t="str">
        <f>IF(AND('Mapa final'!$K$145="Alta",'Mapa final'!$O$145="Mayor"),CONCATENATE("R",'Mapa final'!$A$145),"")</f>
        <v/>
      </c>
      <c r="M44" s="471"/>
      <c r="N44" s="471" t="str">
        <f>IF(AND('Mapa final'!$K$148="Alta",'Mapa final'!$O$148="Mayor"),CONCATENATE("R",'Mapa final'!$A$148),"")</f>
        <v/>
      </c>
      <c r="O44" s="471"/>
      <c r="P44" s="471" t="str">
        <f>IF(AND('Mapa final'!$K$151="Alta",'Mapa final'!$O$151="Mayor"),CONCATENATE("R",'Mapa final'!$A$151),"")</f>
        <v/>
      </c>
      <c r="Q44" s="471"/>
      <c r="R44" s="471" t="str">
        <f>IF(AND('Mapa final'!$K$154="Alta",'Mapa final'!$O$154="Mayor"),CONCATENATE("R",'Mapa final'!$A$154),"")</f>
        <v/>
      </c>
      <c r="S44" s="474"/>
      <c r="T44" s="470" t="str">
        <f>IF(AND('Mapa final'!$K$142="Alta",'Mapa final'!$O$142="Mayor"),CONCATENATE("R",'Mapa final'!$A$142),"")</f>
        <v/>
      </c>
      <c r="U44" s="471"/>
      <c r="V44" s="471" t="str">
        <f>IF(AND('Mapa final'!$K$145="Alta",'Mapa final'!$O$145="Mayor"),CONCATENATE("R",'Mapa final'!$A$145),"")</f>
        <v/>
      </c>
      <c r="W44" s="471"/>
      <c r="X44" s="471" t="str">
        <f>IF(AND('Mapa final'!$K$148="Alta",'Mapa final'!$O$148="Mayor"),CONCATENATE("R",'Mapa final'!$A$148),"")</f>
        <v/>
      </c>
      <c r="Y44" s="471"/>
      <c r="Z44" s="471" t="str">
        <f>IF(AND('Mapa final'!$K$151="Alta",'Mapa final'!$O$151="Mayor"),CONCATENATE("R",'Mapa final'!$A$151),"")</f>
        <v/>
      </c>
      <c r="AA44" s="471"/>
      <c r="AB44" s="471" t="str">
        <f>IF(AND('Mapa final'!$K$154="Alta",'Mapa final'!$O$154="Mayor"),CONCATENATE("R",'Mapa final'!$A$154),"")</f>
        <v/>
      </c>
      <c r="AC44" s="474"/>
      <c r="AD44" s="462" t="str">
        <f>IF(AND('Mapa final'!$K$142="Alta",'Mapa final'!$O$142="Mayor"),CONCATENATE("R",'Mapa final'!$A$142),"")</f>
        <v/>
      </c>
      <c r="AE44" s="463"/>
      <c r="AF44" s="463" t="str">
        <f>IF(AND('Mapa final'!$K$145="Alta",'Mapa final'!$O$145="Mayor"),CONCATENATE("R",'Mapa final'!$A$145),"")</f>
        <v/>
      </c>
      <c r="AG44" s="463"/>
      <c r="AH44" s="463" t="str">
        <f>IF(AND('Mapa final'!$K$148="Alta",'Mapa final'!$O$148="Mayor"),CONCATENATE("R",'Mapa final'!$A$148),"")</f>
        <v/>
      </c>
      <c r="AI44" s="463"/>
      <c r="AJ44" s="463" t="str">
        <f>IF(AND('Mapa final'!$K$151="Alta",'Mapa final'!$O$151="Mayor"),CONCATENATE("R",'Mapa final'!$A$151),"")</f>
        <v/>
      </c>
      <c r="AK44" s="463"/>
      <c r="AL44" s="463" t="str">
        <f>IF(AND('Mapa final'!$K$154="Alta",'Mapa final'!$O$154="Mayor"),CONCATENATE("R",'Mapa final'!$A$154),"")</f>
        <v/>
      </c>
      <c r="AM44" s="499"/>
      <c r="AN44" s="462" t="str">
        <f>IF(AND('Mapa final'!$K$142="Alta",'Mapa final'!$O$142="Mayor"),CONCATENATE("R",'Mapa final'!$A$142),"")</f>
        <v/>
      </c>
      <c r="AO44" s="463"/>
      <c r="AP44" s="463" t="str">
        <f>IF(AND('Mapa final'!$K$145="Alta",'Mapa final'!$O$145="Mayor"),CONCATENATE("R",'Mapa final'!$A$145),"")</f>
        <v/>
      </c>
      <c r="AQ44" s="463"/>
      <c r="AR44" s="463" t="str">
        <f>IF(AND('Mapa final'!$K$148="Alta",'Mapa final'!$O$148="Mayor"),CONCATENATE("R",'Mapa final'!$A$148),"")</f>
        <v/>
      </c>
      <c r="AS44" s="463"/>
      <c r="AT44" s="463" t="str">
        <f>IF(AND('Mapa final'!$K$151="Alta",'Mapa final'!$O$151="Mayor"),CONCATENATE("R",'Mapa final'!$A$151),"")</f>
        <v/>
      </c>
      <c r="AU44" s="463"/>
      <c r="AV44" s="463" t="str">
        <f>IF(AND('Mapa final'!$K$154="Alta",'Mapa final'!$O$154="Mayor"),CONCATENATE("R",'Mapa final'!$A$154),"")</f>
        <v/>
      </c>
      <c r="AW44" s="499"/>
      <c r="AX44" s="491" t="str">
        <f>IF(AND('Mapa final'!$K$142="Alta",'Mapa final'!$O$142="Catastrófico"),CONCATENATE("R",'Mapa final'!$A$142),"")</f>
        <v/>
      </c>
      <c r="AY44" s="489"/>
      <c r="AZ44" s="489" t="str">
        <f>IF(AND('Mapa final'!$K$145="Alta",'Mapa final'!$O$145="Catastrófico"),CONCATENATE("R",'Mapa final'!$A$145),"")</f>
        <v/>
      </c>
      <c r="BA44" s="489"/>
      <c r="BB44" s="489" t="str">
        <f>IF(AND('Mapa final'!$K$148="Alta",'Mapa final'!$O$148="Catastrófico"),CONCATENATE("R",'Mapa final'!$A$148),"")</f>
        <v/>
      </c>
      <c r="BC44" s="489"/>
      <c r="BD44" s="489" t="str">
        <f>IF(AND('Mapa final'!$K$151="Alta",'Mapa final'!$O$151="Catastrófico"),CONCATENATE("R",'Mapa final'!$A$151),"")</f>
        <v/>
      </c>
      <c r="BE44" s="489"/>
      <c r="BF44" s="489" t="str">
        <f>IF(AND('Mapa final'!$K$154="Alta",'Mapa final'!$O$154="Catastrófico"),CONCATENATE("R",'Mapa final'!$A$154),"")</f>
        <v/>
      </c>
      <c r="BG44" s="490"/>
      <c r="BH44" s="41"/>
      <c r="BI44" s="521"/>
      <c r="BJ44" s="522"/>
      <c r="BK44" s="522"/>
      <c r="BL44" s="522"/>
      <c r="BM44" s="522"/>
      <c r="BN44" s="523"/>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row>
    <row r="45" spans="1:100" ht="15" customHeight="1" thickBot="1" x14ac:dyDescent="0.3">
      <c r="A45" s="41"/>
      <c r="B45" s="461"/>
      <c r="C45" s="461"/>
      <c r="D45" s="311"/>
      <c r="E45" s="480"/>
      <c r="F45" s="481"/>
      <c r="G45" s="481"/>
      <c r="H45" s="481"/>
      <c r="I45" s="482"/>
      <c r="J45" s="472"/>
      <c r="K45" s="473"/>
      <c r="L45" s="473"/>
      <c r="M45" s="473"/>
      <c r="N45" s="473"/>
      <c r="O45" s="473"/>
      <c r="P45" s="473"/>
      <c r="Q45" s="473"/>
      <c r="R45" s="473"/>
      <c r="S45" s="475"/>
      <c r="T45" s="472"/>
      <c r="U45" s="473"/>
      <c r="V45" s="473"/>
      <c r="W45" s="473"/>
      <c r="X45" s="473"/>
      <c r="Y45" s="473"/>
      <c r="Z45" s="473"/>
      <c r="AA45" s="473"/>
      <c r="AB45" s="473"/>
      <c r="AC45" s="475"/>
      <c r="AD45" s="500"/>
      <c r="AE45" s="498"/>
      <c r="AF45" s="498"/>
      <c r="AG45" s="498"/>
      <c r="AH45" s="498"/>
      <c r="AI45" s="498"/>
      <c r="AJ45" s="498"/>
      <c r="AK45" s="498"/>
      <c r="AL45" s="498"/>
      <c r="AM45" s="501"/>
      <c r="AN45" s="500"/>
      <c r="AO45" s="498"/>
      <c r="AP45" s="498"/>
      <c r="AQ45" s="498"/>
      <c r="AR45" s="498"/>
      <c r="AS45" s="498"/>
      <c r="AT45" s="498"/>
      <c r="AU45" s="498"/>
      <c r="AV45" s="498"/>
      <c r="AW45" s="501"/>
      <c r="AX45" s="492"/>
      <c r="AY45" s="493"/>
      <c r="AZ45" s="493"/>
      <c r="BA45" s="493"/>
      <c r="BB45" s="493"/>
      <c r="BC45" s="493"/>
      <c r="BD45" s="493"/>
      <c r="BE45" s="493"/>
      <c r="BF45" s="493"/>
      <c r="BG45" s="494"/>
      <c r="BH45" s="41"/>
      <c r="BI45" s="521"/>
      <c r="BJ45" s="522"/>
      <c r="BK45" s="522"/>
      <c r="BL45" s="522"/>
      <c r="BM45" s="522"/>
      <c r="BN45" s="523"/>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row>
    <row r="46" spans="1:100" ht="15" customHeight="1" x14ac:dyDescent="0.25">
      <c r="A46" s="41"/>
      <c r="B46" s="461"/>
      <c r="C46" s="461"/>
      <c r="D46" s="311"/>
      <c r="E46" s="478" t="s">
        <v>108</v>
      </c>
      <c r="F46" s="479"/>
      <c r="G46" s="479"/>
      <c r="H46" s="479"/>
      <c r="I46" s="479"/>
      <c r="J46" s="487" t="str">
        <f>IF(AND('Mapa final'!$K$7="Media",'Mapa final'!$O$7="Mayor"),CONCATENATE("R",'Mapa final'!$A$7),"")</f>
        <v/>
      </c>
      <c r="K46" s="476"/>
      <c r="L46" s="476" t="str">
        <f>IF(AND('Mapa final'!$K$10="Media",'Mapa final'!$O$10="Mayor"),CONCATENATE("R",'Mapa final'!$A$10),"")</f>
        <v/>
      </c>
      <c r="M46" s="476"/>
      <c r="N46" s="476" t="str">
        <f>IF(AND('Mapa final'!$K$13="Media",'Mapa final'!$O$13="Mayor"),CONCATENATE("R",'Mapa final'!$A$13),"")</f>
        <v/>
      </c>
      <c r="O46" s="476"/>
      <c r="P46" s="476" t="str">
        <f>IF(AND('Mapa final'!$K$16="Media",'Mapa final'!$O$16="Mayor"),CONCATENATE("R",'Mapa final'!$A$16),"")</f>
        <v/>
      </c>
      <c r="Q46" s="476"/>
      <c r="R46" s="476" t="str">
        <f>IF(AND('Mapa final'!$K$19="Media",'Mapa final'!$O$19="Mayor"),CONCATENATE("R",'Mapa final'!$A$19),"")</f>
        <v/>
      </c>
      <c r="S46" s="488"/>
      <c r="T46" s="487" t="str">
        <f>IF(AND('Mapa final'!$K$7="Media",'Mapa final'!$O$7="Mayor"),CONCATENATE("R",'Mapa final'!$A$7),"")</f>
        <v/>
      </c>
      <c r="U46" s="476"/>
      <c r="V46" s="476" t="str">
        <f>IF(AND('Mapa final'!$K$10="Media",'Mapa final'!$O$10="Mayor"),CONCATENATE("R",'Mapa final'!$A$10),"")</f>
        <v/>
      </c>
      <c r="W46" s="476"/>
      <c r="X46" s="476" t="str">
        <f>IF(AND('Mapa final'!$K$13="Media",'Mapa final'!$O$13="Mayor"),CONCATENATE("R",'Mapa final'!$A$13),"")</f>
        <v/>
      </c>
      <c r="Y46" s="476"/>
      <c r="Z46" s="476" t="str">
        <f>IF(AND('Mapa final'!$K$16="Media",'Mapa final'!$O$16="Mayor"),CONCATENATE("R",'Mapa final'!$A$16),"")</f>
        <v/>
      </c>
      <c r="AA46" s="476"/>
      <c r="AB46" s="476" t="str">
        <f>IF(AND('Mapa final'!$K$19="Media",'Mapa final'!$O$19="Mayor"),CONCATENATE("R",'Mapa final'!$A$19),"")</f>
        <v/>
      </c>
      <c r="AC46" s="488"/>
      <c r="AD46" s="487" t="str">
        <f>IF(AND('Mapa final'!$K$7="Media",'Mapa final'!$O$7="Mayor"),CONCATENATE("R",'Mapa final'!$A$7),"")</f>
        <v/>
      </c>
      <c r="AE46" s="476"/>
      <c r="AF46" s="476" t="str">
        <f>IF(AND('Mapa final'!$K$10="Media",'Mapa final'!$O$10="Mayor"),CONCATENATE("R",'Mapa final'!$A$10),"")</f>
        <v/>
      </c>
      <c r="AG46" s="476"/>
      <c r="AH46" s="476" t="str">
        <f>IF(AND('Mapa final'!$K$13="Media",'Mapa final'!$O$13="Mayor"),CONCATENATE("R",'Mapa final'!$A$13),"")</f>
        <v/>
      </c>
      <c r="AI46" s="476"/>
      <c r="AJ46" s="476" t="str">
        <f>IF(AND('Mapa final'!$K$16="Media",'Mapa final'!$O$16="Mayor"),CONCATENATE("R",'Mapa final'!$A$16),"")</f>
        <v/>
      </c>
      <c r="AK46" s="476"/>
      <c r="AL46" s="476" t="str">
        <f>IF(AND('Mapa final'!$K$19="Media",'Mapa final'!$O$19="Mayor"),CONCATENATE("R",'Mapa final'!$A$19),"")</f>
        <v/>
      </c>
      <c r="AM46" s="488"/>
      <c r="AN46" s="485" t="str">
        <f>IF(AND('Mapa final'!$K$7="Media",'Mapa final'!$O$7="Mayor"),CONCATENATE("R",'Mapa final'!$A$7),"")</f>
        <v/>
      </c>
      <c r="AO46" s="486"/>
      <c r="AP46" s="486" t="str">
        <f>IF(AND('Mapa final'!$K$10="Media",'Mapa final'!$O$10="Mayor"),CONCATENATE("R",'Mapa final'!$A$10),"")</f>
        <v/>
      </c>
      <c r="AQ46" s="486"/>
      <c r="AR46" s="486" t="str">
        <f>IF(AND('Mapa final'!$K$13="Media",'Mapa final'!$O$13="Mayor"),CONCATENATE("R",'Mapa final'!$A$13),"")</f>
        <v/>
      </c>
      <c r="AS46" s="486"/>
      <c r="AT46" s="486" t="str">
        <f>IF(AND('Mapa final'!$K$16="Media",'Mapa final'!$O$16="Mayor"),CONCATENATE("R",'Mapa final'!$A$16),"")</f>
        <v/>
      </c>
      <c r="AU46" s="486"/>
      <c r="AV46" s="486" t="str">
        <f>IF(AND('Mapa final'!$K$19="Media",'Mapa final'!$O$19="Mayor"),CONCATENATE("R",'Mapa final'!$A$19),"")</f>
        <v/>
      </c>
      <c r="AW46" s="502"/>
      <c r="AX46" s="495" t="str">
        <f>IF(AND('Mapa final'!$K$7="Media",'Mapa final'!$O$7="Catastrófico"),CONCATENATE("R",'Mapa final'!$A$7),"")</f>
        <v/>
      </c>
      <c r="AY46" s="496"/>
      <c r="AZ46" s="496" t="str">
        <f>IF(AND('Mapa final'!$K$10="Media",'Mapa final'!$O$10="Catastrófico"),CONCATENATE("R",'Mapa final'!$A$10),"")</f>
        <v/>
      </c>
      <c r="BA46" s="496"/>
      <c r="BB46" s="496" t="str">
        <f>IF(AND('Mapa final'!$K$13="Media",'Mapa final'!$O$13="Catastrófico"),CONCATENATE("R",'Mapa final'!$A$13),"")</f>
        <v/>
      </c>
      <c r="BC46" s="496"/>
      <c r="BD46" s="496" t="str">
        <f>IF(AND('Mapa final'!$K$16="Media",'Mapa final'!$O$16="Catastrófico"),CONCATENATE("R",'Mapa final'!$A$16),"")</f>
        <v/>
      </c>
      <c r="BE46" s="496"/>
      <c r="BF46" s="496" t="str">
        <f>IF(AND('Mapa final'!$K$19="Media",'Mapa final'!$O$19="Catastrófico"),CONCATENATE("R",'Mapa final'!$A$19),"")</f>
        <v/>
      </c>
      <c r="BG46" s="497"/>
      <c r="BH46" s="41"/>
      <c r="BI46" s="521"/>
      <c r="BJ46" s="522"/>
      <c r="BK46" s="522"/>
      <c r="BL46" s="522"/>
      <c r="BM46" s="522"/>
      <c r="BN46" s="523"/>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row>
    <row r="47" spans="1:100" ht="15" customHeight="1" x14ac:dyDescent="0.25">
      <c r="A47" s="41"/>
      <c r="B47" s="461"/>
      <c r="C47" s="461"/>
      <c r="D47" s="311"/>
      <c r="E47" s="480"/>
      <c r="F47" s="481"/>
      <c r="G47" s="481"/>
      <c r="H47" s="481"/>
      <c r="I47" s="482"/>
      <c r="J47" s="470"/>
      <c r="K47" s="471"/>
      <c r="L47" s="471"/>
      <c r="M47" s="471"/>
      <c r="N47" s="471"/>
      <c r="O47" s="471"/>
      <c r="P47" s="471"/>
      <c r="Q47" s="471"/>
      <c r="R47" s="471"/>
      <c r="S47" s="474"/>
      <c r="T47" s="470"/>
      <c r="U47" s="471"/>
      <c r="V47" s="471"/>
      <c r="W47" s="471"/>
      <c r="X47" s="471"/>
      <c r="Y47" s="471"/>
      <c r="Z47" s="471"/>
      <c r="AA47" s="471"/>
      <c r="AB47" s="471"/>
      <c r="AC47" s="474"/>
      <c r="AD47" s="470"/>
      <c r="AE47" s="471"/>
      <c r="AF47" s="471"/>
      <c r="AG47" s="471"/>
      <c r="AH47" s="471"/>
      <c r="AI47" s="471"/>
      <c r="AJ47" s="471"/>
      <c r="AK47" s="471"/>
      <c r="AL47" s="471"/>
      <c r="AM47" s="474"/>
      <c r="AN47" s="462"/>
      <c r="AO47" s="463"/>
      <c r="AP47" s="463"/>
      <c r="AQ47" s="463"/>
      <c r="AR47" s="463"/>
      <c r="AS47" s="463"/>
      <c r="AT47" s="463"/>
      <c r="AU47" s="463"/>
      <c r="AV47" s="463"/>
      <c r="AW47" s="499"/>
      <c r="AX47" s="491"/>
      <c r="AY47" s="489"/>
      <c r="AZ47" s="489"/>
      <c r="BA47" s="489"/>
      <c r="BB47" s="489"/>
      <c r="BC47" s="489"/>
      <c r="BD47" s="489"/>
      <c r="BE47" s="489"/>
      <c r="BF47" s="489"/>
      <c r="BG47" s="490"/>
      <c r="BH47" s="41"/>
      <c r="BI47" s="521"/>
      <c r="BJ47" s="522"/>
      <c r="BK47" s="522"/>
      <c r="BL47" s="522"/>
      <c r="BM47" s="522"/>
      <c r="BN47" s="523"/>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row>
    <row r="48" spans="1:100" ht="15" customHeight="1" x14ac:dyDescent="0.25">
      <c r="A48" s="41"/>
      <c r="B48" s="461"/>
      <c r="C48" s="461"/>
      <c r="D48" s="311"/>
      <c r="E48" s="480"/>
      <c r="F48" s="481"/>
      <c r="G48" s="481"/>
      <c r="H48" s="481"/>
      <c r="I48" s="482"/>
      <c r="J48" s="470" t="str">
        <f>IF(AND('Mapa final'!$K$22="Media",'Mapa final'!$O$22="Mayor"),CONCATENATE("R",'Mapa final'!$A$22),"")</f>
        <v/>
      </c>
      <c r="K48" s="471"/>
      <c r="L48" s="471" t="str">
        <f>IF(AND('Mapa final'!$K$25="Media",'Mapa final'!$O$25="Mayor"),CONCATENATE("R",'Mapa final'!$A$25),"")</f>
        <v/>
      </c>
      <c r="M48" s="471"/>
      <c r="N48" s="471" t="str">
        <f>IF(AND('Mapa final'!$K$28="Media",'Mapa final'!$O$28="Mayor"),CONCATENATE("R",'Mapa final'!$A$28),"")</f>
        <v/>
      </c>
      <c r="O48" s="471"/>
      <c r="P48" s="471" t="str">
        <f>IF(AND('Mapa final'!$K$31="Media",'Mapa final'!$O$31="Mayor"),CONCATENATE("R",'Mapa final'!$A$31),"")</f>
        <v/>
      </c>
      <c r="Q48" s="471"/>
      <c r="R48" s="471" t="str">
        <f>IF(AND('Mapa final'!$K$34="Media",'Mapa final'!$O$34="Mayor"),CONCATENATE("R",'Mapa final'!$A$34),"")</f>
        <v/>
      </c>
      <c r="S48" s="474"/>
      <c r="T48" s="470" t="str">
        <f>IF(AND('Mapa final'!$K$22="Media",'Mapa final'!$O$22="Mayor"),CONCATENATE("R",'Mapa final'!$A$22),"")</f>
        <v/>
      </c>
      <c r="U48" s="471"/>
      <c r="V48" s="471" t="str">
        <f>IF(AND('Mapa final'!$K$25="Media",'Mapa final'!$O$25="Mayor"),CONCATENATE("R",'Mapa final'!$A$25),"")</f>
        <v/>
      </c>
      <c r="W48" s="471"/>
      <c r="X48" s="471" t="str">
        <f>IF(AND('Mapa final'!$K$28="Media",'Mapa final'!$O$28="Mayor"),CONCATENATE("R",'Mapa final'!$A$28),"")</f>
        <v/>
      </c>
      <c r="Y48" s="471"/>
      <c r="Z48" s="471" t="str">
        <f>IF(AND('Mapa final'!$K$31="Media",'Mapa final'!$O$31="Mayor"),CONCATENATE("R",'Mapa final'!$A$31),"")</f>
        <v/>
      </c>
      <c r="AA48" s="471"/>
      <c r="AB48" s="471" t="str">
        <f>IF(AND('Mapa final'!$K$34="Media",'Mapa final'!$O$34="Mayor"),CONCATENATE("R",'Mapa final'!$A$34),"")</f>
        <v/>
      </c>
      <c r="AC48" s="474"/>
      <c r="AD48" s="470" t="str">
        <f>IF(AND('Mapa final'!$K$22="Media",'Mapa final'!$O$22="Mayor"),CONCATENATE("R",'Mapa final'!$A$22),"")</f>
        <v/>
      </c>
      <c r="AE48" s="471"/>
      <c r="AF48" s="471" t="str">
        <f>IF(AND('Mapa final'!$K$25="Media",'Mapa final'!$O$25="Mayor"),CONCATENATE("R",'Mapa final'!$A$25),"")</f>
        <v/>
      </c>
      <c r="AG48" s="471"/>
      <c r="AH48" s="471" t="str">
        <f>IF(AND('Mapa final'!$K$28="Media",'Mapa final'!$O$28="Mayor"),CONCATENATE("R",'Mapa final'!$A$28),"")</f>
        <v/>
      </c>
      <c r="AI48" s="471"/>
      <c r="AJ48" s="471" t="str">
        <f>IF(AND('Mapa final'!$K$31="Media",'Mapa final'!$O$31="Mayor"),CONCATENATE("R",'Mapa final'!$A$31),"")</f>
        <v/>
      </c>
      <c r="AK48" s="471"/>
      <c r="AL48" s="471" t="str">
        <f>IF(AND('Mapa final'!$K$34="Media",'Mapa final'!$O$34="Mayor"),CONCATENATE("R",'Mapa final'!$A$34),"")</f>
        <v/>
      </c>
      <c r="AM48" s="474"/>
      <c r="AN48" s="462" t="str">
        <f>IF(AND('Mapa final'!$K$22="Media",'Mapa final'!$O$22="Mayor"),CONCATENATE("R",'Mapa final'!$A$22),"")</f>
        <v/>
      </c>
      <c r="AO48" s="463"/>
      <c r="AP48" s="463" t="str">
        <f>IF(AND('Mapa final'!$K$25="Media",'Mapa final'!$O$25="Mayor"),CONCATENATE("R",'Mapa final'!$A$25),"")</f>
        <v/>
      </c>
      <c r="AQ48" s="463"/>
      <c r="AR48" s="463" t="str">
        <f>IF(AND('Mapa final'!$K$28="Media",'Mapa final'!$O$28="Mayor"),CONCATENATE("R",'Mapa final'!$A$28),"")</f>
        <v/>
      </c>
      <c r="AS48" s="463"/>
      <c r="AT48" s="463" t="str">
        <f>IF(AND('Mapa final'!$K$31="Media",'Mapa final'!$O$31="Mayor"),CONCATENATE("R",'Mapa final'!$A$31),"")</f>
        <v/>
      </c>
      <c r="AU48" s="463"/>
      <c r="AV48" s="463" t="str">
        <f>IF(AND('Mapa final'!$K$34="Media",'Mapa final'!$O$34="Mayor"),CONCATENATE("R",'Mapa final'!$A$34),"")</f>
        <v/>
      </c>
      <c r="AW48" s="499"/>
      <c r="AX48" s="491" t="str">
        <f>IF(AND('Mapa final'!$K$22="Media",'Mapa final'!$O$22="Catastrófico"),CONCATENATE("R",'Mapa final'!$A$22),"")</f>
        <v/>
      </c>
      <c r="AY48" s="489"/>
      <c r="AZ48" s="489" t="str">
        <f>IF(AND('Mapa final'!$K$25="Media",'Mapa final'!$O$25="Catastrófico"),CONCATENATE("R",'Mapa final'!$A$25),"")</f>
        <v/>
      </c>
      <c r="BA48" s="489"/>
      <c r="BB48" s="489" t="str">
        <f>IF(AND('Mapa final'!$K$28="Media",'Mapa final'!$O$28="Catastrófico"),CONCATENATE("R",'Mapa final'!$A$28),"")</f>
        <v/>
      </c>
      <c r="BC48" s="489"/>
      <c r="BD48" s="489" t="str">
        <f>IF(AND('Mapa final'!$K$31="Media",'Mapa final'!$O$31="Catastrófico"),CONCATENATE("R",'Mapa final'!$A$31),"")</f>
        <v/>
      </c>
      <c r="BE48" s="489"/>
      <c r="BF48" s="489" t="str">
        <f>IF(AND('Mapa final'!$K$34="Media",'Mapa final'!$O$34="Catastrófico"),CONCATENATE("R",'Mapa final'!$A$34),"")</f>
        <v/>
      </c>
      <c r="BG48" s="490"/>
      <c r="BH48" s="41"/>
      <c r="BI48" s="521"/>
      <c r="BJ48" s="522"/>
      <c r="BK48" s="522"/>
      <c r="BL48" s="522"/>
      <c r="BM48" s="522"/>
      <c r="BN48" s="523"/>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row>
    <row r="49" spans="1:100" ht="15" customHeight="1" x14ac:dyDescent="0.25">
      <c r="A49" s="41"/>
      <c r="B49" s="461"/>
      <c r="C49" s="461"/>
      <c r="D49" s="311"/>
      <c r="E49" s="480"/>
      <c r="F49" s="481"/>
      <c r="G49" s="481"/>
      <c r="H49" s="481"/>
      <c r="I49" s="482"/>
      <c r="J49" s="470"/>
      <c r="K49" s="471"/>
      <c r="L49" s="471"/>
      <c r="M49" s="471"/>
      <c r="N49" s="471"/>
      <c r="O49" s="471"/>
      <c r="P49" s="471"/>
      <c r="Q49" s="471"/>
      <c r="R49" s="471"/>
      <c r="S49" s="474"/>
      <c r="T49" s="470"/>
      <c r="U49" s="471"/>
      <c r="V49" s="471"/>
      <c r="W49" s="471"/>
      <c r="X49" s="471"/>
      <c r="Y49" s="471"/>
      <c r="Z49" s="471"/>
      <c r="AA49" s="471"/>
      <c r="AB49" s="471"/>
      <c r="AC49" s="474"/>
      <c r="AD49" s="470"/>
      <c r="AE49" s="471"/>
      <c r="AF49" s="471"/>
      <c r="AG49" s="471"/>
      <c r="AH49" s="471"/>
      <c r="AI49" s="471"/>
      <c r="AJ49" s="471"/>
      <c r="AK49" s="471"/>
      <c r="AL49" s="471"/>
      <c r="AM49" s="474"/>
      <c r="AN49" s="462"/>
      <c r="AO49" s="463"/>
      <c r="AP49" s="463"/>
      <c r="AQ49" s="463"/>
      <c r="AR49" s="463"/>
      <c r="AS49" s="463"/>
      <c r="AT49" s="463"/>
      <c r="AU49" s="463"/>
      <c r="AV49" s="463"/>
      <c r="AW49" s="499"/>
      <c r="AX49" s="491"/>
      <c r="AY49" s="489"/>
      <c r="AZ49" s="489"/>
      <c r="BA49" s="489"/>
      <c r="BB49" s="489"/>
      <c r="BC49" s="489"/>
      <c r="BD49" s="489"/>
      <c r="BE49" s="489"/>
      <c r="BF49" s="489"/>
      <c r="BG49" s="490"/>
      <c r="BH49" s="41"/>
      <c r="BI49" s="521"/>
      <c r="BJ49" s="522"/>
      <c r="BK49" s="522"/>
      <c r="BL49" s="522"/>
      <c r="BM49" s="522"/>
      <c r="BN49" s="523"/>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row>
    <row r="50" spans="1:100" ht="15" customHeight="1" x14ac:dyDescent="0.25">
      <c r="A50" s="41"/>
      <c r="B50" s="461"/>
      <c r="C50" s="461"/>
      <c r="D50" s="311"/>
      <c r="E50" s="480"/>
      <c r="F50" s="481"/>
      <c r="G50" s="481"/>
      <c r="H50" s="481"/>
      <c r="I50" s="482"/>
      <c r="J50" s="470" t="str">
        <f>IF(AND('Mapa final'!$K$37="Media",'Mapa final'!$O$37="Mayor"),CONCATENATE("R",'Mapa final'!$A$37),"")</f>
        <v/>
      </c>
      <c r="K50" s="471"/>
      <c r="L50" s="471" t="str">
        <f>IF(AND('Mapa final'!$K$40="Media",'Mapa final'!$O$40="Mayor"),CONCATENATE("R",'Mapa final'!$A$40),"")</f>
        <v/>
      </c>
      <c r="M50" s="471"/>
      <c r="N50" s="471" t="str">
        <f>IF(AND('Mapa final'!$K$43="Media",'Mapa final'!$O$43="Mayor"),CONCATENATE("R",'Mapa final'!$A$43),"")</f>
        <v/>
      </c>
      <c r="O50" s="471"/>
      <c r="P50" s="471" t="str">
        <f>IF(AND('Mapa final'!$K$46="Media",'Mapa final'!$O$46="Mayor"),CONCATENATE("R",'Mapa final'!$A$46),"")</f>
        <v/>
      </c>
      <c r="Q50" s="471"/>
      <c r="R50" s="471" t="str">
        <f>IF(AND('Mapa final'!$K$49="Media",'Mapa final'!$O$49="Mayor"),CONCATENATE("R",'Mapa final'!$A$49),"")</f>
        <v/>
      </c>
      <c r="S50" s="474"/>
      <c r="T50" s="470" t="str">
        <f>IF(AND('Mapa final'!$K$37="Media",'Mapa final'!$O$37="Mayor"),CONCATENATE("R",'Mapa final'!$A$37),"")</f>
        <v/>
      </c>
      <c r="U50" s="471"/>
      <c r="V50" s="471" t="str">
        <f>IF(AND('Mapa final'!$K$40="Media",'Mapa final'!$O$40="Mayor"),CONCATENATE("R",'Mapa final'!$A$40),"")</f>
        <v/>
      </c>
      <c r="W50" s="471"/>
      <c r="X50" s="471" t="str">
        <f>IF(AND('Mapa final'!$K$43="Media",'Mapa final'!$O$43="Mayor"),CONCATENATE("R",'Mapa final'!$A$43),"")</f>
        <v/>
      </c>
      <c r="Y50" s="471"/>
      <c r="Z50" s="471" t="str">
        <f>IF(AND('Mapa final'!$K$46="Media",'Mapa final'!$O$46="Mayor"),CONCATENATE("R",'Mapa final'!$A$46),"")</f>
        <v/>
      </c>
      <c r="AA50" s="471"/>
      <c r="AB50" s="471" t="str">
        <f>IF(AND('Mapa final'!$K$49="Media",'Mapa final'!$O$49="Mayor"),CONCATENATE("R",'Mapa final'!$A$49),"")</f>
        <v/>
      </c>
      <c r="AC50" s="474"/>
      <c r="AD50" s="470" t="str">
        <f>IF(AND('Mapa final'!$K$37="Media",'Mapa final'!$O$37="Mayor"),CONCATENATE("R",'Mapa final'!$A$37),"")</f>
        <v/>
      </c>
      <c r="AE50" s="471"/>
      <c r="AF50" s="471" t="str">
        <f>IF(AND('Mapa final'!$K$40="Media",'Mapa final'!$O$40="Mayor"),CONCATENATE("R",'Mapa final'!$A$40),"")</f>
        <v/>
      </c>
      <c r="AG50" s="471"/>
      <c r="AH50" s="471" t="str">
        <f>IF(AND('Mapa final'!$K$43="Media",'Mapa final'!$O$43="Mayor"),CONCATENATE("R",'Mapa final'!$A$43),"")</f>
        <v/>
      </c>
      <c r="AI50" s="471"/>
      <c r="AJ50" s="471" t="str">
        <f>IF(AND('Mapa final'!$K$46="Media",'Mapa final'!$O$46="Mayor"),CONCATENATE("R",'Mapa final'!$A$46),"")</f>
        <v/>
      </c>
      <c r="AK50" s="471"/>
      <c r="AL50" s="471" t="str">
        <f>IF(AND('Mapa final'!$K$49="Media",'Mapa final'!$O$49="Mayor"),CONCATENATE("R",'Mapa final'!$A$49),"")</f>
        <v/>
      </c>
      <c r="AM50" s="474"/>
      <c r="AN50" s="462" t="str">
        <f>IF(AND('Mapa final'!$K$37="Media",'Mapa final'!$O$37="Mayor"),CONCATENATE("R",'Mapa final'!$A$37),"")</f>
        <v/>
      </c>
      <c r="AO50" s="463"/>
      <c r="AP50" s="463" t="str">
        <f>IF(AND('Mapa final'!$K$40="Media",'Mapa final'!$O$40="Mayor"),CONCATENATE("R",'Mapa final'!$A$40),"")</f>
        <v/>
      </c>
      <c r="AQ50" s="463"/>
      <c r="AR50" s="463" t="str">
        <f>IF(AND('Mapa final'!$K$43="Media",'Mapa final'!$O$43="Mayor"),CONCATENATE("R",'Mapa final'!$A$43),"")</f>
        <v/>
      </c>
      <c r="AS50" s="463"/>
      <c r="AT50" s="463" t="str">
        <f>IF(AND('Mapa final'!$K$46="Media",'Mapa final'!$O$46="Mayor"),CONCATENATE("R",'Mapa final'!$A$46),"")</f>
        <v/>
      </c>
      <c r="AU50" s="463"/>
      <c r="AV50" s="463" t="str">
        <f>IF(AND('Mapa final'!$K$49="Media",'Mapa final'!$O$49="Mayor"),CONCATENATE("R",'Mapa final'!$A$49),"")</f>
        <v/>
      </c>
      <c r="AW50" s="499"/>
      <c r="AX50" s="491" t="str">
        <f>IF(AND('Mapa final'!$K$37="Media",'Mapa final'!$O$37="Catastrófico"),CONCATENATE("R",'Mapa final'!$A$37),"")</f>
        <v/>
      </c>
      <c r="AY50" s="489"/>
      <c r="AZ50" s="489" t="str">
        <f>IF(AND('Mapa final'!$K$40="Media",'Mapa final'!$O$40="Catastrófico"),CONCATENATE("R",'Mapa final'!$A$40),"")</f>
        <v/>
      </c>
      <c r="BA50" s="489"/>
      <c r="BB50" s="489" t="str">
        <f>IF(AND('Mapa final'!$K$43="Media",'Mapa final'!$O$43="Catastrófico"),CONCATENATE("R",'Mapa final'!$A$43),"")</f>
        <v/>
      </c>
      <c r="BC50" s="489"/>
      <c r="BD50" s="489" t="str">
        <f>IF(AND('Mapa final'!$K$46="Media",'Mapa final'!$O$46="Catastrófico"),CONCATENATE("R",'Mapa final'!$A$46),"")</f>
        <v/>
      </c>
      <c r="BE50" s="489"/>
      <c r="BF50" s="489" t="str">
        <f>IF(AND('Mapa final'!$K$49="Media",'Mapa final'!$O$49="Catastrófico"),CONCATENATE("R",'Mapa final'!$A$49),"")</f>
        <v/>
      </c>
      <c r="BG50" s="490"/>
      <c r="BH50" s="41"/>
      <c r="BI50" s="521"/>
      <c r="BJ50" s="522"/>
      <c r="BK50" s="522"/>
      <c r="BL50" s="522"/>
      <c r="BM50" s="522"/>
      <c r="BN50" s="523"/>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row>
    <row r="51" spans="1:100" ht="15" customHeight="1" x14ac:dyDescent="0.25">
      <c r="A51" s="41"/>
      <c r="B51" s="461"/>
      <c r="C51" s="461"/>
      <c r="D51" s="311"/>
      <c r="E51" s="480"/>
      <c r="F51" s="481"/>
      <c r="G51" s="481"/>
      <c r="H51" s="481"/>
      <c r="I51" s="482"/>
      <c r="J51" s="470"/>
      <c r="K51" s="471"/>
      <c r="L51" s="471"/>
      <c r="M51" s="471"/>
      <c r="N51" s="471"/>
      <c r="O51" s="471"/>
      <c r="P51" s="471"/>
      <c r="Q51" s="471"/>
      <c r="R51" s="471"/>
      <c r="S51" s="474"/>
      <c r="T51" s="470"/>
      <c r="U51" s="471"/>
      <c r="V51" s="471"/>
      <c r="W51" s="471"/>
      <c r="X51" s="471"/>
      <c r="Y51" s="471"/>
      <c r="Z51" s="471"/>
      <c r="AA51" s="471"/>
      <c r="AB51" s="471"/>
      <c r="AC51" s="474"/>
      <c r="AD51" s="470"/>
      <c r="AE51" s="471"/>
      <c r="AF51" s="471"/>
      <c r="AG51" s="471"/>
      <c r="AH51" s="471"/>
      <c r="AI51" s="471"/>
      <c r="AJ51" s="471"/>
      <c r="AK51" s="471"/>
      <c r="AL51" s="471"/>
      <c r="AM51" s="474"/>
      <c r="AN51" s="462"/>
      <c r="AO51" s="463"/>
      <c r="AP51" s="463"/>
      <c r="AQ51" s="463"/>
      <c r="AR51" s="463"/>
      <c r="AS51" s="463"/>
      <c r="AT51" s="463"/>
      <c r="AU51" s="463"/>
      <c r="AV51" s="463"/>
      <c r="AW51" s="499"/>
      <c r="AX51" s="491"/>
      <c r="AY51" s="489"/>
      <c r="AZ51" s="489"/>
      <c r="BA51" s="489"/>
      <c r="BB51" s="489"/>
      <c r="BC51" s="489"/>
      <c r="BD51" s="489"/>
      <c r="BE51" s="489"/>
      <c r="BF51" s="489"/>
      <c r="BG51" s="490"/>
      <c r="BH51" s="41"/>
      <c r="BI51" s="521"/>
      <c r="BJ51" s="522"/>
      <c r="BK51" s="522"/>
      <c r="BL51" s="522"/>
      <c r="BM51" s="522"/>
      <c r="BN51" s="523"/>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row>
    <row r="52" spans="1:100" ht="15" customHeight="1" x14ac:dyDescent="0.25">
      <c r="A52" s="41"/>
      <c r="B52" s="461"/>
      <c r="C52" s="461"/>
      <c r="D52" s="311"/>
      <c r="E52" s="480"/>
      <c r="F52" s="481"/>
      <c r="G52" s="481"/>
      <c r="H52" s="481"/>
      <c r="I52" s="482"/>
      <c r="J52" s="470" t="str">
        <f>IF(AND('Mapa final'!$K$52="Media",'Mapa final'!$O$52="Mayor"),CONCATENATE("R",'Mapa final'!$A$52),"")</f>
        <v/>
      </c>
      <c r="K52" s="471"/>
      <c r="L52" s="471" t="str">
        <f>IF(AND('Mapa final'!$K$55="Media",'Mapa final'!$O$55="Mayor"),CONCATENATE("R",'Mapa final'!$A$55),"")</f>
        <v/>
      </c>
      <c r="M52" s="471"/>
      <c r="N52" s="471" t="str">
        <f>IF(AND('Mapa final'!$K$58="Media",'Mapa final'!$O$58="Mayor"),CONCATENATE("R",'Mapa final'!$A$58),"")</f>
        <v>R19</v>
      </c>
      <c r="O52" s="471"/>
      <c r="P52" s="471" t="str">
        <f>IF(AND('Mapa final'!$K$61="Media",'Mapa final'!$O$61="Mayor"),CONCATENATE("R",'Mapa final'!$A$61),"")</f>
        <v/>
      </c>
      <c r="Q52" s="471"/>
      <c r="R52" s="471" t="str">
        <f>IF(AND('Mapa final'!$K$64="Media",'Mapa final'!$O$64="Mayor"),CONCATENATE("R",'Mapa final'!$A$64),"")</f>
        <v/>
      </c>
      <c r="S52" s="474"/>
      <c r="T52" s="470" t="str">
        <f>IF(AND('Mapa final'!$K$52="Media",'Mapa final'!$O$52="Mayor"),CONCATENATE("R",'Mapa final'!$A$52),"")</f>
        <v/>
      </c>
      <c r="U52" s="471"/>
      <c r="V52" s="471" t="str">
        <f>IF(AND('Mapa final'!$K$55="Media",'Mapa final'!$O$55="Mayor"),CONCATENATE("R",'Mapa final'!$A$55),"")</f>
        <v/>
      </c>
      <c r="W52" s="471"/>
      <c r="X52" s="471" t="str">
        <f>IF(AND('Mapa final'!$K$58="Media",'Mapa final'!$O$58="Mayor"),CONCATENATE("R",'Mapa final'!$A$58),"")</f>
        <v>R19</v>
      </c>
      <c r="Y52" s="471"/>
      <c r="Z52" s="471" t="str">
        <f>IF(AND('Mapa final'!$K$61="Media",'Mapa final'!$O$61="Mayor"),CONCATENATE("R",'Mapa final'!$A$61),"")</f>
        <v/>
      </c>
      <c r="AA52" s="471"/>
      <c r="AB52" s="471" t="str">
        <f>IF(AND('Mapa final'!$K$64="Media",'Mapa final'!$O$64="Mayor"),CONCATENATE("R",'Mapa final'!$A$64),"")</f>
        <v/>
      </c>
      <c r="AC52" s="474"/>
      <c r="AD52" s="470" t="str">
        <f>IF(AND('Mapa final'!$K$52="Media",'Mapa final'!$O$52="Mayor"),CONCATENATE("R",'Mapa final'!$A$52),"")</f>
        <v/>
      </c>
      <c r="AE52" s="471"/>
      <c r="AF52" s="471" t="str">
        <f>IF(AND('Mapa final'!$K$55="Media",'Mapa final'!$O$55="Mayor"),CONCATENATE("R",'Mapa final'!$A$55),"")</f>
        <v/>
      </c>
      <c r="AG52" s="471"/>
      <c r="AH52" s="471" t="str">
        <f>IF(AND('Mapa final'!$K$58="Media",'Mapa final'!$O$58="Mayor"),CONCATENATE("R",'Mapa final'!$A$58),"")</f>
        <v>R19</v>
      </c>
      <c r="AI52" s="471"/>
      <c r="AJ52" s="471" t="str">
        <f>IF(AND('Mapa final'!$K$61="Media",'Mapa final'!$O$61="Mayor"),CONCATENATE("R",'Mapa final'!$A$61),"")</f>
        <v/>
      </c>
      <c r="AK52" s="471"/>
      <c r="AL52" s="471" t="str">
        <f>IF(AND('Mapa final'!$K$64="Media",'Mapa final'!$O$64="Mayor"),CONCATENATE("R",'Mapa final'!$A$64),"")</f>
        <v/>
      </c>
      <c r="AM52" s="474"/>
      <c r="AN52" s="462" t="str">
        <f>IF(AND('Mapa final'!$K$52="Media",'Mapa final'!$O$52="Mayor"),CONCATENATE("R",'Mapa final'!$A$52),"")</f>
        <v/>
      </c>
      <c r="AO52" s="463"/>
      <c r="AP52" s="463" t="str">
        <f>IF(AND('Mapa final'!$K$55="Media",'Mapa final'!$O$55="Mayor"),CONCATENATE("R",'Mapa final'!$A$55),"")</f>
        <v/>
      </c>
      <c r="AQ52" s="463"/>
      <c r="AR52" s="463" t="str">
        <f>IF(AND('Mapa final'!$K$58="Media",'Mapa final'!$O$58="Mayor"),CONCATENATE("R",'Mapa final'!$A$58),"")</f>
        <v>R19</v>
      </c>
      <c r="AS52" s="463"/>
      <c r="AT52" s="463" t="str">
        <f>IF(AND('Mapa final'!$K$61="Media",'Mapa final'!$O$61="Mayor"),CONCATENATE("R",'Mapa final'!$A$61),"")</f>
        <v/>
      </c>
      <c r="AU52" s="463"/>
      <c r="AV52" s="463" t="str">
        <f>IF(AND('Mapa final'!$K$64="Media",'Mapa final'!$O$64="Mayor"),CONCATENATE("R",'Mapa final'!$A$64),"")</f>
        <v/>
      </c>
      <c r="AW52" s="499"/>
      <c r="AX52" s="491" t="str">
        <f>IF(AND('Mapa final'!$K$52="Media",'Mapa final'!$O$52="Catastrófico"),CONCATENATE("R",'Mapa final'!$A$52),"")</f>
        <v/>
      </c>
      <c r="AY52" s="489"/>
      <c r="AZ52" s="489" t="str">
        <f>IF(AND('Mapa final'!$K$55="Media",'Mapa final'!$O$55="Catastrófico"),CONCATENATE("R",'Mapa final'!$A$55),"")</f>
        <v/>
      </c>
      <c r="BA52" s="489"/>
      <c r="BB52" s="489" t="str">
        <f>IF(AND('Mapa final'!$K$58="Media",'Mapa final'!$O$58="Catastrófico"),CONCATENATE("R",'Mapa final'!$A$58),"")</f>
        <v/>
      </c>
      <c r="BC52" s="489"/>
      <c r="BD52" s="489" t="str">
        <f>IF(AND('Mapa final'!$K$61="Media",'Mapa final'!$O$61="Catastrófico"),CONCATENATE("R",'Mapa final'!$A$61),"")</f>
        <v/>
      </c>
      <c r="BE52" s="489"/>
      <c r="BF52" s="489" t="str">
        <f>IF(AND('Mapa final'!$K$64="Media",'Mapa final'!$O$64="Catastrófico"),CONCATENATE("R",'Mapa final'!$A$64),"")</f>
        <v/>
      </c>
      <c r="BG52" s="490"/>
      <c r="BH52" s="41"/>
      <c r="BI52" s="521"/>
      <c r="BJ52" s="522"/>
      <c r="BK52" s="522"/>
      <c r="BL52" s="522"/>
      <c r="BM52" s="522"/>
      <c r="BN52" s="523"/>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row>
    <row r="53" spans="1:100" ht="15" customHeight="1" thickBot="1" x14ac:dyDescent="0.3">
      <c r="A53" s="41"/>
      <c r="B53" s="461"/>
      <c r="C53" s="461"/>
      <c r="D53" s="311"/>
      <c r="E53" s="480"/>
      <c r="F53" s="481"/>
      <c r="G53" s="481"/>
      <c r="H53" s="481"/>
      <c r="I53" s="482"/>
      <c r="J53" s="470"/>
      <c r="K53" s="471"/>
      <c r="L53" s="471"/>
      <c r="M53" s="471"/>
      <c r="N53" s="471"/>
      <c r="O53" s="471"/>
      <c r="P53" s="471"/>
      <c r="Q53" s="471"/>
      <c r="R53" s="471"/>
      <c r="S53" s="474"/>
      <c r="T53" s="470"/>
      <c r="U53" s="471"/>
      <c r="V53" s="471"/>
      <c r="W53" s="471"/>
      <c r="X53" s="471"/>
      <c r="Y53" s="471"/>
      <c r="Z53" s="471"/>
      <c r="AA53" s="471"/>
      <c r="AB53" s="471"/>
      <c r="AC53" s="474"/>
      <c r="AD53" s="470"/>
      <c r="AE53" s="471"/>
      <c r="AF53" s="471"/>
      <c r="AG53" s="471"/>
      <c r="AH53" s="471"/>
      <c r="AI53" s="471"/>
      <c r="AJ53" s="471"/>
      <c r="AK53" s="471"/>
      <c r="AL53" s="471"/>
      <c r="AM53" s="474"/>
      <c r="AN53" s="462"/>
      <c r="AO53" s="463"/>
      <c r="AP53" s="463"/>
      <c r="AQ53" s="463"/>
      <c r="AR53" s="463"/>
      <c r="AS53" s="463"/>
      <c r="AT53" s="463"/>
      <c r="AU53" s="463"/>
      <c r="AV53" s="463"/>
      <c r="AW53" s="499"/>
      <c r="AX53" s="491"/>
      <c r="AY53" s="489"/>
      <c r="AZ53" s="489"/>
      <c r="BA53" s="489"/>
      <c r="BB53" s="489"/>
      <c r="BC53" s="489"/>
      <c r="BD53" s="489"/>
      <c r="BE53" s="489"/>
      <c r="BF53" s="489"/>
      <c r="BG53" s="490"/>
      <c r="BH53" s="41"/>
      <c r="BI53" s="524"/>
      <c r="BJ53" s="525"/>
      <c r="BK53" s="525"/>
      <c r="BL53" s="525"/>
      <c r="BM53" s="525"/>
      <c r="BN53" s="526"/>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row>
    <row r="54" spans="1:100" ht="15" customHeight="1" x14ac:dyDescent="0.25">
      <c r="A54" s="41"/>
      <c r="B54" s="461"/>
      <c r="C54" s="461"/>
      <c r="D54" s="311"/>
      <c r="E54" s="480"/>
      <c r="F54" s="481"/>
      <c r="G54" s="481"/>
      <c r="H54" s="481"/>
      <c r="I54" s="482"/>
      <c r="J54" s="470" t="str">
        <f>IF(AND('Mapa final'!$K$67="Media",'Mapa final'!$O$67="Mayor"),CONCATENATE("R",'Mapa final'!$A$67),"")</f>
        <v/>
      </c>
      <c r="K54" s="471"/>
      <c r="L54" s="471" t="str">
        <f>IF(AND('Mapa final'!$K$70="Media",'Mapa final'!$O$70="Mayor"),CONCATENATE("R",'Mapa final'!$A$70),"")</f>
        <v>R23</v>
      </c>
      <c r="M54" s="471"/>
      <c r="N54" s="471" t="str">
        <f>IF(AND('Mapa final'!$K$73="Media",'Mapa final'!$O$73="Mayor"),CONCATENATE("R",'Mapa final'!$A$73),"")</f>
        <v/>
      </c>
      <c r="O54" s="471"/>
      <c r="P54" s="471" t="str">
        <f>IF(AND('Mapa final'!$K$76="Media",'Mapa final'!$O$76="Mayor"),CONCATENATE("R",'Mapa final'!$A$76),"")</f>
        <v/>
      </c>
      <c r="Q54" s="471"/>
      <c r="R54" s="471" t="str">
        <f>IF(AND('Mapa final'!$K$79="Media",'Mapa final'!$O$79="Mayor"),CONCATENATE("R",'Mapa final'!$A$79),"")</f>
        <v/>
      </c>
      <c r="S54" s="474"/>
      <c r="T54" s="470" t="str">
        <f>IF(AND('Mapa final'!$K$67="Media",'Mapa final'!$O$67="Mayor"),CONCATENATE("R",'Mapa final'!$A$67),"")</f>
        <v/>
      </c>
      <c r="U54" s="471"/>
      <c r="V54" s="471" t="str">
        <f>IF(AND('Mapa final'!$K$70="Media",'Mapa final'!$O$70="Mayor"),CONCATENATE("R",'Mapa final'!$A$70),"")</f>
        <v>R23</v>
      </c>
      <c r="W54" s="471"/>
      <c r="X54" s="471" t="str">
        <f>IF(AND('Mapa final'!$K$73="Media",'Mapa final'!$O$73="Mayor"),CONCATENATE("R",'Mapa final'!$A$73),"")</f>
        <v/>
      </c>
      <c r="Y54" s="471"/>
      <c r="Z54" s="471" t="str">
        <f>IF(AND('Mapa final'!$K$76="Media",'Mapa final'!$O$76="Mayor"),CONCATENATE("R",'Mapa final'!$A$76),"")</f>
        <v/>
      </c>
      <c r="AA54" s="471"/>
      <c r="AB54" s="471" t="str">
        <f>IF(AND('Mapa final'!$K$79="Media",'Mapa final'!$O$79="Mayor"),CONCATENATE("R",'Mapa final'!$A$79),"")</f>
        <v/>
      </c>
      <c r="AC54" s="474"/>
      <c r="AD54" s="470" t="str">
        <f>IF(AND('Mapa final'!$K$67="Media",'Mapa final'!$O$67="Mayor"),CONCATENATE("R",'Mapa final'!$A$67),"")</f>
        <v/>
      </c>
      <c r="AE54" s="471"/>
      <c r="AF54" s="471" t="str">
        <f>IF(AND('Mapa final'!$K$70="Media",'Mapa final'!$O$70="Mayor"),CONCATENATE("R",'Mapa final'!$A$70),"")</f>
        <v>R23</v>
      </c>
      <c r="AG54" s="471"/>
      <c r="AH54" s="471" t="str">
        <f>IF(AND('Mapa final'!$K$73="Media",'Mapa final'!$O$73="Mayor"),CONCATENATE("R",'Mapa final'!$A$73),"")</f>
        <v/>
      </c>
      <c r="AI54" s="471"/>
      <c r="AJ54" s="471" t="str">
        <f>IF(AND('Mapa final'!$K$76="Media",'Mapa final'!$O$76="Mayor"),CONCATENATE("R",'Mapa final'!$A$76),"")</f>
        <v/>
      </c>
      <c r="AK54" s="471"/>
      <c r="AL54" s="471" t="str">
        <f>IF(AND('Mapa final'!$K$79="Media",'Mapa final'!$O$79="Mayor"),CONCATENATE("R",'Mapa final'!$A$79),"")</f>
        <v/>
      </c>
      <c r="AM54" s="474"/>
      <c r="AN54" s="462" t="str">
        <f>IF(AND('Mapa final'!$K$67="Media",'Mapa final'!$O$67="Mayor"),CONCATENATE("R",'Mapa final'!$A$67),"")</f>
        <v/>
      </c>
      <c r="AO54" s="463"/>
      <c r="AP54" s="463" t="str">
        <f>IF(AND('Mapa final'!$K$70="Media",'Mapa final'!$O$70="Mayor"),CONCATENATE("R",'Mapa final'!$A$70),"")</f>
        <v>R23</v>
      </c>
      <c r="AQ54" s="463"/>
      <c r="AR54" s="463" t="str">
        <f>IF(AND('Mapa final'!$K$73="Media",'Mapa final'!$O$73="Mayor"),CONCATENATE("R",'Mapa final'!$A$73),"")</f>
        <v/>
      </c>
      <c r="AS54" s="463"/>
      <c r="AT54" s="463" t="str">
        <f>IF(AND('Mapa final'!$K$76="Media",'Mapa final'!$O$76="Mayor"),CONCATENATE("R",'Mapa final'!$A$76),"")</f>
        <v/>
      </c>
      <c r="AU54" s="463"/>
      <c r="AV54" s="463" t="str">
        <f>IF(AND('Mapa final'!$K$79="Media",'Mapa final'!$O$79="Mayor"),CONCATENATE("R",'Mapa final'!$A$79),"")</f>
        <v/>
      </c>
      <c r="AW54" s="499"/>
      <c r="AX54" s="491" t="str">
        <f>IF(AND('Mapa final'!$K$67="Media",'Mapa final'!$O$67="Catastrófico"),CONCATENATE("R",'Mapa final'!$A$67),"")</f>
        <v/>
      </c>
      <c r="AY54" s="489"/>
      <c r="AZ54" s="489" t="str">
        <f>IF(AND('Mapa final'!$K$70="Media",'Mapa final'!$O$70="Catastrófico"),CONCATENATE("R",'Mapa final'!$A$70),"")</f>
        <v/>
      </c>
      <c r="BA54" s="489"/>
      <c r="BB54" s="489" t="str">
        <f>IF(AND('Mapa final'!$K$73="Media",'Mapa final'!$O$73="Catastrófico"),CONCATENATE("R",'Mapa final'!$A$73),"")</f>
        <v/>
      </c>
      <c r="BC54" s="489"/>
      <c r="BD54" s="489" t="str">
        <f>IF(AND('Mapa final'!$K$76="Media",'Mapa final'!$O$76="Catastrófico"),CONCATENATE("R",'Mapa final'!$A$76),"")</f>
        <v/>
      </c>
      <c r="BE54" s="489"/>
      <c r="BF54" s="489" t="str">
        <f>IF(AND('Mapa final'!$K$79="Media",'Mapa final'!$O$79="Catastrófico"),CONCATENATE("R",'Mapa final'!$A$79),"")</f>
        <v/>
      </c>
      <c r="BG54" s="490"/>
      <c r="BH54" s="41"/>
      <c r="BI54" s="527" t="s">
        <v>75</v>
      </c>
      <c r="BJ54" s="528"/>
      <c r="BK54" s="528"/>
      <c r="BL54" s="528"/>
      <c r="BM54" s="528"/>
      <c r="BN54" s="529"/>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1:100" ht="15" customHeight="1" x14ac:dyDescent="0.25">
      <c r="A55" s="41"/>
      <c r="B55" s="461"/>
      <c r="C55" s="461"/>
      <c r="D55" s="311"/>
      <c r="E55" s="480"/>
      <c r="F55" s="481"/>
      <c r="G55" s="481"/>
      <c r="H55" s="481"/>
      <c r="I55" s="482"/>
      <c r="J55" s="470"/>
      <c r="K55" s="471"/>
      <c r="L55" s="471"/>
      <c r="M55" s="471"/>
      <c r="N55" s="471"/>
      <c r="O55" s="471"/>
      <c r="P55" s="471"/>
      <c r="Q55" s="471"/>
      <c r="R55" s="471"/>
      <c r="S55" s="474"/>
      <c r="T55" s="470"/>
      <c r="U55" s="471"/>
      <c r="V55" s="471"/>
      <c r="W55" s="471"/>
      <c r="X55" s="471"/>
      <c r="Y55" s="471"/>
      <c r="Z55" s="471"/>
      <c r="AA55" s="471"/>
      <c r="AB55" s="471"/>
      <c r="AC55" s="474"/>
      <c r="AD55" s="470"/>
      <c r="AE55" s="471"/>
      <c r="AF55" s="471"/>
      <c r="AG55" s="471"/>
      <c r="AH55" s="471"/>
      <c r="AI55" s="471"/>
      <c r="AJ55" s="471"/>
      <c r="AK55" s="471"/>
      <c r="AL55" s="471"/>
      <c r="AM55" s="474"/>
      <c r="AN55" s="462"/>
      <c r="AO55" s="463"/>
      <c r="AP55" s="463"/>
      <c r="AQ55" s="463"/>
      <c r="AR55" s="463"/>
      <c r="AS55" s="463"/>
      <c r="AT55" s="463"/>
      <c r="AU55" s="463"/>
      <c r="AV55" s="463"/>
      <c r="AW55" s="499"/>
      <c r="AX55" s="491"/>
      <c r="AY55" s="489"/>
      <c r="AZ55" s="489"/>
      <c r="BA55" s="489"/>
      <c r="BB55" s="489"/>
      <c r="BC55" s="489"/>
      <c r="BD55" s="489"/>
      <c r="BE55" s="489"/>
      <c r="BF55" s="489"/>
      <c r="BG55" s="490"/>
      <c r="BH55" s="41"/>
      <c r="BI55" s="530"/>
      <c r="BJ55" s="531"/>
      <c r="BK55" s="531"/>
      <c r="BL55" s="531"/>
      <c r="BM55" s="531"/>
      <c r="BN55" s="532"/>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row>
    <row r="56" spans="1:100" ht="15" customHeight="1" x14ac:dyDescent="0.25">
      <c r="A56" s="41"/>
      <c r="B56" s="461"/>
      <c r="C56" s="461"/>
      <c r="D56" s="311"/>
      <c r="E56" s="480"/>
      <c r="F56" s="481"/>
      <c r="G56" s="481"/>
      <c r="H56" s="481"/>
      <c r="I56" s="482"/>
      <c r="J56" s="470" t="str">
        <f>IF(AND('Mapa final'!$K$82="Media",'Mapa final'!$O$82="Mayor"),CONCATENATE("R",'Mapa final'!$A$82),"")</f>
        <v/>
      </c>
      <c r="K56" s="471"/>
      <c r="L56" s="471" t="str">
        <f>IF(AND('Mapa final'!$K$85="Media",'Mapa final'!$O$85="Mayor"),CONCATENATE("R",'Mapa final'!$A$85),"")</f>
        <v>R28</v>
      </c>
      <c r="M56" s="471"/>
      <c r="N56" s="471" t="str">
        <f>IF(AND('Mapa final'!$K$88="Media",'Mapa final'!$O$88="Mayor"),CONCATENATE("R",'Mapa final'!$A$88),"")</f>
        <v>R29</v>
      </c>
      <c r="O56" s="471"/>
      <c r="P56" s="471" t="str">
        <f>IF(AND('Mapa final'!$K$91="Media",'Mapa final'!$O$91="Mayor"),CONCATENATE("R",'Mapa final'!$A$91),"")</f>
        <v/>
      </c>
      <c r="Q56" s="471"/>
      <c r="R56" s="471" t="str">
        <f>IF(AND('Mapa final'!$K$94="Media",'Mapa final'!$O$94="Mayor"),CONCATENATE("R",'Mapa final'!$A$94),"")</f>
        <v/>
      </c>
      <c r="S56" s="474"/>
      <c r="T56" s="470" t="str">
        <f>IF(AND('Mapa final'!$K$82="Media",'Mapa final'!$O$82="Mayor"),CONCATENATE("R",'Mapa final'!$A$82),"")</f>
        <v/>
      </c>
      <c r="U56" s="471"/>
      <c r="V56" s="471" t="str">
        <f>IF(AND('Mapa final'!$K$85="Media",'Mapa final'!$O$85="Mayor"),CONCATENATE("R",'Mapa final'!$A$85),"")</f>
        <v>R28</v>
      </c>
      <c r="W56" s="471"/>
      <c r="X56" s="471" t="str">
        <f>IF(AND('Mapa final'!$K$88="Media",'Mapa final'!$O$88="Mayor"),CONCATENATE("R",'Mapa final'!$A$88),"")</f>
        <v>R29</v>
      </c>
      <c r="Y56" s="471"/>
      <c r="Z56" s="471" t="str">
        <f>IF(AND('Mapa final'!$K$91="Media",'Mapa final'!$O$91="Mayor"),CONCATENATE("R",'Mapa final'!$A$91),"")</f>
        <v/>
      </c>
      <c r="AA56" s="471"/>
      <c r="AB56" s="471" t="str">
        <f>IF(AND('Mapa final'!$K$94="Media",'Mapa final'!$O$94="Mayor"),CONCATENATE("R",'Mapa final'!$A$94),"")</f>
        <v/>
      </c>
      <c r="AC56" s="474"/>
      <c r="AD56" s="470" t="str">
        <f>IF(AND('Mapa final'!$K$82="Media",'Mapa final'!$O$82="Mayor"),CONCATENATE("R",'Mapa final'!$A$82),"")</f>
        <v/>
      </c>
      <c r="AE56" s="471"/>
      <c r="AF56" s="471" t="str">
        <f>IF(AND('Mapa final'!$K$85="Media",'Mapa final'!$O$85="Mayor"),CONCATENATE("R",'Mapa final'!$A$85),"")</f>
        <v>R28</v>
      </c>
      <c r="AG56" s="471"/>
      <c r="AH56" s="471" t="str">
        <f>IF(AND('Mapa final'!$K$88="Media",'Mapa final'!$O$88="Mayor"),CONCATENATE("R",'Mapa final'!$A$88),"")</f>
        <v>R29</v>
      </c>
      <c r="AI56" s="471"/>
      <c r="AJ56" s="471" t="str">
        <f>IF(AND('Mapa final'!$K$91="Media",'Mapa final'!$O$91="Mayor"),CONCATENATE("R",'Mapa final'!$A$91),"")</f>
        <v/>
      </c>
      <c r="AK56" s="471"/>
      <c r="AL56" s="471" t="str">
        <f>IF(AND('Mapa final'!$K$94="Media",'Mapa final'!$O$94="Mayor"),CONCATENATE("R",'Mapa final'!$A$94),"")</f>
        <v/>
      </c>
      <c r="AM56" s="474"/>
      <c r="AN56" s="462" t="str">
        <f>IF(AND('Mapa final'!$K$82="Media",'Mapa final'!$O$82="Mayor"),CONCATENATE("R",'Mapa final'!$A$82),"")</f>
        <v/>
      </c>
      <c r="AO56" s="463"/>
      <c r="AP56" s="463" t="str">
        <f>IF(AND('Mapa final'!$K$85="Media",'Mapa final'!$O$85="Mayor"),CONCATENATE("R",'Mapa final'!$A$85),"")</f>
        <v>R28</v>
      </c>
      <c r="AQ56" s="463"/>
      <c r="AR56" s="463" t="str">
        <f>IF(AND('Mapa final'!$K$88="Media",'Mapa final'!$O$88="Mayor"),CONCATENATE("R",'Mapa final'!$A$88),"")</f>
        <v>R29</v>
      </c>
      <c r="AS56" s="463"/>
      <c r="AT56" s="463" t="str">
        <f>IF(AND('Mapa final'!$K$91="Media",'Mapa final'!$O$91="Mayor"),CONCATENATE("R",'Mapa final'!$A$91),"")</f>
        <v/>
      </c>
      <c r="AU56" s="463"/>
      <c r="AV56" s="463" t="str">
        <f>IF(AND('Mapa final'!$K$94="Media",'Mapa final'!$O$94="Mayor"),CONCATENATE("R",'Mapa final'!$A$94),"")</f>
        <v/>
      </c>
      <c r="AW56" s="499"/>
      <c r="AX56" s="491" t="str">
        <f>IF(AND('Mapa final'!$K$82="Media",'Mapa final'!$O$82="Catastrófico"),CONCATENATE("R",'Mapa final'!$A$82),"")</f>
        <v/>
      </c>
      <c r="AY56" s="489"/>
      <c r="AZ56" s="489" t="str">
        <f>IF(AND('Mapa final'!$K$85="Media",'Mapa final'!$O$85="Catastrófico"),CONCATENATE("R",'Mapa final'!$A$85),"")</f>
        <v/>
      </c>
      <c r="BA56" s="489"/>
      <c r="BB56" s="489" t="str">
        <f>IF(AND('Mapa final'!$K$88="Media",'Mapa final'!$O$88="Catastrófico"),CONCATENATE("R",'Mapa final'!$A$88),"")</f>
        <v/>
      </c>
      <c r="BC56" s="489"/>
      <c r="BD56" s="489" t="str">
        <f>IF(AND('Mapa final'!$K$91="Media",'Mapa final'!$O$91="Catastrófico"),CONCATENATE("R",'Mapa final'!$A$91),"")</f>
        <v/>
      </c>
      <c r="BE56" s="489"/>
      <c r="BF56" s="489" t="str">
        <f>IF(AND('Mapa final'!$K$94="Media",'Mapa final'!$O$94="Catastrófico"),CONCATENATE("R",'Mapa final'!$A$94),"")</f>
        <v/>
      </c>
      <c r="BG56" s="490"/>
      <c r="BH56" s="41"/>
      <c r="BI56" s="530"/>
      <c r="BJ56" s="531"/>
      <c r="BK56" s="531"/>
      <c r="BL56" s="531"/>
      <c r="BM56" s="531"/>
      <c r="BN56" s="532"/>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row>
    <row r="57" spans="1:100" ht="15" customHeight="1" x14ac:dyDescent="0.25">
      <c r="A57" s="41"/>
      <c r="B57" s="461"/>
      <c r="C57" s="461"/>
      <c r="D57" s="311"/>
      <c r="E57" s="480"/>
      <c r="F57" s="481"/>
      <c r="G57" s="481"/>
      <c r="H57" s="481"/>
      <c r="I57" s="482"/>
      <c r="J57" s="470"/>
      <c r="K57" s="471"/>
      <c r="L57" s="471"/>
      <c r="M57" s="471"/>
      <c r="N57" s="471"/>
      <c r="O57" s="471"/>
      <c r="P57" s="471"/>
      <c r="Q57" s="471"/>
      <c r="R57" s="471"/>
      <c r="S57" s="474"/>
      <c r="T57" s="470"/>
      <c r="U57" s="471"/>
      <c r="V57" s="471"/>
      <c r="W57" s="471"/>
      <c r="X57" s="471"/>
      <c r="Y57" s="471"/>
      <c r="Z57" s="471"/>
      <c r="AA57" s="471"/>
      <c r="AB57" s="471"/>
      <c r="AC57" s="474"/>
      <c r="AD57" s="470"/>
      <c r="AE57" s="471"/>
      <c r="AF57" s="471"/>
      <c r="AG57" s="471"/>
      <c r="AH57" s="471"/>
      <c r="AI57" s="471"/>
      <c r="AJ57" s="471"/>
      <c r="AK57" s="471"/>
      <c r="AL57" s="471"/>
      <c r="AM57" s="474"/>
      <c r="AN57" s="462"/>
      <c r="AO57" s="463"/>
      <c r="AP57" s="463"/>
      <c r="AQ57" s="463"/>
      <c r="AR57" s="463"/>
      <c r="AS57" s="463"/>
      <c r="AT57" s="463"/>
      <c r="AU57" s="463"/>
      <c r="AV57" s="463"/>
      <c r="AW57" s="499"/>
      <c r="AX57" s="491"/>
      <c r="AY57" s="489"/>
      <c r="AZ57" s="489"/>
      <c r="BA57" s="489"/>
      <c r="BB57" s="489"/>
      <c r="BC57" s="489"/>
      <c r="BD57" s="489"/>
      <c r="BE57" s="489"/>
      <c r="BF57" s="489"/>
      <c r="BG57" s="490"/>
      <c r="BH57" s="41"/>
      <c r="BI57" s="530"/>
      <c r="BJ57" s="531"/>
      <c r="BK57" s="531"/>
      <c r="BL57" s="531"/>
      <c r="BM57" s="531"/>
      <c r="BN57" s="532"/>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row>
    <row r="58" spans="1:100" ht="15" customHeight="1" x14ac:dyDescent="0.25">
      <c r="A58" s="41"/>
      <c r="B58" s="461"/>
      <c r="C58" s="461"/>
      <c r="D58" s="311"/>
      <c r="E58" s="480"/>
      <c r="F58" s="481"/>
      <c r="G58" s="481"/>
      <c r="H58" s="481"/>
      <c r="I58" s="482"/>
      <c r="J58" s="470" t="str">
        <f>IF(AND('Mapa final'!$K$97="Media",'Mapa final'!$O$97="Mayor"),CONCATENATE("R",'Mapa final'!$A$97),"")</f>
        <v/>
      </c>
      <c r="K58" s="471"/>
      <c r="L58" s="471" t="str">
        <f>IF(AND('Mapa final'!$K$100="Media",'Mapa final'!$O$100="Mayor"),CONCATENATE("R",'Mapa final'!$A$100),"")</f>
        <v/>
      </c>
      <c r="M58" s="471"/>
      <c r="N58" s="471" t="str">
        <f>IF(AND('Mapa final'!$K$103="Media",'Mapa final'!$O$103="Mayor"),CONCATENATE("R",'Mapa final'!$A$103),"")</f>
        <v/>
      </c>
      <c r="O58" s="471"/>
      <c r="P58" s="471" t="str">
        <f>IF(AND('Mapa final'!$K$106="Media",'Mapa final'!$O$106="Mayor"),CONCATENATE("R",'Mapa final'!$A$106),"")</f>
        <v>R35</v>
      </c>
      <c r="Q58" s="471"/>
      <c r="R58" s="471" t="str">
        <f>IF(AND('Mapa final'!$K$109="Media",'Mapa final'!$O$109="Mayor"),CONCATENATE("R",'Mapa final'!$A$109),"")</f>
        <v/>
      </c>
      <c r="S58" s="474"/>
      <c r="T58" s="470" t="str">
        <f>IF(AND('Mapa final'!$K$97="Media",'Mapa final'!$O$97="Mayor"),CONCATENATE("R",'Mapa final'!$A$97),"")</f>
        <v/>
      </c>
      <c r="U58" s="471"/>
      <c r="V58" s="471" t="str">
        <f>IF(AND('Mapa final'!$K$100="Media",'Mapa final'!$O$100="Mayor"),CONCATENATE("R",'Mapa final'!$A$100),"")</f>
        <v/>
      </c>
      <c r="W58" s="471"/>
      <c r="X58" s="471" t="str">
        <f>IF(AND('Mapa final'!$K$103="Media",'Mapa final'!$O$103="Mayor"),CONCATENATE("R",'Mapa final'!$A$103),"")</f>
        <v/>
      </c>
      <c r="Y58" s="471"/>
      <c r="Z58" s="471" t="str">
        <f>IF(AND('Mapa final'!$K$106="Media",'Mapa final'!$O$106="Mayor"),CONCATENATE("R",'Mapa final'!$A$106),"")</f>
        <v>R35</v>
      </c>
      <c r="AA58" s="471"/>
      <c r="AB58" s="471" t="str">
        <f>IF(AND('Mapa final'!$K$109="Media",'Mapa final'!$O$109="Mayor"),CONCATENATE("R",'Mapa final'!$A$109),"")</f>
        <v/>
      </c>
      <c r="AC58" s="474"/>
      <c r="AD58" s="470" t="str">
        <f>IF(AND('Mapa final'!$K$97="Media",'Mapa final'!$O$97="Mayor"),CONCATENATE("R",'Mapa final'!$A$97),"")</f>
        <v/>
      </c>
      <c r="AE58" s="471"/>
      <c r="AF58" s="471" t="str">
        <f>IF(AND('Mapa final'!$K$100="Media",'Mapa final'!$O$100="Mayor"),CONCATENATE("R",'Mapa final'!$A$100),"")</f>
        <v/>
      </c>
      <c r="AG58" s="471"/>
      <c r="AH58" s="471" t="str">
        <f>IF(AND('Mapa final'!$K$103="Media",'Mapa final'!$O$103="Mayor"),CONCATENATE("R",'Mapa final'!$A$103),"")</f>
        <v/>
      </c>
      <c r="AI58" s="471"/>
      <c r="AJ58" s="471" t="str">
        <f>IF(AND('Mapa final'!$K$106="Media",'Mapa final'!$O$106="Mayor"),CONCATENATE("R",'Mapa final'!$A$106),"")</f>
        <v>R35</v>
      </c>
      <c r="AK58" s="471"/>
      <c r="AL58" s="471" t="str">
        <f>IF(AND('Mapa final'!$K$109="Media",'Mapa final'!$O$109="Mayor"),CONCATENATE("R",'Mapa final'!$A$109),"")</f>
        <v/>
      </c>
      <c r="AM58" s="474"/>
      <c r="AN58" s="462" t="str">
        <f>IF(AND('Mapa final'!$K$97="Media",'Mapa final'!$O$97="Mayor"),CONCATENATE("R",'Mapa final'!$A$97),"")</f>
        <v/>
      </c>
      <c r="AO58" s="463"/>
      <c r="AP58" s="463" t="str">
        <f>IF(AND('Mapa final'!$K$100="Media",'Mapa final'!$O$100="Mayor"),CONCATENATE("R",'Mapa final'!$A$100),"")</f>
        <v/>
      </c>
      <c r="AQ58" s="463"/>
      <c r="AR58" s="463" t="str">
        <f>IF(AND('Mapa final'!$K$103="Media",'Mapa final'!$O$103="Mayor"),CONCATENATE("R",'Mapa final'!$A$103),"")</f>
        <v/>
      </c>
      <c r="AS58" s="463"/>
      <c r="AT58" s="463" t="str">
        <f>IF(AND('Mapa final'!$K$106="Media",'Mapa final'!$O$106="Mayor"),CONCATENATE("R",'Mapa final'!$A$106),"")</f>
        <v>R35</v>
      </c>
      <c r="AU58" s="463"/>
      <c r="AV58" s="463" t="str">
        <f>IF(AND('Mapa final'!$K$109="Media",'Mapa final'!$O$109="Mayor"),CONCATENATE("R",'Mapa final'!$A$109),"")</f>
        <v/>
      </c>
      <c r="AW58" s="499"/>
      <c r="AX58" s="491" t="str">
        <f>IF(AND('Mapa final'!$K$97="Media",'Mapa final'!$O$97="Catastrófico"),CONCATENATE("R",'Mapa final'!$A$97),"")</f>
        <v/>
      </c>
      <c r="AY58" s="489"/>
      <c r="AZ58" s="489" t="str">
        <f>IF(AND('Mapa final'!$K$100="Media",'Mapa final'!$O$100="Catastrófico"),CONCATENATE("R",'Mapa final'!$A$100),"")</f>
        <v/>
      </c>
      <c r="BA58" s="489"/>
      <c r="BB58" s="489" t="str">
        <f>IF(AND('Mapa final'!$K$103="Media",'Mapa final'!$O$103="Catastrófico"),CONCATENATE("R",'Mapa final'!$A$103),"")</f>
        <v/>
      </c>
      <c r="BC58" s="489"/>
      <c r="BD58" s="489" t="str">
        <f>IF(AND('Mapa final'!$K$106="Media",'Mapa final'!$O$106="Catastrófico"),CONCATENATE("R",'Mapa final'!$A$106),"")</f>
        <v/>
      </c>
      <c r="BE58" s="489"/>
      <c r="BF58" s="489" t="str">
        <f>IF(AND('Mapa final'!$K$109="Media",'Mapa final'!$O$109="Catastrófico"),CONCATENATE("R",'Mapa final'!$A$109),"")</f>
        <v/>
      </c>
      <c r="BG58" s="490"/>
      <c r="BH58" s="41"/>
      <c r="BI58" s="530"/>
      <c r="BJ58" s="531"/>
      <c r="BK58" s="531"/>
      <c r="BL58" s="531"/>
      <c r="BM58" s="531"/>
      <c r="BN58" s="532"/>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row>
    <row r="59" spans="1:100" ht="15" customHeight="1" x14ac:dyDescent="0.25">
      <c r="A59" s="41"/>
      <c r="B59" s="461"/>
      <c r="C59" s="461"/>
      <c r="D59" s="311"/>
      <c r="E59" s="480"/>
      <c r="F59" s="481"/>
      <c r="G59" s="481"/>
      <c r="H59" s="481"/>
      <c r="I59" s="482"/>
      <c r="J59" s="470"/>
      <c r="K59" s="471"/>
      <c r="L59" s="471"/>
      <c r="M59" s="471"/>
      <c r="N59" s="471"/>
      <c r="O59" s="471"/>
      <c r="P59" s="471"/>
      <c r="Q59" s="471"/>
      <c r="R59" s="471"/>
      <c r="S59" s="474"/>
      <c r="T59" s="470"/>
      <c r="U59" s="471"/>
      <c r="V59" s="471"/>
      <c r="W59" s="471"/>
      <c r="X59" s="471"/>
      <c r="Y59" s="471"/>
      <c r="Z59" s="471"/>
      <c r="AA59" s="471"/>
      <c r="AB59" s="471"/>
      <c r="AC59" s="474"/>
      <c r="AD59" s="470"/>
      <c r="AE59" s="471"/>
      <c r="AF59" s="471"/>
      <c r="AG59" s="471"/>
      <c r="AH59" s="471"/>
      <c r="AI59" s="471"/>
      <c r="AJ59" s="471"/>
      <c r="AK59" s="471"/>
      <c r="AL59" s="471"/>
      <c r="AM59" s="474"/>
      <c r="AN59" s="462"/>
      <c r="AO59" s="463"/>
      <c r="AP59" s="463"/>
      <c r="AQ59" s="463"/>
      <c r="AR59" s="463"/>
      <c r="AS59" s="463"/>
      <c r="AT59" s="463"/>
      <c r="AU59" s="463"/>
      <c r="AV59" s="463"/>
      <c r="AW59" s="499"/>
      <c r="AX59" s="491"/>
      <c r="AY59" s="489"/>
      <c r="AZ59" s="489"/>
      <c r="BA59" s="489"/>
      <c r="BB59" s="489"/>
      <c r="BC59" s="489"/>
      <c r="BD59" s="489"/>
      <c r="BE59" s="489"/>
      <c r="BF59" s="489"/>
      <c r="BG59" s="490"/>
      <c r="BH59" s="41"/>
      <c r="BI59" s="530"/>
      <c r="BJ59" s="531"/>
      <c r="BK59" s="531"/>
      <c r="BL59" s="531"/>
      <c r="BM59" s="531"/>
      <c r="BN59" s="532"/>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row>
    <row r="60" spans="1:100" ht="15" customHeight="1" x14ac:dyDescent="0.25">
      <c r="A60" s="41"/>
      <c r="B60" s="461"/>
      <c r="C60" s="461"/>
      <c r="D60" s="311"/>
      <c r="E60" s="480"/>
      <c r="F60" s="481"/>
      <c r="G60" s="481"/>
      <c r="H60" s="481"/>
      <c r="I60" s="482"/>
      <c r="J60" s="470" t="str">
        <f>IF(AND('Mapa final'!$K$112="Media",'Mapa final'!$O$112="Mayor"),CONCATENATE("R",'Mapa final'!$A$112),"")</f>
        <v/>
      </c>
      <c r="K60" s="471"/>
      <c r="L60" s="471" t="str">
        <f>IF(AND('Mapa final'!$K$115="Media",'Mapa final'!$O$115="Mayor"),CONCATENATE("R",'Mapa final'!$A$115),"")</f>
        <v/>
      </c>
      <c r="M60" s="471"/>
      <c r="N60" s="471" t="str">
        <f>IF(AND('Mapa final'!$K$118="Media",'Mapa final'!$O$118="Mayor"),CONCATENATE("R",'Mapa final'!$A$118),"")</f>
        <v/>
      </c>
      <c r="O60" s="471"/>
      <c r="P60" s="471" t="str">
        <f>IF(AND('Mapa final'!$K$121="Media",'Mapa final'!$O$121="Mayor"),CONCATENATE("R",'Mapa final'!$A$121),"")</f>
        <v/>
      </c>
      <c r="Q60" s="471"/>
      <c r="R60" s="471" t="str">
        <f>IF(AND('Mapa final'!$K$124="Media",'Mapa final'!$O$124="Mayor"),CONCATENATE("R",'Mapa final'!$A$124),"")</f>
        <v/>
      </c>
      <c r="S60" s="474"/>
      <c r="T60" s="470" t="str">
        <f>IF(AND('Mapa final'!$K$112="Media",'Mapa final'!$O$112="Mayor"),CONCATENATE("R",'Mapa final'!$A$112),"")</f>
        <v/>
      </c>
      <c r="U60" s="471"/>
      <c r="V60" s="471" t="str">
        <f>IF(AND('Mapa final'!$K$115="Media",'Mapa final'!$O$115="Mayor"),CONCATENATE("R",'Mapa final'!$A$115),"")</f>
        <v/>
      </c>
      <c r="W60" s="471"/>
      <c r="X60" s="471" t="str">
        <f>IF(AND('Mapa final'!$K$118="Media",'Mapa final'!$O$118="Mayor"),CONCATENATE("R",'Mapa final'!$A$118),"")</f>
        <v/>
      </c>
      <c r="Y60" s="471"/>
      <c r="Z60" s="471" t="str">
        <f>IF(AND('Mapa final'!$K$121="Media",'Mapa final'!$O$121="Mayor"),CONCATENATE("R",'Mapa final'!$A$121),"")</f>
        <v/>
      </c>
      <c r="AA60" s="471"/>
      <c r="AB60" s="471" t="str">
        <f>IF(AND('Mapa final'!$K$124="Media",'Mapa final'!$O$124="Mayor"),CONCATENATE("R",'Mapa final'!$A$124),"")</f>
        <v/>
      </c>
      <c r="AC60" s="474"/>
      <c r="AD60" s="470" t="str">
        <f>IF(AND('Mapa final'!$K$112="Media",'Mapa final'!$O$112="Mayor"),CONCATENATE("R",'Mapa final'!$A$112),"")</f>
        <v/>
      </c>
      <c r="AE60" s="471"/>
      <c r="AF60" s="471" t="str">
        <f>IF(AND('Mapa final'!$K$115="Media",'Mapa final'!$O$115="Mayor"),CONCATENATE("R",'Mapa final'!$A$115),"")</f>
        <v/>
      </c>
      <c r="AG60" s="471"/>
      <c r="AH60" s="471" t="str">
        <f>IF(AND('Mapa final'!$K$118="Media",'Mapa final'!$O$118="Mayor"),CONCATENATE("R",'Mapa final'!$A$118),"")</f>
        <v/>
      </c>
      <c r="AI60" s="471"/>
      <c r="AJ60" s="471" t="str">
        <f>IF(AND('Mapa final'!$K$121="Media",'Mapa final'!$O$121="Mayor"),CONCATENATE("R",'Mapa final'!$A$121),"")</f>
        <v/>
      </c>
      <c r="AK60" s="471"/>
      <c r="AL60" s="471" t="str">
        <f>IF(AND('Mapa final'!$K$124="Media",'Mapa final'!$O$124="Mayor"),CONCATENATE("R",'Mapa final'!$A$124),"")</f>
        <v/>
      </c>
      <c r="AM60" s="474"/>
      <c r="AN60" s="462" t="str">
        <f>IF(AND('Mapa final'!$K$112="Media",'Mapa final'!$O$112="Mayor"),CONCATENATE("R",'Mapa final'!$A$112),"")</f>
        <v/>
      </c>
      <c r="AO60" s="463"/>
      <c r="AP60" s="463" t="str">
        <f>IF(AND('Mapa final'!$K$115="Media",'Mapa final'!$O$115="Mayor"),CONCATENATE("R",'Mapa final'!$A$115),"")</f>
        <v/>
      </c>
      <c r="AQ60" s="463"/>
      <c r="AR60" s="463" t="str">
        <f>IF(AND('Mapa final'!$K$118="Media",'Mapa final'!$O$118="Mayor"),CONCATENATE("R",'Mapa final'!$A$118),"")</f>
        <v/>
      </c>
      <c r="AS60" s="463"/>
      <c r="AT60" s="463" t="str">
        <f>IF(AND('Mapa final'!$K$121="Media",'Mapa final'!$O$121="Mayor"),CONCATENATE("R",'Mapa final'!$A$121),"")</f>
        <v/>
      </c>
      <c r="AU60" s="463"/>
      <c r="AV60" s="463" t="str">
        <f>IF(AND('Mapa final'!$K$124="Media",'Mapa final'!$O$124="Mayor"),CONCATENATE("R",'Mapa final'!$A$124),"")</f>
        <v/>
      </c>
      <c r="AW60" s="499"/>
      <c r="AX60" s="491" t="str">
        <f>IF(AND('Mapa final'!$K$112="Media",'Mapa final'!$O$112="Catastrófico"),CONCATENATE("R",'Mapa final'!$A$112),"")</f>
        <v/>
      </c>
      <c r="AY60" s="489"/>
      <c r="AZ60" s="489" t="str">
        <f>IF(AND('Mapa final'!$K$115="Media",'Mapa final'!$O$115="Catastrófico"),CONCATENATE("R",'Mapa final'!$A$115),"")</f>
        <v/>
      </c>
      <c r="BA60" s="489"/>
      <c r="BB60" s="489" t="str">
        <f>IF(AND('Mapa final'!$K$118="Media",'Mapa final'!$O$118="Catastrófico"),CONCATENATE("R",'Mapa final'!$A$118),"")</f>
        <v/>
      </c>
      <c r="BC60" s="489"/>
      <c r="BD60" s="489" t="str">
        <f>IF(AND('Mapa final'!$K$121="Media",'Mapa final'!$O$121="Catastrófico"),CONCATENATE("R",'Mapa final'!$A$121),"")</f>
        <v/>
      </c>
      <c r="BE60" s="489"/>
      <c r="BF60" s="489" t="str">
        <f>IF(AND('Mapa final'!$K$124="Media",'Mapa final'!$O$124="Catastrófico"),CONCATENATE("R",'Mapa final'!$A$124),"")</f>
        <v/>
      </c>
      <c r="BG60" s="490"/>
      <c r="BH60" s="41"/>
      <c r="BI60" s="530"/>
      <c r="BJ60" s="531"/>
      <c r="BK60" s="531"/>
      <c r="BL60" s="531"/>
      <c r="BM60" s="531"/>
      <c r="BN60" s="532"/>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row>
    <row r="61" spans="1:100" ht="15" customHeight="1" x14ac:dyDescent="0.25">
      <c r="A61" s="41"/>
      <c r="B61" s="461"/>
      <c r="C61" s="461"/>
      <c r="D61" s="311"/>
      <c r="E61" s="480"/>
      <c r="F61" s="481"/>
      <c r="G61" s="481"/>
      <c r="H61" s="481"/>
      <c r="I61" s="482"/>
      <c r="J61" s="470"/>
      <c r="K61" s="471"/>
      <c r="L61" s="471"/>
      <c r="M61" s="471"/>
      <c r="N61" s="471"/>
      <c r="O61" s="471"/>
      <c r="P61" s="471"/>
      <c r="Q61" s="471"/>
      <c r="R61" s="471"/>
      <c r="S61" s="474"/>
      <c r="T61" s="470"/>
      <c r="U61" s="471"/>
      <c r="V61" s="471"/>
      <c r="W61" s="471"/>
      <c r="X61" s="471"/>
      <c r="Y61" s="471"/>
      <c r="Z61" s="471"/>
      <c r="AA61" s="471"/>
      <c r="AB61" s="471"/>
      <c r="AC61" s="474"/>
      <c r="AD61" s="470"/>
      <c r="AE61" s="471"/>
      <c r="AF61" s="471"/>
      <c r="AG61" s="471"/>
      <c r="AH61" s="471"/>
      <c r="AI61" s="471"/>
      <c r="AJ61" s="471"/>
      <c r="AK61" s="471"/>
      <c r="AL61" s="471"/>
      <c r="AM61" s="474"/>
      <c r="AN61" s="462"/>
      <c r="AO61" s="463"/>
      <c r="AP61" s="463"/>
      <c r="AQ61" s="463"/>
      <c r="AR61" s="463"/>
      <c r="AS61" s="463"/>
      <c r="AT61" s="463"/>
      <c r="AU61" s="463"/>
      <c r="AV61" s="463"/>
      <c r="AW61" s="499"/>
      <c r="AX61" s="491"/>
      <c r="AY61" s="489"/>
      <c r="AZ61" s="489"/>
      <c r="BA61" s="489"/>
      <c r="BB61" s="489"/>
      <c r="BC61" s="489"/>
      <c r="BD61" s="489"/>
      <c r="BE61" s="489"/>
      <c r="BF61" s="489"/>
      <c r="BG61" s="490"/>
      <c r="BH61" s="41"/>
      <c r="BI61" s="530"/>
      <c r="BJ61" s="531"/>
      <c r="BK61" s="531"/>
      <c r="BL61" s="531"/>
      <c r="BM61" s="531"/>
      <c r="BN61" s="532"/>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row>
    <row r="62" spans="1:100" ht="15" customHeight="1" x14ac:dyDescent="0.25">
      <c r="A62" s="41"/>
      <c r="B62" s="461"/>
      <c r="C62" s="461"/>
      <c r="D62" s="311"/>
      <c r="E62" s="480"/>
      <c r="F62" s="481"/>
      <c r="G62" s="481"/>
      <c r="H62" s="481"/>
      <c r="I62" s="482"/>
      <c r="J62" s="470" t="str">
        <f>IF(AND('Mapa final'!$K$127="Media",'Mapa final'!$O$127="Mayor"),CONCATENATE("R",'Mapa final'!$A$127),"")</f>
        <v>R42</v>
      </c>
      <c r="K62" s="471"/>
      <c r="L62" s="471" t="str">
        <f>IF(AND('Mapa final'!$K$130="Media",'Mapa final'!$O$130="Mayor"),CONCATENATE("R",'Mapa final'!$A$130),"")</f>
        <v/>
      </c>
      <c r="M62" s="471"/>
      <c r="N62" s="471" t="str">
        <f>IF(AND('Mapa final'!$K$133="Media",'Mapa final'!$O$133="Mayor"),CONCATENATE("R",'Mapa final'!$A$133),"")</f>
        <v>R44</v>
      </c>
      <c r="O62" s="471"/>
      <c r="P62" s="471" t="str">
        <f>IF(AND('Mapa final'!$K$136="Media",'Mapa final'!$O$136="Mayor"),CONCATENATE("R",'Mapa final'!$A$136),"")</f>
        <v/>
      </c>
      <c r="Q62" s="471"/>
      <c r="R62" s="471" t="str">
        <f>IF(AND('Mapa final'!$K$139="Media",'Mapa final'!$O$139="Mayor"),CONCATENATE("R",'Mapa final'!$A$139),"")</f>
        <v/>
      </c>
      <c r="S62" s="474"/>
      <c r="T62" s="470" t="str">
        <f>IF(AND('Mapa final'!$K$127="Media",'Mapa final'!$O$127="Mayor"),CONCATENATE("R",'Mapa final'!$A$127),"")</f>
        <v>R42</v>
      </c>
      <c r="U62" s="471"/>
      <c r="V62" s="471" t="str">
        <f>IF(AND('Mapa final'!$K$130="Media",'Mapa final'!$O$130="Mayor"),CONCATENATE("R",'Mapa final'!$A$130),"")</f>
        <v/>
      </c>
      <c r="W62" s="471"/>
      <c r="X62" s="471" t="str">
        <f>IF(AND('Mapa final'!$K$133="Media",'Mapa final'!$O$133="Mayor"),CONCATENATE("R",'Mapa final'!$A$133),"")</f>
        <v>R44</v>
      </c>
      <c r="Y62" s="471"/>
      <c r="Z62" s="471" t="str">
        <f>IF(AND('Mapa final'!$K$136="Media",'Mapa final'!$O$136="Mayor"),CONCATENATE("R",'Mapa final'!$A$136),"")</f>
        <v/>
      </c>
      <c r="AA62" s="471"/>
      <c r="AB62" s="471" t="str">
        <f>IF(AND('Mapa final'!$K$139="Media",'Mapa final'!$O$139="Mayor"),CONCATENATE("R",'Mapa final'!$A$139),"")</f>
        <v/>
      </c>
      <c r="AC62" s="474"/>
      <c r="AD62" s="470" t="str">
        <f>IF(AND('Mapa final'!$K$127="Media",'Mapa final'!$O$127="Mayor"),CONCATENATE("R",'Mapa final'!$A$127),"")</f>
        <v>R42</v>
      </c>
      <c r="AE62" s="471"/>
      <c r="AF62" s="471" t="str">
        <f>IF(AND('Mapa final'!$K$130="Media",'Mapa final'!$O$130="Mayor"),CONCATENATE("R",'Mapa final'!$A$130),"")</f>
        <v/>
      </c>
      <c r="AG62" s="471"/>
      <c r="AH62" s="471" t="str">
        <f>IF(AND('Mapa final'!$K$133="Media",'Mapa final'!$O$133="Mayor"),CONCATENATE("R",'Mapa final'!$A$133),"")</f>
        <v>R44</v>
      </c>
      <c r="AI62" s="471"/>
      <c r="AJ62" s="471" t="str">
        <f>IF(AND('Mapa final'!$K$136="Media",'Mapa final'!$O$136="Mayor"),CONCATENATE("R",'Mapa final'!$A$136),"")</f>
        <v/>
      </c>
      <c r="AK62" s="471"/>
      <c r="AL62" s="471" t="str">
        <f>IF(AND('Mapa final'!$K$139="Media",'Mapa final'!$O$139="Mayor"),CONCATENATE("R",'Mapa final'!$A$139),"")</f>
        <v/>
      </c>
      <c r="AM62" s="474"/>
      <c r="AN62" s="462" t="str">
        <f>IF(AND('Mapa final'!$K$127="Media",'Mapa final'!$O$127="Mayor"),CONCATENATE("R",'Mapa final'!$A$127),"")</f>
        <v>R42</v>
      </c>
      <c r="AO62" s="463"/>
      <c r="AP62" s="463" t="str">
        <f>IF(AND('Mapa final'!$K$130="Media",'Mapa final'!$O$130="Mayor"),CONCATENATE("R",'Mapa final'!$A$130),"")</f>
        <v/>
      </c>
      <c r="AQ62" s="463"/>
      <c r="AR62" s="463" t="str">
        <f>IF(AND('Mapa final'!$K$133="Media",'Mapa final'!$O$133="Mayor"),CONCATENATE("R",'Mapa final'!$A$133),"")</f>
        <v>R44</v>
      </c>
      <c r="AS62" s="463"/>
      <c r="AT62" s="463" t="str">
        <f>IF(AND('Mapa final'!$K$136="Media",'Mapa final'!$O$136="Mayor"),CONCATENATE("R",'Mapa final'!$A$136),"")</f>
        <v/>
      </c>
      <c r="AU62" s="463"/>
      <c r="AV62" s="463" t="str">
        <f>IF(AND('Mapa final'!$K$139="Media",'Mapa final'!$O$139="Mayor"),CONCATENATE("R",'Mapa final'!$A$139),"")</f>
        <v/>
      </c>
      <c r="AW62" s="499"/>
      <c r="AX62" s="491" t="str">
        <f>IF(AND('Mapa final'!$K$127="Media",'Mapa final'!$O$127="Catastrófico"),CONCATENATE("R",'Mapa final'!$A$127),"")</f>
        <v/>
      </c>
      <c r="AY62" s="489"/>
      <c r="AZ62" s="489" t="str">
        <f>IF(AND('Mapa final'!$K$130="Media",'Mapa final'!$O$130="Catastrófico"),CONCATENATE("R",'Mapa final'!$A$130),"")</f>
        <v/>
      </c>
      <c r="BA62" s="489"/>
      <c r="BB62" s="489" t="str">
        <f>IF(AND('Mapa final'!$K$133="Media",'Mapa final'!$O$133="Catastrófico"),CONCATENATE("R",'Mapa final'!$A$133),"")</f>
        <v/>
      </c>
      <c r="BC62" s="489"/>
      <c r="BD62" s="489" t="str">
        <f>IF(AND('Mapa final'!$K$136="Media",'Mapa final'!$O$136="Catastrófico"),CONCATENATE("R",'Mapa final'!$A$136),"")</f>
        <v/>
      </c>
      <c r="BE62" s="489"/>
      <c r="BF62" s="489" t="str">
        <f>IF(AND('Mapa final'!$K$139="Media",'Mapa final'!$O$139="Catastrófico"),CONCATENATE("R",'Mapa final'!$A$139),"")</f>
        <v/>
      </c>
      <c r="BG62" s="490"/>
      <c r="BH62" s="41"/>
      <c r="BI62" s="530"/>
      <c r="BJ62" s="531"/>
      <c r="BK62" s="531"/>
      <c r="BL62" s="531"/>
      <c r="BM62" s="531"/>
      <c r="BN62" s="532"/>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row>
    <row r="63" spans="1:100" ht="15" customHeight="1" x14ac:dyDescent="0.25">
      <c r="A63" s="41"/>
      <c r="B63" s="461"/>
      <c r="C63" s="461"/>
      <c r="D63" s="311"/>
      <c r="E63" s="480"/>
      <c r="F63" s="481"/>
      <c r="G63" s="481"/>
      <c r="H63" s="481"/>
      <c r="I63" s="482"/>
      <c r="J63" s="470"/>
      <c r="K63" s="471"/>
      <c r="L63" s="471"/>
      <c r="M63" s="471"/>
      <c r="N63" s="471"/>
      <c r="O63" s="471"/>
      <c r="P63" s="471"/>
      <c r="Q63" s="471"/>
      <c r="R63" s="471"/>
      <c r="S63" s="474"/>
      <c r="T63" s="470"/>
      <c r="U63" s="471"/>
      <c r="V63" s="471"/>
      <c r="W63" s="471"/>
      <c r="X63" s="471"/>
      <c r="Y63" s="471"/>
      <c r="Z63" s="471"/>
      <c r="AA63" s="471"/>
      <c r="AB63" s="471"/>
      <c r="AC63" s="474"/>
      <c r="AD63" s="470"/>
      <c r="AE63" s="471"/>
      <c r="AF63" s="471"/>
      <c r="AG63" s="471"/>
      <c r="AH63" s="471"/>
      <c r="AI63" s="471"/>
      <c r="AJ63" s="471"/>
      <c r="AK63" s="471"/>
      <c r="AL63" s="471"/>
      <c r="AM63" s="474"/>
      <c r="AN63" s="462"/>
      <c r="AO63" s="463"/>
      <c r="AP63" s="463"/>
      <c r="AQ63" s="463"/>
      <c r="AR63" s="463"/>
      <c r="AS63" s="463"/>
      <c r="AT63" s="463"/>
      <c r="AU63" s="463"/>
      <c r="AV63" s="463"/>
      <c r="AW63" s="499"/>
      <c r="AX63" s="491"/>
      <c r="AY63" s="489"/>
      <c r="AZ63" s="489"/>
      <c r="BA63" s="489"/>
      <c r="BB63" s="489"/>
      <c r="BC63" s="489"/>
      <c r="BD63" s="489"/>
      <c r="BE63" s="489"/>
      <c r="BF63" s="489"/>
      <c r="BG63" s="490"/>
      <c r="BH63" s="41"/>
      <c r="BI63" s="530"/>
      <c r="BJ63" s="531"/>
      <c r="BK63" s="531"/>
      <c r="BL63" s="531"/>
      <c r="BM63" s="531"/>
      <c r="BN63" s="532"/>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row>
    <row r="64" spans="1:100" ht="15" customHeight="1" x14ac:dyDescent="0.25">
      <c r="A64" s="41"/>
      <c r="B64" s="461"/>
      <c r="C64" s="461"/>
      <c r="D64" s="311"/>
      <c r="E64" s="480"/>
      <c r="F64" s="481"/>
      <c r="G64" s="481"/>
      <c r="H64" s="481"/>
      <c r="I64" s="482"/>
      <c r="J64" s="470" t="str">
        <f>IF(AND('Mapa final'!$K$142="Media",'Mapa final'!$O$142="Mayor"),CONCATENATE("R",'Mapa final'!$A$142),"")</f>
        <v/>
      </c>
      <c r="K64" s="471"/>
      <c r="L64" s="471" t="str">
        <f>IF(AND('Mapa final'!$K$145="Media",'Mapa final'!$O$145="Mayor"),CONCATENATE("R",'Mapa final'!$A$145),"")</f>
        <v/>
      </c>
      <c r="M64" s="471"/>
      <c r="N64" s="471" t="str">
        <f>IF(AND('Mapa final'!$K$148="Media",'Mapa final'!$O$148="Mayor"),CONCATENATE("R",'Mapa final'!$A$148),"")</f>
        <v/>
      </c>
      <c r="O64" s="471"/>
      <c r="P64" s="471" t="str">
        <f>IF(AND('Mapa final'!$K$151="Media",'Mapa final'!$O$151="Mayor"),CONCATENATE("R",'Mapa final'!$A$151),"")</f>
        <v/>
      </c>
      <c r="Q64" s="471"/>
      <c r="R64" s="471" t="str">
        <f>IF(AND('Mapa final'!$K$154="Media",'Mapa final'!$O$154="Mayor"),CONCATENATE("R",'Mapa final'!$A$154),"")</f>
        <v/>
      </c>
      <c r="S64" s="474"/>
      <c r="T64" s="470" t="str">
        <f>IF(AND('Mapa final'!$K$142="Media",'Mapa final'!$O$142="Mayor"),CONCATENATE("R",'Mapa final'!$A$142),"")</f>
        <v/>
      </c>
      <c r="U64" s="471"/>
      <c r="V64" s="471" t="str">
        <f>IF(AND('Mapa final'!$K$145="Media",'Mapa final'!$O$145="Mayor"),CONCATENATE("R",'Mapa final'!$A$145),"")</f>
        <v/>
      </c>
      <c r="W64" s="471"/>
      <c r="X64" s="471" t="str">
        <f>IF(AND('Mapa final'!$K$148="Media",'Mapa final'!$O$148="Mayor"),CONCATENATE("R",'Mapa final'!$A$148),"")</f>
        <v/>
      </c>
      <c r="Y64" s="471"/>
      <c r="Z64" s="471" t="str">
        <f>IF(AND('Mapa final'!$K$151="Media",'Mapa final'!$O$151="Mayor"),CONCATENATE("R",'Mapa final'!$A$151),"")</f>
        <v/>
      </c>
      <c r="AA64" s="471"/>
      <c r="AB64" s="471" t="str">
        <f>IF(AND('Mapa final'!$K$154="Media",'Mapa final'!$O$154="Mayor"),CONCATENATE("R",'Mapa final'!$A$154),"")</f>
        <v/>
      </c>
      <c r="AC64" s="474"/>
      <c r="AD64" s="470" t="str">
        <f>IF(AND('Mapa final'!$K$142="Media",'Mapa final'!$O$142="Mayor"),CONCATENATE("R",'Mapa final'!$A$142),"")</f>
        <v/>
      </c>
      <c r="AE64" s="471"/>
      <c r="AF64" s="471" t="str">
        <f>IF(AND('Mapa final'!$K$145="Media",'Mapa final'!$O$145="Mayor"),CONCATENATE("R",'Mapa final'!$A$145),"")</f>
        <v/>
      </c>
      <c r="AG64" s="471"/>
      <c r="AH64" s="471" t="str">
        <f>IF(AND('Mapa final'!$K$148="Media",'Mapa final'!$O$148="Mayor"),CONCATENATE("R",'Mapa final'!$A$148),"")</f>
        <v/>
      </c>
      <c r="AI64" s="471"/>
      <c r="AJ64" s="471" t="str">
        <f>IF(AND('Mapa final'!$K$151="Media",'Mapa final'!$O$151="Mayor"),CONCATENATE("R",'Mapa final'!$A$151),"")</f>
        <v/>
      </c>
      <c r="AK64" s="471"/>
      <c r="AL64" s="471" t="str">
        <f>IF(AND('Mapa final'!$K$154="Media",'Mapa final'!$O$154="Mayor"),CONCATENATE("R",'Mapa final'!$A$154),"")</f>
        <v/>
      </c>
      <c r="AM64" s="474"/>
      <c r="AN64" s="462" t="str">
        <f>IF(AND('Mapa final'!$K$142="Media",'Mapa final'!$O$142="Mayor"),CONCATENATE("R",'Mapa final'!$A$142),"")</f>
        <v/>
      </c>
      <c r="AO64" s="463"/>
      <c r="AP64" s="463" t="str">
        <f>IF(AND('Mapa final'!$K$145="Media",'Mapa final'!$O$145="Mayor"),CONCATENATE("R",'Mapa final'!$A$145),"")</f>
        <v/>
      </c>
      <c r="AQ64" s="463"/>
      <c r="AR64" s="463" t="str">
        <f>IF(AND('Mapa final'!$K$148="Media",'Mapa final'!$O$148="Mayor"),CONCATENATE("R",'Mapa final'!$A$148),"")</f>
        <v/>
      </c>
      <c r="AS64" s="463"/>
      <c r="AT64" s="463" t="str">
        <f>IF(AND('Mapa final'!$K$151="Media",'Mapa final'!$O$151="Mayor"),CONCATENATE("R",'Mapa final'!$A$151),"")</f>
        <v/>
      </c>
      <c r="AU64" s="463"/>
      <c r="AV64" s="463" t="str">
        <f>IF(AND('Mapa final'!$K$154="Media",'Mapa final'!$O$154="Mayor"),CONCATENATE("R",'Mapa final'!$A$154),"")</f>
        <v/>
      </c>
      <c r="AW64" s="499"/>
      <c r="AX64" s="491" t="str">
        <f>IF(AND('Mapa final'!$K$142="Media",'Mapa final'!$O$142="Catastrófico"),CONCATENATE("R",'Mapa final'!$A$142),"")</f>
        <v/>
      </c>
      <c r="AY64" s="489"/>
      <c r="AZ64" s="489" t="str">
        <f>IF(AND('Mapa final'!$K$145="Media",'Mapa final'!$O$145="Catastrófico"),CONCATENATE("R",'Mapa final'!$A$145),"")</f>
        <v/>
      </c>
      <c r="BA64" s="489"/>
      <c r="BB64" s="489" t="str">
        <f>IF(AND('Mapa final'!$K$148="Media",'Mapa final'!$O$148="Catastrófico"),CONCATENATE("R",'Mapa final'!$A$148),"")</f>
        <v/>
      </c>
      <c r="BC64" s="489"/>
      <c r="BD64" s="489" t="str">
        <f>IF(AND('Mapa final'!$K$151="Media",'Mapa final'!$O$151="Catastrófico"),CONCATENATE("R",'Mapa final'!$A$151),"")</f>
        <v/>
      </c>
      <c r="BE64" s="489"/>
      <c r="BF64" s="489" t="str">
        <f>IF(AND('Mapa final'!$K$154="Media",'Mapa final'!$O$154="Catastrófico"),CONCATENATE("R",'Mapa final'!$A$154),"")</f>
        <v/>
      </c>
      <c r="BG64" s="490"/>
      <c r="BH64" s="41"/>
      <c r="BI64" s="530"/>
      <c r="BJ64" s="531"/>
      <c r="BK64" s="531"/>
      <c r="BL64" s="531"/>
      <c r="BM64" s="531"/>
      <c r="BN64" s="532"/>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row>
    <row r="65" spans="1:100" ht="15.75" customHeight="1" thickBot="1" x14ac:dyDescent="0.3">
      <c r="A65" s="41"/>
      <c r="B65" s="461"/>
      <c r="C65" s="461"/>
      <c r="D65" s="311"/>
      <c r="E65" s="483"/>
      <c r="F65" s="484"/>
      <c r="G65" s="484"/>
      <c r="H65" s="484"/>
      <c r="I65" s="484"/>
      <c r="J65" s="472"/>
      <c r="K65" s="473"/>
      <c r="L65" s="473"/>
      <c r="M65" s="473"/>
      <c r="N65" s="473"/>
      <c r="O65" s="473"/>
      <c r="P65" s="473"/>
      <c r="Q65" s="473"/>
      <c r="R65" s="473"/>
      <c r="S65" s="475"/>
      <c r="T65" s="472"/>
      <c r="U65" s="473"/>
      <c r="V65" s="473"/>
      <c r="W65" s="473"/>
      <c r="X65" s="473"/>
      <c r="Y65" s="473"/>
      <c r="Z65" s="473"/>
      <c r="AA65" s="473"/>
      <c r="AB65" s="473"/>
      <c r="AC65" s="475"/>
      <c r="AD65" s="472"/>
      <c r="AE65" s="473"/>
      <c r="AF65" s="473"/>
      <c r="AG65" s="473"/>
      <c r="AH65" s="473"/>
      <c r="AI65" s="473"/>
      <c r="AJ65" s="473"/>
      <c r="AK65" s="473"/>
      <c r="AL65" s="473"/>
      <c r="AM65" s="475"/>
      <c r="AN65" s="500"/>
      <c r="AO65" s="498"/>
      <c r="AP65" s="498"/>
      <c r="AQ65" s="498"/>
      <c r="AR65" s="498"/>
      <c r="AS65" s="498"/>
      <c r="AT65" s="498"/>
      <c r="AU65" s="498"/>
      <c r="AV65" s="498"/>
      <c r="AW65" s="501"/>
      <c r="AX65" s="492"/>
      <c r="AY65" s="493"/>
      <c r="AZ65" s="493"/>
      <c r="BA65" s="493"/>
      <c r="BB65" s="493"/>
      <c r="BC65" s="493"/>
      <c r="BD65" s="493"/>
      <c r="BE65" s="493"/>
      <c r="BF65" s="493"/>
      <c r="BG65" s="494"/>
      <c r="BH65" s="41"/>
      <c r="BI65" s="530"/>
      <c r="BJ65" s="531"/>
      <c r="BK65" s="531"/>
      <c r="BL65" s="531"/>
      <c r="BM65" s="531"/>
      <c r="BN65" s="532"/>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row>
    <row r="66" spans="1:100" ht="15" customHeight="1" x14ac:dyDescent="0.25">
      <c r="A66" s="41"/>
      <c r="B66" s="461"/>
      <c r="C66" s="461"/>
      <c r="D66" s="311"/>
      <c r="E66" s="478" t="s">
        <v>105</v>
      </c>
      <c r="F66" s="479"/>
      <c r="G66" s="479"/>
      <c r="H66" s="479"/>
      <c r="I66" s="479"/>
      <c r="J66" s="468" t="str">
        <f>IF(AND('Mapa final'!$K$7="Baja",'Mapa final'!$O$7="Mayor"),CONCATENATE("R",'Mapa final'!$A$7),"")</f>
        <v/>
      </c>
      <c r="K66" s="469"/>
      <c r="L66" s="469" t="str">
        <f>IF(AND('Mapa final'!$K$10="Baja",'Mapa final'!$O$10="Mayor"),CONCATENATE("R",'Mapa final'!$A$10),"")</f>
        <v/>
      </c>
      <c r="M66" s="469"/>
      <c r="N66" s="469" t="str">
        <f>IF(AND('Mapa final'!$K$13="Baja",'Mapa final'!$O$13="Mayor"),CONCATENATE("R",'Mapa final'!$A$13),"")</f>
        <v/>
      </c>
      <c r="O66" s="469"/>
      <c r="P66" s="469" t="str">
        <f>IF(AND('Mapa final'!$K$16="Baja",'Mapa final'!$O$16="Mayor"),CONCATENATE("R",'Mapa final'!$A$16),"")</f>
        <v/>
      </c>
      <c r="Q66" s="469"/>
      <c r="R66" s="469" t="str">
        <f>IF(AND('Mapa final'!$K$19="Baja",'Mapa final'!$O$19="Mayor"),CONCATENATE("R",'Mapa final'!$A$19),"")</f>
        <v/>
      </c>
      <c r="S66" s="507"/>
      <c r="T66" s="487" t="str">
        <f>IF(AND('Mapa final'!$K$7="Baja",'Mapa final'!$O$7="Mayor"),CONCATENATE("R",'Mapa final'!$A$7),"")</f>
        <v/>
      </c>
      <c r="U66" s="476"/>
      <c r="V66" s="476" t="str">
        <f>IF(AND('Mapa final'!$K$10="Baja",'Mapa final'!$O$10="Mayor"),CONCATENATE("R",'Mapa final'!$A$10),"")</f>
        <v/>
      </c>
      <c r="W66" s="476"/>
      <c r="X66" s="476" t="str">
        <f>IF(AND('Mapa final'!$K$13="Baja",'Mapa final'!$O$13="Mayor"),CONCATENATE("R",'Mapa final'!$A$13),"")</f>
        <v/>
      </c>
      <c r="Y66" s="476"/>
      <c r="Z66" s="476" t="str">
        <f>IF(AND('Mapa final'!$K$16="Baja",'Mapa final'!$O$16="Mayor"),CONCATENATE("R",'Mapa final'!$A$16),"")</f>
        <v/>
      </c>
      <c r="AA66" s="476"/>
      <c r="AB66" s="476" t="str">
        <f>IF(AND('Mapa final'!$K$19="Baja",'Mapa final'!$O$19="Mayor"),CONCATENATE("R",'Mapa final'!$A$19),"")</f>
        <v/>
      </c>
      <c r="AC66" s="488"/>
      <c r="AD66" s="487" t="str">
        <f>IF(AND('Mapa final'!$K$7="Baja",'Mapa final'!$O$7="Mayor"),CONCATENATE("R",'Mapa final'!$A$7),"")</f>
        <v/>
      </c>
      <c r="AE66" s="476"/>
      <c r="AF66" s="476" t="str">
        <f>IF(AND('Mapa final'!$K$10="Baja",'Mapa final'!$O$10="Mayor"),CONCATENATE("R",'Mapa final'!$A$10),"")</f>
        <v/>
      </c>
      <c r="AG66" s="476"/>
      <c r="AH66" s="476" t="str">
        <f>IF(AND('Mapa final'!$K$13="Baja",'Mapa final'!$O$13="Mayor"),CONCATENATE("R",'Mapa final'!$A$13),"")</f>
        <v/>
      </c>
      <c r="AI66" s="476"/>
      <c r="AJ66" s="476" t="str">
        <f>IF(AND('Mapa final'!$K$16="Baja",'Mapa final'!$O$16="Mayor"),CONCATENATE("R",'Mapa final'!$A$16),"")</f>
        <v/>
      </c>
      <c r="AK66" s="476"/>
      <c r="AL66" s="476" t="str">
        <f>IF(AND('Mapa final'!$K$19="Baja",'Mapa final'!$O$19="Mayor"),CONCATENATE("R",'Mapa final'!$A$19),"")</f>
        <v/>
      </c>
      <c r="AM66" s="488"/>
      <c r="AN66" s="485" t="str">
        <f>IF(AND('Mapa final'!$K$7="Baja",'Mapa final'!$O$7="Mayor"),CONCATENATE("R",'Mapa final'!$A$7),"")</f>
        <v/>
      </c>
      <c r="AO66" s="486"/>
      <c r="AP66" s="486" t="str">
        <f>IF(AND('Mapa final'!$K$10="Baja",'Mapa final'!$O$10="Mayor"),CONCATENATE("R",'Mapa final'!$A$10),"")</f>
        <v/>
      </c>
      <c r="AQ66" s="486"/>
      <c r="AR66" s="486" t="str">
        <f>IF(AND('Mapa final'!$K$13="Baja",'Mapa final'!$O$13="Mayor"),CONCATENATE("R",'Mapa final'!$A$13),"")</f>
        <v/>
      </c>
      <c r="AS66" s="486"/>
      <c r="AT66" s="486" t="str">
        <f>IF(AND('Mapa final'!$K$16="Baja",'Mapa final'!$O$16="Mayor"),CONCATENATE("R",'Mapa final'!$A$16),"")</f>
        <v/>
      </c>
      <c r="AU66" s="486"/>
      <c r="AV66" s="486" t="str">
        <f>IF(AND('Mapa final'!$K$19="Baja",'Mapa final'!$O$19="Mayor"),CONCATENATE("R",'Mapa final'!$A$19),"")</f>
        <v/>
      </c>
      <c r="AW66" s="502"/>
      <c r="AX66" s="495" t="str">
        <f>IF(AND('Mapa final'!$K$7="Baja",'Mapa final'!$O$7="Catastrófico"),CONCATENATE("R",'Mapa final'!$A$7),"")</f>
        <v/>
      </c>
      <c r="AY66" s="496"/>
      <c r="AZ66" s="496" t="str">
        <f>IF(AND('Mapa final'!$K$10="Baja",'Mapa final'!$O$10="Catastrófico"),CONCATENATE("R",'Mapa final'!$A$10),"")</f>
        <v/>
      </c>
      <c r="BA66" s="496"/>
      <c r="BB66" s="496" t="str">
        <f>IF(AND('Mapa final'!$K$13="Baja",'Mapa final'!$O$13="Catastrófico"),CONCATENATE("R",'Mapa final'!$A$13),"")</f>
        <v/>
      </c>
      <c r="BC66" s="496"/>
      <c r="BD66" s="496" t="str">
        <f>IF(AND('Mapa final'!$K$16="Baja",'Mapa final'!$O$16="Catastrófico"),CONCATENATE("R",'Mapa final'!$A$16),"")</f>
        <v/>
      </c>
      <c r="BE66" s="496"/>
      <c r="BF66" s="496" t="str">
        <f>IF(AND('Mapa final'!$K$19="Baja",'Mapa final'!$O$19="Catastrófico"),CONCATENATE("R",'Mapa final'!$A$19),"")</f>
        <v/>
      </c>
      <c r="BG66" s="497"/>
      <c r="BH66" s="41"/>
      <c r="BI66" s="530"/>
      <c r="BJ66" s="531"/>
      <c r="BK66" s="531"/>
      <c r="BL66" s="531"/>
      <c r="BM66" s="531"/>
      <c r="BN66" s="532"/>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1:100" ht="15" customHeight="1" x14ac:dyDescent="0.25">
      <c r="A67" s="41"/>
      <c r="B67" s="461"/>
      <c r="C67" s="461"/>
      <c r="D67" s="311"/>
      <c r="E67" s="480"/>
      <c r="F67" s="481"/>
      <c r="G67" s="481"/>
      <c r="H67" s="481"/>
      <c r="I67" s="482"/>
      <c r="J67" s="464"/>
      <c r="K67" s="465"/>
      <c r="L67" s="465"/>
      <c r="M67" s="465"/>
      <c r="N67" s="465"/>
      <c r="O67" s="465"/>
      <c r="P67" s="465"/>
      <c r="Q67" s="465"/>
      <c r="R67" s="465"/>
      <c r="S67" s="508"/>
      <c r="T67" s="470"/>
      <c r="U67" s="471"/>
      <c r="V67" s="471"/>
      <c r="W67" s="471"/>
      <c r="X67" s="471"/>
      <c r="Y67" s="471"/>
      <c r="Z67" s="471"/>
      <c r="AA67" s="471"/>
      <c r="AB67" s="471"/>
      <c r="AC67" s="474"/>
      <c r="AD67" s="470"/>
      <c r="AE67" s="471"/>
      <c r="AF67" s="471"/>
      <c r="AG67" s="471"/>
      <c r="AH67" s="471"/>
      <c r="AI67" s="471"/>
      <c r="AJ67" s="471"/>
      <c r="AK67" s="471"/>
      <c r="AL67" s="471"/>
      <c r="AM67" s="474"/>
      <c r="AN67" s="462"/>
      <c r="AO67" s="463"/>
      <c r="AP67" s="463"/>
      <c r="AQ67" s="463"/>
      <c r="AR67" s="463"/>
      <c r="AS67" s="463"/>
      <c r="AT67" s="463"/>
      <c r="AU67" s="463"/>
      <c r="AV67" s="463"/>
      <c r="AW67" s="499"/>
      <c r="AX67" s="491"/>
      <c r="AY67" s="489"/>
      <c r="AZ67" s="489"/>
      <c r="BA67" s="489"/>
      <c r="BB67" s="489"/>
      <c r="BC67" s="489"/>
      <c r="BD67" s="489"/>
      <c r="BE67" s="489"/>
      <c r="BF67" s="489"/>
      <c r="BG67" s="490"/>
      <c r="BH67" s="41"/>
      <c r="BI67" s="530"/>
      <c r="BJ67" s="531"/>
      <c r="BK67" s="531"/>
      <c r="BL67" s="531"/>
      <c r="BM67" s="531"/>
      <c r="BN67" s="532"/>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row>
    <row r="68" spans="1:100" ht="15" customHeight="1" x14ac:dyDescent="0.25">
      <c r="A68" s="41"/>
      <c r="B68" s="461"/>
      <c r="C68" s="461"/>
      <c r="D68" s="311"/>
      <c r="E68" s="480"/>
      <c r="F68" s="481"/>
      <c r="G68" s="481"/>
      <c r="H68" s="481"/>
      <c r="I68" s="482"/>
      <c r="J68" s="464" t="str">
        <f>IF(AND('Mapa final'!$K$22="Baja",'Mapa final'!$O$22="Mayor"),CONCATENATE("R",'Mapa final'!$A$22),"")</f>
        <v/>
      </c>
      <c r="K68" s="465"/>
      <c r="L68" s="465" t="str">
        <f>IF(AND('Mapa final'!$K$25="Baja",'Mapa final'!$O$25="Mayor"),CONCATENATE("R",'Mapa final'!$A$25),"")</f>
        <v/>
      </c>
      <c r="M68" s="465"/>
      <c r="N68" s="465" t="str">
        <f>IF(AND('Mapa final'!$K$28="Baja",'Mapa final'!$O$28="Mayor"),CONCATENATE("R",'Mapa final'!$A$28),"")</f>
        <v/>
      </c>
      <c r="O68" s="465"/>
      <c r="P68" s="465" t="str">
        <f>IF(AND('Mapa final'!$K$31="Baja",'Mapa final'!$O$31="Mayor"),CONCATENATE("R",'Mapa final'!$A$31),"")</f>
        <v>R10</v>
      </c>
      <c r="Q68" s="465"/>
      <c r="R68" s="465" t="str">
        <f>IF(AND('Mapa final'!$K$34="Baja",'Mapa final'!$O$34="Mayor"),CONCATENATE("R",'Mapa final'!$A$34),"")</f>
        <v/>
      </c>
      <c r="S68" s="508"/>
      <c r="T68" s="470" t="str">
        <f>IF(AND('Mapa final'!$K$22="Baja",'Mapa final'!$O$22="Mayor"),CONCATENATE("R",'Mapa final'!$A$22),"")</f>
        <v/>
      </c>
      <c r="U68" s="471"/>
      <c r="V68" s="471" t="str">
        <f>IF(AND('Mapa final'!$K$25="Baja",'Mapa final'!$O$25="Mayor"),CONCATENATE("R",'Mapa final'!$A$25),"")</f>
        <v/>
      </c>
      <c r="W68" s="471"/>
      <c r="X68" s="471" t="str">
        <f>IF(AND('Mapa final'!$K$28="Baja",'Mapa final'!$O$28="Mayor"),CONCATENATE("R",'Mapa final'!$A$28),"")</f>
        <v/>
      </c>
      <c r="Y68" s="471"/>
      <c r="Z68" s="471" t="str">
        <f>IF(AND('Mapa final'!$K$31="Baja",'Mapa final'!$O$31="Mayor"),CONCATENATE("R",'Mapa final'!$A$31),"")</f>
        <v>R10</v>
      </c>
      <c r="AA68" s="471"/>
      <c r="AB68" s="471" t="str">
        <f>IF(AND('Mapa final'!$K$34="Baja",'Mapa final'!$O$34="Mayor"),CONCATENATE("R",'Mapa final'!$A$34),"")</f>
        <v/>
      </c>
      <c r="AC68" s="474"/>
      <c r="AD68" s="470" t="str">
        <f>IF(AND('Mapa final'!$K$22="Baja",'Mapa final'!$O$22="Mayor"),CONCATENATE("R",'Mapa final'!$A$22),"")</f>
        <v/>
      </c>
      <c r="AE68" s="471"/>
      <c r="AF68" s="471" t="str">
        <f>IF(AND('Mapa final'!$K$25="Baja",'Mapa final'!$O$25="Mayor"),CONCATENATE("R",'Mapa final'!$A$25),"")</f>
        <v/>
      </c>
      <c r="AG68" s="471"/>
      <c r="AH68" s="471" t="str">
        <f>IF(AND('Mapa final'!$K$28="Baja",'Mapa final'!$O$28="Mayor"),CONCATENATE("R",'Mapa final'!$A$28),"")</f>
        <v/>
      </c>
      <c r="AI68" s="471"/>
      <c r="AJ68" s="471" t="str">
        <f>IF(AND('Mapa final'!$K$31="Baja",'Mapa final'!$O$31="Mayor"),CONCATENATE("R",'Mapa final'!$A$31),"")</f>
        <v>R10</v>
      </c>
      <c r="AK68" s="471"/>
      <c r="AL68" s="471" t="str">
        <f>IF(AND('Mapa final'!$K$34="Baja",'Mapa final'!$O$34="Mayor"),CONCATENATE("R",'Mapa final'!$A$34),"")</f>
        <v/>
      </c>
      <c r="AM68" s="474"/>
      <c r="AN68" s="462" t="str">
        <f>IF(AND('Mapa final'!$K$22="Baja",'Mapa final'!$O$22="Mayor"),CONCATENATE("R",'Mapa final'!$A$22),"")</f>
        <v/>
      </c>
      <c r="AO68" s="463"/>
      <c r="AP68" s="463" t="str">
        <f>IF(AND('Mapa final'!$K$25="Baja",'Mapa final'!$O$25="Mayor"),CONCATENATE("R",'Mapa final'!$A$25),"")</f>
        <v/>
      </c>
      <c r="AQ68" s="463"/>
      <c r="AR68" s="463" t="str">
        <f>IF(AND('Mapa final'!$K$28="Baja",'Mapa final'!$O$28="Mayor"),CONCATENATE("R",'Mapa final'!$A$28),"")</f>
        <v/>
      </c>
      <c r="AS68" s="463"/>
      <c r="AT68" s="463" t="str">
        <f>IF(AND('Mapa final'!$K$31="Baja",'Mapa final'!$O$31="Mayor"),CONCATENATE("R",'Mapa final'!$A$31),"")</f>
        <v>R10</v>
      </c>
      <c r="AU68" s="463"/>
      <c r="AV68" s="463" t="str">
        <f>IF(AND('Mapa final'!$K$34="Baja",'Mapa final'!$O$34="Mayor"),CONCATENATE("R",'Mapa final'!$A$34),"")</f>
        <v/>
      </c>
      <c r="AW68" s="499"/>
      <c r="AX68" s="491" t="str">
        <f>IF(AND('Mapa final'!$K$22="Baja",'Mapa final'!$O$22="Catastrófico"),CONCATENATE("R",'Mapa final'!$A$22),"")</f>
        <v/>
      </c>
      <c r="AY68" s="489"/>
      <c r="AZ68" s="489" t="str">
        <f>IF(AND('Mapa final'!$K$25="Baja",'Mapa final'!$O$25="Catastrófico"),CONCATENATE("R",'Mapa final'!$A$25),"")</f>
        <v/>
      </c>
      <c r="BA68" s="489"/>
      <c r="BB68" s="489" t="str">
        <f>IF(AND('Mapa final'!$K$28="Baja",'Mapa final'!$O$28="Catastrófico"),CONCATENATE("R",'Mapa final'!$A$28),"")</f>
        <v/>
      </c>
      <c r="BC68" s="489"/>
      <c r="BD68" s="489" t="str">
        <f>IF(AND('Mapa final'!$K$31="Baja",'Mapa final'!$O$31="Catastrófico"),CONCATENATE("R",'Mapa final'!$A$31),"")</f>
        <v/>
      </c>
      <c r="BE68" s="489"/>
      <c r="BF68" s="489" t="str">
        <f>IF(AND('Mapa final'!$K$34="Baja",'Mapa final'!$O$34="Catastrófico"),CONCATENATE("R",'Mapa final'!$A$34),"")</f>
        <v/>
      </c>
      <c r="BG68" s="490"/>
      <c r="BH68" s="41"/>
      <c r="BI68" s="530"/>
      <c r="BJ68" s="531"/>
      <c r="BK68" s="531"/>
      <c r="BL68" s="531"/>
      <c r="BM68" s="531"/>
      <c r="BN68" s="532"/>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row>
    <row r="69" spans="1:100" ht="15" customHeight="1" x14ac:dyDescent="0.25">
      <c r="A69" s="41"/>
      <c r="B69" s="461"/>
      <c r="C69" s="461"/>
      <c r="D69" s="311"/>
      <c r="E69" s="480"/>
      <c r="F69" s="481"/>
      <c r="G69" s="481"/>
      <c r="H69" s="481"/>
      <c r="I69" s="482"/>
      <c r="J69" s="464"/>
      <c r="K69" s="465"/>
      <c r="L69" s="465"/>
      <c r="M69" s="465"/>
      <c r="N69" s="465"/>
      <c r="O69" s="465"/>
      <c r="P69" s="465"/>
      <c r="Q69" s="465"/>
      <c r="R69" s="465"/>
      <c r="S69" s="508"/>
      <c r="T69" s="470"/>
      <c r="U69" s="471"/>
      <c r="V69" s="471"/>
      <c r="W69" s="471"/>
      <c r="X69" s="471"/>
      <c r="Y69" s="471"/>
      <c r="Z69" s="471"/>
      <c r="AA69" s="471"/>
      <c r="AB69" s="471"/>
      <c r="AC69" s="474"/>
      <c r="AD69" s="470"/>
      <c r="AE69" s="471"/>
      <c r="AF69" s="471"/>
      <c r="AG69" s="471"/>
      <c r="AH69" s="471"/>
      <c r="AI69" s="471"/>
      <c r="AJ69" s="471"/>
      <c r="AK69" s="471"/>
      <c r="AL69" s="471"/>
      <c r="AM69" s="474"/>
      <c r="AN69" s="462"/>
      <c r="AO69" s="463"/>
      <c r="AP69" s="463"/>
      <c r="AQ69" s="463"/>
      <c r="AR69" s="463"/>
      <c r="AS69" s="463"/>
      <c r="AT69" s="463"/>
      <c r="AU69" s="463"/>
      <c r="AV69" s="463"/>
      <c r="AW69" s="499"/>
      <c r="AX69" s="491"/>
      <c r="AY69" s="489"/>
      <c r="AZ69" s="489"/>
      <c r="BA69" s="489"/>
      <c r="BB69" s="489"/>
      <c r="BC69" s="489"/>
      <c r="BD69" s="489"/>
      <c r="BE69" s="489"/>
      <c r="BF69" s="489"/>
      <c r="BG69" s="490"/>
      <c r="BH69" s="41"/>
      <c r="BI69" s="530"/>
      <c r="BJ69" s="531"/>
      <c r="BK69" s="531"/>
      <c r="BL69" s="531"/>
      <c r="BM69" s="531"/>
      <c r="BN69" s="532"/>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1:100" ht="15" customHeight="1" x14ac:dyDescent="0.25">
      <c r="A70" s="41"/>
      <c r="B70" s="461"/>
      <c r="C70" s="461"/>
      <c r="D70" s="311"/>
      <c r="E70" s="480"/>
      <c r="F70" s="481"/>
      <c r="G70" s="481"/>
      <c r="H70" s="481"/>
      <c r="I70" s="482"/>
      <c r="J70" s="464" t="str">
        <f>IF(AND('Mapa final'!$K$37="Baja",'Mapa final'!$O$37="Mayor"),CONCATENATE("R",'Mapa final'!$A$37),"")</f>
        <v/>
      </c>
      <c r="K70" s="465"/>
      <c r="L70" s="465" t="str">
        <f>IF(AND('Mapa final'!$K$40="Baja",'Mapa final'!$O$40="Mayor"),CONCATENATE("R",'Mapa final'!$A$40),"")</f>
        <v/>
      </c>
      <c r="M70" s="465"/>
      <c r="N70" s="465" t="str">
        <f>IF(AND('Mapa final'!$K$43="Baja",'Mapa final'!$O$43="Mayor"),CONCATENATE("R",'Mapa final'!$A$43),"")</f>
        <v/>
      </c>
      <c r="O70" s="465"/>
      <c r="P70" s="465" t="str">
        <f>IF(AND('Mapa final'!$K$46="Baja",'Mapa final'!$O$46="Mayor"),CONCATENATE("R",'Mapa final'!$A$46),"")</f>
        <v/>
      </c>
      <c r="Q70" s="465"/>
      <c r="R70" s="465" t="str">
        <f>IF(AND('Mapa final'!$K$49="Baja",'Mapa final'!$O$49="Mayor"),CONCATENATE("R",'Mapa final'!$A$49),"")</f>
        <v/>
      </c>
      <c r="S70" s="508"/>
      <c r="T70" s="470" t="str">
        <f>IF(AND('Mapa final'!$K$37="Baja",'Mapa final'!$O$37="Mayor"),CONCATENATE("R",'Mapa final'!$A$37),"")</f>
        <v/>
      </c>
      <c r="U70" s="471"/>
      <c r="V70" s="471" t="str">
        <f>IF(AND('Mapa final'!$K$40="Baja",'Mapa final'!$O$40="Mayor"),CONCATENATE("R",'Mapa final'!$A$40),"")</f>
        <v/>
      </c>
      <c r="W70" s="471"/>
      <c r="X70" s="471" t="str">
        <f>IF(AND('Mapa final'!$K$43="Baja",'Mapa final'!$O$43="Mayor"),CONCATENATE("R",'Mapa final'!$A$43),"")</f>
        <v/>
      </c>
      <c r="Y70" s="471"/>
      <c r="Z70" s="471" t="str">
        <f>IF(AND('Mapa final'!$K$46="Baja",'Mapa final'!$O$46="Mayor"),CONCATENATE("R",'Mapa final'!$A$46),"")</f>
        <v/>
      </c>
      <c r="AA70" s="471"/>
      <c r="AB70" s="471" t="str">
        <f>IF(AND('Mapa final'!$K$49="Baja",'Mapa final'!$O$49="Mayor"),CONCATENATE("R",'Mapa final'!$A$49),"")</f>
        <v/>
      </c>
      <c r="AC70" s="474"/>
      <c r="AD70" s="470" t="str">
        <f>IF(AND('Mapa final'!$K$37="Baja",'Mapa final'!$O$37="Mayor"),CONCATENATE("R",'Mapa final'!$A$37),"")</f>
        <v/>
      </c>
      <c r="AE70" s="471"/>
      <c r="AF70" s="471" t="str">
        <f>IF(AND('Mapa final'!$K$40="Baja",'Mapa final'!$O$40="Mayor"),CONCATENATE("R",'Mapa final'!$A$40),"")</f>
        <v/>
      </c>
      <c r="AG70" s="471"/>
      <c r="AH70" s="471" t="str">
        <f>IF(AND('Mapa final'!$K$43="Baja",'Mapa final'!$O$43="Mayor"),CONCATENATE("R",'Mapa final'!$A$43),"")</f>
        <v/>
      </c>
      <c r="AI70" s="471"/>
      <c r="AJ70" s="471" t="str">
        <f>IF(AND('Mapa final'!$K$46="Baja",'Mapa final'!$O$46="Mayor"),CONCATENATE("R",'Mapa final'!$A$46),"")</f>
        <v/>
      </c>
      <c r="AK70" s="471"/>
      <c r="AL70" s="471" t="str">
        <f>IF(AND('Mapa final'!$K$49="Baja",'Mapa final'!$O$49="Mayor"),CONCATENATE("R",'Mapa final'!$A$49),"")</f>
        <v/>
      </c>
      <c r="AM70" s="474"/>
      <c r="AN70" s="462" t="str">
        <f>IF(AND('Mapa final'!$K$37="Baja",'Mapa final'!$O$37="Mayor"),CONCATENATE("R",'Mapa final'!$A$37),"")</f>
        <v/>
      </c>
      <c r="AO70" s="463"/>
      <c r="AP70" s="463" t="str">
        <f>IF(AND('Mapa final'!$K$40="Baja",'Mapa final'!$O$40="Mayor"),CONCATENATE("R",'Mapa final'!$A$40),"")</f>
        <v/>
      </c>
      <c r="AQ70" s="463"/>
      <c r="AR70" s="463" t="str">
        <f>IF(AND('Mapa final'!$K$43="Baja",'Mapa final'!$O$43="Mayor"),CONCATENATE("R",'Mapa final'!$A$43),"")</f>
        <v/>
      </c>
      <c r="AS70" s="463"/>
      <c r="AT70" s="463" t="str">
        <f>IF(AND('Mapa final'!$K$46="Baja",'Mapa final'!$O$46="Mayor"),CONCATENATE("R",'Mapa final'!$A$46),"")</f>
        <v/>
      </c>
      <c r="AU70" s="463"/>
      <c r="AV70" s="463" t="str">
        <f>IF(AND('Mapa final'!$K$49="Baja",'Mapa final'!$O$49="Mayor"),CONCATENATE("R",'Mapa final'!$A$49),"")</f>
        <v/>
      </c>
      <c r="AW70" s="499"/>
      <c r="AX70" s="491" t="str">
        <f>IF(AND('Mapa final'!$K$37="Baja",'Mapa final'!$O$37="Catastrófico"),CONCATENATE("R",'Mapa final'!$A$37),"")</f>
        <v/>
      </c>
      <c r="AY70" s="489"/>
      <c r="AZ70" s="489" t="str">
        <f>IF(AND('Mapa final'!$K$40="Baja",'Mapa final'!$O$40="Catastrófico"),CONCATENATE("R",'Mapa final'!$A$40),"")</f>
        <v/>
      </c>
      <c r="BA70" s="489"/>
      <c r="BB70" s="489" t="str">
        <f>IF(AND('Mapa final'!$K$43="Baja",'Mapa final'!$O$43="Catastrófico"),CONCATENATE("R",'Mapa final'!$A$43),"")</f>
        <v/>
      </c>
      <c r="BC70" s="489"/>
      <c r="BD70" s="489" t="str">
        <f>IF(AND('Mapa final'!$K$46="Baja",'Mapa final'!$O$46="Catastrófico"),CONCATENATE("R",'Mapa final'!$A$46),"")</f>
        <v/>
      </c>
      <c r="BE70" s="489"/>
      <c r="BF70" s="489" t="str">
        <f>IF(AND('Mapa final'!$K$49="Baja",'Mapa final'!$O$49="Catastrófico"),CONCATENATE("R",'Mapa final'!$A$49),"")</f>
        <v/>
      </c>
      <c r="BG70" s="490"/>
      <c r="BH70" s="41"/>
      <c r="BI70" s="530"/>
      <c r="BJ70" s="531"/>
      <c r="BK70" s="531"/>
      <c r="BL70" s="531"/>
      <c r="BM70" s="531"/>
      <c r="BN70" s="532"/>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row>
    <row r="71" spans="1:100" ht="15" customHeight="1" x14ac:dyDescent="0.25">
      <c r="A71" s="41"/>
      <c r="B71" s="461"/>
      <c r="C71" s="461"/>
      <c r="D71" s="311"/>
      <c r="E71" s="480"/>
      <c r="F71" s="481"/>
      <c r="G71" s="481"/>
      <c r="H71" s="481"/>
      <c r="I71" s="482"/>
      <c r="J71" s="464"/>
      <c r="K71" s="465"/>
      <c r="L71" s="465"/>
      <c r="M71" s="465"/>
      <c r="N71" s="465"/>
      <c r="O71" s="465"/>
      <c r="P71" s="465"/>
      <c r="Q71" s="465"/>
      <c r="R71" s="465"/>
      <c r="S71" s="508"/>
      <c r="T71" s="470"/>
      <c r="U71" s="471"/>
      <c r="V71" s="471"/>
      <c r="W71" s="471"/>
      <c r="X71" s="471"/>
      <c r="Y71" s="471"/>
      <c r="Z71" s="471"/>
      <c r="AA71" s="471"/>
      <c r="AB71" s="471"/>
      <c r="AC71" s="474"/>
      <c r="AD71" s="470"/>
      <c r="AE71" s="471"/>
      <c r="AF71" s="471"/>
      <c r="AG71" s="471"/>
      <c r="AH71" s="471"/>
      <c r="AI71" s="471"/>
      <c r="AJ71" s="471"/>
      <c r="AK71" s="471"/>
      <c r="AL71" s="471"/>
      <c r="AM71" s="474"/>
      <c r="AN71" s="462"/>
      <c r="AO71" s="463"/>
      <c r="AP71" s="463"/>
      <c r="AQ71" s="463"/>
      <c r="AR71" s="463"/>
      <c r="AS71" s="463"/>
      <c r="AT71" s="463"/>
      <c r="AU71" s="463"/>
      <c r="AV71" s="463"/>
      <c r="AW71" s="499"/>
      <c r="AX71" s="491"/>
      <c r="AY71" s="489"/>
      <c r="AZ71" s="489"/>
      <c r="BA71" s="489"/>
      <c r="BB71" s="489"/>
      <c r="BC71" s="489"/>
      <c r="BD71" s="489"/>
      <c r="BE71" s="489"/>
      <c r="BF71" s="489"/>
      <c r="BG71" s="490"/>
      <c r="BH71" s="41"/>
      <c r="BI71" s="530"/>
      <c r="BJ71" s="531"/>
      <c r="BK71" s="531"/>
      <c r="BL71" s="531"/>
      <c r="BM71" s="531"/>
      <c r="BN71" s="532"/>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row>
    <row r="72" spans="1:100" ht="15" customHeight="1" x14ac:dyDescent="0.25">
      <c r="A72" s="41"/>
      <c r="B72" s="461"/>
      <c r="C72" s="461"/>
      <c r="D72" s="311"/>
      <c r="E72" s="480"/>
      <c r="F72" s="481"/>
      <c r="G72" s="481"/>
      <c r="H72" s="481"/>
      <c r="I72" s="482"/>
      <c r="J72" s="464" t="str">
        <f>IF(AND('Mapa final'!$K$52="Baja",'Mapa final'!$O$52="Mayor"),CONCATENATE("R",'Mapa final'!$A$52),"")</f>
        <v/>
      </c>
      <c r="K72" s="465"/>
      <c r="L72" s="465" t="str">
        <f>IF(AND('Mapa final'!$K$55="Baja",'Mapa final'!$O$55="Mayor"),CONCATENATE("R",'Mapa final'!$A$55),"")</f>
        <v/>
      </c>
      <c r="M72" s="465"/>
      <c r="N72" s="465" t="str">
        <f>IF(AND('Mapa final'!$K$58="Baja",'Mapa final'!$O$58="Mayor"),CONCATENATE("R",'Mapa final'!$A$58),"")</f>
        <v/>
      </c>
      <c r="O72" s="465"/>
      <c r="P72" s="465" t="str">
        <f>IF(AND('Mapa final'!$K$61="Baja",'Mapa final'!$O$61="Mayor"),CONCATENATE("R",'Mapa final'!$A$61),"")</f>
        <v/>
      </c>
      <c r="Q72" s="465"/>
      <c r="R72" s="465" t="str">
        <f>IF(AND('Mapa final'!$K$64="Baja",'Mapa final'!$O$64="Mayor"),CONCATENATE("R",'Mapa final'!$A$64),"")</f>
        <v/>
      </c>
      <c r="S72" s="508"/>
      <c r="T72" s="470" t="str">
        <f>IF(AND('Mapa final'!$K$52="Baja",'Mapa final'!$O$52="Mayor"),CONCATENATE("R",'Mapa final'!$A$52),"")</f>
        <v/>
      </c>
      <c r="U72" s="471"/>
      <c r="V72" s="471" t="str">
        <f>IF(AND('Mapa final'!$K$55="Baja",'Mapa final'!$O$55="Mayor"),CONCATENATE("R",'Mapa final'!$A$55),"")</f>
        <v/>
      </c>
      <c r="W72" s="471"/>
      <c r="X72" s="471" t="str">
        <f>IF(AND('Mapa final'!$K$58="Baja",'Mapa final'!$O$58="Mayor"),CONCATENATE("R",'Mapa final'!$A$58),"")</f>
        <v/>
      </c>
      <c r="Y72" s="471"/>
      <c r="Z72" s="471" t="str">
        <f>IF(AND('Mapa final'!$K$61="Baja",'Mapa final'!$O$61="Mayor"),CONCATENATE("R",'Mapa final'!$A$61),"")</f>
        <v/>
      </c>
      <c r="AA72" s="471"/>
      <c r="AB72" s="471" t="str">
        <f>IF(AND('Mapa final'!$K$64="Baja",'Mapa final'!$O$64="Mayor"),CONCATENATE("R",'Mapa final'!$A$64),"")</f>
        <v/>
      </c>
      <c r="AC72" s="474"/>
      <c r="AD72" s="470" t="str">
        <f>IF(AND('Mapa final'!$K$52="Baja",'Mapa final'!$O$52="Mayor"),CONCATENATE("R",'Mapa final'!$A$52),"")</f>
        <v/>
      </c>
      <c r="AE72" s="471"/>
      <c r="AF72" s="471" t="str">
        <f>IF(AND('Mapa final'!$K$55="Baja",'Mapa final'!$O$55="Mayor"),CONCATENATE("R",'Mapa final'!$A$55),"")</f>
        <v/>
      </c>
      <c r="AG72" s="471"/>
      <c r="AH72" s="471" t="str">
        <f>IF(AND('Mapa final'!$K$58="Baja",'Mapa final'!$O$58="Mayor"),CONCATENATE("R",'Mapa final'!$A$58),"")</f>
        <v/>
      </c>
      <c r="AI72" s="471"/>
      <c r="AJ72" s="471" t="str">
        <f>IF(AND('Mapa final'!$K$61="Baja",'Mapa final'!$O$61="Mayor"),CONCATENATE("R",'Mapa final'!$A$61),"")</f>
        <v/>
      </c>
      <c r="AK72" s="471"/>
      <c r="AL72" s="471" t="str">
        <f>IF(AND('Mapa final'!$K$64="Baja",'Mapa final'!$O$64="Mayor"),CONCATENATE("R",'Mapa final'!$A$64),"")</f>
        <v/>
      </c>
      <c r="AM72" s="474"/>
      <c r="AN72" s="462" t="str">
        <f>IF(AND('Mapa final'!$K$52="Baja",'Mapa final'!$O$52="Mayor"),CONCATENATE("R",'Mapa final'!$A$52),"")</f>
        <v/>
      </c>
      <c r="AO72" s="463"/>
      <c r="AP72" s="463" t="str">
        <f>IF(AND('Mapa final'!$K$55="Baja",'Mapa final'!$O$55="Mayor"),CONCATENATE("R",'Mapa final'!$A$55),"")</f>
        <v/>
      </c>
      <c r="AQ72" s="463"/>
      <c r="AR72" s="463" t="str">
        <f>IF(AND('Mapa final'!$K$58="Baja",'Mapa final'!$O$58="Mayor"),CONCATENATE("R",'Mapa final'!$A$58),"")</f>
        <v/>
      </c>
      <c r="AS72" s="463"/>
      <c r="AT72" s="463" t="str">
        <f>IF(AND('Mapa final'!$K$61="Baja",'Mapa final'!$O$61="Mayor"),CONCATENATE("R",'Mapa final'!$A$61),"")</f>
        <v/>
      </c>
      <c r="AU72" s="463"/>
      <c r="AV72" s="463" t="str">
        <f>IF(AND('Mapa final'!$K$64="Baja",'Mapa final'!$O$64="Mayor"),CONCATENATE("R",'Mapa final'!$A$64),"")</f>
        <v/>
      </c>
      <c r="AW72" s="499"/>
      <c r="AX72" s="491" t="str">
        <f>IF(AND('Mapa final'!$K$52="Baja",'Mapa final'!$O$52="Catastrófico"),CONCATENATE("R",'Mapa final'!$A$52),"")</f>
        <v/>
      </c>
      <c r="AY72" s="489"/>
      <c r="AZ72" s="489" t="str">
        <f>IF(AND('Mapa final'!$K$55="Baja",'Mapa final'!$O$55="Catastrófico"),CONCATENATE("R",'Mapa final'!$A$55),"")</f>
        <v/>
      </c>
      <c r="BA72" s="489"/>
      <c r="BB72" s="489" t="str">
        <f>IF(AND('Mapa final'!$K$58="Baja",'Mapa final'!$O$58="Catastrófico"),CONCATENATE("R",'Mapa final'!$A$58),"")</f>
        <v/>
      </c>
      <c r="BC72" s="489"/>
      <c r="BD72" s="489" t="str">
        <f>IF(AND('Mapa final'!$K$61="Baja",'Mapa final'!$O$61="Catastrófico"),CONCATENATE("R",'Mapa final'!$A$61),"")</f>
        <v/>
      </c>
      <c r="BE72" s="489"/>
      <c r="BF72" s="489" t="str">
        <f>IF(AND('Mapa final'!$K$64="Baja",'Mapa final'!$O$64="Catastrófico"),CONCATENATE("R",'Mapa final'!$A$64),"")</f>
        <v/>
      </c>
      <c r="BG72" s="490"/>
      <c r="BH72" s="41"/>
      <c r="BI72" s="530"/>
      <c r="BJ72" s="531"/>
      <c r="BK72" s="531"/>
      <c r="BL72" s="531"/>
      <c r="BM72" s="531"/>
      <c r="BN72" s="532"/>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row>
    <row r="73" spans="1:100" ht="15" customHeight="1" thickBot="1" x14ac:dyDescent="0.3">
      <c r="A73" s="41"/>
      <c r="B73" s="461"/>
      <c r="C73" s="461"/>
      <c r="D73" s="311"/>
      <c r="E73" s="480"/>
      <c r="F73" s="481"/>
      <c r="G73" s="481"/>
      <c r="H73" s="481"/>
      <c r="I73" s="482"/>
      <c r="J73" s="464"/>
      <c r="K73" s="465"/>
      <c r="L73" s="465"/>
      <c r="M73" s="465"/>
      <c r="N73" s="465"/>
      <c r="O73" s="465"/>
      <c r="P73" s="465"/>
      <c r="Q73" s="465"/>
      <c r="R73" s="465"/>
      <c r="S73" s="508"/>
      <c r="T73" s="470"/>
      <c r="U73" s="471"/>
      <c r="V73" s="471"/>
      <c r="W73" s="471"/>
      <c r="X73" s="471"/>
      <c r="Y73" s="471"/>
      <c r="Z73" s="471"/>
      <c r="AA73" s="471"/>
      <c r="AB73" s="471"/>
      <c r="AC73" s="474"/>
      <c r="AD73" s="470"/>
      <c r="AE73" s="471"/>
      <c r="AF73" s="471"/>
      <c r="AG73" s="471"/>
      <c r="AH73" s="471"/>
      <c r="AI73" s="471"/>
      <c r="AJ73" s="471"/>
      <c r="AK73" s="471"/>
      <c r="AL73" s="471"/>
      <c r="AM73" s="474"/>
      <c r="AN73" s="462"/>
      <c r="AO73" s="463"/>
      <c r="AP73" s="463"/>
      <c r="AQ73" s="463"/>
      <c r="AR73" s="463"/>
      <c r="AS73" s="463"/>
      <c r="AT73" s="463"/>
      <c r="AU73" s="463"/>
      <c r="AV73" s="463"/>
      <c r="AW73" s="499"/>
      <c r="AX73" s="491"/>
      <c r="AY73" s="489"/>
      <c r="AZ73" s="489"/>
      <c r="BA73" s="489"/>
      <c r="BB73" s="489"/>
      <c r="BC73" s="489"/>
      <c r="BD73" s="489"/>
      <c r="BE73" s="489"/>
      <c r="BF73" s="489"/>
      <c r="BG73" s="490"/>
      <c r="BH73" s="41"/>
      <c r="BI73" s="533"/>
      <c r="BJ73" s="534"/>
      <c r="BK73" s="534"/>
      <c r="BL73" s="534"/>
      <c r="BM73" s="534"/>
      <c r="BN73" s="535"/>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row>
    <row r="74" spans="1:100" ht="15" customHeight="1" x14ac:dyDescent="0.25">
      <c r="A74" s="41"/>
      <c r="B74" s="461"/>
      <c r="C74" s="461"/>
      <c r="D74" s="311"/>
      <c r="E74" s="480"/>
      <c r="F74" s="481"/>
      <c r="G74" s="481"/>
      <c r="H74" s="481"/>
      <c r="I74" s="482"/>
      <c r="J74" s="464" t="str">
        <f>IF(AND('Mapa final'!$K$67="Baja",'Mapa final'!$O$67="Mayor"),CONCATENATE("R",'Mapa final'!$A$67),"")</f>
        <v/>
      </c>
      <c r="K74" s="465"/>
      <c r="L74" s="465" t="str">
        <f>IF(AND('Mapa final'!$K$70="Baja",'Mapa final'!$O$70="Mayor"),CONCATENATE("R",'Mapa final'!$A$70),"")</f>
        <v/>
      </c>
      <c r="M74" s="465"/>
      <c r="N74" s="465" t="str">
        <f>IF(AND('Mapa final'!$K$73="Baja",'Mapa final'!$O$73="Mayor"),CONCATENATE("R",'Mapa final'!$A$73),"")</f>
        <v/>
      </c>
      <c r="O74" s="465"/>
      <c r="P74" s="465" t="str">
        <f>IF(AND('Mapa final'!$K$76="Baja",'Mapa final'!$O$76="Mayor"),CONCATENATE("R",'Mapa final'!$A$76),"")</f>
        <v/>
      </c>
      <c r="Q74" s="465"/>
      <c r="R74" s="465" t="str">
        <f>IF(AND('Mapa final'!$K$79="Baja",'Mapa final'!$O$79="Mayor"),CONCATENATE("R",'Mapa final'!$A$79),"")</f>
        <v/>
      </c>
      <c r="S74" s="508"/>
      <c r="T74" s="470" t="str">
        <f>IF(AND('Mapa final'!$K$67="Baja",'Mapa final'!$O$67="Mayor"),CONCATENATE("R",'Mapa final'!$A$67),"")</f>
        <v/>
      </c>
      <c r="U74" s="471"/>
      <c r="V74" s="471" t="str">
        <f>IF(AND('Mapa final'!$K$70="Baja",'Mapa final'!$O$70="Mayor"),CONCATENATE("R",'Mapa final'!$A$70),"")</f>
        <v/>
      </c>
      <c r="W74" s="471"/>
      <c r="X74" s="471" t="str">
        <f>IF(AND('Mapa final'!$K$73="Baja",'Mapa final'!$O$73="Mayor"),CONCATENATE("R",'Mapa final'!$A$73),"")</f>
        <v/>
      </c>
      <c r="Y74" s="471"/>
      <c r="Z74" s="471" t="str">
        <f>IF(AND('Mapa final'!$K$76="Baja",'Mapa final'!$O$76="Mayor"),CONCATENATE("R",'Mapa final'!$A$76),"")</f>
        <v/>
      </c>
      <c r="AA74" s="471"/>
      <c r="AB74" s="471" t="str">
        <f>IF(AND('Mapa final'!$K$79="Baja",'Mapa final'!$O$79="Mayor"),CONCATENATE("R",'Mapa final'!$A$79),"")</f>
        <v/>
      </c>
      <c r="AC74" s="474"/>
      <c r="AD74" s="470" t="str">
        <f>IF(AND('Mapa final'!$K$67="Baja",'Mapa final'!$O$67="Mayor"),CONCATENATE("R",'Mapa final'!$A$67),"")</f>
        <v/>
      </c>
      <c r="AE74" s="471"/>
      <c r="AF74" s="471" t="str">
        <f>IF(AND('Mapa final'!$K$70="Baja",'Mapa final'!$O$70="Mayor"),CONCATENATE("R",'Mapa final'!$A$70),"")</f>
        <v/>
      </c>
      <c r="AG74" s="471"/>
      <c r="AH74" s="471" t="str">
        <f>IF(AND('Mapa final'!$K$73="Baja",'Mapa final'!$O$73="Mayor"),CONCATENATE("R",'Mapa final'!$A$73),"")</f>
        <v/>
      </c>
      <c r="AI74" s="471"/>
      <c r="AJ74" s="471" t="str">
        <f>IF(AND('Mapa final'!$K$76="Baja",'Mapa final'!$O$76="Mayor"),CONCATENATE("R",'Mapa final'!$A$76),"")</f>
        <v/>
      </c>
      <c r="AK74" s="471"/>
      <c r="AL74" s="471" t="str">
        <f>IF(AND('Mapa final'!$K$79="Baja",'Mapa final'!$O$79="Mayor"),CONCATENATE("R",'Mapa final'!$A$79),"")</f>
        <v/>
      </c>
      <c r="AM74" s="474"/>
      <c r="AN74" s="462" t="str">
        <f>IF(AND('Mapa final'!$K$67="Baja",'Mapa final'!$O$67="Mayor"),CONCATENATE("R",'Mapa final'!$A$67),"")</f>
        <v/>
      </c>
      <c r="AO74" s="463"/>
      <c r="AP74" s="463" t="str">
        <f>IF(AND('Mapa final'!$K$70="Baja",'Mapa final'!$O$70="Mayor"),CONCATENATE("R",'Mapa final'!$A$70),"")</f>
        <v/>
      </c>
      <c r="AQ74" s="463"/>
      <c r="AR74" s="463" t="str">
        <f>IF(AND('Mapa final'!$K$73="Baja",'Mapa final'!$O$73="Mayor"),CONCATENATE("R",'Mapa final'!$A$73),"")</f>
        <v/>
      </c>
      <c r="AS74" s="463"/>
      <c r="AT74" s="463" t="str">
        <f>IF(AND('Mapa final'!$K$76="Baja",'Mapa final'!$O$76="Mayor"),CONCATENATE("R",'Mapa final'!$A$76),"")</f>
        <v/>
      </c>
      <c r="AU74" s="463"/>
      <c r="AV74" s="463" t="str">
        <f>IF(AND('Mapa final'!$K$79="Baja",'Mapa final'!$O$79="Mayor"),CONCATENATE("R",'Mapa final'!$A$79),"")</f>
        <v/>
      </c>
      <c r="AW74" s="499"/>
      <c r="AX74" s="491" t="str">
        <f>IF(AND('Mapa final'!$K$67="Baja",'Mapa final'!$O$67="Catastrófico"),CONCATENATE("R",'Mapa final'!$A$67),"")</f>
        <v/>
      </c>
      <c r="AY74" s="489"/>
      <c r="AZ74" s="489" t="str">
        <f>IF(AND('Mapa final'!$K$70="Baja",'Mapa final'!$O$70="Catastrófico"),CONCATENATE("R",'Mapa final'!$A$70),"")</f>
        <v/>
      </c>
      <c r="BA74" s="489"/>
      <c r="BB74" s="489" t="str">
        <f>IF(AND('Mapa final'!$K$73="Baja",'Mapa final'!$O$73="Catastrófico"),CONCATENATE("R",'Mapa final'!$A$73),"")</f>
        <v/>
      </c>
      <c r="BC74" s="489"/>
      <c r="BD74" s="489" t="str">
        <f>IF(AND('Mapa final'!$K$76="Baja",'Mapa final'!$O$76="Catastrófico"),CONCATENATE("R",'Mapa final'!$A$76),"")</f>
        <v/>
      </c>
      <c r="BE74" s="489"/>
      <c r="BF74" s="489" t="str">
        <f>IF(AND('Mapa final'!$K$79="Baja",'Mapa final'!$O$79="Catastrófico"),CONCATENATE("R",'Mapa final'!$A$79),"")</f>
        <v/>
      </c>
      <c r="BG74" s="490"/>
      <c r="BH74" s="41"/>
      <c r="BI74" s="536" t="s">
        <v>76</v>
      </c>
      <c r="BJ74" s="537"/>
      <c r="BK74" s="537"/>
      <c r="BL74" s="537"/>
      <c r="BM74" s="537"/>
      <c r="BN74" s="538"/>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row>
    <row r="75" spans="1:100" ht="15" customHeight="1" x14ac:dyDescent="0.25">
      <c r="A75" s="41"/>
      <c r="B75" s="461"/>
      <c r="C75" s="461"/>
      <c r="D75" s="311"/>
      <c r="E75" s="480"/>
      <c r="F75" s="481"/>
      <c r="G75" s="481"/>
      <c r="H75" s="481"/>
      <c r="I75" s="482"/>
      <c r="J75" s="464"/>
      <c r="K75" s="465"/>
      <c r="L75" s="465"/>
      <c r="M75" s="465"/>
      <c r="N75" s="465"/>
      <c r="O75" s="465"/>
      <c r="P75" s="465"/>
      <c r="Q75" s="465"/>
      <c r="R75" s="465"/>
      <c r="S75" s="508"/>
      <c r="T75" s="470"/>
      <c r="U75" s="471"/>
      <c r="V75" s="471"/>
      <c r="W75" s="471"/>
      <c r="X75" s="471"/>
      <c r="Y75" s="471"/>
      <c r="Z75" s="471"/>
      <c r="AA75" s="471"/>
      <c r="AB75" s="471"/>
      <c r="AC75" s="474"/>
      <c r="AD75" s="470"/>
      <c r="AE75" s="471"/>
      <c r="AF75" s="471"/>
      <c r="AG75" s="471"/>
      <c r="AH75" s="471"/>
      <c r="AI75" s="471"/>
      <c r="AJ75" s="471"/>
      <c r="AK75" s="471"/>
      <c r="AL75" s="471"/>
      <c r="AM75" s="474"/>
      <c r="AN75" s="462"/>
      <c r="AO75" s="463"/>
      <c r="AP75" s="463"/>
      <c r="AQ75" s="463"/>
      <c r="AR75" s="463"/>
      <c r="AS75" s="463"/>
      <c r="AT75" s="463"/>
      <c r="AU75" s="463"/>
      <c r="AV75" s="463"/>
      <c r="AW75" s="499"/>
      <c r="AX75" s="491"/>
      <c r="AY75" s="489"/>
      <c r="AZ75" s="489"/>
      <c r="BA75" s="489"/>
      <c r="BB75" s="489"/>
      <c r="BC75" s="489"/>
      <c r="BD75" s="489"/>
      <c r="BE75" s="489"/>
      <c r="BF75" s="489"/>
      <c r="BG75" s="490"/>
      <c r="BH75" s="41"/>
      <c r="BI75" s="539"/>
      <c r="BJ75" s="540"/>
      <c r="BK75" s="540"/>
      <c r="BL75" s="540"/>
      <c r="BM75" s="540"/>
      <c r="BN75" s="5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row>
    <row r="76" spans="1:100" ht="15" customHeight="1" x14ac:dyDescent="0.25">
      <c r="A76" s="41"/>
      <c r="B76" s="461"/>
      <c r="C76" s="461"/>
      <c r="D76" s="311"/>
      <c r="E76" s="480"/>
      <c r="F76" s="481"/>
      <c r="G76" s="481"/>
      <c r="H76" s="481"/>
      <c r="I76" s="482"/>
      <c r="J76" s="464" t="str">
        <f>IF(AND('Mapa final'!$K$82="Baja",'Mapa final'!$O$82="Mayor"),CONCATENATE("R",'Mapa final'!$A$82),"")</f>
        <v/>
      </c>
      <c r="K76" s="465"/>
      <c r="L76" s="465" t="str">
        <f>IF(AND('Mapa final'!$K$85="Baja",'Mapa final'!$O$85="Mayor"),CONCATENATE("R",'Mapa final'!$A$85),"")</f>
        <v/>
      </c>
      <c r="M76" s="465"/>
      <c r="N76" s="465" t="str">
        <f>IF(AND('Mapa final'!$K$88="Baja",'Mapa final'!$O$88="Mayor"),CONCATENATE("R",'Mapa final'!$A$88),"")</f>
        <v/>
      </c>
      <c r="O76" s="465"/>
      <c r="P76" s="465" t="str">
        <f>IF(AND('Mapa final'!$K$91="Baja",'Mapa final'!$O$91="Mayor"),CONCATENATE("R",'Mapa final'!$A$91),"")</f>
        <v/>
      </c>
      <c r="Q76" s="465"/>
      <c r="R76" s="465" t="str">
        <f>IF(AND('Mapa final'!$K$94="Baja",'Mapa final'!$O$94="Mayor"),CONCATENATE("R",'Mapa final'!$A$94),"")</f>
        <v/>
      </c>
      <c r="S76" s="508"/>
      <c r="T76" s="470" t="str">
        <f>IF(AND('Mapa final'!$K$82="Baja",'Mapa final'!$O$82="Mayor"),CONCATENATE("R",'Mapa final'!$A$82),"")</f>
        <v/>
      </c>
      <c r="U76" s="471"/>
      <c r="V76" s="471" t="str">
        <f>IF(AND('Mapa final'!$K$85="Baja",'Mapa final'!$O$85="Mayor"),CONCATENATE("R",'Mapa final'!$A$85),"")</f>
        <v/>
      </c>
      <c r="W76" s="471"/>
      <c r="X76" s="471" t="str">
        <f>IF(AND('Mapa final'!$K$88="Baja",'Mapa final'!$O$88="Mayor"),CONCATENATE("R",'Mapa final'!$A$88),"")</f>
        <v/>
      </c>
      <c r="Y76" s="471"/>
      <c r="Z76" s="471" t="str">
        <f>IF(AND('Mapa final'!$K$91="Baja",'Mapa final'!$O$91="Mayor"),CONCATENATE("R",'Mapa final'!$A$91),"")</f>
        <v/>
      </c>
      <c r="AA76" s="471"/>
      <c r="AB76" s="471" t="str">
        <f>IF(AND('Mapa final'!$K$94="Baja",'Mapa final'!$O$94="Mayor"),CONCATENATE("R",'Mapa final'!$A$94),"")</f>
        <v/>
      </c>
      <c r="AC76" s="474"/>
      <c r="AD76" s="470" t="str">
        <f>IF(AND('Mapa final'!$K$82="Baja",'Mapa final'!$O$82="Mayor"),CONCATENATE("R",'Mapa final'!$A$82),"")</f>
        <v/>
      </c>
      <c r="AE76" s="471"/>
      <c r="AF76" s="471" t="str">
        <f>IF(AND('Mapa final'!$K$85="Baja",'Mapa final'!$O$85="Mayor"),CONCATENATE("R",'Mapa final'!$A$85),"")</f>
        <v/>
      </c>
      <c r="AG76" s="471"/>
      <c r="AH76" s="471" t="str">
        <f>IF(AND('Mapa final'!$K$88="Baja",'Mapa final'!$O$88="Mayor"),CONCATENATE("R",'Mapa final'!$A$88),"")</f>
        <v/>
      </c>
      <c r="AI76" s="471"/>
      <c r="AJ76" s="471" t="str">
        <f>IF(AND('Mapa final'!$K$91="Baja",'Mapa final'!$O$91="Mayor"),CONCATENATE("R",'Mapa final'!$A$91),"")</f>
        <v/>
      </c>
      <c r="AK76" s="471"/>
      <c r="AL76" s="471" t="str">
        <f>IF(AND('Mapa final'!$K$94="Baja",'Mapa final'!$O$94="Mayor"),CONCATENATE("R",'Mapa final'!$A$94),"")</f>
        <v/>
      </c>
      <c r="AM76" s="474"/>
      <c r="AN76" s="462" t="str">
        <f>IF(AND('Mapa final'!$K$82="Baja",'Mapa final'!$O$82="Mayor"),CONCATENATE("R",'Mapa final'!$A$82),"")</f>
        <v/>
      </c>
      <c r="AO76" s="463"/>
      <c r="AP76" s="463" t="str">
        <f>IF(AND('Mapa final'!$K$85="Baja",'Mapa final'!$O$85="Mayor"),CONCATENATE("R",'Mapa final'!$A$85),"")</f>
        <v/>
      </c>
      <c r="AQ76" s="463"/>
      <c r="AR76" s="463" t="str">
        <f>IF(AND('Mapa final'!$K$88="Baja",'Mapa final'!$O$88="Mayor"),CONCATENATE("R",'Mapa final'!$A$88),"")</f>
        <v/>
      </c>
      <c r="AS76" s="463"/>
      <c r="AT76" s="463" t="str">
        <f>IF(AND('Mapa final'!$K$91="Baja",'Mapa final'!$O$91="Mayor"),CONCATENATE("R",'Mapa final'!$A$91),"")</f>
        <v/>
      </c>
      <c r="AU76" s="463"/>
      <c r="AV76" s="463" t="str">
        <f>IF(AND('Mapa final'!$K$94="Baja",'Mapa final'!$O$94="Mayor"),CONCATENATE("R",'Mapa final'!$A$94),"")</f>
        <v/>
      </c>
      <c r="AW76" s="499"/>
      <c r="AX76" s="491" t="str">
        <f>IF(AND('Mapa final'!$K$82="Baja",'Mapa final'!$O$82="Catastrófico"),CONCATENATE("R",'Mapa final'!$A$82),"")</f>
        <v/>
      </c>
      <c r="AY76" s="489"/>
      <c r="AZ76" s="489" t="str">
        <f>IF(AND('Mapa final'!$K$85="Baja",'Mapa final'!$O$85="Catastrófico"),CONCATENATE("R",'Mapa final'!$A$85),"")</f>
        <v/>
      </c>
      <c r="BA76" s="489"/>
      <c r="BB76" s="489" t="str">
        <f>IF(AND('Mapa final'!$K$88="Baja",'Mapa final'!$O$88="Catastrófico"),CONCATENATE("R",'Mapa final'!$A$88),"")</f>
        <v/>
      </c>
      <c r="BC76" s="489"/>
      <c r="BD76" s="489" t="str">
        <f>IF(AND('Mapa final'!$K$91="Baja",'Mapa final'!$O$91="Catastrófico"),CONCATENATE("R",'Mapa final'!$A$91),"")</f>
        <v/>
      </c>
      <c r="BE76" s="489"/>
      <c r="BF76" s="489" t="str">
        <f>IF(AND('Mapa final'!$K$94="Baja",'Mapa final'!$O$94="Catastrófico"),CONCATENATE("R",'Mapa final'!$A$94),"")</f>
        <v/>
      </c>
      <c r="BG76" s="490"/>
      <c r="BH76" s="41"/>
      <c r="BI76" s="539"/>
      <c r="BJ76" s="540"/>
      <c r="BK76" s="540"/>
      <c r="BL76" s="540"/>
      <c r="BM76" s="540"/>
      <c r="BN76" s="5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row>
    <row r="77" spans="1:100" ht="15" customHeight="1" x14ac:dyDescent="0.25">
      <c r="A77" s="41"/>
      <c r="B77" s="461"/>
      <c r="C77" s="461"/>
      <c r="D77" s="311"/>
      <c r="E77" s="480"/>
      <c r="F77" s="481"/>
      <c r="G77" s="481"/>
      <c r="H77" s="481"/>
      <c r="I77" s="482"/>
      <c r="J77" s="464"/>
      <c r="K77" s="465"/>
      <c r="L77" s="465"/>
      <c r="M77" s="465"/>
      <c r="N77" s="465"/>
      <c r="O77" s="465"/>
      <c r="P77" s="465"/>
      <c r="Q77" s="465"/>
      <c r="R77" s="465"/>
      <c r="S77" s="508"/>
      <c r="T77" s="470"/>
      <c r="U77" s="471"/>
      <c r="V77" s="471"/>
      <c r="W77" s="471"/>
      <c r="X77" s="471"/>
      <c r="Y77" s="471"/>
      <c r="Z77" s="471"/>
      <c r="AA77" s="471"/>
      <c r="AB77" s="471"/>
      <c r="AC77" s="474"/>
      <c r="AD77" s="470"/>
      <c r="AE77" s="471"/>
      <c r="AF77" s="471"/>
      <c r="AG77" s="471"/>
      <c r="AH77" s="471"/>
      <c r="AI77" s="471"/>
      <c r="AJ77" s="471"/>
      <c r="AK77" s="471"/>
      <c r="AL77" s="471"/>
      <c r="AM77" s="474"/>
      <c r="AN77" s="462"/>
      <c r="AO77" s="463"/>
      <c r="AP77" s="463"/>
      <c r="AQ77" s="463"/>
      <c r="AR77" s="463"/>
      <c r="AS77" s="463"/>
      <c r="AT77" s="463"/>
      <c r="AU77" s="463"/>
      <c r="AV77" s="463"/>
      <c r="AW77" s="499"/>
      <c r="AX77" s="491"/>
      <c r="AY77" s="489"/>
      <c r="AZ77" s="489"/>
      <c r="BA77" s="489"/>
      <c r="BB77" s="489"/>
      <c r="BC77" s="489"/>
      <c r="BD77" s="489"/>
      <c r="BE77" s="489"/>
      <c r="BF77" s="489"/>
      <c r="BG77" s="490"/>
      <c r="BH77" s="41"/>
      <c r="BI77" s="539"/>
      <c r="BJ77" s="540"/>
      <c r="BK77" s="540"/>
      <c r="BL77" s="540"/>
      <c r="BM77" s="540"/>
      <c r="BN77" s="5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row>
    <row r="78" spans="1:100" ht="15" customHeight="1" x14ac:dyDescent="0.25">
      <c r="A78" s="41"/>
      <c r="B78" s="461"/>
      <c r="C78" s="461"/>
      <c r="D78" s="311"/>
      <c r="E78" s="480"/>
      <c r="F78" s="481"/>
      <c r="G78" s="481"/>
      <c r="H78" s="481"/>
      <c r="I78" s="482"/>
      <c r="J78" s="464" t="str">
        <f>IF(AND('Mapa final'!$K$97="Baja",'Mapa final'!$O$97="Mayor"),CONCATENATE("R",'Mapa final'!$A$97),"")</f>
        <v/>
      </c>
      <c r="K78" s="465"/>
      <c r="L78" s="465" t="str">
        <f>IF(AND('Mapa final'!$K$100="Baja",'Mapa final'!$O$100="Mayor"),CONCATENATE("R",'Mapa final'!$A$100),"")</f>
        <v/>
      </c>
      <c r="M78" s="465"/>
      <c r="N78" s="465" t="str">
        <f>IF(AND('Mapa final'!$K$103="Baja",'Mapa final'!$O$103="Mayor"),CONCATENATE("R",'Mapa final'!$A$103),"")</f>
        <v/>
      </c>
      <c r="O78" s="465"/>
      <c r="P78" s="465" t="str">
        <f>IF(AND('Mapa final'!$K$106="Baja",'Mapa final'!$O$106="Mayor"),CONCATENATE("R",'Mapa final'!$A$106),"")</f>
        <v/>
      </c>
      <c r="Q78" s="465"/>
      <c r="R78" s="465" t="str">
        <f>IF(AND('Mapa final'!$K$109="Baja",'Mapa final'!$O$109="Mayor"),CONCATENATE("R",'Mapa final'!$A$109),"")</f>
        <v/>
      </c>
      <c r="S78" s="508"/>
      <c r="T78" s="470" t="str">
        <f>IF(AND('Mapa final'!$K$97="Baja",'Mapa final'!$O$97="Mayor"),CONCATENATE("R",'Mapa final'!$A$97),"")</f>
        <v/>
      </c>
      <c r="U78" s="471"/>
      <c r="V78" s="471" t="str">
        <f>IF(AND('Mapa final'!$K$100="Baja",'Mapa final'!$O$100="Mayor"),CONCATENATE("R",'Mapa final'!$A$100),"")</f>
        <v/>
      </c>
      <c r="W78" s="471"/>
      <c r="X78" s="471" t="str">
        <f>IF(AND('Mapa final'!$K$103="Baja",'Mapa final'!$O$103="Mayor"),CONCATENATE("R",'Mapa final'!$A$103),"")</f>
        <v/>
      </c>
      <c r="Y78" s="471"/>
      <c r="Z78" s="471" t="str">
        <f>IF(AND('Mapa final'!$K$106="Baja",'Mapa final'!$O$106="Mayor"),CONCATENATE("R",'Mapa final'!$A$106),"")</f>
        <v/>
      </c>
      <c r="AA78" s="471"/>
      <c r="AB78" s="471" t="str">
        <f>IF(AND('Mapa final'!$K$109="Baja",'Mapa final'!$O$109="Mayor"),CONCATENATE("R",'Mapa final'!$A$109),"")</f>
        <v/>
      </c>
      <c r="AC78" s="474"/>
      <c r="AD78" s="470" t="str">
        <f>IF(AND('Mapa final'!$K$97="Baja",'Mapa final'!$O$97="Mayor"),CONCATENATE("R",'Mapa final'!$A$97),"")</f>
        <v/>
      </c>
      <c r="AE78" s="471"/>
      <c r="AF78" s="471" t="str">
        <f>IF(AND('Mapa final'!$K$100="Baja",'Mapa final'!$O$100="Mayor"),CONCATENATE("R",'Mapa final'!$A$100),"")</f>
        <v/>
      </c>
      <c r="AG78" s="471"/>
      <c r="AH78" s="471" t="str">
        <f>IF(AND('Mapa final'!$K$103="Baja",'Mapa final'!$O$103="Mayor"),CONCATENATE("R",'Mapa final'!$A$103),"")</f>
        <v/>
      </c>
      <c r="AI78" s="471"/>
      <c r="AJ78" s="471" t="str">
        <f>IF(AND('Mapa final'!$K$106="Baja",'Mapa final'!$O$106="Mayor"),CONCATENATE("R",'Mapa final'!$A$106),"")</f>
        <v/>
      </c>
      <c r="AK78" s="471"/>
      <c r="AL78" s="471" t="str">
        <f>IF(AND('Mapa final'!$K$109="Baja",'Mapa final'!$O$109="Mayor"),CONCATENATE("R",'Mapa final'!$A$109),"")</f>
        <v/>
      </c>
      <c r="AM78" s="474"/>
      <c r="AN78" s="462" t="str">
        <f>IF(AND('Mapa final'!$K$97="Baja",'Mapa final'!$O$97="Mayor"),CONCATENATE("R",'Mapa final'!$A$97),"")</f>
        <v/>
      </c>
      <c r="AO78" s="463"/>
      <c r="AP78" s="463" t="str">
        <f>IF(AND('Mapa final'!$K$100="Baja",'Mapa final'!$O$100="Mayor"),CONCATENATE("R",'Mapa final'!$A$100),"")</f>
        <v/>
      </c>
      <c r="AQ78" s="463"/>
      <c r="AR78" s="463" t="str">
        <f>IF(AND('Mapa final'!$K$103="Baja",'Mapa final'!$O$103="Mayor"),CONCATENATE("R",'Mapa final'!$A$103),"")</f>
        <v/>
      </c>
      <c r="AS78" s="463"/>
      <c r="AT78" s="463" t="str">
        <f>IF(AND('Mapa final'!$K$106="Baja",'Mapa final'!$O$106="Mayor"),CONCATENATE("R",'Mapa final'!$A$106),"")</f>
        <v/>
      </c>
      <c r="AU78" s="463"/>
      <c r="AV78" s="463" t="str">
        <f>IF(AND('Mapa final'!$K$109="Baja",'Mapa final'!$O$109="Mayor"),CONCATENATE("R",'Mapa final'!$A$109),"")</f>
        <v/>
      </c>
      <c r="AW78" s="499"/>
      <c r="AX78" s="491" t="str">
        <f>IF(AND('Mapa final'!$K$97="Baja",'Mapa final'!$O$97="Catastrófico"),CONCATENATE("R",'Mapa final'!$A$97),"")</f>
        <v/>
      </c>
      <c r="AY78" s="489"/>
      <c r="AZ78" s="489" t="str">
        <f>IF(AND('Mapa final'!$K$100="Baja",'Mapa final'!$O$100="Catastrófico"),CONCATENATE("R",'Mapa final'!$A$100),"")</f>
        <v/>
      </c>
      <c r="BA78" s="489"/>
      <c r="BB78" s="489" t="str">
        <f>IF(AND('Mapa final'!$K$103="Baja",'Mapa final'!$O$103="Catastrófico"),CONCATENATE("R",'Mapa final'!$A$103),"")</f>
        <v/>
      </c>
      <c r="BC78" s="489"/>
      <c r="BD78" s="489" t="str">
        <f>IF(AND('Mapa final'!$K$106="Baja",'Mapa final'!$O$106="Catastrófico"),CONCATENATE("R",'Mapa final'!$A$106),"")</f>
        <v/>
      </c>
      <c r="BE78" s="489"/>
      <c r="BF78" s="489" t="str">
        <f>IF(AND('Mapa final'!$K$109="Baja",'Mapa final'!$O$109="Catastrófico"),CONCATENATE("R",'Mapa final'!$A$109),"")</f>
        <v/>
      </c>
      <c r="BG78" s="490"/>
      <c r="BH78" s="41"/>
      <c r="BI78" s="539"/>
      <c r="BJ78" s="540"/>
      <c r="BK78" s="540"/>
      <c r="BL78" s="540"/>
      <c r="BM78" s="540"/>
      <c r="BN78" s="5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row>
    <row r="79" spans="1:100" ht="15" customHeight="1" x14ac:dyDescent="0.25">
      <c r="A79" s="41"/>
      <c r="B79" s="461"/>
      <c r="C79" s="461"/>
      <c r="D79" s="311"/>
      <c r="E79" s="480"/>
      <c r="F79" s="481"/>
      <c r="G79" s="481"/>
      <c r="H79" s="481"/>
      <c r="I79" s="482"/>
      <c r="J79" s="464"/>
      <c r="K79" s="465"/>
      <c r="L79" s="465"/>
      <c r="M79" s="465"/>
      <c r="N79" s="465"/>
      <c r="O79" s="465"/>
      <c r="P79" s="465"/>
      <c r="Q79" s="465"/>
      <c r="R79" s="465"/>
      <c r="S79" s="508"/>
      <c r="T79" s="470"/>
      <c r="U79" s="471"/>
      <c r="V79" s="471"/>
      <c r="W79" s="471"/>
      <c r="X79" s="471"/>
      <c r="Y79" s="471"/>
      <c r="Z79" s="471"/>
      <c r="AA79" s="471"/>
      <c r="AB79" s="471"/>
      <c r="AC79" s="474"/>
      <c r="AD79" s="470"/>
      <c r="AE79" s="471"/>
      <c r="AF79" s="471"/>
      <c r="AG79" s="471"/>
      <c r="AH79" s="471"/>
      <c r="AI79" s="471"/>
      <c r="AJ79" s="471"/>
      <c r="AK79" s="471"/>
      <c r="AL79" s="471"/>
      <c r="AM79" s="474"/>
      <c r="AN79" s="462"/>
      <c r="AO79" s="463"/>
      <c r="AP79" s="463"/>
      <c r="AQ79" s="463"/>
      <c r="AR79" s="463"/>
      <c r="AS79" s="463"/>
      <c r="AT79" s="463"/>
      <c r="AU79" s="463"/>
      <c r="AV79" s="463"/>
      <c r="AW79" s="499"/>
      <c r="AX79" s="491"/>
      <c r="AY79" s="489"/>
      <c r="AZ79" s="489"/>
      <c r="BA79" s="489"/>
      <c r="BB79" s="489"/>
      <c r="BC79" s="489"/>
      <c r="BD79" s="489"/>
      <c r="BE79" s="489"/>
      <c r="BF79" s="489"/>
      <c r="BG79" s="490"/>
      <c r="BH79" s="41"/>
      <c r="BI79" s="539"/>
      <c r="BJ79" s="540"/>
      <c r="BK79" s="540"/>
      <c r="BL79" s="540"/>
      <c r="BM79" s="540"/>
      <c r="BN79" s="5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row>
    <row r="80" spans="1:100" ht="15" customHeight="1" x14ac:dyDescent="0.25">
      <c r="A80" s="41"/>
      <c r="B80" s="461"/>
      <c r="C80" s="461"/>
      <c r="D80" s="311"/>
      <c r="E80" s="480"/>
      <c r="F80" s="481"/>
      <c r="G80" s="481"/>
      <c r="H80" s="481"/>
      <c r="I80" s="482"/>
      <c r="J80" s="464" t="str">
        <f>IF(AND('Mapa final'!$K$112="Baja",'Mapa final'!$O$112="Mayor"),CONCATENATE("R",'Mapa final'!$A$112),"")</f>
        <v/>
      </c>
      <c r="K80" s="465"/>
      <c r="L80" s="465" t="str">
        <f>IF(AND('Mapa final'!$K$115="Baja",'Mapa final'!$O$115="Mayor"),CONCATENATE("R",'Mapa final'!$A$115),"")</f>
        <v/>
      </c>
      <c r="M80" s="465"/>
      <c r="N80" s="465" t="str">
        <f>IF(AND('Mapa final'!$K$118="Baja",'Mapa final'!$O$118="Mayor"),CONCATENATE("R",'Mapa final'!$A$118),"")</f>
        <v/>
      </c>
      <c r="O80" s="465"/>
      <c r="P80" s="465" t="str">
        <f>IF(AND('Mapa final'!$K$121="Baja",'Mapa final'!$O$121="Mayor"),CONCATENATE("R",'Mapa final'!$A$121),"")</f>
        <v/>
      </c>
      <c r="Q80" s="465"/>
      <c r="R80" s="465" t="str">
        <f>IF(AND('Mapa final'!$K$124="Baja",'Mapa final'!$O$124="Mayor"),CONCATENATE("R",'Mapa final'!$A$124),"")</f>
        <v/>
      </c>
      <c r="S80" s="508"/>
      <c r="T80" s="470" t="str">
        <f>IF(AND('Mapa final'!$K$112="Baja",'Mapa final'!$O$112="Mayor"),CONCATENATE("R",'Mapa final'!$A$112),"")</f>
        <v/>
      </c>
      <c r="U80" s="471"/>
      <c r="V80" s="471" t="str">
        <f>IF(AND('Mapa final'!$K$115="Baja",'Mapa final'!$O$115="Mayor"),CONCATENATE("R",'Mapa final'!$A$115),"")</f>
        <v/>
      </c>
      <c r="W80" s="471"/>
      <c r="X80" s="471" t="str">
        <f>IF(AND('Mapa final'!$K$118="Baja",'Mapa final'!$O$118="Mayor"),CONCATENATE("R",'Mapa final'!$A$118),"")</f>
        <v/>
      </c>
      <c r="Y80" s="471"/>
      <c r="Z80" s="471" t="str">
        <f>IF(AND('Mapa final'!$K$121="Baja",'Mapa final'!$O$121="Mayor"),CONCATENATE("R",'Mapa final'!$A$121),"")</f>
        <v/>
      </c>
      <c r="AA80" s="471"/>
      <c r="AB80" s="471" t="str">
        <f>IF(AND('Mapa final'!$K$124="Baja",'Mapa final'!$O$124="Mayor"),CONCATENATE("R",'Mapa final'!$A$124),"")</f>
        <v/>
      </c>
      <c r="AC80" s="474"/>
      <c r="AD80" s="470" t="str">
        <f>IF(AND('Mapa final'!$K$112="Baja",'Mapa final'!$O$112="Mayor"),CONCATENATE("R",'Mapa final'!$A$112),"")</f>
        <v/>
      </c>
      <c r="AE80" s="471"/>
      <c r="AF80" s="471" t="str">
        <f>IF(AND('Mapa final'!$K$115="Baja",'Mapa final'!$O$115="Mayor"),CONCATENATE("R",'Mapa final'!$A$115),"")</f>
        <v/>
      </c>
      <c r="AG80" s="471"/>
      <c r="AH80" s="471" t="str">
        <f>IF(AND('Mapa final'!$K$118="Baja",'Mapa final'!$O$118="Mayor"),CONCATENATE("R",'Mapa final'!$A$118),"")</f>
        <v/>
      </c>
      <c r="AI80" s="471"/>
      <c r="AJ80" s="471" t="str">
        <f>IF(AND('Mapa final'!$K$121="Baja",'Mapa final'!$O$121="Mayor"),CONCATENATE("R",'Mapa final'!$A$121),"")</f>
        <v/>
      </c>
      <c r="AK80" s="471"/>
      <c r="AL80" s="471" t="str">
        <f>IF(AND('Mapa final'!$K$124="Baja",'Mapa final'!$O$124="Mayor"),CONCATENATE("R",'Mapa final'!$A$124),"")</f>
        <v/>
      </c>
      <c r="AM80" s="474"/>
      <c r="AN80" s="462" t="str">
        <f>IF(AND('Mapa final'!$K$112="Baja",'Mapa final'!$O$112="Mayor"),CONCATENATE("R",'Mapa final'!$A$112),"")</f>
        <v/>
      </c>
      <c r="AO80" s="463"/>
      <c r="AP80" s="463" t="str">
        <f>IF(AND('Mapa final'!$K$115="Baja",'Mapa final'!$O$115="Mayor"),CONCATENATE("R",'Mapa final'!$A$115),"")</f>
        <v/>
      </c>
      <c r="AQ80" s="463"/>
      <c r="AR80" s="463" t="str">
        <f>IF(AND('Mapa final'!$K$118="Baja",'Mapa final'!$O$118="Mayor"),CONCATENATE("R",'Mapa final'!$A$118),"")</f>
        <v/>
      </c>
      <c r="AS80" s="463"/>
      <c r="AT80" s="463" t="str">
        <f>IF(AND('Mapa final'!$K$121="Baja",'Mapa final'!$O$121="Mayor"),CONCATENATE("R",'Mapa final'!$A$121),"")</f>
        <v/>
      </c>
      <c r="AU80" s="463"/>
      <c r="AV80" s="463" t="str">
        <f>IF(AND('Mapa final'!$K$124="Baja",'Mapa final'!$O$124="Mayor"),CONCATENATE("R",'Mapa final'!$A$124),"")</f>
        <v/>
      </c>
      <c r="AW80" s="499"/>
      <c r="AX80" s="491" t="str">
        <f>IF(AND('Mapa final'!$K$112="Baja",'Mapa final'!$O$112="Catastrófico"),CONCATENATE("R",'Mapa final'!$A$112),"")</f>
        <v/>
      </c>
      <c r="AY80" s="489"/>
      <c r="AZ80" s="489" t="str">
        <f>IF(AND('Mapa final'!$K$115="Baja",'Mapa final'!$O$115="Catastrófico"),CONCATENATE("R",'Mapa final'!$A$115),"")</f>
        <v/>
      </c>
      <c r="BA80" s="489"/>
      <c r="BB80" s="489" t="str">
        <f>IF(AND('Mapa final'!$K$118="Baja",'Mapa final'!$O$118="Catastrófico"),CONCATENATE("R",'Mapa final'!$A$118),"")</f>
        <v/>
      </c>
      <c r="BC80" s="489"/>
      <c r="BD80" s="489" t="str">
        <f>IF(AND('Mapa final'!$K$121="Baja",'Mapa final'!$O$121="Catastrófico"),CONCATENATE("R",'Mapa final'!$A$121),"")</f>
        <v/>
      </c>
      <c r="BE80" s="489"/>
      <c r="BF80" s="489" t="str">
        <f>IF(AND('Mapa final'!$K$124="Baja",'Mapa final'!$O$124="Catastrófico"),CONCATENATE("R",'Mapa final'!$A$124),"")</f>
        <v/>
      </c>
      <c r="BG80" s="490"/>
      <c r="BH80" s="41"/>
      <c r="BI80" s="539"/>
      <c r="BJ80" s="540"/>
      <c r="BK80" s="540"/>
      <c r="BL80" s="540"/>
      <c r="BM80" s="540"/>
      <c r="BN80" s="5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row>
    <row r="81" spans="1:100" ht="15" customHeight="1" x14ac:dyDescent="0.25">
      <c r="A81" s="41"/>
      <c r="B81" s="461"/>
      <c r="C81" s="461"/>
      <c r="D81" s="311"/>
      <c r="E81" s="480"/>
      <c r="F81" s="481"/>
      <c r="G81" s="481"/>
      <c r="H81" s="481"/>
      <c r="I81" s="482"/>
      <c r="J81" s="464"/>
      <c r="K81" s="465"/>
      <c r="L81" s="465"/>
      <c r="M81" s="465"/>
      <c r="N81" s="465"/>
      <c r="O81" s="465"/>
      <c r="P81" s="465"/>
      <c r="Q81" s="465"/>
      <c r="R81" s="465"/>
      <c r="S81" s="508"/>
      <c r="T81" s="470"/>
      <c r="U81" s="471"/>
      <c r="V81" s="471"/>
      <c r="W81" s="471"/>
      <c r="X81" s="471"/>
      <c r="Y81" s="471"/>
      <c r="Z81" s="471"/>
      <c r="AA81" s="471"/>
      <c r="AB81" s="471"/>
      <c r="AC81" s="474"/>
      <c r="AD81" s="470"/>
      <c r="AE81" s="471"/>
      <c r="AF81" s="471"/>
      <c r="AG81" s="471"/>
      <c r="AH81" s="471"/>
      <c r="AI81" s="471"/>
      <c r="AJ81" s="471"/>
      <c r="AK81" s="471"/>
      <c r="AL81" s="471"/>
      <c r="AM81" s="474"/>
      <c r="AN81" s="462"/>
      <c r="AO81" s="463"/>
      <c r="AP81" s="463"/>
      <c r="AQ81" s="463"/>
      <c r="AR81" s="463"/>
      <c r="AS81" s="463"/>
      <c r="AT81" s="463"/>
      <c r="AU81" s="463"/>
      <c r="AV81" s="463"/>
      <c r="AW81" s="499"/>
      <c r="AX81" s="491"/>
      <c r="AY81" s="489"/>
      <c r="AZ81" s="489"/>
      <c r="BA81" s="489"/>
      <c r="BB81" s="489"/>
      <c r="BC81" s="489"/>
      <c r="BD81" s="489"/>
      <c r="BE81" s="489"/>
      <c r="BF81" s="489"/>
      <c r="BG81" s="490"/>
      <c r="BH81" s="41"/>
      <c r="BI81" s="539"/>
      <c r="BJ81" s="540"/>
      <c r="BK81" s="540"/>
      <c r="BL81" s="540"/>
      <c r="BM81" s="540"/>
      <c r="BN81" s="5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row>
    <row r="82" spans="1:100" ht="15" customHeight="1" x14ac:dyDescent="0.25">
      <c r="A82" s="41"/>
      <c r="B82" s="461"/>
      <c r="C82" s="461"/>
      <c r="D82" s="311"/>
      <c r="E82" s="480"/>
      <c r="F82" s="481"/>
      <c r="G82" s="481"/>
      <c r="H82" s="481"/>
      <c r="I82" s="482"/>
      <c r="J82" s="464" t="str">
        <f>IF(AND('Mapa final'!$K$127="Baja",'Mapa final'!$O$127="Mayor"),CONCATENATE("R",'Mapa final'!$A$127),"")</f>
        <v/>
      </c>
      <c r="K82" s="465"/>
      <c r="L82" s="465" t="str">
        <f>IF(AND('Mapa final'!$K$130="Baja",'Mapa final'!$O$130="Mayor"),CONCATENATE("R",'Mapa final'!$A$130),"")</f>
        <v/>
      </c>
      <c r="M82" s="465"/>
      <c r="N82" s="465" t="str">
        <f>IF(AND('Mapa final'!$K$133="Baja",'Mapa final'!$O$133="Mayor"),CONCATENATE("R",'Mapa final'!$A$133),"")</f>
        <v/>
      </c>
      <c r="O82" s="465"/>
      <c r="P82" s="465" t="str">
        <f>IF(AND('Mapa final'!$K$136="Baja",'Mapa final'!$O$136="Mayor"),CONCATENATE("R",'Mapa final'!$A$136),"")</f>
        <v>R45</v>
      </c>
      <c r="Q82" s="465"/>
      <c r="R82" s="465" t="str">
        <f>IF(AND('Mapa final'!$K$139="Baja",'Mapa final'!$O$139="Mayor"),CONCATENATE("R",'Mapa final'!$A$139),"")</f>
        <v/>
      </c>
      <c r="S82" s="508"/>
      <c r="T82" s="470" t="str">
        <f>IF(AND('Mapa final'!$K$127="Baja",'Mapa final'!$O$127="Mayor"),CONCATENATE("R",'Mapa final'!$A$127),"")</f>
        <v/>
      </c>
      <c r="U82" s="471"/>
      <c r="V82" s="471" t="str">
        <f>IF(AND('Mapa final'!$K$130="Baja",'Mapa final'!$O$130="Mayor"),CONCATENATE("R",'Mapa final'!$A$130),"")</f>
        <v/>
      </c>
      <c r="W82" s="471"/>
      <c r="X82" s="471" t="str">
        <f>IF(AND('Mapa final'!$K$133="Baja",'Mapa final'!$O$133="Mayor"),CONCATENATE("R",'Mapa final'!$A$133),"")</f>
        <v/>
      </c>
      <c r="Y82" s="471"/>
      <c r="Z82" s="471" t="str">
        <f>IF(AND('Mapa final'!$K$136="Baja",'Mapa final'!$O$136="Mayor"),CONCATENATE("R",'Mapa final'!$A$136),"")</f>
        <v>R45</v>
      </c>
      <c r="AA82" s="471"/>
      <c r="AB82" s="471" t="str">
        <f>IF(AND('Mapa final'!$K$139="Baja",'Mapa final'!$O$139="Mayor"),CONCATENATE("R",'Mapa final'!$A$139),"")</f>
        <v/>
      </c>
      <c r="AC82" s="474"/>
      <c r="AD82" s="470" t="str">
        <f>IF(AND('Mapa final'!$K$127="Baja",'Mapa final'!$O$127="Mayor"),CONCATENATE("R",'Mapa final'!$A$127),"")</f>
        <v/>
      </c>
      <c r="AE82" s="471"/>
      <c r="AF82" s="471" t="str">
        <f>IF(AND('Mapa final'!$K$130="Baja",'Mapa final'!$O$130="Mayor"),CONCATENATE("R",'Mapa final'!$A$130),"")</f>
        <v/>
      </c>
      <c r="AG82" s="471"/>
      <c r="AH82" s="471" t="str">
        <f>IF(AND('Mapa final'!$K$133="Baja",'Mapa final'!$O$133="Mayor"),CONCATENATE("R",'Mapa final'!$A$133),"")</f>
        <v/>
      </c>
      <c r="AI82" s="471"/>
      <c r="AJ82" s="471" t="str">
        <f>IF(AND('Mapa final'!$K$136="Baja",'Mapa final'!$O$136="Mayor"),CONCATENATE("R",'Mapa final'!$A$136),"")</f>
        <v>R45</v>
      </c>
      <c r="AK82" s="471"/>
      <c r="AL82" s="471" t="str">
        <f>IF(AND('Mapa final'!$K$139="Baja",'Mapa final'!$O$139="Mayor"),CONCATENATE("R",'Mapa final'!$A$139),"")</f>
        <v/>
      </c>
      <c r="AM82" s="474"/>
      <c r="AN82" s="462" t="str">
        <f>IF(AND('Mapa final'!$K$127="Baja",'Mapa final'!$O$127="Mayor"),CONCATENATE("R",'Mapa final'!$A$127),"")</f>
        <v/>
      </c>
      <c r="AO82" s="463"/>
      <c r="AP82" s="463" t="str">
        <f>IF(AND('Mapa final'!$K$130="Baja",'Mapa final'!$O$130="Mayor"),CONCATENATE("R",'Mapa final'!$A$130),"")</f>
        <v/>
      </c>
      <c r="AQ82" s="463"/>
      <c r="AR82" s="463" t="str">
        <f>IF(AND('Mapa final'!$K$133="Baja",'Mapa final'!$O$133="Mayor"),CONCATENATE("R",'Mapa final'!$A$133),"")</f>
        <v/>
      </c>
      <c r="AS82" s="463"/>
      <c r="AT82" s="463" t="str">
        <f>IF(AND('Mapa final'!$K$136="Baja",'Mapa final'!$O$136="Mayor"),CONCATENATE("R",'Mapa final'!$A$136),"")</f>
        <v>R45</v>
      </c>
      <c r="AU82" s="463"/>
      <c r="AV82" s="463" t="str">
        <f>IF(AND('Mapa final'!$K$139="Baja",'Mapa final'!$O$139="Mayor"),CONCATENATE("R",'Mapa final'!$A$139),"")</f>
        <v/>
      </c>
      <c r="AW82" s="499"/>
      <c r="AX82" s="491" t="str">
        <f>IF(AND('Mapa final'!$K$127="Baja",'Mapa final'!$O$127="Catastrófico"),CONCATENATE("R",'Mapa final'!$A$127),"")</f>
        <v/>
      </c>
      <c r="AY82" s="489"/>
      <c r="AZ82" s="489" t="str">
        <f>IF(AND('Mapa final'!$K$130="Baja",'Mapa final'!$O$130="Catastrófico"),CONCATENATE("R",'Mapa final'!$A$130),"")</f>
        <v/>
      </c>
      <c r="BA82" s="489"/>
      <c r="BB82" s="489" t="str">
        <f>IF(AND('Mapa final'!$K$133="Baja",'Mapa final'!$O$133="Catastrófico"),CONCATENATE("R",'Mapa final'!$A$133),"")</f>
        <v/>
      </c>
      <c r="BC82" s="489"/>
      <c r="BD82" s="489" t="str">
        <f>IF(AND('Mapa final'!$K$136="Baja",'Mapa final'!$O$136="Catastrófico"),CONCATENATE("R",'Mapa final'!$A$136),"")</f>
        <v/>
      </c>
      <c r="BE82" s="489"/>
      <c r="BF82" s="489" t="str">
        <f>IF(AND('Mapa final'!$K$139="Baja",'Mapa final'!$O$139="Catastrófico"),CONCATENATE("R",'Mapa final'!$A$139),"")</f>
        <v/>
      </c>
      <c r="BG82" s="490"/>
      <c r="BH82" s="41"/>
      <c r="BI82" s="539"/>
      <c r="BJ82" s="540"/>
      <c r="BK82" s="540"/>
      <c r="BL82" s="540"/>
      <c r="BM82" s="540"/>
      <c r="BN82" s="5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row>
    <row r="83" spans="1:100" ht="15" customHeight="1" x14ac:dyDescent="0.25">
      <c r="A83" s="41"/>
      <c r="B83" s="461"/>
      <c r="C83" s="461"/>
      <c r="D83" s="311"/>
      <c r="E83" s="480"/>
      <c r="F83" s="481"/>
      <c r="G83" s="481"/>
      <c r="H83" s="481"/>
      <c r="I83" s="482"/>
      <c r="J83" s="464"/>
      <c r="K83" s="465"/>
      <c r="L83" s="465"/>
      <c r="M83" s="465"/>
      <c r="N83" s="465"/>
      <c r="O83" s="465"/>
      <c r="P83" s="465"/>
      <c r="Q83" s="465"/>
      <c r="R83" s="465"/>
      <c r="S83" s="508"/>
      <c r="T83" s="470"/>
      <c r="U83" s="471"/>
      <c r="V83" s="471"/>
      <c r="W83" s="471"/>
      <c r="X83" s="471"/>
      <c r="Y83" s="471"/>
      <c r="Z83" s="471"/>
      <c r="AA83" s="471"/>
      <c r="AB83" s="471"/>
      <c r="AC83" s="474"/>
      <c r="AD83" s="470"/>
      <c r="AE83" s="471"/>
      <c r="AF83" s="471"/>
      <c r="AG83" s="471"/>
      <c r="AH83" s="471"/>
      <c r="AI83" s="471"/>
      <c r="AJ83" s="471"/>
      <c r="AK83" s="471"/>
      <c r="AL83" s="471"/>
      <c r="AM83" s="474"/>
      <c r="AN83" s="462"/>
      <c r="AO83" s="463"/>
      <c r="AP83" s="463"/>
      <c r="AQ83" s="463"/>
      <c r="AR83" s="463"/>
      <c r="AS83" s="463"/>
      <c r="AT83" s="463"/>
      <c r="AU83" s="463"/>
      <c r="AV83" s="463"/>
      <c r="AW83" s="499"/>
      <c r="AX83" s="491"/>
      <c r="AY83" s="489"/>
      <c r="AZ83" s="489"/>
      <c r="BA83" s="489"/>
      <c r="BB83" s="489"/>
      <c r="BC83" s="489"/>
      <c r="BD83" s="489"/>
      <c r="BE83" s="489"/>
      <c r="BF83" s="489"/>
      <c r="BG83" s="490"/>
      <c r="BH83" s="41"/>
      <c r="BI83" s="539"/>
      <c r="BJ83" s="540"/>
      <c r="BK83" s="540"/>
      <c r="BL83" s="540"/>
      <c r="BM83" s="540"/>
      <c r="BN83" s="5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row>
    <row r="84" spans="1:100" ht="15" customHeight="1" x14ac:dyDescent="0.25">
      <c r="A84" s="41"/>
      <c r="B84" s="461"/>
      <c r="C84" s="461"/>
      <c r="D84" s="311"/>
      <c r="E84" s="480"/>
      <c r="F84" s="481"/>
      <c r="G84" s="481"/>
      <c r="H84" s="481"/>
      <c r="I84" s="482"/>
      <c r="J84" s="464" t="str">
        <f>IF(AND('Mapa final'!$K$142="Baja",'Mapa final'!$O$142="Mayor"),CONCATENATE("R",'Mapa final'!$A$142),"")</f>
        <v/>
      </c>
      <c r="K84" s="465"/>
      <c r="L84" s="465" t="str">
        <f>IF(AND('Mapa final'!$K$145="Baja",'Mapa final'!$O$145="Mayor"),CONCATENATE("R",'Mapa final'!$A$145),"")</f>
        <v/>
      </c>
      <c r="M84" s="465"/>
      <c r="N84" s="465" t="str">
        <f>IF(AND('Mapa final'!$K$148="Baja",'Mapa final'!$O$148="Mayor"),CONCATENATE("R",'Mapa final'!$A$148),"")</f>
        <v/>
      </c>
      <c r="O84" s="465"/>
      <c r="P84" s="465" t="str">
        <f>IF(AND('Mapa final'!$K$151="Baja",'Mapa final'!$O$151="Mayor"),CONCATENATE("R",'Mapa final'!$A$151),"")</f>
        <v/>
      </c>
      <c r="Q84" s="465"/>
      <c r="R84" s="465" t="str">
        <f>IF(AND('Mapa final'!$K$154="Baja",'Mapa final'!$O$154="Mayor"),CONCATENATE("R",'Mapa final'!$A$154),"")</f>
        <v/>
      </c>
      <c r="S84" s="508"/>
      <c r="T84" s="470" t="str">
        <f>IF(AND('Mapa final'!$K$142="Baja",'Mapa final'!$O$142="Mayor"),CONCATENATE("R",'Mapa final'!$A$142),"")</f>
        <v/>
      </c>
      <c r="U84" s="471"/>
      <c r="V84" s="471" t="str">
        <f>IF(AND('Mapa final'!$K$145="Baja",'Mapa final'!$O$145="Mayor"),CONCATENATE("R",'Mapa final'!$A$145),"")</f>
        <v/>
      </c>
      <c r="W84" s="471"/>
      <c r="X84" s="471" t="str">
        <f>IF(AND('Mapa final'!$K$148="Baja",'Mapa final'!$O$148="Mayor"),CONCATENATE("R",'Mapa final'!$A$148),"")</f>
        <v/>
      </c>
      <c r="Y84" s="471"/>
      <c r="Z84" s="471" t="str">
        <f>IF(AND('Mapa final'!$K$151="Baja",'Mapa final'!$O$151="Mayor"),CONCATENATE("R",'Mapa final'!$A$151),"")</f>
        <v/>
      </c>
      <c r="AA84" s="471"/>
      <c r="AB84" s="471" t="str">
        <f>IF(AND('Mapa final'!$K$154="Baja",'Mapa final'!$O$154="Mayor"),CONCATENATE("R",'Mapa final'!$A$154),"")</f>
        <v/>
      </c>
      <c r="AC84" s="474"/>
      <c r="AD84" s="470" t="str">
        <f>IF(AND('Mapa final'!$K$142="Baja",'Mapa final'!$O$142="Mayor"),CONCATENATE("R",'Mapa final'!$A$142),"")</f>
        <v/>
      </c>
      <c r="AE84" s="471"/>
      <c r="AF84" s="471" t="str">
        <f>IF(AND('Mapa final'!$K$145="Baja",'Mapa final'!$O$145="Mayor"),CONCATENATE("R",'Mapa final'!$A$145),"")</f>
        <v/>
      </c>
      <c r="AG84" s="471"/>
      <c r="AH84" s="471" t="str">
        <f>IF(AND('Mapa final'!$K$148="Baja",'Mapa final'!$O$148="Mayor"),CONCATENATE("R",'Mapa final'!$A$148),"")</f>
        <v/>
      </c>
      <c r="AI84" s="471"/>
      <c r="AJ84" s="471" t="str">
        <f>IF(AND('Mapa final'!$K$151="Baja",'Mapa final'!$O$151="Mayor"),CONCATENATE("R",'Mapa final'!$A$151),"")</f>
        <v/>
      </c>
      <c r="AK84" s="471"/>
      <c r="AL84" s="471" t="str">
        <f>IF(AND('Mapa final'!$K$154="Baja",'Mapa final'!$O$154="Mayor"),CONCATENATE("R",'Mapa final'!$A$154),"")</f>
        <v/>
      </c>
      <c r="AM84" s="474"/>
      <c r="AN84" s="462" t="str">
        <f>IF(AND('Mapa final'!$K$142="Baja",'Mapa final'!$O$142="Mayor"),CONCATENATE("R",'Mapa final'!$A$142),"")</f>
        <v/>
      </c>
      <c r="AO84" s="463"/>
      <c r="AP84" s="463" t="str">
        <f>IF(AND('Mapa final'!$K$145="Baja",'Mapa final'!$O$145="Mayor"),CONCATENATE("R",'Mapa final'!$A$145),"")</f>
        <v/>
      </c>
      <c r="AQ84" s="463"/>
      <c r="AR84" s="463" t="str">
        <f>IF(AND('Mapa final'!$K$148="Baja",'Mapa final'!$O$148="Mayor"),CONCATENATE("R",'Mapa final'!$A$148),"")</f>
        <v/>
      </c>
      <c r="AS84" s="463"/>
      <c r="AT84" s="463" t="str">
        <f>IF(AND('Mapa final'!$K$151="Baja",'Mapa final'!$O$151="Mayor"),CONCATENATE("R",'Mapa final'!$A$151),"")</f>
        <v/>
      </c>
      <c r="AU84" s="463"/>
      <c r="AV84" s="463" t="str">
        <f>IF(AND('Mapa final'!$K$154="Baja",'Mapa final'!$O$154="Mayor"),CONCATENATE("R",'Mapa final'!$A$154),"")</f>
        <v/>
      </c>
      <c r="AW84" s="499"/>
      <c r="AX84" s="491" t="str">
        <f>IF(AND('Mapa final'!$K$142="Baja",'Mapa final'!$O$142="Catastrófico"),CONCATENATE("R",'Mapa final'!$A$142),"")</f>
        <v/>
      </c>
      <c r="AY84" s="489"/>
      <c r="AZ84" s="489" t="str">
        <f>IF(AND('Mapa final'!$K$145="Baja",'Mapa final'!$O$145="Catastrófico"),CONCATENATE("R",'Mapa final'!$A$145),"")</f>
        <v/>
      </c>
      <c r="BA84" s="489"/>
      <c r="BB84" s="489" t="str">
        <f>IF(AND('Mapa final'!$K$148="Baja",'Mapa final'!$O$148="Catastrófico"),CONCATENATE("R",'Mapa final'!$A$148),"")</f>
        <v/>
      </c>
      <c r="BC84" s="489"/>
      <c r="BD84" s="489" t="str">
        <f>IF(AND('Mapa final'!$K$151="Baja",'Mapa final'!$O$151="Catastrófico"),CONCATENATE("R",'Mapa final'!$A$151),"")</f>
        <v/>
      </c>
      <c r="BE84" s="489"/>
      <c r="BF84" s="489" t="str">
        <f>IF(AND('Mapa final'!$K$154="Baja",'Mapa final'!$O$154="Catastrófico"),CONCATENATE("R",'Mapa final'!$A$154),"")</f>
        <v/>
      </c>
      <c r="BG84" s="490"/>
      <c r="BH84" s="41"/>
      <c r="BI84" s="539"/>
      <c r="BJ84" s="540"/>
      <c r="BK84" s="540"/>
      <c r="BL84" s="540"/>
      <c r="BM84" s="540"/>
      <c r="BN84" s="5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row>
    <row r="85" spans="1:100" ht="15.75" customHeight="1" thickBot="1" x14ac:dyDescent="0.3">
      <c r="A85" s="41"/>
      <c r="B85" s="461"/>
      <c r="C85" s="461"/>
      <c r="D85" s="311"/>
      <c r="E85" s="483"/>
      <c r="F85" s="484"/>
      <c r="G85" s="484"/>
      <c r="H85" s="484"/>
      <c r="I85" s="484"/>
      <c r="J85" s="466"/>
      <c r="K85" s="467"/>
      <c r="L85" s="467"/>
      <c r="M85" s="467"/>
      <c r="N85" s="467"/>
      <c r="O85" s="467"/>
      <c r="P85" s="467"/>
      <c r="Q85" s="467"/>
      <c r="R85" s="467"/>
      <c r="S85" s="546"/>
      <c r="T85" s="472"/>
      <c r="U85" s="473"/>
      <c r="V85" s="473"/>
      <c r="W85" s="473"/>
      <c r="X85" s="473"/>
      <c r="Y85" s="473"/>
      <c r="Z85" s="473"/>
      <c r="AA85" s="473"/>
      <c r="AB85" s="473"/>
      <c r="AC85" s="475"/>
      <c r="AD85" s="472"/>
      <c r="AE85" s="473"/>
      <c r="AF85" s="473"/>
      <c r="AG85" s="473"/>
      <c r="AH85" s="473"/>
      <c r="AI85" s="473"/>
      <c r="AJ85" s="473"/>
      <c r="AK85" s="473"/>
      <c r="AL85" s="473"/>
      <c r="AM85" s="475"/>
      <c r="AN85" s="500"/>
      <c r="AO85" s="498"/>
      <c r="AP85" s="498"/>
      <c r="AQ85" s="498"/>
      <c r="AR85" s="498"/>
      <c r="AS85" s="498"/>
      <c r="AT85" s="498"/>
      <c r="AU85" s="498"/>
      <c r="AV85" s="498"/>
      <c r="AW85" s="501"/>
      <c r="AX85" s="492"/>
      <c r="AY85" s="493"/>
      <c r="AZ85" s="493"/>
      <c r="BA85" s="493"/>
      <c r="BB85" s="493"/>
      <c r="BC85" s="493"/>
      <c r="BD85" s="493"/>
      <c r="BE85" s="493"/>
      <c r="BF85" s="493"/>
      <c r="BG85" s="494"/>
      <c r="BH85" s="41"/>
      <c r="BI85" s="539"/>
      <c r="BJ85" s="540"/>
      <c r="BK85" s="540"/>
      <c r="BL85" s="540"/>
      <c r="BM85" s="540"/>
      <c r="BN85" s="5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row>
    <row r="86" spans="1:100" ht="15" customHeight="1" x14ac:dyDescent="0.25">
      <c r="A86" s="41"/>
      <c r="B86" s="461"/>
      <c r="C86" s="461"/>
      <c r="D86" s="311"/>
      <c r="E86" s="478" t="s">
        <v>104</v>
      </c>
      <c r="F86" s="479"/>
      <c r="G86" s="479"/>
      <c r="H86" s="479"/>
      <c r="I86" s="545"/>
      <c r="J86" s="468" t="str">
        <f>IF(AND('Mapa final'!$K$7="Muy Baja",'Mapa final'!$O$7="Mayor"),CONCATENATE("R",'Mapa final'!$A$7),"")</f>
        <v/>
      </c>
      <c r="K86" s="469"/>
      <c r="L86" s="469" t="str">
        <f>IF(AND('Mapa final'!$K$10="Muy Baja",'Mapa final'!$O$10="Mayor"),CONCATENATE("R",'Mapa final'!$A$10),"")</f>
        <v/>
      </c>
      <c r="M86" s="469"/>
      <c r="N86" s="469" t="str">
        <f>IF(AND('Mapa final'!$K$13="Muy Baja",'Mapa final'!$O$13="Mayor"),CONCATENATE("R",'Mapa final'!$A$13),"")</f>
        <v/>
      </c>
      <c r="O86" s="469"/>
      <c r="P86" s="469" t="str">
        <f>IF(AND('Mapa final'!$K$16="Muy Baja",'Mapa final'!$O$16="Mayor"),CONCATENATE("R",'Mapa final'!$A$16),"")</f>
        <v/>
      </c>
      <c r="Q86" s="469"/>
      <c r="R86" s="469" t="str">
        <f>IF(AND('Mapa final'!$K$19="Muy Baja",'Mapa final'!$O$19="Mayor"),CONCATENATE("R",'Mapa final'!$A$19),"")</f>
        <v/>
      </c>
      <c r="S86" s="507"/>
      <c r="T86" s="468" t="str">
        <f>IF(AND('Mapa final'!$K$7="Muy Baja",'Mapa final'!$O$7="Mayor"),CONCATENATE("R",'Mapa final'!$A$7),"")</f>
        <v/>
      </c>
      <c r="U86" s="469"/>
      <c r="V86" s="469" t="str">
        <f>IF(AND('Mapa final'!$K$10="Muy Baja",'Mapa final'!$O$10="Mayor"),CONCATENATE("R",'Mapa final'!$A$10),"")</f>
        <v/>
      </c>
      <c r="W86" s="469"/>
      <c r="X86" s="469" t="str">
        <f>IF(AND('Mapa final'!$K$13="Muy Baja",'Mapa final'!$O$13="Mayor"),CONCATENATE("R",'Mapa final'!$A$13),"")</f>
        <v/>
      </c>
      <c r="Y86" s="469"/>
      <c r="Z86" s="469" t="str">
        <f>IF(AND('Mapa final'!$K$16="Muy Baja",'Mapa final'!$O$16="Mayor"),CONCATENATE("R",'Mapa final'!$A$16),"")</f>
        <v/>
      </c>
      <c r="AA86" s="469"/>
      <c r="AB86" s="469" t="str">
        <f>IF(AND('Mapa final'!$K$19="Muy Baja",'Mapa final'!$O$19="Mayor"),CONCATENATE("R",'Mapa final'!$A$19),"")</f>
        <v/>
      </c>
      <c r="AC86" s="507"/>
      <c r="AD86" s="487" t="str">
        <f>IF(AND('Mapa final'!$K$7="Muy Baja",'Mapa final'!$O$7="Mayor"),CONCATENATE("R",'Mapa final'!$A$7),"")</f>
        <v/>
      </c>
      <c r="AE86" s="476"/>
      <c r="AF86" s="476" t="str">
        <f>IF(AND('Mapa final'!$K$10="Muy Baja",'Mapa final'!$O$10="Mayor"),CONCATENATE("R",'Mapa final'!$A$10),"")</f>
        <v/>
      </c>
      <c r="AG86" s="476"/>
      <c r="AH86" s="476" t="str">
        <f>IF(AND('Mapa final'!$K$13="Muy Baja",'Mapa final'!$O$13="Mayor"),CONCATENATE("R",'Mapa final'!$A$13),"")</f>
        <v/>
      </c>
      <c r="AI86" s="476"/>
      <c r="AJ86" s="476" t="str">
        <f>IF(AND('Mapa final'!$K$16="Muy Baja",'Mapa final'!$O$16="Mayor"),CONCATENATE("R",'Mapa final'!$A$16),"")</f>
        <v/>
      </c>
      <c r="AK86" s="476"/>
      <c r="AL86" s="476" t="str">
        <f>IF(AND('Mapa final'!$K$19="Muy Baja",'Mapa final'!$O$19="Mayor"),CONCATENATE("R",'Mapa final'!$A$19),"")</f>
        <v/>
      </c>
      <c r="AM86" s="488"/>
      <c r="AN86" s="485" t="str">
        <f>IF(AND('Mapa final'!$K$7="Muy Baja",'Mapa final'!$O$7="Mayor"),CONCATENATE("R",'Mapa final'!$A$7),"")</f>
        <v/>
      </c>
      <c r="AO86" s="486"/>
      <c r="AP86" s="486" t="str">
        <f>IF(AND('Mapa final'!$K$10="Muy Baja",'Mapa final'!$O$10="Mayor"),CONCATENATE("R",'Mapa final'!$A$10),"")</f>
        <v/>
      </c>
      <c r="AQ86" s="486"/>
      <c r="AR86" s="486" t="str">
        <f>IF(AND('Mapa final'!$K$13="Muy Baja",'Mapa final'!$O$13="Mayor"),CONCATENATE("R",'Mapa final'!$A$13),"")</f>
        <v/>
      </c>
      <c r="AS86" s="486"/>
      <c r="AT86" s="486" t="str">
        <f>IF(AND('Mapa final'!$K$16="Muy Baja",'Mapa final'!$O$16="Mayor"),CONCATENATE("R",'Mapa final'!$A$16),"")</f>
        <v/>
      </c>
      <c r="AU86" s="486"/>
      <c r="AV86" s="486" t="str">
        <f>IF(AND('Mapa final'!$K$19="Muy Baja",'Mapa final'!$O$19="Mayor"),CONCATENATE("R",'Mapa final'!$A$19),"")</f>
        <v/>
      </c>
      <c r="AW86" s="502"/>
      <c r="AX86" s="495" t="str">
        <f>IF(AND('Mapa final'!$K$7="Muy Baja",'Mapa final'!$O$7="Catastrófico"),CONCATENATE("R",'Mapa final'!$A$7),"")</f>
        <v/>
      </c>
      <c r="AY86" s="496"/>
      <c r="AZ86" s="496" t="str">
        <f>IF(AND('Mapa final'!$K$10="Muy Baja",'Mapa final'!$O$10="Catastrófico"),CONCATENATE("R",'Mapa final'!$A$10),"")</f>
        <v/>
      </c>
      <c r="BA86" s="496"/>
      <c r="BB86" s="496" t="str">
        <f>IF(AND('Mapa final'!$K$13="Muy Baja",'Mapa final'!$O$13="Catastrófico"),CONCATENATE("R",'Mapa final'!$A$13),"")</f>
        <v/>
      </c>
      <c r="BC86" s="496"/>
      <c r="BD86" s="496" t="str">
        <f>IF(AND('Mapa final'!$K$16="Muy Baja",'Mapa final'!$O$16="Catastrófico"),CONCATENATE("R",'Mapa final'!$A$16),"")</f>
        <v/>
      </c>
      <c r="BE86" s="496"/>
      <c r="BF86" s="496" t="str">
        <f>IF(AND('Mapa final'!$K$19="Muy Baja",'Mapa final'!$O$19="Catastrófico"),CONCATENATE("R",'Mapa final'!$A$19),"")</f>
        <v/>
      </c>
      <c r="BG86" s="497"/>
      <c r="BH86" s="41"/>
      <c r="BI86" s="539"/>
      <c r="BJ86" s="540"/>
      <c r="BK86" s="540"/>
      <c r="BL86" s="540"/>
      <c r="BM86" s="540"/>
      <c r="BN86" s="5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row>
    <row r="87" spans="1:100" ht="15" customHeight="1" x14ac:dyDescent="0.25">
      <c r="A87" s="41"/>
      <c r="B87" s="461"/>
      <c r="C87" s="461"/>
      <c r="D87" s="311"/>
      <c r="E87" s="480"/>
      <c r="F87" s="481"/>
      <c r="G87" s="481"/>
      <c r="H87" s="481"/>
      <c r="I87" s="505"/>
      <c r="J87" s="464"/>
      <c r="K87" s="465"/>
      <c r="L87" s="465"/>
      <c r="M87" s="465"/>
      <c r="N87" s="465"/>
      <c r="O87" s="465"/>
      <c r="P87" s="465"/>
      <c r="Q87" s="465"/>
      <c r="R87" s="465"/>
      <c r="S87" s="508"/>
      <c r="T87" s="464"/>
      <c r="U87" s="465"/>
      <c r="V87" s="465"/>
      <c r="W87" s="465"/>
      <c r="X87" s="465"/>
      <c r="Y87" s="465"/>
      <c r="Z87" s="465"/>
      <c r="AA87" s="465"/>
      <c r="AB87" s="465"/>
      <c r="AC87" s="508"/>
      <c r="AD87" s="470"/>
      <c r="AE87" s="471"/>
      <c r="AF87" s="471"/>
      <c r="AG87" s="471"/>
      <c r="AH87" s="471"/>
      <c r="AI87" s="471"/>
      <c r="AJ87" s="471"/>
      <c r="AK87" s="471"/>
      <c r="AL87" s="471"/>
      <c r="AM87" s="474"/>
      <c r="AN87" s="462"/>
      <c r="AO87" s="463"/>
      <c r="AP87" s="463"/>
      <c r="AQ87" s="463"/>
      <c r="AR87" s="463"/>
      <c r="AS87" s="463"/>
      <c r="AT87" s="463"/>
      <c r="AU87" s="463"/>
      <c r="AV87" s="463"/>
      <c r="AW87" s="499"/>
      <c r="AX87" s="491"/>
      <c r="AY87" s="489"/>
      <c r="AZ87" s="489"/>
      <c r="BA87" s="489"/>
      <c r="BB87" s="489"/>
      <c r="BC87" s="489"/>
      <c r="BD87" s="489"/>
      <c r="BE87" s="489"/>
      <c r="BF87" s="489"/>
      <c r="BG87" s="490"/>
      <c r="BH87" s="41"/>
      <c r="BI87" s="539"/>
      <c r="BJ87" s="540"/>
      <c r="BK87" s="540"/>
      <c r="BL87" s="540"/>
      <c r="BM87" s="540"/>
      <c r="BN87" s="5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row>
    <row r="88" spans="1:100" ht="15" customHeight="1" x14ac:dyDescent="0.25">
      <c r="A88" s="41"/>
      <c r="B88" s="461"/>
      <c r="C88" s="461"/>
      <c r="D88" s="311"/>
      <c r="E88" s="480"/>
      <c r="F88" s="481"/>
      <c r="G88" s="481"/>
      <c r="H88" s="481"/>
      <c r="I88" s="505"/>
      <c r="J88" s="464" t="str">
        <f>IF(AND('Mapa final'!$K$22="Muy Baja",'Mapa final'!$O$22="Mayor"),CONCATENATE("R",'Mapa final'!$A$22),"")</f>
        <v/>
      </c>
      <c r="K88" s="465"/>
      <c r="L88" s="465" t="str">
        <f>IF(AND('Mapa final'!$K$25="Muy Baja",'Mapa final'!$O$25="Mayor"),CONCATENATE("R",'Mapa final'!$A$25),"")</f>
        <v/>
      </c>
      <c r="M88" s="465"/>
      <c r="N88" s="465" t="str">
        <f>IF(AND('Mapa final'!$K$28="Muy Baja",'Mapa final'!$O$28="Mayor"),CONCATENATE("R",'Mapa final'!$A$28),"")</f>
        <v/>
      </c>
      <c r="O88" s="465"/>
      <c r="P88" s="465" t="str">
        <f>IF(AND('Mapa final'!$K$31="Muy Baja",'Mapa final'!$O$31="Mayor"),CONCATENATE("R",'Mapa final'!$A$31),"")</f>
        <v/>
      </c>
      <c r="Q88" s="465"/>
      <c r="R88" s="465" t="str">
        <f>IF(AND('Mapa final'!$K$34="Muy Baja",'Mapa final'!$O$34="Mayor"),CONCATENATE("R",'Mapa final'!$A$34),"")</f>
        <v/>
      </c>
      <c r="S88" s="508"/>
      <c r="T88" s="464" t="str">
        <f>IF(AND('Mapa final'!$K$22="Muy Baja",'Mapa final'!$O$22="Mayor"),CONCATENATE("R",'Mapa final'!$A$22),"")</f>
        <v/>
      </c>
      <c r="U88" s="465"/>
      <c r="V88" s="465" t="str">
        <f>IF(AND('Mapa final'!$K$25="Muy Baja",'Mapa final'!$O$25="Mayor"),CONCATENATE("R",'Mapa final'!$A$25),"")</f>
        <v/>
      </c>
      <c r="W88" s="465"/>
      <c r="X88" s="465" t="str">
        <f>IF(AND('Mapa final'!$K$28="Muy Baja",'Mapa final'!$O$28="Mayor"),CONCATENATE("R",'Mapa final'!$A$28),"")</f>
        <v/>
      </c>
      <c r="Y88" s="465"/>
      <c r="Z88" s="465" t="str">
        <f>IF(AND('Mapa final'!$K$31="Muy Baja",'Mapa final'!$O$31="Mayor"),CONCATENATE("R",'Mapa final'!$A$31),"")</f>
        <v/>
      </c>
      <c r="AA88" s="465"/>
      <c r="AB88" s="465" t="str">
        <f>IF(AND('Mapa final'!$K$34="Muy Baja",'Mapa final'!$O$34="Mayor"),CONCATENATE("R",'Mapa final'!$A$34),"")</f>
        <v/>
      </c>
      <c r="AC88" s="508"/>
      <c r="AD88" s="470" t="str">
        <f>IF(AND('Mapa final'!$K$22="Muy Baja",'Mapa final'!$O$22="Mayor"),CONCATENATE("R",'Mapa final'!$A$22),"")</f>
        <v/>
      </c>
      <c r="AE88" s="471"/>
      <c r="AF88" s="471" t="str">
        <f>IF(AND('Mapa final'!$K$25="Muy Baja",'Mapa final'!$O$25="Mayor"),CONCATENATE("R",'Mapa final'!$A$25),"")</f>
        <v/>
      </c>
      <c r="AG88" s="471"/>
      <c r="AH88" s="471" t="str">
        <f>IF(AND('Mapa final'!$K$28="Muy Baja",'Mapa final'!$O$28="Mayor"),CONCATENATE("R",'Mapa final'!$A$28),"")</f>
        <v/>
      </c>
      <c r="AI88" s="471"/>
      <c r="AJ88" s="471" t="str">
        <f>IF(AND('Mapa final'!$K$31="Muy Baja",'Mapa final'!$O$31="Mayor"),CONCATENATE("R",'Mapa final'!$A$31),"")</f>
        <v/>
      </c>
      <c r="AK88" s="471"/>
      <c r="AL88" s="471" t="str">
        <f>IF(AND('Mapa final'!$K$34="Muy Baja",'Mapa final'!$O$34="Mayor"),CONCATENATE("R",'Mapa final'!$A$34),"")</f>
        <v/>
      </c>
      <c r="AM88" s="474"/>
      <c r="AN88" s="462" t="str">
        <f>IF(AND('Mapa final'!$K$22="Muy Baja",'Mapa final'!$O$22="Mayor"),CONCATENATE("R",'Mapa final'!$A$22),"")</f>
        <v/>
      </c>
      <c r="AO88" s="463"/>
      <c r="AP88" s="463" t="str">
        <f>IF(AND('Mapa final'!$K$25="Muy Baja",'Mapa final'!$O$25="Mayor"),CONCATENATE("R",'Mapa final'!$A$25),"")</f>
        <v/>
      </c>
      <c r="AQ88" s="463"/>
      <c r="AR88" s="463" t="str">
        <f>IF(AND('Mapa final'!$K$28="Muy Baja",'Mapa final'!$O$28="Mayor"),CONCATENATE("R",'Mapa final'!$A$28),"")</f>
        <v/>
      </c>
      <c r="AS88" s="463"/>
      <c r="AT88" s="463" t="str">
        <f>IF(AND('Mapa final'!$K$31="Muy Baja",'Mapa final'!$O$31="Mayor"),CONCATENATE("R",'Mapa final'!$A$31),"")</f>
        <v/>
      </c>
      <c r="AU88" s="463"/>
      <c r="AV88" s="463" t="str">
        <f>IF(AND('Mapa final'!$K$34="Muy Baja",'Mapa final'!$O$34="Mayor"),CONCATENATE("R",'Mapa final'!$A$34),"")</f>
        <v/>
      </c>
      <c r="AW88" s="499"/>
      <c r="AX88" s="491" t="str">
        <f>IF(AND('Mapa final'!$K$22="Muy Baja",'Mapa final'!$O$22="Catastrófico"),CONCATENATE("R",'Mapa final'!$A$22),"")</f>
        <v/>
      </c>
      <c r="AY88" s="489"/>
      <c r="AZ88" s="489" t="str">
        <f>IF(AND('Mapa final'!$K$25="Muy Baja",'Mapa final'!$O$25="Catastrófico"),CONCATENATE("R",'Mapa final'!$A$25),"")</f>
        <v/>
      </c>
      <c r="BA88" s="489"/>
      <c r="BB88" s="489" t="str">
        <f>IF(AND('Mapa final'!$K$28="Muy Baja",'Mapa final'!$O$28="Catastrófico"),CONCATENATE("R",'Mapa final'!$A$28),"")</f>
        <v/>
      </c>
      <c r="BC88" s="489"/>
      <c r="BD88" s="489" t="str">
        <f>IF(AND('Mapa final'!$K$31="Muy Baja",'Mapa final'!$O$31="Catastrófico"),CONCATENATE("R",'Mapa final'!$A$31),"")</f>
        <v/>
      </c>
      <c r="BE88" s="489"/>
      <c r="BF88" s="489" t="str">
        <f>IF(AND('Mapa final'!$K$34="Muy Baja",'Mapa final'!$O$34="Catastrófico"),CONCATENATE("R",'Mapa final'!$A$34),"")</f>
        <v/>
      </c>
      <c r="BG88" s="490"/>
      <c r="BH88" s="41"/>
      <c r="BI88" s="539"/>
      <c r="BJ88" s="540"/>
      <c r="BK88" s="540"/>
      <c r="BL88" s="540"/>
      <c r="BM88" s="540"/>
      <c r="BN88" s="5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row>
    <row r="89" spans="1:100" ht="15" customHeight="1" x14ac:dyDescent="0.25">
      <c r="A89" s="41"/>
      <c r="B89" s="461"/>
      <c r="C89" s="461"/>
      <c r="D89" s="311"/>
      <c r="E89" s="480"/>
      <c r="F89" s="481"/>
      <c r="G89" s="481"/>
      <c r="H89" s="481"/>
      <c r="I89" s="505"/>
      <c r="J89" s="464"/>
      <c r="K89" s="465"/>
      <c r="L89" s="465"/>
      <c r="M89" s="465"/>
      <c r="N89" s="465"/>
      <c r="O89" s="465"/>
      <c r="P89" s="465"/>
      <c r="Q89" s="465"/>
      <c r="R89" s="465"/>
      <c r="S89" s="508"/>
      <c r="T89" s="464"/>
      <c r="U89" s="465"/>
      <c r="V89" s="465"/>
      <c r="W89" s="465"/>
      <c r="X89" s="465"/>
      <c r="Y89" s="465"/>
      <c r="Z89" s="465"/>
      <c r="AA89" s="465"/>
      <c r="AB89" s="465"/>
      <c r="AC89" s="508"/>
      <c r="AD89" s="470"/>
      <c r="AE89" s="471"/>
      <c r="AF89" s="471"/>
      <c r="AG89" s="471"/>
      <c r="AH89" s="471"/>
      <c r="AI89" s="471"/>
      <c r="AJ89" s="471"/>
      <c r="AK89" s="471"/>
      <c r="AL89" s="471"/>
      <c r="AM89" s="474"/>
      <c r="AN89" s="462"/>
      <c r="AO89" s="463"/>
      <c r="AP89" s="463"/>
      <c r="AQ89" s="463"/>
      <c r="AR89" s="463"/>
      <c r="AS89" s="463"/>
      <c r="AT89" s="463"/>
      <c r="AU89" s="463"/>
      <c r="AV89" s="463"/>
      <c r="AW89" s="499"/>
      <c r="AX89" s="491"/>
      <c r="AY89" s="489"/>
      <c r="AZ89" s="489"/>
      <c r="BA89" s="489"/>
      <c r="BB89" s="489"/>
      <c r="BC89" s="489"/>
      <c r="BD89" s="489"/>
      <c r="BE89" s="489"/>
      <c r="BF89" s="489"/>
      <c r="BG89" s="490"/>
      <c r="BH89" s="41"/>
      <c r="BI89" s="539"/>
      <c r="BJ89" s="540"/>
      <c r="BK89" s="540"/>
      <c r="BL89" s="540"/>
      <c r="BM89" s="540"/>
      <c r="BN89" s="5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row>
    <row r="90" spans="1:100" ht="15" customHeight="1" x14ac:dyDescent="0.25">
      <c r="A90" s="41"/>
      <c r="B90" s="461"/>
      <c r="C90" s="461"/>
      <c r="D90" s="311"/>
      <c r="E90" s="480"/>
      <c r="F90" s="481"/>
      <c r="G90" s="481"/>
      <c r="H90" s="481"/>
      <c r="I90" s="505"/>
      <c r="J90" s="464" t="str">
        <f>IF(AND('Mapa final'!$K$37="Muy Baja",'Mapa final'!$O$37="Mayor"),CONCATENATE("R",'Mapa final'!$A$37),"")</f>
        <v/>
      </c>
      <c r="K90" s="465"/>
      <c r="L90" s="465" t="str">
        <f>IF(AND('Mapa final'!$K$40="Muy Baja",'Mapa final'!$O$40="Mayor"),CONCATENATE("R",'Mapa final'!$A$40),"")</f>
        <v/>
      </c>
      <c r="M90" s="465"/>
      <c r="N90" s="465" t="str">
        <f>IF(AND('Mapa final'!$K$43="Muy Baja",'Mapa final'!$O$43="Mayor"),CONCATENATE("R",'Mapa final'!$A$43),"")</f>
        <v/>
      </c>
      <c r="O90" s="465"/>
      <c r="P90" s="465" t="str">
        <f>IF(AND('Mapa final'!$K$46="Muy Baja",'Mapa final'!$O$46="Mayor"),CONCATENATE("R",'Mapa final'!$A$46),"")</f>
        <v/>
      </c>
      <c r="Q90" s="465"/>
      <c r="R90" s="465" t="str">
        <f>IF(AND('Mapa final'!$K$49="Muy Baja",'Mapa final'!$O$49="Mayor"),CONCATENATE("R",'Mapa final'!$A$49),"")</f>
        <v/>
      </c>
      <c r="S90" s="508"/>
      <c r="T90" s="464" t="str">
        <f>IF(AND('Mapa final'!$K$37="Muy Baja",'Mapa final'!$O$37="Mayor"),CONCATENATE("R",'Mapa final'!$A$37),"")</f>
        <v/>
      </c>
      <c r="U90" s="465"/>
      <c r="V90" s="465" t="str">
        <f>IF(AND('Mapa final'!$K$40="Muy Baja",'Mapa final'!$O$40="Mayor"),CONCATENATE("R",'Mapa final'!$A$40),"")</f>
        <v/>
      </c>
      <c r="W90" s="465"/>
      <c r="X90" s="465" t="str">
        <f>IF(AND('Mapa final'!$K$43="Muy Baja",'Mapa final'!$O$43="Mayor"),CONCATENATE("R",'Mapa final'!$A$43),"")</f>
        <v/>
      </c>
      <c r="Y90" s="465"/>
      <c r="Z90" s="465" t="str">
        <f>IF(AND('Mapa final'!$K$46="Muy Baja",'Mapa final'!$O$46="Mayor"),CONCATENATE("R",'Mapa final'!$A$46),"")</f>
        <v/>
      </c>
      <c r="AA90" s="465"/>
      <c r="AB90" s="465" t="str">
        <f>IF(AND('Mapa final'!$K$49="Muy Baja",'Mapa final'!$O$49="Mayor"),CONCATENATE("R",'Mapa final'!$A$49),"")</f>
        <v/>
      </c>
      <c r="AC90" s="508"/>
      <c r="AD90" s="470" t="str">
        <f>IF(AND('Mapa final'!$K$37="Muy Baja",'Mapa final'!$O$37="Mayor"),CONCATENATE("R",'Mapa final'!$A$37),"")</f>
        <v/>
      </c>
      <c r="AE90" s="471"/>
      <c r="AF90" s="471" t="str">
        <f>IF(AND('Mapa final'!$K$40="Muy Baja",'Mapa final'!$O$40="Mayor"),CONCATENATE("R",'Mapa final'!$A$40),"")</f>
        <v/>
      </c>
      <c r="AG90" s="471"/>
      <c r="AH90" s="471" t="str">
        <f>IF(AND('Mapa final'!$K$43="Muy Baja",'Mapa final'!$O$43="Mayor"),CONCATENATE("R",'Mapa final'!$A$43),"")</f>
        <v/>
      </c>
      <c r="AI90" s="471"/>
      <c r="AJ90" s="471" t="str">
        <f>IF(AND('Mapa final'!$K$46="Muy Baja",'Mapa final'!$O$46="Mayor"),CONCATENATE("R",'Mapa final'!$A$46),"")</f>
        <v/>
      </c>
      <c r="AK90" s="471"/>
      <c r="AL90" s="471" t="str">
        <f>IF(AND('Mapa final'!$K$49="Muy Baja",'Mapa final'!$O$49="Mayor"),CONCATENATE("R",'Mapa final'!$A$49),"")</f>
        <v/>
      </c>
      <c r="AM90" s="474"/>
      <c r="AN90" s="462" t="str">
        <f>IF(AND('Mapa final'!$K$37="Muy Baja",'Mapa final'!$O$37="Mayor"),CONCATENATE("R",'Mapa final'!$A$37),"")</f>
        <v/>
      </c>
      <c r="AO90" s="463"/>
      <c r="AP90" s="463" t="str">
        <f>IF(AND('Mapa final'!$K$40="Muy Baja",'Mapa final'!$O$40="Mayor"),CONCATENATE("R",'Mapa final'!$A$40),"")</f>
        <v/>
      </c>
      <c r="AQ90" s="463"/>
      <c r="AR90" s="463" t="str">
        <f>IF(AND('Mapa final'!$K$43="Muy Baja",'Mapa final'!$O$43="Mayor"),CONCATENATE("R",'Mapa final'!$A$43),"")</f>
        <v/>
      </c>
      <c r="AS90" s="463"/>
      <c r="AT90" s="463" t="str">
        <f>IF(AND('Mapa final'!$K$46="Muy Baja",'Mapa final'!$O$46="Mayor"),CONCATENATE("R",'Mapa final'!$A$46),"")</f>
        <v/>
      </c>
      <c r="AU90" s="463"/>
      <c r="AV90" s="463" t="str">
        <f>IF(AND('Mapa final'!$K$49="Muy Baja",'Mapa final'!$O$49="Mayor"),CONCATENATE("R",'Mapa final'!$A$49),"")</f>
        <v/>
      </c>
      <c r="AW90" s="499"/>
      <c r="AX90" s="491" t="str">
        <f>IF(AND('Mapa final'!$K$37="Muy Baja",'Mapa final'!$O$37="Catastrófico"),CONCATENATE("R",'Mapa final'!$A$37),"")</f>
        <v/>
      </c>
      <c r="AY90" s="489"/>
      <c r="AZ90" s="489" t="str">
        <f>IF(AND('Mapa final'!$K$40="Muy Baja",'Mapa final'!$O$40="Catastrófico"),CONCATENATE("R",'Mapa final'!$A$40),"")</f>
        <v/>
      </c>
      <c r="BA90" s="489"/>
      <c r="BB90" s="489" t="str">
        <f>IF(AND('Mapa final'!$K$43="Muy Baja",'Mapa final'!$O$43="Catastrófico"),CONCATENATE("R",'Mapa final'!$A$43),"")</f>
        <v/>
      </c>
      <c r="BC90" s="489"/>
      <c r="BD90" s="489" t="str">
        <f>IF(AND('Mapa final'!$K$46="Muy Baja",'Mapa final'!$O$46="Catastrófico"),CONCATENATE("R",'Mapa final'!$A$46),"")</f>
        <v/>
      </c>
      <c r="BE90" s="489"/>
      <c r="BF90" s="489" t="str">
        <f>IF(AND('Mapa final'!$K$49="Muy Baja",'Mapa final'!$O$49="Catastrófico"),CONCATENATE("R",'Mapa final'!$A$49),"")</f>
        <v/>
      </c>
      <c r="BG90" s="490"/>
      <c r="BH90" s="41"/>
      <c r="BI90" s="539"/>
      <c r="BJ90" s="540"/>
      <c r="BK90" s="540"/>
      <c r="BL90" s="540"/>
      <c r="BM90" s="540"/>
      <c r="BN90" s="5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row>
    <row r="91" spans="1:100" ht="15" customHeight="1" x14ac:dyDescent="0.25">
      <c r="A91" s="41"/>
      <c r="B91" s="461"/>
      <c r="C91" s="461"/>
      <c r="D91" s="311"/>
      <c r="E91" s="480"/>
      <c r="F91" s="481"/>
      <c r="G91" s="481"/>
      <c r="H91" s="481"/>
      <c r="I91" s="505"/>
      <c r="J91" s="464"/>
      <c r="K91" s="465"/>
      <c r="L91" s="465"/>
      <c r="M91" s="465"/>
      <c r="N91" s="465"/>
      <c r="O91" s="465"/>
      <c r="P91" s="465"/>
      <c r="Q91" s="465"/>
      <c r="R91" s="465"/>
      <c r="S91" s="508"/>
      <c r="T91" s="464"/>
      <c r="U91" s="465"/>
      <c r="V91" s="465"/>
      <c r="W91" s="465"/>
      <c r="X91" s="465"/>
      <c r="Y91" s="465"/>
      <c r="Z91" s="465"/>
      <c r="AA91" s="465"/>
      <c r="AB91" s="465"/>
      <c r="AC91" s="508"/>
      <c r="AD91" s="470"/>
      <c r="AE91" s="471"/>
      <c r="AF91" s="471"/>
      <c r="AG91" s="471"/>
      <c r="AH91" s="471"/>
      <c r="AI91" s="471"/>
      <c r="AJ91" s="471"/>
      <c r="AK91" s="471"/>
      <c r="AL91" s="471"/>
      <c r="AM91" s="474"/>
      <c r="AN91" s="462"/>
      <c r="AO91" s="463"/>
      <c r="AP91" s="463"/>
      <c r="AQ91" s="463"/>
      <c r="AR91" s="463"/>
      <c r="AS91" s="463"/>
      <c r="AT91" s="463"/>
      <c r="AU91" s="463"/>
      <c r="AV91" s="463"/>
      <c r="AW91" s="499"/>
      <c r="AX91" s="491"/>
      <c r="AY91" s="489"/>
      <c r="AZ91" s="489"/>
      <c r="BA91" s="489"/>
      <c r="BB91" s="489"/>
      <c r="BC91" s="489"/>
      <c r="BD91" s="489"/>
      <c r="BE91" s="489"/>
      <c r="BF91" s="489"/>
      <c r="BG91" s="490"/>
      <c r="BH91" s="41"/>
      <c r="BI91" s="539"/>
      <c r="BJ91" s="540"/>
      <c r="BK91" s="540"/>
      <c r="BL91" s="540"/>
      <c r="BM91" s="540"/>
      <c r="BN91" s="5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row>
    <row r="92" spans="1:100" ht="15" customHeight="1" x14ac:dyDescent="0.25">
      <c r="A92" s="41"/>
      <c r="B92" s="461"/>
      <c r="C92" s="461"/>
      <c r="D92" s="311"/>
      <c r="E92" s="480"/>
      <c r="F92" s="481"/>
      <c r="G92" s="481"/>
      <c r="H92" s="481"/>
      <c r="I92" s="505"/>
      <c r="J92" s="464" t="str">
        <f>IF(AND('Mapa final'!$K$52="Muy Baja",'Mapa final'!$O$52="Mayor"),CONCATENATE("R",'Mapa final'!$A$52),"")</f>
        <v/>
      </c>
      <c r="K92" s="465"/>
      <c r="L92" s="465" t="str">
        <f>IF(AND('Mapa final'!$K$55="Muy Baja",'Mapa final'!$O$55="Mayor"),CONCATENATE("R",'Mapa final'!$A$55),"")</f>
        <v/>
      </c>
      <c r="M92" s="465"/>
      <c r="N92" s="465" t="str">
        <f>IF(AND('Mapa final'!$K$58="Muy Baja",'Mapa final'!$O$58="Mayor"),CONCATENATE("R",'Mapa final'!$A$58),"")</f>
        <v/>
      </c>
      <c r="O92" s="465"/>
      <c r="P92" s="465" t="str">
        <f>IF(AND('Mapa final'!$K$61="Muy Baja",'Mapa final'!$O$61="Mayor"),CONCATENATE("R",'Mapa final'!$A$61),"")</f>
        <v/>
      </c>
      <c r="Q92" s="465"/>
      <c r="R92" s="465" t="str">
        <f>IF(AND('Mapa final'!$K$64="Muy Baja",'Mapa final'!$O$64="Mayor"),CONCATENATE("R",'Mapa final'!$A$64),"")</f>
        <v/>
      </c>
      <c r="S92" s="508"/>
      <c r="T92" s="464" t="str">
        <f>IF(AND('Mapa final'!$K$52="Muy Baja",'Mapa final'!$O$52="Mayor"),CONCATENATE("R",'Mapa final'!$A$52),"")</f>
        <v/>
      </c>
      <c r="U92" s="465"/>
      <c r="V92" s="465" t="str">
        <f>IF(AND('Mapa final'!$K$55="Muy Baja",'Mapa final'!$O$55="Mayor"),CONCATENATE("R",'Mapa final'!$A$55),"")</f>
        <v/>
      </c>
      <c r="W92" s="465"/>
      <c r="X92" s="465" t="str">
        <f>IF(AND('Mapa final'!$K$58="Muy Baja",'Mapa final'!$O$58="Mayor"),CONCATENATE("R",'Mapa final'!$A$58),"")</f>
        <v/>
      </c>
      <c r="Y92" s="465"/>
      <c r="Z92" s="465" t="str">
        <f>IF(AND('Mapa final'!$K$61="Muy Baja",'Mapa final'!$O$61="Mayor"),CONCATENATE("R",'Mapa final'!$A$61),"")</f>
        <v/>
      </c>
      <c r="AA92" s="465"/>
      <c r="AB92" s="465" t="str">
        <f>IF(AND('Mapa final'!$K$64="Muy Baja",'Mapa final'!$O$64="Mayor"),CONCATENATE("R",'Mapa final'!$A$64),"")</f>
        <v/>
      </c>
      <c r="AC92" s="508"/>
      <c r="AD92" s="470" t="str">
        <f>IF(AND('Mapa final'!$K$52="Muy Baja",'Mapa final'!$O$52="Mayor"),CONCATENATE("R",'Mapa final'!$A$52),"")</f>
        <v/>
      </c>
      <c r="AE92" s="471"/>
      <c r="AF92" s="471" t="str">
        <f>IF(AND('Mapa final'!$K$55="Muy Baja",'Mapa final'!$O$55="Mayor"),CONCATENATE("R",'Mapa final'!$A$55),"")</f>
        <v/>
      </c>
      <c r="AG92" s="471"/>
      <c r="AH92" s="471" t="str">
        <f>IF(AND('Mapa final'!$K$58="Muy Baja",'Mapa final'!$O$58="Mayor"),CONCATENATE("R",'Mapa final'!$A$58),"")</f>
        <v/>
      </c>
      <c r="AI92" s="471"/>
      <c r="AJ92" s="471" t="str">
        <f>IF(AND('Mapa final'!$K$61="Muy Baja",'Mapa final'!$O$61="Mayor"),CONCATENATE("R",'Mapa final'!$A$61),"")</f>
        <v/>
      </c>
      <c r="AK92" s="471"/>
      <c r="AL92" s="471" t="str">
        <f>IF(AND('Mapa final'!$K$64="Muy Baja",'Mapa final'!$O$64="Mayor"),CONCATENATE("R",'Mapa final'!$A$64),"")</f>
        <v/>
      </c>
      <c r="AM92" s="474"/>
      <c r="AN92" s="462" t="str">
        <f>IF(AND('Mapa final'!$K$52="Muy Baja",'Mapa final'!$O$52="Mayor"),CONCATENATE("R",'Mapa final'!$A$52),"")</f>
        <v/>
      </c>
      <c r="AO92" s="463"/>
      <c r="AP92" s="463" t="str">
        <f>IF(AND('Mapa final'!$K$55="Muy Baja",'Mapa final'!$O$55="Mayor"),CONCATENATE("R",'Mapa final'!$A$55),"")</f>
        <v/>
      </c>
      <c r="AQ92" s="463"/>
      <c r="AR92" s="463" t="str">
        <f>IF(AND('Mapa final'!$K$58="Muy Baja",'Mapa final'!$O$58="Mayor"),CONCATENATE("R",'Mapa final'!$A$58),"")</f>
        <v/>
      </c>
      <c r="AS92" s="463"/>
      <c r="AT92" s="463" t="str">
        <f>IF(AND('Mapa final'!$K$61="Muy Baja",'Mapa final'!$O$61="Mayor"),CONCATENATE("R",'Mapa final'!$A$61),"")</f>
        <v/>
      </c>
      <c r="AU92" s="463"/>
      <c r="AV92" s="463" t="str">
        <f>IF(AND('Mapa final'!$K$64="Muy Baja",'Mapa final'!$O$64="Mayor"),CONCATENATE("R",'Mapa final'!$A$64),"")</f>
        <v/>
      </c>
      <c r="AW92" s="499"/>
      <c r="AX92" s="491" t="str">
        <f>IF(AND('Mapa final'!$K$52="Muy Baja",'Mapa final'!$O$52="Catastrófico"),CONCATENATE("R",'Mapa final'!$A$52),"")</f>
        <v/>
      </c>
      <c r="AY92" s="489"/>
      <c r="AZ92" s="489" t="str">
        <f>IF(AND('Mapa final'!$K$55="Muy Baja",'Mapa final'!$O$55="Catastrófico"),CONCATENATE("R",'Mapa final'!$A$55),"")</f>
        <v/>
      </c>
      <c r="BA92" s="489"/>
      <c r="BB92" s="489" t="str">
        <f>IF(AND('Mapa final'!$K$58="Muy Baja",'Mapa final'!$O$58="Catastrófico"),CONCATENATE("R",'Mapa final'!$A$58),"")</f>
        <v/>
      </c>
      <c r="BC92" s="489"/>
      <c r="BD92" s="489" t="str">
        <f>IF(AND('Mapa final'!$K$61="Muy Baja",'Mapa final'!$O$61="Catastrófico"),CONCATENATE("R",'Mapa final'!$A$61),"")</f>
        <v/>
      </c>
      <c r="BE92" s="489"/>
      <c r="BF92" s="489" t="str">
        <f>IF(AND('Mapa final'!$K$64="Muy Baja",'Mapa final'!$O$64="Catastrófico"),CONCATENATE("R",'Mapa final'!$A$64),"")</f>
        <v/>
      </c>
      <c r="BG92" s="490"/>
      <c r="BH92" s="41"/>
      <c r="BI92" s="539"/>
      <c r="BJ92" s="540"/>
      <c r="BK92" s="540"/>
      <c r="BL92" s="540"/>
      <c r="BM92" s="540"/>
      <c r="BN92" s="5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row>
    <row r="93" spans="1:100" ht="15" customHeight="1" x14ac:dyDescent="0.25">
      <c r="A93" s="41"/>
      <c r="B93" s="461"/>
      <c r="C93" s="461"/>
      <c r="D93" s="311"/>
      <c r="E93" s="480"/>
      <c r="F93" s="481"/>
      <c r="G93" s="481"/>
      <c r="H93" s="481"/>
      <c r="I93" s="505"/>
      <c r="J93" s="464"/>
      <c r="K93" s="465"/>
      <c r="L93" s="465"/>
      <c r="M93" s="465"/>
      <c r="N93" s="465"/>
      <c r="O93" s="465"/>
      <c r="P93" s="465"/>
      <c r="Q93" s="465"/>
      <c r="R93" s="465"/>
      <c r="S93" s="508"/>
      <c r="T93" s="464"/>
      <c r="U93" s="465"/>
      <c r="V93" s="465"/>
      <c r="W93" s="465"/>
      <c r="X93" s="465"/>
      <c r="Y93" s="465"/>
      <c r="Z93" s="465"/>
      <c r="AA93" s="465"/>
      <c r="AB93" s="465"/>
      <c r="AC93" s="508"/>
      <c r="AD93" s="470"/>
      <c r="AE93" s="471"/>
      <c r="AF93" s="471"/>
      <c r="AG93" s="471"/>
      <c r="AH93" s="471"/>
      <c r="AI93" s="471"/>
      <c r="AJ93" s="471"/>
      <c r="AK93" s="471"/>
      <c r="AL93" s="471"/>
      <c r="AM93" s="474"/>
      <c r="AN93" s="462"/>
      <c r="AO93" s="463"/>
      <c r="AP93" s="463"/>
      <c r="AQ93" s="463"/>
      <c r="AR93" s="463"/>
      <c r="AS93" s="463"/>
      <c r="AT93" s="463"/>
      <c r="AU93" s="463"/>
      <c r="AV93" s="463"/>
      <c r="AW93" s="499"/>
      <c r="AX93" s="491"/>
      <c r="AY93" s="489"/>
      <c r="AZ93" s="489"/>
      <c r="BA93" s="489"/>
      <c r="BB93" s="489"/>
      <c r="BC93" s="489"/>
      <c r="BD93" s="489"/>
      <c r="BE93" s="489"/>
      <c r="BF93" s="489"/>
      <c r="BG93" s="490"/>
      <c r="BH93" s="41"/>
      <c r="BI93" s="539"/>
      <c r="BJ93" s="540"/>
      <c r="BK93" s="540"/>
      <c r="BL93" s="540"/>
      <c r="BM93" s="540"/>
      <c r="BN93" s="5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row>
    <row r="94" spans="1:100" ht="15" customHeight="1" x14ac:dyDescent="0.25">
      <c r="A94" s="41"/>
      <c r="B94" s="461"/>
      <c r="C94" s="461"/>
      <c r="D94" s="311"/>
      <c r="E94" s="480"/>
      <c r="F94" s="481"/>
      <c r="G94" s="481"/>
      <c r="H94" s="481"/>
      <c r="I94" s="505"/>
      <c r="J94" s="464" t="str">
        <f>IF(AND('Mapa final'!$K$67="Muy Baja",'Mapa final'!$O$67="Mayor"),CONCATENATE("R",'Mapa final'!$A$67),"")</f>
        <v/>
      </c>
      <c r="K94" s="465"/>
      <c r="L94" s="465" t="str">
        <f>IF(AND('Mapa final'!$K$70="Muy Baja",'Mapa final'!$O$70="Mayor"),CONCATENATE("R",'Mapa final'!$A$70),"")</f>
        <v/>
      </c>
      <c r="M94" s="465"/>
      <c r="N94" s="465" t="str">
        <f>IF(AND('Mapa final'!$K$73="Muy Baja",'Mapa final'!$O$73="Mayor"),CONCATENATE("R",'Mapa final'!$A$73),"")</f>
        <v/>
      </c>
      <c r="O94" s="465"/>
      <c r="P94" s="465" t="str">
        <f>IF(AND('Mapa final'!$K$76="Muy Baja",'Mapa final'!$O$76="Mayor"),CONCATENATE("R",'Mapa final'!$A$76),"")</f>
        <v/>
      </c>
      <c r="Q94" s="465"/>
      <c r="R94" s="465" t="str">
        <f>IF(AND('Mapa final'!$K$79="Muy Baja",'Mapa final'!$O$79="Mayor"),CONCATENATE("R",'Mapa final'!$A$79),"")</f>
        <v/>
      </c>
      <c r="S94" s="508"/>
      <c r="T94" s="464" t="str">
        <f>IF(AND('Mapa final'!$K$67="Muy Baja",'Mapa final'!$O$67="Mayor"),CONCATENATE("R",'Mapa final'!$A$67),"")</f>
        <v/>
      </c>
      <c r="U94" s="465"/>
      <c r="V94" s="465" t="str">
        <f>IF(AND('Mapa final'!$K$70="Muy Baja",'Mapa final'!$O$70="Mayor"),CONCATENATE("R",'Mapa final'!$A$70),"")</f>
        <v/>
      </c>
      <c r="W94" s="465"/>
      <c r="X94" s="465" t="str">
        <f>IF(AND('Mapa final'!$K$73="Muy Baja",'Mapa final'!$O$73="Mayor"),CONCATENATE("R",'Mapa final'!$A$73),"")</f>
        <v/>
      </c>
      <c r="Y94" s="465"/>
      <c r="Z94" s="465" t="str">
        <f>IF(AND('Mapa final'!$K$76="Muy Baja",'Mapa final'!$O$76="Mayor"),CONCATENATE("R",'Mapa final'!$A$76),"")</f>
        <v/>
      </c>
      <c r="AA94" s="465"/>
      <c r="AB94" s="465" t="str">
        <f>IF(AND('Mapa final'!$K$79="Muy Baja",'Mapa final'!$O$79="Mayor"),CONCATENATE("R",'Mapa final'!$A$79),"")</f>
        <v/>
      </c>
      <c r="AC94" s="508"/>
      <c r="AD94" s="470" t="str">
        <f>IF(AND('Mapa final'!$K$67="Muy Baja",'Mapa final'!$O$67="Mayor"),CONCATENATE("R",'Mapa final'!$A$67),"")</f>
        <v/>
      </c>
      <c r="AE94" s="471"/>
      <c r="AF94" s="471" t="str">
        <f>IF(AND('Mapa final'!$K$70="Muy Baja",'Mapa final'!$O$70="Mayor"),CONCATENATE("R",'Mapa final'!$A$70),"")</f>
        <v/>
      </c>
      <c r="AG94" s="471"/>
      <c r="AH94" s="471" t="str">
        <f>IF(AND('Mapa final'!$K$73="Muy Baja",'Mapa final'!$O$73="Mayor"),CONCATENATE("R",'Mapa final'!$A$73),"")</f>
        <v/>
      </c>
      <c r="AI94" s="471"/>
      <c r="AJ94" s="471" t="str">
        <f>IF(AND('Mapa final'!$K$76="Muy Baja",'Mapa final'!$O$76="Mayor"),CONCATENATE("R",'Mapa final'!$A$76),"")</f>
        <v/>
      </c>
      <c r="AK94" s="471"/>
      <c r="AL94" s="471" t="str">
        <f>IF(AND('Mapa final'!$K$79="Muy Baja",'Mapa final'!$O$79="Mayor"),CONCATENATE("R",'Mapa final'!$A$79),"")</f>
        <v/>
      </c>
      <c r="AM94" s="474"/>
      <c r="AN94" s="462" t="str">
        <f>IF(AND('Mapa final'!$K$67="Muy Baja",'Mapa final'!$O$67="Mayor"),CONCATENATE("R",'Mapa final'!$A$67),"")</f>
        <v/>
      </c>
      <c r="AO94" s="463"/>
      <c r="AP94" s="463" t="str">
        <f>IF(AND('Mapa final'!$K$70="Muy Baja",'Mapa final'!$O$70="Mayor"),CONCATENATE("R",'Mapa final'!$A$70),"")</f>
        <v/>
      </c>
      <c r="AQ94" s="463"/>
      <c r="AR94" s="463" t="str">
        <f>IF(AND('Mapa final'!$K$73="Muy Baja",'Mapa final'!$O$73="Mayor"),CONCATENATE("R",'Mapa final'!$A$73),"")</f>
        <v/>
      </c>
      <c r="AS94" s="463"/>
      <c r="AT94" s="463" t="str">
        <f>IF(AND('Mapa final'!$K$76="Muy Baja",'Mapa final'!$O$76="Mayor"),CONCATENATE("R",'Mapa final'!$A$76),"")</f>
        <v/>
      </c>
      <c r="AU94" s="463"/>
      <c r="AV94" s="463" t="str">
        <f>IF(AND('Mapa final'!$K$79="Muy Baja",'Mapa final'!$O$79="Mayor"),CONCATENATE("R",'Mapa final'!$A$79),"")</f>
        <v/>
      </c>
      <c r="AW94" s="499"/>
      <c r="AX94" s="491" t="str">
        <f>IF(AND('Mapa final'!$K$67="Muy Baja",'Mapa final'!$O$67="Catastrófico"),CONCATENATE("R",'Mapa final'!$A$67),"")</f>
        <v/>
      </c>
      <c r="AY94" s="489"/>
      <c r="AZ94" s="489" t="str">
        <f>IF(AND('Mapa final'!$K$70="Muy Baja",'Mapa final'!$O$70="Catastrófico"),CONCATENATE("R",'Mapa final'!$A$70),"")</f>
        <v/>
      </c>
      <c r="BA94" s="489"/>
      <c r="BB94" s="489" t="str">
        <f>IF(AND('Mapa final'!$K$73="Muy Baja",'Mapa final'!$O$73="Catastrófico"),CONCATENATE("R",'Mapa final'!$A$73),"")</f>
        <v/>
      </c>
      <c r="BC94" s="489"/>
      <c r="BD94" s="489" t="str">
        <f>IF(AND('Mapa final'!$K$76="Muy Baja",'Mapa final'!$O$76="Catastrófico"),CONCATENATE("R",'Mapa final'!$A$76),"")</f>
        <v/>
      </c>
      <c r="BE94" s="489"/>
      <c r="BF94" s="489" t="str">
        <f>IF(AND('Mapa final'!$K$79="Muy Baja",'Mapa final'!$O$79="Catastrófico"),CONCATENATE("R",'Mapa final'!$A$79),"")</f>
        <v/>
      </c>
      <c r="BG94" s="490"/>
      <c r="BH94" s="41"/>
      <c r="BI94" s="539"/>
      <c r="BJ94" s="540"/>
      <c r="BK94" s="540"/>
      <c r="BL94" s="540"/>
      <c r="BM94" s="540"/>
      <c r="BN94" s="5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row>
    <row r="95" spans="1:100" ht="15" customHeight="1" x14ac:dyDescent="0.25">
      <c r="A95" s="41"/>
      <c r="B95" s="461"/>
      <c r="C95" s="461"/>
      <c r="D95" s="311"/>
      <c r="E95" s="480"/>
      <c r="F95" s="481"/>
      <c r="G95" s="481"/>
      <c r="H95" s="481"/>
      <c r="I95" s="505"/>
      <c r="J95" s="464"/>
      <c r="K95" s="465"/>
      <c r="L95" s="465"/>
      <c r="M95" s="465"/>
      <c r="N95" s="465"/>
      <c r="O95" s="465"/>
      <c r="P95" s="465"/>
      <c r="Q95" s="465"/>
      <c r="R95" s="465"/>
      <c r="S95" s="508"/>
      <c r="T95" s="464"/>
      <c r="U95" s="465"/>
      <c r="V95" s="465"/>
      <c r="W95" s="465"/>
      <c r="X95" s="465"/>
      <c r="Y95" s="465"/>
      <c r="Z95" s="465"/>
      <c r="AA95" s="465"/>
      <c r="AB95" s="465"/>
      <c r="AC95" s="508"/>
      <c r="AD95" s="470"/>
      <c r="AE95" s="471"/>
      <c r="AF95" s="471"/>
      <c r="AG95" s="471"/>
      <c r="AH95" s="471"/>
      <c r="AI95" s="471"/>
      <c r="AJ95" s="471"/>
      <c r="AK95" s="471"/>
      <c r="AL95" s="471"/>
      <c r="AM95" s="474"/>
      <c r="AN95" s="462"/>
      <c r="AO95" s="463"/>
      <c r="AP95" s="463"/>
      <c r="AQ95" s="463"/>
      <c r="AR95" s="463"/>
      <c r="AS95" s="463"/>
      <c r="AT95" s="463"/>
      <c r="AU95" s="463"/>
      <c r="AV95" s="463"/>
      <c r="AW95" s="499"/>
      <c r="AX95" s="491"/>
      <c r="AY95" s="489"/>
      <c r="AZ95" s="489"/>
      <c r="BA95" s="489"/>
      <c r="BB95" s="489"/>
      <c r="BC95" s="489"/>
      <c r="BD95" s="489"/>
      <c r="BE95" s="489"/>
      <c r="BF95" s="489"/>
      <c r="BG95" s="490"/>
      <c r="BH95" s="41"/>
      <c r="BI95" s="539"/>
      <c r="BJ95" s="540"/>
      <c r="BK95" s="540"/>
      <c r="BL95" s="540"/>
      <c r="BM95" s="540"/>
      <c r="BN95" s="5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row>
    <row r="96" spans="1:100" ht="15" customHeight="1" x14ac:dyDescent="0.25">
      <c r="A96" s="41"/>
      <c r="B96" s="461"/>
      <c r="C96" s="461"/>
      <c r="D96" s="311"/>
      <c r="E96" s="480"/>
      <c r="F96" s="481"/>
      <c r="G96" s="481"/>
      <c r="H96" s="481"/>
      <c r="I96" s="505"/>
      <c r="J96" s="464" t="str">
        <f>IF(AND('Mapa final'!$K$82="Muy Baja",'Mapa final'!$O$82="Mayor"),CONCATENATE("R",'Mapa final'!$A$82),"")</f>
        <v/>
      </c>
      <c r="K96" s="465"/>
      <c r="L96" s="465" t="str">
        <f>IF(AND('Mapa final'!$K$85="Muy Baja",'Mapa final'!$O$85="Mayor"),CONCATENATE("R",'Mapa final'!$A$85),"")</f>
        <v/>
      </c>
      <c r="M96" s="465"/>
      <c r="N96" s="465" t="str">
        <f>IF(AND('Mapa final'!$K$88="Muy Baja",'Mapa final'!$O$88="Mayor"),CONCATENATE("R",'Mapa final'!$A$88),"")</f>
        <v/>
      </c>
      <c r="O96" s="465"/>
      <c r="P96" s="465" t="str">
        <f>IF(AND('Mapa final'!$K$91="Muy Baja",'Mapa final'!$O$91="Mayor"),CONCATENATE("R",'Mapa final'!$A$91),"")</f>
        <v/>
      </c>
      <c r="Q96" s="465"/>
      <c r="R96" s="465" t="str">
        <f>IF(AND('Mapa final'!$K$94="Muy Baja",'Mapa final'!$O$94="Mayor"),CONCATENATE("R",'Mapa final'!$A$94),"")</f>
        <v/>
      </c>
      <c r="S96" s="508"/>
      <c r="T96" s="464" t="str">
        <f>IF(AND('Mapa final'!$K$82="Muy Baja",'Mapa final'!$O$82="Mayor"),CONCATENATE("R",'Mapa final'!$A$82),"")</f>
        <v/>
      </c>
      <c r="U96" s="465"/>
      <c r="V96" s="465" t="str">
        <f>IF(AND('Mapa final'!$K$85="Muy Baja",'Mapa final'!$O$85="Mayor"),CONCATENATE("R",'Mapa final'!$A$85),"")</f>
        <v/>
      </c>
      <c r="W96" s="465"/>
      <c r="X96" s="465" t="str">
        <f>IF(AND('Mapa final'!$K$88="Muy Baja",'Mapa final'!$O$88="Mayor"),CONCATENATE("R",'Mapa final'!$A$88),"")</f>
        <v/>
      </c>
      <c r="Y96" s="465"/>
      <c r="Z96" s="465" t="str">
        <f>IF(AND('Mapa final'!$K$91="Muy Baja",'Mapa final'!$O$91="Mayor"),CONCATENATE("R",'Mapa final'!$A$91),"")</f>
        <v/>
      </c>
      <c r="AA96" s="465"/>
      <c r="AB96" s="465" t="str">
        <f>IF(AND('Mapa final'!$K$94="Muy Baja",'Mapa final'!$O$94="Mayor"),CONCATENATE("R",'Mapa final'!$A$94),"")</f>
        <v/>
      </c>
      <c r="AC96" s="508"/>
      <c r="AD96" s="470" t="str">
        <f>IF(AND('Mapa final'!$K$82="Muy Baja",'Mapa final'!$O$82="Mayor"),CONCATENATE("R",'Mapa final'!$A$82),"")</f>
        <v/>
      </c>
      <c r="AE96" s="471"/>
      <c r="AF96" s="471" t="str">
        <f>IF(AND('Mapa final'!$K$85="Muy Baja",'Mapa final'!$O$85="Mayor"),CONCATENATE("R",'Mapa final'!$A$85),"")</f>
        <v/>
      </c>
      <c r="AG96" s="471"/>
      <c r="AH96" s="471" t="str">
        <f>IF(AND('Mapa final'!$K$88="Muy Baja",'Mapa final'!$O$88="Mayor"),CONCATENATE("R",'Mapa final'!$A$88),"")</f>
        <v/>
      </c>
      <c r="AI96" s="471"/>
      <c r="AJ96" s="471" t="str">
        <f>IF(AND('Mapa final'!$K$91="Muy Baja",'Mapa final'!$O$91="Mayor"),CONCATENATE("R",'Mapa final'!$A$91),"")</f>
        <v/>
      </c>
      <c r="AK96" s="471"/>
      <c r="AL96" s="471" t="str">
        <f>IF(AND('Mapa final'!$K$94="Muy Baja",'Mapa final'!$O$94="Mayor"),CONCATENATE("R",'Mapa final'!$A$94),"")</f>
        <v/>
      </c>
      <c r="AM96" s="474"/>
      <c r="AN96" s="462" t="str">
        <f>IF(AND('Mapa final'!$K$82="Muy Baja",'Mapa final'!$O$82="Mayor"),CONCATENATE("R",'Mapa final'!$A$82),"")</f>
        <v/>
      </c>
      <c r="AO96" s="463"/>
      <c r="AP96" s="463" t="str">
        <f>IF(AND('Mapa final'!$K$85="Muy Baja",'Mapa final'!$O$85="Mayor"),CONCATENATE("R",'Mapa final'!$A$85),"")</f>
        <v/>
      </c>
      <c r="AQ96" s="463"/>
      <c r="AR96" s="463" t="str">
        <f>IF(AND('Mapa final'!$K$88="Muy Baja",'Mapa final'!$O$88="Mayor"),CONCATENATE("R",'Mapa final'!$A$88),"")</f>
        <v/>
      </c>
      <c r="AS96" s="463"/>
      <c r="AT96" s="463" t="str">
        <f>IF(AND('Mapa final'!$K$91="Muy Baja",'Mapa final'!$O$91="Mayor"),CONCATENATE("R",'Mapa final'!$A$91),"")</f>
        <v/>
      </c>
      <c r="AU96" s="463"/>
      <c r="AV96" s="463" t="str">
        <f>IF(AND('Mapa final'!$K$94="Muy Baja",'Mapa final'!$O$94="Mayor"),CONCATENATE("R",'Mapa final'!$A$94),"")</f>
        <v/>
      </c>
      <c r="AW96" s="499"/>
      <c r="AX96" s="491" t="str">
        <f>IF(AND('Mapa final'!$K$82="Muy Baja",'Mapa final'!$O$82="Catastrófico"),CONCATENATE("R",'Mapa final'!$A$82),"")</f>
        <v/>
      </c>
      <c r="AY96" s="489"/>
      <c r="AZ96" s="489" t="str">
        <f>IF(AND('Mapa final'!$K$85="Muy Baja",'Mapa final'!$O$85="Catastrófico"),CONCATENATE("R",'Mapa final'!$A$85),"")</f>
        <v/>
      </c>
      <c r="BA96" s="489"/>
      <c r="BB96" s="489" t="str">
        <f>IF(AND('Mapa final'!$K$88="Muy Baja",'Mapa final'!$O$88="Catastrófico"),CONCATENATE("R",'Mapa final'!$A$88),"")</f>
        <v/>
      </c>
      <c r="BC96" s="489"/>
      <c r="BD96" s="489" t="str">
        <f>IF(AND('Mapa final'!$K$91="Muy Baja",'Mapa final'!$O$91="Catastrófico"),CONCATENATE("R",'Mapa final'!$A$91),"")</f>
        <v/>
      </c>
      <c r="BE96" s="489"/>
      <c r="BF96" s="489" t="str">
        <f>IF(AND('Mapa final'!$K$94="Muy Baja",'Mapa final'!$O$94="Catastrófico"),CONCATENATE("R",'Mapa final'!$A$94),"")</f>
        <v/>
      </c>
      <c r="BG96" s="490"/>
      <c r="BH96" s="41"/>
      <c r="BI96" s="539"/>
      <c r="BJ96" s="540"/>
      <c r="BK96" s="540"/>
      <c r="BL96" s="540"/>
      <c r="BM96" s="540"/>
      <c r="BN96" s="5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row>
    <row r="97" spans="1:100" ht="15" customHeight="1" thickBot="1" x14ac:dyDescent="0.3">
      <c r="A97" s="41"/>
      <c r="B97" s="461"/>
      <c r="C97" s="461"/>
      <c r="D97" s="311"/>
      <c r="E97" s="480"/>
      <c r="F97" s="481"/>
      <c r="G97" s="481"/>
      <c r="H97" s="481"/>
      <c r="I97" s="505"/>
      <c r="J97" s="464"/>
      <c r="K97" s="465"/>
      <c r="L97" s="465"/>
      <c r="M97" s="465"/>
      <c r="N97" s="465"/>
      <c r="O97" s="465"/>
      <c r="P97" s="465"/>
      <c r="Q97" s="465"/>
      <c r="R97" s="465"/>
      <c r="S97" s="508"/>
      <c r="T97" s="464"/>
      <c r="U97" s="465"/>
      <c r="V97" s="465"/>
      <c r="W97" s="465"/>
      <c r="X97" s="465"/>
      <c r="Y97" s="465"/>
      <c r="Z97" s="465"/>
      <c r="AA97" s="465"/>
      <c r="AB97" s="465"/>
      <c r="AC97" s="508"/>
      <c r="AD97" s="470"/>
      <c r="AE97" s="471"/>
      <c r="AF97" s="471"/>
      <c r="AG97" s="471"/>
      <c r="AH97" s="471"/>
      <c r="AI97" s="471"/>
      <c r="AJ97" s="471"/>
      <c r="AK97" s="471"/>
      <c r="AL97" s="471"/>
      <c r="AM97" s="474"/>
      <c r="AN97" s="462"/>
      <c r="AO97" s="463"/>
      <c r="AP97" s="463"/>
      <c r="AQ97" s="463"/>
      <c r="AR97" s="463"/>
      <c r="AS97" s="463"/>
      <c r="AT97" s="463"/>
      <c r="AU97" s="463"/>
      <c r="AV97" s="463"/>
      <c r="AW97" s="499"/>
      <c r="AX97" s="491"/>
      <c r="AY97" s="489"/>
      <c r="AZ97" s="489"/>
      <c r="BA97" s="489"/>
      <c r="BB97" s="489"/>
      <c r="BC97" s="489"/>
      <c r="BD97" s="489"/>
      <c r="BE97" s="489"/>
      <c r="BF97" s="489"/>
      <c r="BG97" s="490"/>
      <c r="BH97" s="41"/>
      <c r="BI97" s="542"/>
      <c r="BJ97" s="543"/>
      <c r="BK97" s="543"/>
      <c r="BL97" s="543"/>
      <c r="BM97" s="543"/>
      <c r="BN97" s="544"/>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row>
    <row r="98" spans="1:100" ht="15" customHeight="1" x14ac:dyDescent="0.25">
      <c r="A98" s="41"/>
      <c r="B98" s="461"/>
      <c r="C98" s="461"/>
      <c r="D98" s="311"/>
      <c r="E98" s="480"/>
      <c r="F98" s="481"/>
      <c r="G98" s="481"/>
      <c r="H98" s="481"/>
      <c r="I98" s="505"/>
      <c r="J98" s="464" t="str">
        <f>IF(AND('Mapa final'!$K$97="Muy Baja",'Mapa final'!$O$97="Mayor"),CONCATENATE("R",'Mapa final'!$A$97),"")</f>
        <v/>
      </c>
      <c r="K98" s="465"/>
      <c r="L98" s="465" t="str">
        <f>IF(AND('Mapa final'!$K$100="Muy Baja",'Mapa final'!$O$100="Mayor"),CONCATENATE("R",'Mapa final'!$A$100),"")</f>
        <v/>
      </c>
      <c r="M98" s="465"/>
      <c r="N98" s="465" t="str">
        <f>IF(AND('Mapa final'!$K$103="Muy Baja",'Mapa final'!$O$103="Mayor"),CONCATENATE("R",'Mapa final'!$A$103),"")</f>
        <v/>
      </c>
      <c r="O98" s="465"/>
      <c r="P98" s="465" t="str">
        <f>IF(AND('Mapa final'!$K$106="Muy Baja",'Mapa final'!$O$106="Mayor"),CONCATENATE("R",'Mapa final'!$A$106),"")</f>
        <v/>
      </c>
      <c r="Q98" s="465"/>
      <c r="R98" s="465" t="str">
        <f>IF(AND('Mapa final'!$K$109="Muy Baja",'Mapa final'!$O$109="Mayor"),CONCATENATE("R",'Mapa final'!$A$109),"")</f>
        <v/>
      </c>
      <c r="S98" s="508"/>
      <c r="T98" s="464" t="str">
        <f>IF(AND('Mapa final'!$K$97="Muy Baja",'Mapa final'!$O$97="Mayor"),CONCATENATE("R",'Mapa final'!$A$97),"")</f>
        <v/>
      </c>
      <c r="U98" s="465"/>
      <c r="V98" s="465" t="str">
        <f>IF(AND('Mapa final'!$K$100="Muy Baja",'Mapa final'!$O$100="Mayor"),CONCATENATE("R",'Mapa final'!$A$100),"")</f>
        <v/>
      </c>
      <c r="W98" s="465"/>
      <c r="X98" s="465" t="str">
        <f>IF(AND('Mapa final'!$K$103="Muy Baja",'Mapa final'!$O$103="Mayor"),CONCATENATE("R",'Mapa final'!$A$103),"")</f>
        <v/>
      </c>
      <c r="Y98" s="465"/>
      <c r="Z98" s="465" t="str">
        <f>IF(AND('Mapa final'!$K$106="Muy Baja",'Mapa final'!$O$106="Mayor"),CONCATENATE("R",'Mapa final'!$A$106),"")</f>
        <v/>
      </c>
      <c r="AA98" s="465"/>
      <c r="AB98" s="465" t="str">
        <f>IF(AND('Mapa final'!$K$109="Muy Baja",'Mapa final'!$O$109="Mayor"),CONCATENATE("R",'Mapa final'!$A$109),"")</f>
        <v/>
      </c>
      <c r="AC98" s="508"/>
      <c r="AD98" s="470" t="str">
        <f>IF(AND('Mapa final'!$K$97="Muy Baja",'Mapa final'!$O$97="Mayor"),CONCATENATE("R",'Mapa final'!$A$97),"")</f>
        <v/>
      </c>
      <c r="AE98" s="471"/>
      <c r="AF98" s="471" t="str">
        <f>IF(AND('Mapa final'!$K$100="Muy Baja",'Mapa final'!$O$100="Mayor"),CONCATENATE("R",'Mapa final'!$A$100),"")</f>
        <v/>
      </c>
      <c r="AG98" s="471"/>
      <c r="AH98" s="471" t="str">
        <f>IF(AND('Mapa final'!$K$103="Muy Baja",'Mapa final'!$O$103="Mayor"),CONCATENATE("R",'Mapa final'!$A$103),"")</f>
        <v/>
      </c>
      <c r="AI98" s="471"/>
      <c r="AJ98" s="471" t="str">
        <f>IF(AND('Mapa final'!$K$106="Muy Baja",'Mapa final'!$O$106="Mayor"),CONCATENATE("R",'Mapa final'!$A$106),"")</f>
        <v/>
      </c>
      <c r="AK98" s="471"/>
      <c r="AL98" s="471" t="str">
        <f>IF(AND('Mapa final'!$K$109="Muy Baja",'Mapa final'!$O$109="Mayor"),CONCATENATE("R",'Mapa final'!$A$109),"")</f>
        <v/>
      </c>
      <c r="AM98" s="474"/>
      <c r="AN98" s="462" t="str">
        <f>IF(AND('Mapa final'!$K$97="Muy Baja",'Mapa final'!$O$97="Mayor"),CONCATENATE("R",'Mapa final'!$A$97),"")</f>
        <v/>
      </c>
      <c r="AO98" s="463"/>
      <c r="AP98" s="463" t="str">
        <f>IF(AND('Mapa final'!$K$100="Muy Baja",'Mapa final'!$O$100="Mayor"),CONCATENATE("R",'Mapa final'!$A$100),"")</f>
        <v/>
      </c>
      <c r="AQ98" s="463"/>
      <c r="AR98" s="463" t="str">
        <f>IF(AND('Mapa final'!$K$103="Muy Baja",'Mapa final'!$O$103="Mayor"),CONCATENATE("R",'Mapa final'!$A$103),"")</f>
        <v/>
      </c>
      <c r="AS98" s="463"/>
      <c r="AT98" s="463" t="str">
        <f>IF(AND('Mapa final'!$K$106="Muy Baja",'Mapa final'!$O$106="Mayor"),CONCATENATE("R",'Mapa final'!$A$106),"")</f>
        <v/>
      </c>
      <c r="AU98" s="463"/>
      <c r="AV98" s="463" t="str">
        <f>IF(AND('Mapa final'!$K$109="Muy Baja",'Mapa final'!$O$109="Mayor"),CONCATENATE("R",'Mapa final'!$A$109),"")</f>
        <v/>
      </c>
      <c r="AW98" s="499"/>
      <c r="AX98" s="491" t="str">
        <f>IF(AND('Mapa final'!$K$97="Muy Baja",'Mapa final'!$O$97="Catastrófico"),CONCATENATE("R",'Mapa final'!$A$97),"")</f>
        <v/>
      </c>
      <c r="AY98" s="489"/>
      <c r="AZ98" s="489" t="str">
        <f>IF(AND('Mapa final'!$K$100="Muy Baja",'Mapa final'!$O$100="Catastrófico"),CONCATENATE("R",'Mapa final'!$A$100),"")</f>
        <v/>
      </c>
      <c r="BA98" s="489"/>
      <c r="BB98" s="489" t="str">
        <f>IF(AND('Mapa final'!$K$103="Muy Baja",'Mapa final'!$O$103="Catastrófico"),CONCATENATE("R",'Mapa final'!$A$103),"")</f>
        <v/>
      </c>
      <c r="BC98" s="489"/>
      <c r="BD98" s="489" t="str">
        <f>IF(AND('Mapa final'!$K$106="Muy Baja",'Mapa final'!$O$106="Catastrófico"),CONCATENATE("R",'Mapa final'!$A$106),"")</f>
        <v/>
      </c>
      <c r="BE98" s="489"/>
      <c r="BF98" s="489" t="str">
        <f>IF(AND('Mapa final'!$K$109="Muy Baja",'Mapa final'!$O$109="Catastrófico"),CONCATENATE("R",'Mapa final'!$A$109),"")</f>
        <v/>
      </c>
      <c r="BG98" s="490"/>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row>
    <row r="99" spans="1:100" ht="15" customHeight="1" x14ac:dyDescent="0.25">
      <c r="A99" s="41"/>
      <c r="B99" s="461"/>
      <c r="C99" s="461"/>
      <c r="D99" s="311"/>
      <c r="E99" s="480"/>
      <c r="F99" s="481"/>
      <c r="G99" s="481"/>
      <c r="H99" s="481"/>
      <c r="I99" s="505"/>
      <c r="J99" s="464"/>
      <c r="K99" s="465"/>
      <c r="L99" s="465"/>
      <c r="M99" s="465"/>
      <c r="N99" s="465"/>
      <c r="O99" s="465"/>
      <c r="P99" s="465"/>
      <c r="Q99" s="465"/>
      <c r="R99" s="465"/>
      <c r="S99" s="508"/>
      <c r="T99" s="464"/>
      <c r="U99" s="465"/>
      <c r="V99" s="465"/>
      <c r="W99" s="465"/>
      <c r="X99" s="465"/>
      <c r="Y99" s="465"/>
      <c r="Z99" s="465"/>
      <c r="AA99" s="465"/>
      <c r="AB99" s="465"/>
      <c r="AC99" s="508"/>
      <c r="AD99" s="470"/>
      <c r="AE99" s="471"/>
      <c r="AF99" s="471"/>
      <c r="AG99" s="471"/>
      <c r="AH99" s="471"/>
      <c r="AI99" s="471"/>
      <c r="AJ99" s="471"/>
      <c r="AK99" s="471"/>
      <c r="AL99" s="471"/>
      <c r="AM99" s="474"/>
      <c r="AN99" s="462"/>
      <c r="AO99" s="463"/>
      <c r="AP99" s="463"/>
      <c r="AQ99" s="463"/>
      <c r="AR99" s="463"/>
      <c r="AS99" s="463"/>
      <c r="AT99" s="463"/>
      <c r="AU99" s="463"/>
      <c r="AV99" s="463"/>
      <c r="AW99" s="499"/>
      <c r="AX99" s="491"/>
      <c r="AY99" s="489"/>
      <c r="AZ99" s="489"/>
      <c r="BA99" s="489"/>
      <c r="BB99" s="489"/>
      <c r="BC99" s="489"/>
      <c r="BD99" s="489"/>
      <c r="BE99" s="489"/>
      <c r="BF99" s="489"/>
      <c r="BG99" s="490"/>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row>
    <row r="100" spans="1:100" ht="15" customHeight="1" x14ac:dyDescent="0.25">
      <c r="A100" s="41"/>
      <c r="B100" s="461"/>
      <c r="C100" s="461"/>
      <c r="D100" s="311"/>
      <c r="E100" s="480"/>
      <c r="F100" s="481"/>
      <c r="G100" s="481"/>
      <c r="H100" s="481"/>
      <c r="I100" s="505"/>
      <c r="J100" s="464" t="str">
        <f>IF(AND('Mapa final'!$K$112="Muy Baja",'Mapa final'!$O$112="Mayor"),CONCATENATE("R",'Mapa final'!$A$112),"")</f>
        <v/>
      </c>
      <c r="K100" s="465"/>
      <c r="L100" s="465" t="str">
        <f>IF(AND('Mapa final'!$K$115="Muy Baja",'Mapa final'!$O$115="Mayor"),CONCATENATE("R",'Mapa final'!$A$115),"")</f>
        <v/>
      </c>
      <c r="M100" s="465"/>
      <c r="N100" s="465" t="str">
        <f>IF(AND('Mapa final'!$K$118="Muy Baja",'Mapa final'!$O$118="Mayor"),CONCATENATE("R",'Mapa final'!$A$118),"")</f>
        <v/>
      </c>
      <c r="O100" s="465"/>
      <c r="P100" s="465" t="str">
        <f>IF(AND('Mapa final'!$K$121="Muy Baja",'Mapa final'!$O$121="Mayor"),CONCATENATE("R",'Mapa final'!$A$121),"")</f>
        <v/>
      </c>
      <c r="Q100" s="465"/>
      <c r="R100" s="465" t="str">
        <f>IF(AND('Mapa final'!$K$124="Muy Baja",'Mapa final'!$O$124="Mayor"),CONCATENATE("R",'Mapa final'!$A$124),"")</f>
        <v/>
      </c>
      <c r="S100" s="508"/>
      <c r="T100" s="464" t="str">
        <f>IF(AND('Mapa final'!$K$112="Muy Baja",'Mapa final'!$O$112="Mayor"),CONCATENATE("R",'Mapa final'!$A$112),"")</f>
        <v/>
      </c>
      <c r="U100" s="465"/>
      <c r="V100" s="465" t="str">
        <f>IF(AND('Mapa final'!$K$115="Muy Baja",'Mapa final'!$O$115="Mayor"),CONCATENATE("R",'Mapa final'!$A$115),"")</f>
        <v/>
      </c>
      <c r="W100" s="465"/>
      <c r="X100" s="465" t="str">
        <f>IF(AND('Mapa final'!$K$118="Muy Baja",'Mapa final'!$O$118="Mayor"),CONCATENATE("R",'Mapa final'!$A$118),"")</f>
        <v/>
      </c>
      <c r="Y100" s="465"/>
      <c r="Z100" s="465" t="str">
        <f>IF(AND('Mapa final'!$K$121="Muy Baja",'Mapa final'!$O$121="Mayor"),CONCATENATE("R",'Mapa final'!$A$121),"")</f>
        <v/>
      </c>
      <c r="AA100" s="465"/>
      <c r="AB100" s="465" t="str">
        <f>IF(AND('Mapa final'!$K$124="Muy Baja",'Mapa final'!$O$124="Mayor"),CONCATENATE("R",'Mapa final'!$A$124),"")</f>
        <v/>
      </c>
      <c r="AC100" s="508"/>
      <c r="AD100" s="470" t="str">
        <f>IF(AND('Mapa final'!$K$112="Muy Baja",'Mapa final'!$O$112="Mayor"),CONCATENATE("R",'Mapa final'!$A$112),"")</f>
        <v/>
      </c>
      <c r="AE100" s="471"/>
      <c r="AF100" s="471" t="str">
        <f>IF(AND('Mapa final'!$K$115="Muy Baja",'Mapa final'!$O$115="Mayor"),CONCATENATE("R",'Mapa final'!$A$115),"")</f>
        <v/>
      </c>
      <c r="AG100" s="471"/>
      <c r="AH100" s="471" t="str">
        <f>IF(AND('Mapa final'!$K$118="Muy Baja",'Mapa final'!$O$118="Mayor"),CONCATENATE("R",'Mapa final'!$A$118),"")</f>
        <v/>
      </c>
      <c r="AI100" s="471"/>
      <c r="AJ100" s="471" t="str">
        <f>IF(AND('Mapa final'!$K$121="Muy Baja",'Mapa final'!$O$121="Mayor"),CONCATENATE("R",'Mapa final'!$A$121),"")</f>
        <v/>
      </c>
      <c r="AK100" s="471"/>
      <c r="AL100" s="471" t="str">
        <f>IF(AND('Mapa final'!$K$124="Muy Baja",'Mapa final'!$O$124="Mayor"),CONCATENATE("R",'Mapa final'!$A$124),"")</f>
        <v/>
      </c>
      <c r="AM100" s="474"/>
      <c r="AN100" s="462" t="str">
        <f>IF(AND('Mapa final'!$K$112="Muy Baja",'Mapa final'!$O$112="Mayor"),CONCATENATE("R",'Mapa final'!$A$112),"")</f>
        <v/>
      </c>
      <c r="AO100" s="463"/>
      <c r="AP100" s="463" t="str">
        <f>IF(AND('Mapa final'!$K$115="Muy Baja",'Mapa final'!$O$115="Mayor"),CONCATENATE("R",'Mapa final'!$A$115),"")</f>
        <v/>
      </c>
      <c r="AQ100" s="463"/>
      <c r="AR100" s="463" t="str">
        <f>IF(AND('Mapa final'!$K$118="Muy Baja",'Mapa final'!$O$118="Mayor"),CONCATENATE("R",'Mapa final'!$A$118),"")</f>
        <v/>
      </c>
      <c r="AS100" s="463"/>
      <c r="AT100" s="463" t="str">
        <f>IF(AND('Mapa final'!$K$121="Muy Baja",'Mapa final'!$O$121="Mayor"),CONCATENATE("R",'Mapa final'!$A$121),"")</f>
        <v/>
      </c>
      <c r="AU100" s="463"/>
      <c r="AV100" s="463" t="str">
        <f>IF(AND('Mapa final'!$K$124="Muy Baja",'Mapa final'!$O$124="Mayor"),CONCATENATE("R",'Mapa final'!$A$124),"")</f>
        <v/>
      </c>
      <c r="AW100" s="499"/>
      <c r="AX100" s="491" t="str">
        <f>IF(AND('Mapa final'!$K$112="Muy Baja",'Mapa final'!$O$112="Catastrófico"),CONCATENATE("R",'Mapa final'!$A$112),"")</f>
        <v/>
      </c>
      <c r="AY100" s="489"/>
      <c r="AZ100" s="489" t="str">
        <f>IF(AND('Mapa final'!$K$115="Muy Baja",'Mapa final'!$O$115="Catastrófico"),CONCATENATE("R",'Mapa final'!$A$115),"")</f>
        <v/>
      </c>
      <c r="BA100" s="489"/>
      <c r="BB100" s="489" t="str">
        <f>IF(AND('Mapa final'!$K$118="Muy Baja",'Mapa final'!$O$118="Catastrófico"),CONCATENATE("R",'Mapa final'!$A$118),"")</f>
        <v/>
      </c>
      <c r="BC100" s="489"/>
      <c r="BD100" s="489" t="str">
        <f>IF(AND('Mapa final'!$K$121="Muy Baja",'Mapa final'!$O$121="Catastrófico"),CONCATENATE("R",'Mapa final'!$A$121),"")</f>
        <v/>
      </c>
      <c r="BE100" s="489"/>
      <c r="BF100" s="489" t="str">
        <f>IF(AND('Mapa final'!$K$124="Muy Baja",'Mapa final'!$O$124="Catastrófico"),CONCATENATE("R",'Mapa final'!$A$124),"")</f>
        <v/>
      </c>
      <c r="BG100" s="490"/>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row>
    <row r="101" spans="1:100" ht="15" customHeight="1" x14ac:dyDescent="0.25">
      <c r="A101" s="41"/>
      <c r="B101" s="461"/>
      <c r="C101" s="461"/>
      <c r="D101" s="311"/>
      <c r="E101" s="480"/>
      <c r="F101" s="481"/>
      <c r="G101" s="481"/>
      <c r="H101" s="481"/>
      <c r="I101" s="505"/>
      <c r="J101" s="464"/>
      <c r="K101" s="465"/>
      <c r="L101" s="465"/>
      <c r="M101" s="465"/>
      <c r="N101" s="465"/>
      <c r="O101" s="465"/>
      <c r="P101" s="465"/>
      <c r="Q101" s="465"/>
      <c r="R101" s="465"/>
      <c r="S101" s="508"/>
      <c r="T101" s="464"/>
      <c r="U101" s="465"/>
      <c r="V101" s="465"/>
      <c r="W101" s="465"/>
      <c r="X101" s="465"/>
      <c r="Y101" s="465"/>
      <c r="Z101" s="465"/>
      <c r="AA101" s="465"/>
      <c r="AB101" s="465"/>
      <c r="AC101" s="508"/>
      <c r="AD101" s="470"/>
      <c r="AE101" s="471"/>
      <c r="AF101" s="471"/>
      <c r="AG101" s="471"/>
      <c r="AH101" s="471"/>
      <c r="AI101" s="471"/>
      <c r="AJ101" s="471"/>
      <c r="AK101" s="471"/>
      <c r="AL101" s="471"/>
      <c r="AM101" s="474"/>
      <c r="AN101" s="462"/>
      <c r="AO101" s="463"/>
      <c r="AP101" s="463"/>
      <c r="AQ101" s="463"/>
      <c r="AR101" s="463"/>
      <c r="AS101" s="463"/>
      <c r="AT101" s="463"/>
      <c r="AU101" s="463"/>
      <c r="AV101" s="463"/>
      <c r="AW101" s="499"/>
      <c r="AX101" s="491"/>
      <c r="AY101" s="489"/>
      <c r="AZ101" s="489"/>
      <c r="BA101" s="489"/>
      <c r="BB101" s="489"/>
      <c r="BC101" s="489"/>
      <c r="BD101" s="489"/>
      <c r="BE101" s="489"/>
      <c r="BF101" s="489"/>
      <c r="BG101" s="490"/>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row>
    <row r="102" spans="1:100" ht="15" customHeight="1" x14ac:dyDescent="0.25">
      <c r="A102" s="41"/>
      <c r="B102" s="461"/>
      <c r="C102" s="461"/>
      <c r="D102" s="311"/>
      <c r="E102" s="480"/>
      <c r="F102" s="481"/>
      <c r="G102" s="481"/>
      <c r="H102" s="481"/>
      <c r="I102" s="505"/>
      <c r="J102" s="464" t="str">
        <f>IF(AND('Mapa final'!$K$127="Muy Baja",'Mapa final'!$O$127="Mayor"),CONCATENATE("R",'Mapa final'!$A$127),"")</f>
        <v/>
      </c>
      <c r="K102" s="465"/>
      <c r="L102" s="465" t="str">
        <f>IF(AND('Mapa final'!$K$130="Muy Baja",'Mapa final'!$O$130="Mayor"),CONCATENATE("R",'Mapa final'!$A$130),"")</f>
        <v/>
      </c>
      <c r="M102" s="465"/>
      <c r="N102" s="465" t="str">
        <f>IF(AND('Mapa final'!$K$133="Muy Baja",'Mapa final'!$O$133="Mayor"),CONCATENATE("R",'Mapa final'!$A$133),"")</f>
        <v/>
      </c>
      <c r="O102" s="465"/>
      <c r="P102" s="465" t="str">
        <f>IF(AND('Mapa final'!$K$136="Muy Baja",'Mapa final'!$O$136="Mayor"),CONCATENATE("R",'Mapa final'!$A$136),"")</f>
        <v/>
      </c>
      <c r="Q102" s="465"/>
      <c r="R102" s="465" t="str">
        <f>IF(AND('Mapa final'!$K$139="Muy Baja",'Mapa final'!$O$139="Mayor"),CONCATENATE("R",'Mapa final'!$A$139),"")</f>
        <v/>
      </c>
      <c r="S102" s="508"/>
      <c r="T102" s="464" t="str">
        <f>IF(AND('Mapa final'!$K$127="Muy Baja",'Mapa final'!$O$127="Mayor"),CONCATENATE("R",'Mapa final'!$A$127),"")</f>
        <v/>
      </c>
      <c r="U102" s="465"/>
      <c r="V102" s="465" t="str">
        <f>IF(AND('Mapa final'!$K$130="Muy Baja",'Mapa final'!$O$130="Mayor"),CONCATENATE("R",'Mapa final'!$A$130),"")</f>
        <v/>
      </c>
      <c r="W102" s="465"/>
      <c r="X102" s="465" t="str">
        <f>IF(AND('Mapa final'!$K$133="Muy Baja",'Mapa final'!$O$133="Mayor"),CONCATENATE("R",'Mapa final'!$A$133),"")</f>
        <v/>
      </c>
      <c r="Y102" s="465"/>
      <c r="Z102" s="465" t="str">
        <f>IF(AND('Mapa final'!$K$136="Muy Baja",'Mapa final'!$O$136="Mayor"),CONCATENATE("R",'Mapa final'!$A$136),"")</f>
        <v/>
      </c>
      <c r="AA102" s="465"/>
      <c r="AB102" s="465" t="str">
        <f>IF(AND('Mapa final'!$K$139="Muy Baja",'Mapa final'!$O$139="Mayor"),CONCATENATE("R",'Mapa final'!$A$139),"")</f>
        <v/>
      </c>
      <c r="AC102" s="508"/>
      <c r="AD102" s="470" t="str">
        <f>IF(AND('Mapa final'!$K$127="Muy Baja",'Mapa final'!$O$127="Mayor"),CONCATENATE("R",'Mapa final'!$A$127),"")</f>
        <v/>
      </c>
      <c r="AE102" s="471"/>
      <c r="AF102" s="471" t="str">
        <f>IF(AND('Mapa final'!$K$130="Muy Baja",'Mapa final'!$O$130="Mayor"),CONCATENATE("R",'Mapa final'!$A$130),"")</f>
        <v/>
      </c>
      <c r="AG102" s="471"/>
      <c r="AH102" s="471" t="str">
        <f>IF(AND('Mapa final'!$K$133="Muy Baja",'Mapa final'!$O$133="Mayor"),CONCATENATE("R",'Mapa final'!$A$133),"")</f>
        <v/>
      </c>
      <c r="AI102" s="471"/>
      <c r="AJ102" s="471" t="str">
        <f>IF(AND('Mapa final'!$K$136="Muy Baja",'Mapa final'!$O$136="Mayor"),CONCATENATE("R",'Mapa final'!$A$136),"")</f>
        <v/>
      </c>
      <c r="AK102" s="471"/>
      <c r="AL102" s="471" t="str">
        <f>IF(AND('Mapa final'!$K$139="Muy Baja",'Mapa final'!$O$139="Mayor"),CONCATENATE("R",'Mapa final'!$A$139),"")</f>
        <v/>
      </c>
      <c r="AM102" s="474"/>
      <c r="AN102" s="462" t="str">
        <f>IF(AND('Mapa final'!$K$127="Muy Baja",'Mapa final'!$O$127="Mayor"),CONCATENATE("R",'Mapa final'!$A$127),"")</f>
        <v/>
      </c>
      <c r="AO102" s="463"/>
      <c r="AP102" s="463" t="str">
        <f>IF(AND('Mapa final'!$K$130="Muy Baja",'Mapa final'!$O$130="Mayor"),CONCATENATE("R",'Mapa final'!$A$130),"")</f>
        <v/>
      </c>
      <c r="AQ102" s="463"/>
      <c r="AR102" s="463" t="str">
        <f>IF(AND('Mapa final'!$K$133="Muy Baja",'Mapa final'!$O$133="Mayor"),CONCATENATE("R",'Mapa final'!$A$133),"")</f>
        <v/>
      </c>
      <c r="AS102" s="463"/>
      <c r="AT102" s="463" t="str">
        <f>IF(AND('Mapa final'!$K$136="Muy Baja",'Mapa final'!$O$136="Mayor"),CONCATENATE("R",'Mapa final'!$A$136),"")</f>
        <v/>
      </c>
      <c r="AU102" s="463"/>
      <c r="AV102" s="463" t="str">
        <f>IF(AND('Mapa final'!$K$139="Muy Baja",'Mapa final'!$O$139="Mayor"),CONCATENATE("R",'Mapa final'!$A$139),"")</f>
        <v/>
      </c>
      <c r="AW102" s="499"/>
      <c r="AX102" s="491" t="str">
        <f>IF(AND('Mapa final'!$K$127="Muy Baja",'Mapa final'!$O$127="Catastrófico"),CONCATENATE("R",'Mapa final'!$A$127),"")</f>
        <v/>
      </c>
      <c r="AY102" s="489"/>
      <c r="AZ102" s="489" t="str">
        <f>IF(AND('Mapa final'!$K$130="Muy Baja",'Mapa final'!$O$130="Catastrófico"),CONCATENATE("R",'Mapa final'!$A$130),"")</f>
        <v/>
      </c>
      <c r="BA102" s="489"/>
      <c r="BB102" s="489" t="str">
        <f>IF(AND('Mapa final'!$K$133="Muy Baja",'Mapa final'!$O$133="Catastrófico"),CONCATENATE("R",'Mapa final'!$A$133),"")</f>
        <v/>
      </c>
      <c r="BC102" s="489"/>
      <c r="BD102" s="489" t="str">
        <f>IF(AND('Mapa final'!$K$136="Muy Baja",'Mapa final'!$O$136="Catastrófico"),CONCATENATE("R",'Mapa final'!$A$136),"")</f>
        <v/>
      </c>
      <c r="BE102" s="489"/>
      <c r="BF102" s="489" t="str">
        <f>IF(AND('Mapa final'!$K$139="Muy Baja",'Mapa final'!$O$139="Catastrófico"),CONCATENATE("R",'Mapa final'!$A$139),"")</f>
        <v/>
      </c>
      <c r="BG102" s="490"/>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row>
    <row r="103" spans="1:100" ht="15" customHeight="1" x14ac:dyDescent="0.25">
      <c r="A103" s="41"/>
      <c r="B103" s="461"/>
      <c r="C103" s="461"/>
      <c r="D103" s="311"/>
      <c r="E103" s="480"/>
      <c r="F103" s="481"/>
      <c r="G103" s="481"/>
      <c r="H103" s="481"/>
      <c r="I103" s="505"/>
      <c r="J103" s="464"/>
      <c r="K103" s="465"/>
      <c r="L103" s="465"/>
      <c r="M103" s="465"/>
      <c r="N103" s="465"/>
      <c r="O103" s="465"/>
      <c r="P103" s="465"/>
      <c r="Q103" s="465"/>
      <c r="R103" s="465"/>
      <c r="S103" s="508"/>
      <c r="T103" s="464"/>
      <c r="U103" s="465"/>
      <c r="V103" s="465"/>
      <c r="W103" s="465"/>
      <c r="X103" s="465"/>
      <c r="Y103" s="465"/>
      <c r="Z103" s="465"/>
      <c r="AA103" s="465"/>
      <c r="AB103" s="465"/>
      <c r="AC103" s="508"/>
      <c r="AD103" s="470"/>
      <c r="AE103" s="471"/>
      <c r="AF103" s="471"/>
      <c r="AG103" s="471"/>
      <c r="AH103" s="471"/>
      <c r="AI103" s="471"/>
      <c r="AJ103" s="471"/>
      <c r="AK103" s="471"/>
      <c r="AL103" s="471"/>
      <c r="AM103" s="474"/>
      <c r="AN103" s="462"/>
      <c r="AO103" s="463"/>
      <c r="AP103" s="463"/>
      <c r="AQ103" s="463"/>
      <c r="AR103" s="463"/>
      <c r="AS103" s="463"/>
      <c r="AT103" s="463"/>
      <c r="AU103" s="463"/>
      <c r="AV103" s="463"/>
      <c r="AW103" s="499"/>
      <c r="AX103" s="491"/>
      <c r="AY103" s="489"/>
      <c r="AZ103" s="489"/>
      <c r="BA103" s="489"/>
      <c r="BB103" s="489"/>
      <c r="BC103" s="489"/>
      <c r="BD103" s="489"/>
      <c r="BE103" s="489"/>
      <c r="BF103" s="489"/>
      <c r="BG103" s="490"/>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row>
    <row r="104" spans="1:100" ht="15" customHeight="1" x14ac:dyDescent="0.25">
      <c r="A104" s="41"/>
      <c r="B104" s="461"/>
      <c r="C104" s="461"/>
      <c r="D104" s="311"/>
      <c r="E104" s="480"/>
      <c r="F104" s="481"/>
      <c r="G104" s="481"/>
      <c r="H104" s="481"/>
      <c r="I104" s="505"/>
      <c r="J104" s="464" t="str">
        <f>IF(AND('Mapa final'!$K$142="Muy Baja",'Mapa final'!$O$142="Mayor"),CONCATENATE("R",'Mapa final'!$A$142),"")</f>
        <v/>
      </c>
      <c r="K104" s="465"/>
      <c r="L104" s="465" t="str">
        <f>IF(AND('Mapa final'!$K$145="Muy Baja",'Mapa final'!$O$145="Mayor"),CONCATENATE("R",'Mapa final'!$A$145),"")</f>
        <v/>
      </c>
      <c r="M104" s="465"/>
      <c r="N104" s="465" t="str">
        <f>IF(AND('Mapa final'!$K$148="Muy Baja",'Mapa final'!$O$148="Mayor"),CONCATENATE("R",'Mapa final'!$A$148),"")</f>
        <v/>
      </c>
      <c r="O104" s="465"/>
      <c r="P104" s="465" t="str">
        <f>IF(AND('Mapa final'!$K$151="Muy Baja",'Mapa final'!$O$151="Mayor"),CONCATENATE("R",'Mapa final'!$A$151),"")</f>
        <v/>
      </c>
      <c r="Q104" s="465"/>
      <c r="R104" s="465" t="str">
        <f>IF(AND('Mapa final'!$K$154="Muy Baja",'Mapa final'!$O$154="Mayor"),CONCATENATE("R",'Mapa final'!$A$154),"")</f>
        <v/>
      </c>
      <c r="S104" s="508"/>
      <c r="T104" s="464" t="str">
        <f>IF(AND('Mapa final'!$K$142="Muy Baja",'Mapa final'!$O$142="Mayor"),CONCATENATE("R",'Mapa final'!$A$142),"")</f>
        <v/>
      </c>
      <c r="U104" s="465"/>
      <c r="V104" s="465" t="str">
        <f>IF(AND('Mapa final'!$K$145="Muy Baja",'Mapa final'!$O$145="Mayor"),CONCATENATE("R",'Mapa final'!$A$145),"")</f>
        <v/>
      </c>
      <c r="W104" s="465"/>
      <c r="X104" s="465" t="str">
        <f>IF(AND('Mapa final'!$K$148="Muy Baja",'Mapa final'!$O$148="Mayor"),CONCATENATE("R",'Mapa final'!$A$148),"")</f>
        <v/>
      </c>
      <c r="Y104" s="465"/>
      <c r="Z104" s="465" t="str">
        <f>IF(AND('Mapa final'!$K$151="Muy Baja",'Mapa final'!$O$151="Mayor"),CONCATENATE("R",'Mapa final'!$A$151),"")</f>
        <v/>
      </c>
      <c r="AA104" s="465"/>
      <c r="AB104" s="465" t="str">
        <f>IF(AND('Mapa final'!$K$154="Muy Baja",'Mapa final'!$O$154="Mayor"),CONCATENATE("R",'Mapa final'!$A$154),"")</f>
        <v/>
      </c>
      <c r="AC104" s="508"/>
      <c r="AD104" s="470" t="str">
        <f>IF(AND('Mapa final'!$K$142="Muy Baja",'Mapa final'!$O$142="Mayor"),CONCATENATE("R",'Mapa final'!$A$142),"")</f>
        <v/>
      </c>
      <c r="AE104" s="471"/>
      <c r="AF104" s="471" t="str">
        <f>IF(AND('Mapa final'!$K$145="Muy Baja",'Mapa final'!$O$145="Mayor"),CONCATENATE("R",'Mapa final'!$A$145),"")</f>
        <v/>
      </c>
      <c r="AG104" s="471"/>
      <c r="AH104" s="471" t="str">
        <f>IF(AND('Mapa final'!$K$148="Muy Baja",'Mapa final'!$O$148="Mayor"),CONCATENATE("R",'Mapa final'!$A$148),"")</f>
        <v/>
      </c>
      <c r="AI104" s="471"/>
      <c r="AJ104" s="471" t="str">
        <f>IF(AND('Mapa final'!$K$151="Muy Baja",'Mapa final'!$O$151="Mayor"),CONCATENATE("R",'Mapa final'!$A$151),"")</f>
        <v/>
      </c>
      <c r="AK104" s="471"/>
      <c r="AL104" s="471" t="str">
        <f>IF(AND('Mapa final'!$K$154="Muy Baja",'Mapa final'!$O$154="Mayor"),CONCATENATE("R",'Mapa final'!$A$154),"")</f>
        <v/>
      </c>
      <c r="AM104" s="474"/>
      <c r="AN104" s="462" t="str">
        <f>IF(AND('Mapa final'!$K$142="Muy Baja",'Mapa final'!$O$142="Mayor"),CONCATENATE("R",'Mapa final'!$A$142),"")</f>
        <v/>
      </c>
      <c r="AO104" s="463"/>
      <c r="AP104" s="463" t="str">
        <f>IF(AND('Mapa final'!$K$145="Muy Baja",'Mapa final'!$O$145="Mayor"),CONCATENATE("R",'Mapa final'!$A$145),"")</f>
        <v/>
      </c>
      <c r="AQ104" s="463"/>
      <c r="AR104" s="463" t="str">
        <f>IF(AND('Mapa final'!$K$148="Muy Baja",'Mapa final'!$O$148="Mayor"),CONCATENATE("R",'Mapa final'!$A$148),"")</f>
        <v/>
      </c>
      <c r="AS104" s="463"/>
      <c r="AT104" s="463" t="str">
        <f>IF(AND('Mapa final'!$K$151="Muy Baja",'Mapa final'!$O$151="Mayor"),CONCATENATE("R",'Mapa final'!$A$151),"")</f>
        <v/>
      </c>
      <c r="AU104" s="463"/>
      <c r="AV104" s="463" t="str">
        <f>IF(AND('Mapa final'!$K$154="Muy Baja",'Mapa final'!$O$154="Mayor"),CONCATENATE("R",'Mapa final'!$A$154),"")</f>
        <v/>
      </c>
      <c r="AW104" s="499"/>
      <c r="AX104" s="491" t="str">
        <f>IF(AND('Mapa final'!$K$142="Muy Baja",'Mapa final'!$O$142="Catastrófico"),CONCATENATE("R",'Mapa final'!$A$142),"")</f>
        <v/>
      </c>
      <c r="AY104" s="489"/>
      <c r="AZ104" s="489" t="str">
        <f>IF(AND('Mapa final'!$K$145="Muy Baja",'Mapa final'!$O$145="Catastrófico"),CONCATENATE("R",'Mapa final'!$A$145),"")</f>
        <v/>
      </c>
      <c r="BA104" s="489"/>
      <c r="BB104" s="489" t="str">
        <f>IF(AND('Mapa final'!$K$148="Muy Baja",'Mapa final'!$O$148="Catastrófico"),CONCATENATE("R",'Mapa final'!$A$148),"")</f>
        <v/>
      </c>
      <c r="BC104" s="489"/>
      <c r="BD104" s="489" t="str">
        <f>IF(AND('Mapa final'!$K$151="Muy Baja",'Mapa final'!$O$151="Catastrófico"),CONCATENATE("R",'Mapa final'!$A$151),"")</f>
        <v/>
      </c>
      <c r="BE104" s="489"/>
      <c r="BF104" s="489" t="str">
        <f>IF(AND('Mapa final'!$K$154="Muy Baja",'Mapa final'!$O$154="Catastrófico"),CONCATENATE("R",'Mapa final'!$A$154),"")</f>
        <v/>
      </c>
      <c r="BG104" s="490"/>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row>
    <row r="105" spans="1:100" ht="15.75" customHeight="1" thickBot="1" x14ac:dyDescent="0.3">
      <c r="A105" s="41"/>
      <c r="B105" s="461"/>
      <c r="C105" s="461"/>
      <c r="D105" s="311"/>
      <c r="E105" s="483"/>
      <c r="F105" s="484"/>
      <c r="G105" s="484"/>
      <c r="H105" s="484"/>
      <c r="I105" s="506"/>
      <c r="J105" s="466"/>
      <c r="K105" s="467"/>
      <c r="L105" s="467"/>
      <c r="M105" s="467"/>
      <c r="N105" s="467"/>
      <c r="O105" s="467"/>
      <c r="P105" s="467"/>
      <c r="Q105" s="467"/>
      <c r="R105" s="467"/>
      <c r="S105" s="546"/>
      <c r="T105" s="466"/>
      <c r="U105" s="467"/>
      <c r="V105" s="467"/>
      <c r="W105" s="467"/>
      <c r="X105" s="467"/>
      <c r="Y105" s="467"/>
      <c r="Z105" s="467"/>
      <c r="AA105" s="467"/>
      <c r="AB105" s="467"/>
      <c r="AC105" s="546"/>
      <c r="AD105" s="472"/>
      <c r="AE105" s="473"/>
      <c r="AF105" s="473"/>
      <c r="AG105" s="473"/>
      <c r="AH105" s="473"/>
      <c r="AI105" s="473"/>
      <c r="AJ105" s="473"/>
      <c r="AK105" s="473"/>
      <c r="AL105" s="473"/>
      <c r="AM105" s="475"/>
      <c r="AN105" s="500"/>
      <c r="AO105" s="498"/>
      <c r="AP105" s="498"/>
      <c r="AQ105" s="498"/>
      <c r="AR105" s="498"/>
      <c r="AS105" s="498"/>
      <c r="AT105" s="498"/>
      <c r="AU105" s="498"/>
      <c r="AV105" s="498"/>
      <c r="AW105" s="501"/>
      <c r="AX105" s="492"/>
      <c r="AY105" s="493"/>
      <c r="AZ105" s="493"/>
      <c r="BA105" s="493"/>
      <c r="BB105" s="493"/>
      <c r="BC105" s="493"/>
      <c r="BD105" s="493"/>
      <c r="BE105" s="493"/>
      <c r="BF105" s="493"/>
      <c r="BG105" s="494"/>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row>
    <row r="106" spans="1:100" x14ac:dyDescent="0.25">
      <c r="A106" s="41"/>
      <c r="B106" s="41"/>
      <c r="C106" s="41"/>
      <c r="D106" s="41"/>
      <c r="E106" s="41"/>
      <c r="F106" s="41"/>
      <c r="G106" s="41"/>
      <c r="H106" s="41"/>
      <c r="I106" s="41"/>
      <c r="J106" s="503" t="s">
        <v>103</v>
      </c>
      <c r="K106" s="482"/>
      <c r="L106" s="482"/>
      <c r="M106" s="482"/>
      <c r="N106" s="482"/>
      <c r="O106" s="482"/>
      <c r="P106" s="482"/>
      <c r="Q106" s="482"/>
      <c r="R106" s="482"/>
      <c r="S106" s="505"/>
      <c r="T106" s="503" t="s">
        <v>102</v>
      </c>
      <c r="U106" s="482"/>
      <c r="V106" s="482"/>
      <c r="W106" s="482"/>
      <c r="X106" s="482"/>
      <c r="Y106" s="482"/>
      <c r="Z106" s="482"/>
      <c r="AA106" s="482"/>
      <c r="AB106" s="482"/>
      <c r="AC106" s="505"/>
      <c r="AD106" s="503" t="s">
        <v>101</v>
      </c>
      <c r="AE106" s="482"/>
      <c r="AF106" s="482"/>
      <c r="AG106" s="482"/>
      <c r="AH106" s="482"/>
      <c r="AI106" s="482"/>
      <c r="AJ106" s="482"/>
      <c r="AK106" s="482"/>
      <c r="AL106" s="482"/>
      <c r="AM106" s="505"/>
      <c r="AN106" s="503" t="s">
        <v>100</v>
      </c>
      <c r="AO106" s="504"/>
      <c r="AP106" s="504"/>
      <c r="AQ106" s="504"/>
      <c r="AR106" s="504"/>
      <c r="AS106" s="504"/>
      <c r="AT106" s="482"/>
      <c r="AU106" s="482"/>
      <c r="AV106" s="482"/>
      <c r="AW106" s="505"/>
      <c r="AX106" s="503" t="s">
        <v>99</v>
      </c>
      <c r="AY106" s="482"/>
      <c r="AZ106" s="482"/>
      <c r="BA106" s="482"/>
      <c r="BB106" s="482"/>
      <c r="BC106" s="482"/>
      <c r="BD106" s="482"/>
      <c r="BE106" s="482"/>
      <c r="BF106" s="482"/>
      <c r="BG106" s="505"/>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row>
    <row r="107" spans="1:100" x14ac:dyDescent="0.25">
      <c r="A107" s="41"/>
      <c r="B107" s="41"/>
      <c r="C107" s="41"/>
      <c r="D107" s="41"/>
      <c r="E107" s="41"/>
      <c r="F107" s="41"/>
      <c r="G107" s="41"/>
      <c r="H107" s="41"/>
      <c r="I107" s="41"/>
      <c r="J107" s="480"/>
      <c r="K107" s="481"/>
      <c r="L107" s="481"/>
      <c r="M107" s="481"/>
      <c r="N107" s="481"/>
      <c r="O107" s="481"/>
      <c r="P107" s="481"/>
      <c r="Q107" s="481"/>
      <c r="R107" s="481"/>
      <c r="S107" s="505"/>
      <c r="T107" s="480"/>
      <c r="U107" s="481"/>
      <c r="V107" s="481"/>
      <c r="W107" s="481"/>
      <c r="X107" s="481"/>
      <c r="Y107" s="481"/>
      <c r="Z107" s="481"/>
      <c r="AA107" s="481"/>
      <c r="AB107" s="481"/>
      <c r="AC107" s="505"/>
      <c r="AD107" s="480"/>
      <c r="AE107" s="481"/>
      <c r="AF107" s="481"/>
      <c r="AG107" s="481"/>
      <c r="AH107" s="481"/>
      <c r="AI107" s="481"/>
      <c r="AJ107" s="481"/>
      <c r="AK107" s="481"/>
      <c r="AL107" s="481"/>
      <c r="AM107" s="505"/>
      <c r="AN107" s="480"/>
      <c r="AO107" s="481"/>
      <c r="AP107" s="481"/>
      <c r="AQ107" s="481"/>
      <c r="AR107" s="481"/>
      <c r="AS107" s="481"/>
      <c r="AT107" s="481"/>
      <c r="AU107" s="481"/>
      <c r="AV107" s="481"/>
      <c r="AW107" s="505"/>
      <c r="AX107" s="480"/>
      <c r="AY107" s="481"/>
      <c r="AZ107" s="481"/>
      <c r="BA107" s="481"/>
      <c r="BB107" s="481"/>
      <c r="BC107" s="481"/>
      <c r="BD107" s="481"/>
      <c r="BE107" s="481"/>
      <c r="BF107" s="481"/>
      <c r="BG107" s="505"/>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row>
    <row r="108" spans="1:100" x14ac:dyDescent="0.25">
      <c r="A108" s="41"/>
      <c r="B108" s="41"/>
      <c r="C108" s="41"/>
      <c r="D108" s="41"/>
      <c r="E108" s="41"/>
      <c r="F108" s="41"/>
      <c r="G108" s="41"/>
      <c r="H108" s="41"/>
      <c r="I108" s="41"/>
      <c r="J108" s="480"/>
      <c r="K108" s="481"/>
      <c r="L108" s="481"/>
      <c r="M108" s="481"/>
      <c r="N108" s="481"/>
      <c r="O108" s="481"/>
      <c r="P108" s="481"/>
      <c r="Q108" s="481"/>
      <c r="R108" s="481"/>
      <c r="S108" s="505"/>
      <c r="T108" s="480"/>
      <c r="U108" s="481"/>
      <c r="V108" s="481"/>
      <c r="W108" s="481"/>
      <c r="X108" s="481"/>
      <c r="Y108" s="481"/>
      <c r="Z108" s="481"/>
      <c r="AA108" s="481"/>
      <c r="AB108" s="481"/>
      <c r="AC108" s="505"/>
      <c r="AD108" s="480"/>
      <c r="AE108" s="481"/>
      <c r="AF108" s="481"/>
      <c r="AG108" s="481"/>
      <c r="AH108" s="481"/>
      <c r="AI108" s="481"/>
      <c r="AJ108" s="481"/>
      <c r="AK108" s="481"/>
      <c r="AL108" s="481"/>
      <c r="AM108" s="505"/>
      <c r="AN108" s="480"/>
      <c r="AO108" s="481"/>
      <c r="AP108" s="481"/>
      <c r="AQ108" s="481"/>
      <c r="AR108" s="481"/>
      <c r="AS108" s="481"/>
      <c r="AT108" s="481"/>
      <c r="AU108" s="481"/>
      <c r="AV108" s="481"/>
      <c r="AW108" s="505"/>
      <c r="AX108" s="480"/>
      <c r="AY108" s="481"/>
      <c r="AZ108" s="481"/>
      <c r="BA108" s="481"/>
      <c r="BB108" s="481"/>
      <c r="BC108" s="481"/>
      <c r="BD108" s="481"/>
      <c r="BE108" s="481"/>
      <c r="BF108" s="481"/>
      <c r="BG108" s="505"/>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row>
    <row r="109" spans="1:100" x14ac:dyDescent="0.25">
      <c r="A109" s="41"/>
      <c r="B109" s="41"/>
      <c r="C109" s="41"/>
      <c r="D109" s="41"/>
      <c r="E109" s="41"/>
      <c r="F109" s="41"/>
      <c r="G109" s="41"/>
      <c r="H109" s="41"/>
      <c r="I109" s="41"/>
      <c r="J109" s="480"/>
      <c r="K109" s="481"/>
      <c r="L109" s="481"/>
      <c r="M109" s="481"/>
      <c r="N109" s="481"/>
      <c r="O109" s="481"/>
      <c r="P109" s="481"/>
      <c r="Q109" s="481"/>
      <c r="R109" s="481"/>
      <c r="S109" s="505"/>
      <c r="T109" s="480"/>
      <c r="U109" s="481"/>
      <c r="V109" s="481"/>
      <c r="W109" s="481"/>
      <c r="X109" s="481"/>
      <c r="Y109" s="481"/>
      <c r="Z109" s="481"/>
      <c r="AA109" s="481"/>
      <c r="AB109" s="481"/>
      <c r="AC109" s="505"/>
      <c r="AD109" s="480"/>
      <c r="AE109" s="481"/>
      <c r="AF109" s="481"/>
      <c r="AG109" s="481"/>
      <c r="AH109" s="481"/>
      <c r="AI109" s="481"/>
      <c r="AJ109" s="481"/>
      <c r="AK109" s="481"/>
      <c r="AL109" s="481"/>
      <c r="AM109" s="505"/>
      <c r="AN109" s="480"/>
      <c r="AO109" s="481"/>
      <c r="AP109" s="481"/>
      <c r="AQ109" s="481"/>
      <c r="AR109" s="481"/>
      <c r="AS109" s="481"/>
      <c r="AT109" s="481"/>
      <c r="AU109" s="481"/>
      <c r="AV109" s="481"/>
      <c r="AW109" s="505"/>
      <c r="AX109" s="480"/>
      <c r="AY109" s="481"/>
      <c r="AZ109" s="481"/>
      <c r="BA109" s="481"/>
      <c r="BB109" s="481"/>
      <c r="BC109" s="481"/>
      <c r="BD109" s="481"/>
      <c r="BE109" s="481"/>
      <c r="BF109" s="481"/>
      <c r="BG109" s="505"/>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row>
    <row r="110" spans="1:100" x14ac:dyDescent="0.25">
      <c r="A110" s="41"/>
      <c r="B110" s="41"/>
      <c r="C110" s="41"/>
      <c r="D110" s="41"/>
      <c r="E110" s="41"/>
      <c r="F110" s="41"/>
      <c r="G110" s="41"/>
      <c r="H110" s="41"/>
      <c r="I110" s="41"/>
      <c r="J110" s="480"/>
      <c r="K110" s="481"/>
      <c r="L110" s="481"/>
      <c r="M110" s="481"/>
      <c r="N110" s="481"/>
      <c r="O110" s="481"/>
      <c r="P110" s="481"/>
      <c r="Q110" s="481"/>
      <c r="R110" s="481"/>
      <c r="S110" s="505"/>
      <c r="T110" s="480"/>
      <c r="U110" s="481"/>
      <c r="V110" s="481"/>
      <c r="W110" s="481"/>
      <c r="X110" s="481"/>
      <c r="Y110" s="481"/>
      <c r="Z110" s="481"/>
      <c r="AA110" s="481"/>
      <c r="AB110" s="481"/>
      <c r="AC110" s="505"/>
      <c r="AD110" s="480"/>
      <c r="AE110" s="481"/>
      <c r="AF110" s="481"/>
      <c r="AG110" s="481"/>
      <c r="AH110" s="481"/>
      <c r="AI110" s="481"/>
      <c r="AJ110" s="481"/>
      <c r="AK110" s="481"/>
      <c r="AL110" s="481"/>
      <c r="AM110" s="505"/>
      <c r="AN110" s="480"/>
      <c r="AO110" s="481"/>
      <c r="AP110" s="481"/>
      <c r="AQ110" s="481"/>
      <c r="AR110" s="481"/>
      <c r="AS110" s="481"/>
      <c r="AT110" s="481"/>
      <c r="AU110" s="481"/>
      <c r="AV110" s="481"/>
      <c r="AW110" s="505"/>
      <c r="AX110" s="480"/>
      <c r="AY110" s="481"/>
      <c r="AZ110" s="481"/>
      <c r="BA110" s="481"/>
      <c r="BB110" s="481"/>
      <c r="BC110" s="481"/>
      <c r="BD110" s="481"/>
      <c r="BE110" s="481"/>
      <c r="BF110" s="481"/>
      <c r="BG110" s="505"/>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row>
    <row r="111" spans="1:100" ht="15.75" thickBot="1" x14ac:dyDescent="0.3">
      <c r="A111" s="41"/>
      <c r="B111" s="41"/>
      <c r="C111" s="41"/>
      <c r="D111" s="41"/>
      <c r="E111" s="41"/>
      <c r="F111" s="41"/>
      <c r="G111" s="41"/>
      <c r="H111" s="41"/>
      <c r="I111" s="41"/>
      <c r="J111" s="483"/>
      <c r="K111" s="484"/>
      <c r="L111" s="484"/>
      <c r="M111" s="484"/>
      <c r="N111" s="484"/>
      <c r="O111" s="484"/>
      <c r="P111" s="484"/>
      <c r="Q111" s="484"/>
      <c r="R111" s="484"/>
      <c r="S111" s="506"/>
      <c r="T111" s="483"/>
      <c r="U111" s="484"/>
      <c r="V111" s="484"/>
      <c r="W111" s="484"/>
      <c r="X111" s="484"/>
      <c r="Y111" s="484"/>
      <c r="Z111" s="484"/>
      <c r="AA111" s="484"/>
      <c r="AB111" s="484"/>
      <c r="AC111" s="506"/>
      <c r="AD111" s="483"/>
      <c r="AE111" s="484"/>
      <c r="AF111" s="484"/>
      <c r="AG111" s="484"/>
      <c r="AH111" s="484"/>
      <c r="AI111" s="484"/>
      <c r="AJ111" s="484"/>
      <c r="AK111" s="484"/>
      <c r="AL111" s="484"/>
      <c r="AM111" s="506"/>
      <c r="AN111" s="483"/>
      <c r="AO111" s="484"/>
      <c r="AP111" s="484"/>
      <c r="AQ111" s="484"/>
      <c r="AR111" s="484"/>
      <c r="AS111" s="484"/>
      <c r="AT111" s="484"/>
      <c r="AU111" s="484"/>
      <c r="AV111" s="484"/>
      <c r="AW111" s="506"/>
      <c r="AX111" s="483"/>
      <c r="AY111" s="484"/>
      <c r="AZ111" s="484"/>
      <c r="BA111" s="484"/>
      <c r="BB111" s="484"/>
      <c r="BC111" s="484"/>
      <c r="BD111" s="484"/>
      <c r="BE111" s="484"/>
      <c r="BF111" s="484"/>
      <c r="BG111" s="506"/>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row>
    <row r="112" spans="1:10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row>
    <row r="113" spans="1:100" ht="15" customHeight="1" x14ac:dyDescent="0.25">
      <c r="A113" s="4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row>
    <row r="114" spans="1:100" ht="15" customHeight="1" x14ac:dyDescent="0.25">
      <c r="A114" s="4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row>
    <row r="115" spans="1:10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row>
    <row r="116" spans="1:10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row>
    <row r="117" spans="1:10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row>
    <row r="118" spans="1:10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row>
    <row r="119" spans="1:10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row>
    <row r="120" spans="1:10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row>
    <row r="121" spans="1:100" ht="2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5"/>
      <c r="BJ121" s="45"/>
      <c r="BK121" s="45"/>
      <c r="BL121" s="45"/>
      <c r="BM121" s="45"/>
      <c r="BN121" s="45"/>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row>
    <row r="122" spans="1:100" ht="2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5"/>
      <c r="BJ122" s="45"/>
      <c r="BK122" s="45"/>
      <c r="BL122" s="45"/>
      <c r="BM122" s="45"/>
      <c r="BN122" s="45"/>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row>
    <row r="123" spans="1:10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row>
    <row r="124" spans="1:10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row>
    <row r="125" spans="1:10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row>
    <row r="126" spans="1:10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row>
    <row r="127" spans="1:10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row>
    <row r="128" spans="1:10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row>
    <row r="129" spans="1:10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row>
    <row r="130" spans="1:10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row>
    <row r="131" spans="1:10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row>
    <row r="132" spans="1:10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row>
    <row r="133" spans="1:10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row>
    <row r="134" spans="1:10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row>
    <row r="135" spans="1:10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row>
    <row r="136" spans="1:10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row>
    <row r="137" spans="1:10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row>
    <row r="138" spans="1:10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row>
    <row r="139" spans="1:10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row>
    <row r="140" spans="1:10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row>
    <row r="141" spans="1:10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row>
    <row r="142" spans="1:10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row>
    <row r="143" spans="1:10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row>
    <row r="144" spans="1:10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row>
    <row r="145" spans="1:83"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row>
    <row r="146" spans="1:83"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row>
    <row r="147" spans="1:83"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row>
    <row r="148" spans="1:83"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row>
    <row r="149" spans="1:83"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row>
    <row r="150" spans="1:83"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row>
    <row r="151" spans="1:83"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row>
    <row r="152" spans="1:83"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row>
    <row r="153" spans="1:83"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row>
    <row r="154" spans="1:83"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row>
    <row r="155" spans="1:83"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row>
    <row r="156" spans="1:83"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row>
    <row r="157" spans="1:83"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row>
    <row r="158" spans="1:83"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row>
    <row r="159" spans="1:83"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row>
    <row r="160" spans="1:83"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row>
    <row r="161" spans="1:83"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row>
    <row r="162" spans="1:83"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row>
    <row r="163" spans="1:83"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row>
    <row r="164" spans="1:83"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row>
    <row r="165" spans="1:83"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row>
    <row r="166" spans="1:83"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row>
    <row r="167" spans="1:83"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row>
    <row r="168" spans="1:83"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row>
    <row r="169" spans="1:83"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row>
    <row r="170" spans="1:83"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row>
    <row r="171" spans="1:83"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row>
    <row r="172" spans="1:83"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row>
    <row r="173" spans="1:83"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row>
    <row r="174" spans="1:83"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row>
    <row r="175" spans="1:83"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row>
    <row r="176" spans="1:83"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row>
    <row r="177" spans="1:83"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row>
    <row r="178" spans="1:83"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row>
    <row r="179" spans="1:83"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row>
    <row r="180" spans="1:83"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row>
    <row r="181" spans="1:83"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row>
    <row r="182" spans="1:83"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row>
    <row r="183" spans="1:83" x14ac:dyDescent="0.25">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row>
    <row r="184" spans="1:83" x14ac:dyDescent="0.25">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row>
    <row r="185" spans="1:83" x14ac:dyDescent="0.25">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row>
    <row r="186" spans="1:83" x14ac:dyDescent="0.25">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row>
    <row r="187" spans="1:83" x14ac:dyDescent="0.25">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row>
    <row r="188" spans="1:83" x14ac:dyDescent="0.25">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row>
    <row r="189" spans="1:83" x14ac:dyDescent="0.25">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row>
    <row r="190" spans="1:83" x14ac:dyDescent="0.25">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row>
    <row r="191" spans="1:83" x14ac:dyDescent="0.25">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row>
    <row r="192" spans="1:83" x14ac:dyDescent="0.25">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row>
    <row r="193" spans="2:83" x14ac:dyDescent="0.25">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row>
    <row r="194" spans="2:83" x14ac:dyDescent="0.25">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row>
    <row r="195" spans="2:83" x14ac:dyDescent="0.2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row>
    <row r="196" spans="2:83" x14ac:dyDescent="0.25">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row>
    <row r="197" spans="2:83" x14ac:dyDescent="0.25">
      <c r="B197" s="41"/>
      <c r="C197" s="41"/>
      <c r="D197" s="41"/>
      <c r="E197" s="41"/>
      <c r="F197" s="41"/>
      <c r="G197" s="41"/>
      <c r="H197" s="41"/>
      <c r="I197" s="41"/>
      <c r="BI197" s="41"/>
      <c r="BJ197" s="41"/>
      <c r="BK197" s="41"/>
      <c r="BL197" s="41"/>
      <c r="BM197" s="41"/>
      <c r="BN197" s="41"/>
    </row>
    <row r="198" spans="2:83" x14ac:dyDescent="0.25">
      <c r="B198" s="41"/>
      <c r="C198" s="41"/>
      <c r="D198" s="41"/>
      <c r="E198" s="41"/>
      <c r="F198" s="41"/>
      <c r="G198" s="41"/>
      <c r="H198" s="41"/>
      <c r="I198" s="41"/>
      <c r="BI198" s="41"/>
      <c r="BJ198" s="41"/>
      <c r="BK198" s="41"/>
      <c r="BL198" s="41"/>
      <c r="BM198" s="41"/>
      <c r="BN198" s="41"/>
    </row>
    <row r="199" spans="2:83" x14ac:dyDescent="0.25">
      <c r="B199" s="41"/>
      <c r="C199" s="41"/>
      <c r="D199" s="41"/>
      <c r="E199" s="41"/>
      <c r="F199" s="41"/>
      <c r="G199" s="41"/>
      <c r="H199" s="41"/>
      <c r="I199" s="41"/>
      <c r="BI199" s="41"/>
      <c r="BJ199" s="41"/>
      <c r="BK199" s="41"/>
      <c r="BL199" s="41"/>
      <c r="BM199" s="41"/>
      <c r="BN199" s="41"/>
    </row>
    <row r="200" spans="2:83" x14ac:dyDescent="0.25">
      <c r="B200" s="41"/>
      <c r="C200" s="41"/>
      <c r="D200" s="41"/>
      <c r="E200" s="41"/>
      <c r="F200" s="41"/>
      <c r="G200" s="41"/>
      <c r="H200" s="41"/>
      <c r="I200" s="41"/>
      <c r="BI200" s="41"/>
      <c r="BJ200" s="41"/>
      <c r="BK200" s="41"/>
      <c r="BL200" s="41"/>
      <c r="BM200" s="41"/>
      <c r="BN200" s="41"/>
    </row>
    <row r="201" spans="2:83" x14ac:dyDescent="0.25">
      <c r="BI201" s="41"/>
      <c r="BJ201" s="41"/>
      <c r="BK201" s="41"/>
      <c r="BL201" s="41"/>
      <c r="BM201" s="41"/>
      <c r="BN201" s="41"/>
    </row>
    <row r="202" spans="2:83" x14ac:dyDescent="0.25">
      <c r="BI202" s="41"/>
      <c r="BJ202" s="41"/>
      <c r="BK202" s="41"/>
      <c r="BL202" s="41"/>
      <c r="BM202" s="41"/>
      <c r="BN202" s="41"/>
    </row>
    <row r="203" spans="2:83" x14ac:dyDescent="0.25">
      <c r="BI203" s="41"/>
      <c r="BJ203" s="41"/>
      <c r="BK203" s="41"/>
      <c r="BL203" s="41"/>
      <c r="BM203" s="41"/>
      <c r="BN203" s="41"/>
    </row>
    <row r="204" spans="2:83" x14ac:dyDescent="0.25">
      <c r="BI204" s="41"/>
      <c r="BJ204" s="41"/>
      <c r="BK204" s="41"/>
      <c r="BL204" s="41"/>
      <c r="BM204" s="41"/>
      <c r="BN204" s="41"/>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1"/>
      <c r="B1" s="547" t="s">
        <v>49</v>
      </c>
      <c r="C1" s="547"/>
      <c r="D1" s="547"/>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7"/>
      <c r="C3" s="8" t="s">
        <v>46</v>
      </c>
      <c r="D3" s="8" t="s">
        <v>4</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9" t="s">
        <v>45</v>
      </c>
      <c r="C4" s="10" t="s">
        <v>93</v>
      </c>
      <c r="D4" s="11">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2" t="s">
        <v>47</v>
      </c>
      <c r="C5" s="13" t="s">
        <v>94</v>
      </c>
      <c r="D5" s="14">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5" t="s">
        <v>98</v>
      </c>
      <c r="C6" s="13" t="s">
        <v>95</v>
      </c>
      <c r="D6" s="14">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6" t="s">
        <v>6</v>
      </c>
      <c r="C7" s="13" t="s">
        <v>96</v>
      </c>
      <c r="D7" s="14">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17" t="s">
        <v>48</v>
      </c>
      <c r="C8" s="13" t="s">
        <v>97</v>
      </c>
      <c r="D8" s="14">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65"/>
      <c r="C9" s="65"/>
      <c r="D9" s="65"/>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66"/>
      <c r="C10" s="65"/>
      <c r="D10" s="65"/>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65"/>
      <c r="C11" s="65"/>
      <c r="D11" s="65"/>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65"/>
      <c r="C12" s="65"/>
      <c r="D12" s="65"/>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65"/>
      <c r="C13" s="65"/>
      <c r="D13" s="65"/>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65"/>
      <c r="C14" s="65"/>
      <c r="D14" s="65"/>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65"/>
      <c r="C15" s="65"/>
      <c r="D15" s="65"/>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65"/>
      <c r="C16" s="65"/>
      <c r="D16" s="65"/>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65"/>
      <c r="C17" s="65"/>
      <c r="D17" s="65"/>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65"/>
      <c r="C18" s="65"/>
      <c r="D18" s="65"/>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548" t="s">
        <v>57</v>
      </c>
      <c r="C1" s="548"/>
      <c r="D1" s="548"/>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30" x14ac:dyDescent="0.25">
      <c r="A3" s="41"/>
      <c r="B3" s="62"/>
      <c r="C3" s="30" t="s">
        <v>50</v>
      </c>
      <c r="D3" s="30" t="s">
        <v>51</v>
      </c>
      <c r="E3" s="41"/>
      <c r="F3" s="41"/>
      <c r="G3" s="41"/>
      <c r="H3" s="41"/>
      <c r="I3" s="41"/>
      <c r="J3" s="41"/>
      <c r="K3" s="41"/>
      <c r="L3" s="41"/>
      <c r="M3" s="41"/>
      <c r="N3" s="41"/>
      <c r="O3" s="41"/>
      <c r="P3" s="41"/>
      <c r="Q3" s="41"/>
      <c r="R3" s="41"/>
      <c r="S3" s="41"/>
      <c r="T3" s="41"/>
      <c r="U3" s="41"/>
    </row>
    <row r="4" spans="1:21" ht="33.75" x14ac:dyDescent="0.25">
      <c r="A4" s="61" t="s">
        <v>77</v>
      </c>
      <c r="B4" s="33" t="s">
        <v>92</v>
      </c>
      <c r="C4" s="38" t="s">
        <v>132</v>
      </c>
      <c r="D4" s="31" t="s">
        <v>90</v>
      </c>
      <c r="E4" s="41"/>
      <c r="F4" s="41"/>
      <c r="G4" s="41"/>
      <c r="H4" s="41"/>
      <c r="I4" s="41"/>
      <c r="J4" s="41"/>
      <c r="K4" s="41"/>
      <c r="L4" s="41"/>
      <c r="M4" s="41"/>
      <c r="N4" s="41"/>
      <c r="O4" s="41"/>
      <c r="P4" s="41"/>
      <c r="Q4" s="41"/>
      <c r="R4" s="41"/>
      <c r="S4" s="41"/>
      <c r="T4" s="41"/>
      <c r="U4" s="41"/>
    </row>
    <row r="5" spans="1:21" ht="101.25" x14ac:dyDescent="0.25">
      <c r="A5" s="61" t="s">
        <v>78</v>
      </c>
      <c r="B5" s="34" t="s">
        <v>53</v>
      </c>
      <c r="C5" s="39" t="s">
        <v>86</v>
      </c>
      <c r="D5" s="32" t="s">
        <v>486</v>
      </c>
      <c r="E5" s="41"/>
      <c r="F5" s="41"/>
      <c r="G5" s="41"/>
      <c r="H5" s="41"/>
      <c r="I5" s="41"/>
      <c r="J5" s="41"/>
      <c r="K5" s="41"/>
      <c r="L5" s="41"/>
      <c r="M5" s="41"/>
      <c r="N5" s="41"/>
      <c r="O5" s="41"/>
      <c r="P5" s="41"/>
      <c r="Q5" s="41"/>
      <c r="R5" s="41"/>
      <c r="S5" s="41"/>
      <c r="T5" s="41"/>
      <c r="U5" s="41"/>
    </row>
    <row r="6" spans="1:21" ht="67.5" x14ac:dyDescent="0.25">
      <c r="A6" s="61" t="s">
        <v>75</v>
      </c>
      <c r="B6" s="35" t="s">
        <v>54</v>
      </c>
      <c r="C6" s="39" t="s">
        <v>87</v>
      </c>
      <c r="D6" s="32" t="s">
        <v>91</v>
      </c>
      <c r="E6" s="41"/>
      <c r="F6" s="41"/>
      <c r="G6" s="41"/>
      <c r="H6" s="41"/>
      <c r="I6" s="41"/>
      <c r="J6" s="41"/>
      <c r="K6" s="41"/>
      <c r="L6" s="41"/>
      <c r="M6" s="41"/>
      <c r="N6" s="41"/>
      <c r="O6" s="41"/>
      <c r="P6" s="41"/>
      <c r="Q6" s="41"/>
      <c r="R6" s="41"/>
      <c r="S6" s="41"/>
      <c r="T6" s="41"/>
      <c r="U6" s="41"/>
    </row>
    <row r="7" spans="1:21" ht="101.25" x14ac:dyDescent="0.25">
      <c r="A7" s="61" t="s">
        <v>7</v>
      </c>
      <c r="B7" s="36" t="s">
        <v>55</v>
      </c>
      <c r="C7" s="39" t="s">
        <v>88</v>
      </c>
      <c r="D7" s="32" t="s">
        <v>488</v>
      </c>
      <c r="E7" s="41"/>
      <c r="F7" s="41"/>
      <c r="G7" s="41"/>
      <c r="H7" s="41"/>
      <c r="I7" s="41"/>
      <c r="J7" s="41"/>
      <c r="K7" s="41"/>
      <c r="L7" s="41"/>
      <c r="M7" s="41"/>
      <c r="N7" s="41"/>
      <c r="O7" s="41"/>
      <c r="P7" s="41"/>
      <c r="Q7" s="41"/>
      <c r="R7" s="41"/>
      <c r="S7" s="41"/>
      <c r="T7" s="41"/>
      <c r="U7" s="41"/>
    </row>
    <row r="8" spans="1:21" ht="67.5" x14ac:dyDescent="0.25">
      <c r="A8" s="61" t="s">
        <v>79</v>
      </c>
      <c r="B8" s="37" t="s">
        <v>56</v>
      </c>
      <c r="C8" s="39" t="s">
        <v>89</v>
      </c>
      <c r="D8" s="32" t="s">
        <v>109</v>
      </c>
      <c r="E8" s="41"/>
      <c r="F8" s="41"/>
      <c r="G8" s="41"/>
      <c r="H8" s="41"/>
      <c r="I8" s="41"/>
      <c r="J8" s="41"/>
      <c r="K8" s="41"/>
      <c r="L8" s="41"/>
      <c r="M8" s="41"/>
      <c r="N8" s="41"/>
      <c r="O8" s="41"/>
      <c r="P8" s="41"/>
      <c r="Q8" s="41"/>
      <c r="R8" s="41"/>
      <c r="S8" s="41"/>
      <c r="T8" s="41"/>
      <c r="U8" s="41"/>
    </row>
    <row r="9" spans="1:21" ht="20.25" x14ac:dyDescent="0.25">
      <c r="A9" s="61"/>
      <c r="B9" s="61"/>
      <c r="C9" s="63"/>
      <c r="D9" s="63"/>
      <c r="E9" s="41"/>
      <c r="F9" s="41"/>
      <c r="G9" s="41"/>
      <c r="H9" s="41"/>
      <c r="I9" s="41"/>
      <c r="J9" s="41"/>
      <c r="K9" s="41"/>
      <c r="L9" s="41"/>
      <c r="M9" s="41"/>
      <c r="N9" s="41"/>
      <c r="O9" s="41"/>
      <c r="P9" s="41"/>
      <c r="Q9" s="41"/>
      <c r="R9" s="41"/>
      <c r="S9" s="41"/>
      <c r="T9" s="41"/>
      <c r="U9" s="41"/>
    </row>
    <row r="10" spans="1:21" ht="16.5" x14ac:dyDescent="0.25">
      <c r="A10" s="61"/>
      <c r="B10" s="64"/>
      <c r="C10" s="64"/>
      <c r="D10" s="64"/>
      <c r="E10" s="41"/>
      <c r="F10" s="41"/>
      <c r="G10" s="41"/>
      <c r="H10" s="41"/>
      <c r="I10" s="41"/>
      <c r="J10" s="41"/>
      <c r="K10" s="41"/>
      <c r="L10" s="41"/>
      <c r="M10" s="41"/>
      <c r="N10" s="41"/>
      <c r="O10" s="41"/>
      <c r="P10" s="41"/>
      <c r="Q10" s="41"/>
      <c r="R10" s="41"/>
      <c r="S10" s="41"/>
      <c r="T10" s="41"/>
      <c r="U10" s="41"/>
    </row>
    <row r="11" spans="1:21" x14ac:dyDescent="0.25">
      <c r="A11" s="61"/>
      <c r="B11" s="61" t="s">
        <v>84</v>
      </c>
      <c r="C11" s="61" t="s">
        <v>478</v>
      </c>
      <c r="D11" s="61" t="s">
        <v>479</v>
      </c>
      <c r="E11" s="41"/>
      <c r="F11" s="41"/>
      <c r="G11" s="41"/>
      <c r="H11" s="41"/>
      <c r="I11" s="41"/>
      <c r="J11" s="41"/>
      <c r="K11" s="41"/>
      <c r="L11" s="41"/>
      <c r="M11" s="41"/>
      <c r="N11" s="41"/>
      <c r="O11" s="41"/>
      <c r="P11" s="41"/>
      <c r="Q11" s="41"/>
      <c r="R11" s="41"/>
      <c r="S11" s="41"/>
      <c r="T11" s="41"/>
      <c r="U11" s="41"/>
    </row>
    <row r="12" spans="1:21" x14ac:dyDescent="0.25">
      <c r="A12" s="61"/>
      <c r="B12" s="61" t="s">
        <v>82</v>
      </c>
      <c r="C12" s="61" t="s">
        <v>480</v>
      </c>
      <c r="D12" s="61" t="s">
        <v>487</v>
      </c>
      <c r="E12" s="41"/>
      <c r="F12" s="41"/>
      <c r="G12" s="41"/>
      <c r="H12" s="41"/>
      <c r="I12" s="41"/>
      <c r="J12" s="41"/>
      <c r="K12" s="41"/>
      <c r="L12" s="41"/>
      <c r="M12" s="41"/>
      <c r="N12" s="41"/>
      <c r="O12" s="41"/>
      <c r="P12" s="41"/>
      <c r="Q12" s="41"/>
      <c r="R12" s="41"/>
      <c r="S12" s="41"/>
      <c r="T12" s="41"/>
      <c r="U12" s="41"/>
    </row>
    <row r="13" spans="1:21" x14ac:dyDescent="0.25">
      <c r="A13" s="61"/>
      <c r="B13" s="61"/>
      <c r="C13" s="61" t="s">
        <v>481</v>
      </c>
      <c r="D13" s="61" t="s">
        <v>482</v>
      </c>
      <c r="E13" s="41"/>
      <c r="F13" s="41"/>
      <c r="G13" s="41"/>
      <c r="H13" s="41"/>
      <c r="I13" s="41"/>
      <c r="J13" s="41"/>
      <c r="K13" s="41"/>
      <c r="L13" s="41"/>
      <c r="M13" s="41"/>
      <c r="N13" s="41"/>
      <c r="O13" s="41"/>
      <c r="P13" s="41"/>
      <c r="Q13" s="41"/>
      <c r="R13" s="41"/>
      <c r="S13" s="41"/>
      <c r="T13" s="41"/>
      <c r="U13" s="41"/>
    </row>
    <row r="14" spans="1:21" x14ac:dyDescent="0.25">
      <c r="A14" s="61"/>
      <c r="B14" s="61"/>
      <c r="C14" s="61" t="s">
        <v>483</v>
      </c>
      <c r="D14" s="61" t="s">
        <v>489</v>
      </c>
      <c r="E14" s="41"/>
      <c r="F14" s="41"/>
      <c r="G14" s="41"/>
      <c r="H14" s="41"/>
      <c r="I14" s="41"/>
      <c r="J14" s="41"/>
      <c r="K14" s="41"/>
      <c r="L14" s="41"/>
      <c r="M14" s="41"/>
      <c r="N14" s="41"/>
      <c r="O14" s="41"/>
      <c r="P14" s="41"/>
      <c r="Q14" s="41"/>
      <c r="R14" s="41"/>
      <c r="S14" s="41"/>
      <c r="T14" s="41"/>
      <c r="U14" s="41"/>
    </row>
    <row r="15" spans="1:21" x14ac:dyDescent="0.25">
      <c r="A15" s="61"/>
      <c r="B15" s="61"/>
      <c r="C15" s="61" t="s">
        <v>484</v>
      </c>
      <c r="D15" s="61" t="s">
        <v>485</v>
      </c>
      <c r="E15" s="41"/>
      <c r="F15" s="41"/>
      <c r="G15" s="41"/>
      <c r="H15" s="41"/>
      <c r="I15" s="41"/>
      <c r="J15" s="41"/>
      <c r="K15" s="41"/>
      <c r="L15" s="41"/>
      <c r="M15" s="41"/>
      <c r="N15" s="41"/>
      <c r="O15" s="41"/>
      <c r="P15" s="41"/>
      <c r="Q15" s="41"/>
      <c r="R15" s="41"/>
      <c r="S15" s="41"/>
      <c r="T15" s="41"/>
      <c r="U15" s="41"/>
    </row>
    <row r="16" spans="1:21" x14ac:dyDescent="0.25">
      <c r="A16" s="61"/>
      <c r="B16" s="61"/>
      <c r="C16" s="61"/>
      <c r="D16" s="61"/>
      <c r="E16" s="41"/>
      <c r="F16" s="41"/>
      <c r="G16" s="41"/>
      <c r="H16" s="41"/>
      <c r="I16" s="41"/>
      <c r="J16" s="41"/>
      <c r="K16" s="41"/>
      <c r="L16" s="41"/>
      <c r="M16" s="41"/>
      <c r="N16" s="41"/>
      <c r="O16" s="41"/>
    </row>
    <row r="17" spans="1:15" x14ac:dyDescent="0.25">
      <c r="A17" s="61"/>
      <c r="B17" s="61"/>
      <c r="C17" s="61"/>
      <c r="D17" s="61"/>
      <c r="E17" s="41"/>
      <c r="F17" s="41"/>
      <c r="G17" s="41"/>
      <c r="H17" s="41"/>
      <c r="I17" s="41"/>
      <c r="J17" s="41"/>
      <c r="K17" s="41"/>
      <c r="L17" s="41"/>
      <c r="M17" s="41"/>
      <c r="N17" s="41"/>
      <c r="O17" s="41"/>
    </row>
    <row r="18" spans="1:15" x14ac:dyDescent="0.25">
      <c r="A18" s="61"/>
      <c r="B18" s="65"/>
      <c r="C18" s="65"/>
      <c r="D18" s="65"/>
      <c r="E18" s="41"/>
      <c r="F18" s="41"/>
      <c r="G18" s="41"/>
      <c r="H18" s="41"/>
      <c r="I18" s="41"/>
      <c r="J18" s="41"/>
      <c r="K18" s="41"/>
      <c r="L18" s="41"/>
      <c r="M18" s="41"/>
      <c r="N18" s="41"/>
      <c r="O18" s="41"/>
    </row>
    <row r="19" spans="1:15" x14ac:dyDescent="0.25">
      <c r="A19" s="61"/>
      <c r="B19" s="65"/>
      <c r="C19" s="65"/>
      <c r="D19" s="65"/>
      <c r="E19" s="41"/>
      <c r="F19" s="41"/>
      <c r="G19" s="41"/>
      <c r="H19" s="41"/>
      <c r="I19" s="41"/>
      <c r="J19" s="41"/>
      <c r="K19" s="41"/>
      <c r="L19" s="41"/>
      <c r="M19" s="41"/>
      <c r="N19" s="41"/>
      <c r="O19" s="41"/>
    </row>
    <row r="20" spans="1:15" x14ac:dyDescent="0.25">
      <c r="A20" s="61"/>
      <c r="B20" s="65"/>
      <c r="C20" s="65"/>
      <c r="D20" s="65"/>
      <c r="E20" s="41"/>
      <c r="F20" s="41"/>
      <c r="G20" s="41"/>
      <c r="H20" s="41"/>
      <c r="I20" s="41"/>
      <c r="J20" s="41"/>
      <c r="K20" s="41"/>
      <c r="L20" s="41"/>
      <c r="M20" s="41"/>
      <c r="N20" s="41"/>
      <c r="O20" s="41"/>
    </row>
    <row r="21" spans="1:15" x14ac:dyDescent="0.25">
      <c r="A21" s="61"/>
      <c r="B21" s="65"/>
      <c r="C21" s="65"/>
      <c r="D21" s="65"/>
      <c r="E21" s="41"/>
      <c r="F21" s="41"/>
      <c r="G21" s="41"/>
      <c r="H21" s="41"/>
      <c r="I21" s="41"/>
      <c r="J21" s="41"/>
      <c r="K21" s="41"/>
      <c r="L21" s="41"/>
      <c r="M21" s="41"/>
      <c r="N21" s="41"/>
      <c r="O21" s="41"/>
    </row>
    <row r="22" spans="1:15" ht="20.25" x14ac:dyDescent="0.25">
      <c r="A22" s="61"/>
      <c r="B22" s="61"/>
      <c r="C22" s="63"/>
      <c r="D22" s="63"/>
      <c r="E22" s="41"/>
      <c r="F22" s="41"/>
      <c r="G22" s="41"/>
      <c r="H22" s="41"/>
      <c r="I22" s="41"/>
      <c r="J22" s="41"/>
      <c r="K22" s="41"/>
      <c r="L22" s="41"/>
      <c r="M22" s="41"/>
      <c r="N22" s="41"/>
      <c r="O22" s="41"/>
    </row>
    <row r="23" spans="1:15" ht="20.25" x14ac:dyDescent="0.25">
      <c r="A23" s="61"/>
      <c r="B23" s="61"/>
      <c r="C23" s="63"/>
      <c r="D23" s="63"/>
      <c r="E23" s="41"/>
      <c r="F23" s="41"/>
      <c r="G23" s="41"/>
      <c r="H23" s="41"/>
      <c r="I23" s="41"/>
      <c r="J23" s="41"/>
      <c r="K23" s="41"/>
      <c r="L23" s="41"/>
      <c r="M23" s="41"/>
      <c r="N23" s="41"/>
      <c r="O23" s="41"/>
    </row>
    <row r="24" spans="1:15" ht="20.25" x14ac:dyDescent="0.25">
      <c r="A24" s="61"/>
      <c r="B24" s="61"/>
      <c r="C24" s="63"/>
      <c r="D24" s="63"/>
      <c r="E24" s="41"/>
      <c r="F24" s="41"/>
      <c r="G24" s="41"/>
      <c r="H24" s="41"/>
      <c r="I24" s="41"/>
      <c r="J24" s="41"/>
      <c r="K24" s="41"/>
      <c r="L24" s="41"/>
      <c r="M24" s="41"/>
      <c r="N24" s="41"/>
      <c r="O24" s="41"/>
    </row>
    <row r="25" spans="1:15" ht="20.25" x14ac:dyDescent="0.25">
      <c r="A25" s="61"/>
      <c r="B25" s="61"/>
      <c r="C25" s="63"/>
      <c r="D25" s="63"/>
      <c r="E25" s="41"/>
      <c r="F25" s="41"/>
      <c r="G25" s="41"/>
      <c r="H25" s="41"/>
      <c r="I25" s="41"/>
      <c r="J25" s="41"/>
      <c r="K25" s="41"/>
      <c r="L25" s="41"/>
      <c r="M25" s="41"/>
      <c r="N25" s="41"/>
      <c r="O25" s="41"/>
    </row>
    <row r="26" spans="1:15" ht="20.25" x14ac:dyDescent="0.25">
      <c r="A26" s="61"/>
      <c r="B26" s="61"/>
      <c r="C26" s="63"/>
      <c r="D26" s="63"/>
      <c r="E26" s="41"/>
      <c r="F26" s="41"/>
      <c r="G26" s="41"/>
      <c r="H26" s="41"/>
      <c r="I26" s="41"/>
      <c r="J26" s="41"/>
      <c r="K26" s="41"/>
      <c r="L26" s="41"/>
      <c r="M26" s="41"/>
      <c r="N26" s="41"/>
      <c r="O26" s="41"/>
    </row>
    <row r="27" spans="1:15" ht="20.25" x14ac:dyDescent="0.25">
      <c r="A27" s="61"/>
      <c r="B27" s="61"/>
      <c r="C27" s="63"/>
      <c r="D27" s="63"/>
      <c r="E27" s="41"/>
      <c r="F27" s="41"/>
      <c r="G27" s="41"/>
      <c r="H27" s="41"/>
      <c r="I27" s="41"/>
      <c r="J27" s="41"/>
      <c r="K27" s="41"/>
      <c r="L27" s="41"/>
      <c r="M27" s="41"/>
      <c r="N27" s="41"/>
      <c r="O27" s="41"/>
    </row>
    <row r="28" spans="1:15" ht="20.25" x14ac:dyDescent="0.25">
      <c r="A28" s="61"/>
      <c r="B28" s="61"/>
      <c r="C28" s="63"/>
      <c r="D28" s="63"/>
      <c r="E28" s="41"/>
      <c r="F28" s="41"/>
      <c r="G28" s="41"/>
      <c r="H28" s="41"/>
      <c r="I28" s="41"/>
      <c r="J28" s="41"/>
      <c r="K28" s="41"/>
      <c r="L28" s="41"/>
      <c r="M28" s="41"/>
      <c r="N28" s="41"/>
      <c r="O28" s="41"/>
    </row>
    <row r="29" spans="1:15" ht="20.25" x14ac:dyDescent="0.25">
      <c r="A29" s="61"/>
      <c r="B29" s="61"/>
      <c r="C29" s="63"/>
      <c r="D29" s="63"/>
      <c r="E29" s="41"/>
      <c r="F29" s="41"/>
      <c r="G29" s="41"/>
      <c r="H29" s="41"/>
      <c r="I29" s="41"/>
      <c r="J29" s="41"/>
      <c r="K29" s="41"/>
      <c r="L29" s="41"/>
      <c r="M29" s="41"/>
      <c r="N29" s="41"/>
      <c r="O29" s="41"/>
    </row>
    <row r="30" spans="1:15" ht="20.25" x14ac:dyDescent="0.25">
      <c r="A30" s="61"/>
      <c r="B30" s="61"/>
      <c r="C30" s="63"/>
      <c r="D30" s="63"/>
      <c r="E30" s="41"/>
      <c r="F30" s="41"/>
      <c r="G30" s="41"/>
      <c r="H30" s="41"/>
      <c r="I30" s="41"/>
      <c r="J30" s="41"/>
      <c r="K30" s="41"/>
      <c r="L30" s="41"/>
      <c r="M30" s="41"/>
      <c r="N30" s="41"/>
      <c r="O30" s="41"/>
    </row>
    <row r="31" spans="1:15" ht="20.25" x14ac:dyDescent="0.25">
      <c r="A31" s="61"/>
      <c r="B31" s="61"/>
      <c r="C31" s="63"/>
      <c r="D31" s="63"/>
      <c r="E31" s="41"/>
      <c r="F31" s="41"/>
      <c r="G31" s="41"/>
      <c r="H31" s="41"/>
      <c r="I31" s="41"/>
      <c r="J31" s="41"/>
      <c r="K31" s="41"/>
      <c r="L31" s="41"/>
      <c r="M31" s="41"/>
      <c r="N31" s="41"/>
      <c r="O31" s="41"/>
    </row>
    <row r="32" spans="1:15" ht="20.25" x14ac:dyDescent="0.25">
      <c r="A32" s="61"/>
      <c r="B32" s="61"/>
      <c r="C32" s="63"/>
      <c r="D32" s="63"/>
      <c r="E32" s="41"/>
      <c r="F32" s="41"/>
      <c r="G32" s="41"/>
      <c r="H32" s="41"/>
      <c r="I32" s="41"/>
      <c r="J32" s="41"/>
      <c r="K32" s="41"/>
      <c r="L32" s="41"/>
      <c r="M32" s="41"/>
      <c r="N32" s="41"/>
      <c r="O32" s="41"/>
    </row>
    <row r="33" spans="1:15" ht="20.25" x14ac:dyDescent="0.25">
      <c r="A33" s="61"/>
      <c r="B33" s="61"/>
      <c r="C33" s="63"/>
      <c r="D33" s="63"/>
      <c r="E33" s="41"/>
      <c r="F33" s="41"/>
      <c r="G33" s="41"/>
      <c r="H33" s="41"/>
      <c r="I33" s="41"/>
      <c r="J33" s="41"/>
      <c r="K33" s="41"/>
      <c r="L33" s="41"/>
      <c r="M33" s="41"/>
      <c r="N33" s="41"/>
      <c r="O33" s="41"/>
    </row>
    <row r="34" spans="1:15" ht="20.25" x14ac:dyDescent="0.25">
      <c r="A34" s="61"/>
      <c r="B34" s="61"/>
      <c r="C34" s="63"/>
      <c r="D34" s="63"/>
      <c r="E34" s="41"/>
      <c r="F34" s="41"/>
      <c r="G34" s="41"/>
      <c r="H34" s="41"/>
      <c r="I34" s="41"/>
      <c r="J34" s="41"/>
      <c r="K34" s="41"/>
      <c r="L34" s="41"/>
      <c r="M34" s="41"/>
      <c r="N34" s="41"/>
      <c r="O34" s="41"/>
    </row>
    <row r="35" spans="1:15" ht="20.25" x14ac:dyDescent="0.25">
      <c r="A35" s="61"/>
      <c r="B35" s="61"/>
      <c r="C35" s="63"/>
      <c r="D35" s="63"/>
      <c r="E35" s="41"/>
      <c r="F35" s="41"/>
      <c r="G35" s="41"/>
      <c r="H35" s="41"/>
      <c r="I35" s="41"/>
      <c r="J35" s="41"/>
      <c r="K35" s="41"/>
      <c r="L35" s="41"/>
      <c r="M35" s="41"/>
      <c r="N35" s="41"/>
      <c r="O35" s="41"/>
    </row>
    <row r="36" spans="1:15" ht="20.25" x14ac:dyDescent="0.25">
      <c r="A36" s="61"/>
      <c r="B36" s="61"/>
      <c r="C36" s="63"/>
      <c r="D36" s="63"/>
      <c r="E36" s="41"/>
      <c r="F36" s="41"/>
      <c r="G36" s="41"/>
      <c r="H36" s="41"/>
      <c r="I36" s="41"/>
      <c r="J36" s="41"/>
      <c r="K36" s="41"/>
      <c r="L36" s="41"/>
      <c r="M36" s="41"/>
      <c r="N36" s="41"/>
      <c r="O36" s="41"/>
    </row>
    <row r="37" spans="1:15" ht="20.25" x14ac:dyDescent="0.25">
      <c r="A37" s="61"/>
      <c r="B37" s="61"/>
      <c r="C37" s="63"/>
      <c r="D37" s="63"/>
      <c r="E37" s="41"/>
      <c r="F37" s="41"/>
      <c r="G37" s="41"/>
      <c r="H37" s="41"/>
      <c r="I37" s="41"/>
      <c r="J37" s="41"/>
      <c r="K37" s="41"/>
      <c r="L37" s="41"/>
      <c r="M37" s="41"/>
      <c r="N37" s="41"/>
      <c r="O37" s="41"/>
    </row>
    <row r="38" spans="1:15" ht="20.25" x14ac:dyDescent="0.25">
      <c r="A38" s="61"/>
      <c r="B38" s="61"/>
      <c r="C38" s="63"/>
      <c r="D38" s="63"/>
      <c r="E38" s="41"/>
      <c r="F38" s="41"/>
      <c r="G38" s="41"/>
      <c r="H38" s="41"/>
      <c r="I38" s="41"/>
      <c r="J38" s="41"/>
      <c r="K38" s="41"/>
      <c r="L38" s="41"/>
      <c r="M38" s="41"/>
      <c r="N38" s="41"/>
      <c r="O38" s="41"/>
    </row>
    <row r="39" spans="1:15" ht="20.25" x14ac:dyDescent="0.25">
      <c r="A39" s="61"/>
      <c r="B39" s="61"/>
      <c r="C39" s="63"/>
      <c r="D39" s="63"/>
      <c r="E39" s="41"/>
      <c r="F39" s="41"/>
      <c r="G39" s="41"/>
      <c r="H39" s="41"/>
      <c r="I39" s="41"/>
      <c r="J39" s="41"/>
      <c r="K39" s="41"/>
      <c r="L39" s="41"/>
      <c r="M39" s="41"/>
      <c r="N39" s="41"/>
      <c r="O39" s="41"/>
    </row>
    <row r="40" spans="1:15" ht="20.25" x14ac:dyDescent="0.25">
      <c r="A40" s="61"/>
      <c r="B40" s="61"/>
      <c r="C40" s="63"/>
      <c r="D40" s="63"/>
      <c r="E40" s="41"/>
      <c r="F40" s="41"/>
      <c r="G40" s="41"/>
      <c r="H40" s="41"/>
      <c r="I40" s="41"/>
      <c r="J40" s="41"/>
      <c r="K40" s="41"/>
      <c r="L40" s="41"/>
      <c r="M40" s="41"/>
      <c r="N40" s="41"/>
      <c r="O40" s="41"/>
    </row>
    <row r="41" spans="1:15" ht="20.25" x14ac:dyDescent="0.25">
      <c r="A41" s="61"/>
      <c r="B41" s="61"/>
      <c r="C41" s="63"/>
      <c r="D41" s="63"/>
      <c r="E41" s="41"/>
      <c r="F41" s="41"/>
      <c r="G41" s="41"/>
      <c r="H41" s="41"/>
      <c r="I41" s="41"/>
      <c r="J41" s="41"/>
      <c r="K41" s="41"/>
      <c r="L41" s="41"/>
      <c r="M41" s="41"/>
      <c r="N41" s="41"/>
      <c r="O41" s="41"/>
    </row>
    <row r="42" spans="1:15" ht="20.25" x14ac:dyDescent="0.25">
      <c r="A42" s="61"/>
      <c r="B42" s="61"/>
      <c r="C42" s="63"/>
      <c r="D42" s="63"/>
      <c r="E42" s="41"/>
      <c r="F42" s="41"/>
      <c r="G42" s="41"/>
      <c r="H42" s="41"/>
      <c r="I42" s="41"/>
      <c r="J42" s="41"/>
      <c r="K42" s="41"/>
      <c r="L42" s="41"/>
      <c r="M42" s="41"/>
      <c r="N42" s="41"/>
      <c r="O42" s="41"/>
    </row>
    <row r="43" spans="1:15" ht="20.25" x14ac:dyDescent="0.25">
      <c r="A43" s="61"/>
      <c r="B43" s="61"/>
      <c r="C43" s="63"/>
      <c r="D43" s="63"/>
      <c r="E43" s="41"/>
      <c r="F43" s="41"/>
      <c r="G43" s="41"/>
      <c r="H43" s="41"/>
      <c r="I43" s="41"/>
      <c r="J43" s="41"/>
      <c r="K43" s="41"/>
      <c r="L43" s="41"/>
      <c r="M43" s="41"/>
      <c r="N43" s="41"/>
      <c r="O43" s="41"/>
    </row>
    <row r="44" spans="1:15" ht="20.25" x14ac:dyDescent="0.25">
      <c r="A44" s="61"/>
      <c r="B44" s="61"/>
      <c r="C44" s="63"/>
      <c r="D44" s="63"/>
      <c r="E44" s="41"/>
      <c r="F44" s="41"/>
      <c r="G44" s="41"/>
      <c r="H44" s="41"/>
      <c r="I44" s="41"/>
      <c r="J44" s="41"/>
      <c r="K44" s="41"/>
      <c r="L44" s="41"/>
      <c r="M44" s="41"/>
      <c r="N44" s="41"/>
      <c r="O44" s="41"/>
    </row>
    <row r="45" spans="1:15" ht="20.25" x14ac:dyDescent="0.25">
      <c r="A45" s="61"/>
      <c r="B45" s="61"/>
      <c r="C45" s="63"/>
      <c r="D45" s="63"/>
      <c r="E45" s="41"/>
      <c r="F45" s="41"/>
      <c r="G45" s="41"/>
      <c r="H45" s="41"/>
      <c r="I45" s="41"/>
      <c r="J45" s="41"/>
      <c r="K45" s="41"/>
      <c r="L45" s="41"/>
      <c r="M45" s="41"/>
      <c r="N45" s="41"/>
      <c r="O45" s="41"/>
    </row>
    <row r="46" spans="1:15" ht="20.25" x14ac:dyDescent="0.25">
      <c r="A46" s="61"/>
      <c r="B46" s="61"/>
      <c r="C46" s="63"/>
      <c r="D46" s="63"/>
      <c r="E46" s="41"/>
      <c r="F46" s="41"/>
      <c r="G46" s="41"/>
      <c r="H46" s="41"/>
      <c r="I46" s="41"/>
      <c r="J46" s="41"/>
      <c r="K46" s="41"/>
      <c r="L46" s="41"/>
      <c r="M46" s="41"/>
      <c r="N46" s="41"/>
      <c r="O46" s="41"/>
    </row>
    <row r="47" spans="1:15" ht="20.25" x14ac:dyDescent="0.25">
      <c r="A47" s="61"/>
      <c r="B47" s="61"/>
      <c r="C47" s="63"/>
      <c r="D47" s="63"/>
      <c r="E47" s="41"/>
      <c r="F47" s="41"/>
      <c r="G47" s="41"/>
      <c r="H47" s="41"/>
      <c r="I47" s="41"/>
      <c r="J47" s="41"/>
      <c r="K47" s="41"/>
      <c r="L47" s="41"/>
      <c r="M47" s="41"/>
      <c r="N47" s="41"/>
      <c r="O47" s="41"/>
    </row>
    <row r="48" spans="1:15" ht="20.25" x14ac:dyDescent="0.25">
      <c r="A48" s="61"/>
      <c r="B48" s="61"/>
      <c r="C48" s="63"/>
      <c r="D48" s="63"/>
      <c r="E48" s="41"/>
      <c r="F48" s="41"/>
      <c r="G48" s="41"/>
      <c r="H48" s="41"/>
      <c r="I48" s="41"/>
      <c r="J48" s="41"/>
      <c r="K48" s="41"/>
      <c r="L48" s="41"/>
      <c r="M48" s="41"/>
      <c r="N48" s="41"/>
      <c r="O48" s="41"/>
    </row>
    <row r="49" spans="1:15" ht="20.25" x14ac:dyDescent="0.25">
      <c r="A49" s="61"/>
      <c r="B49" s="61"/>
      <c r="C49" s="63"/>
      <c r="D49" s="63"/>
      <c r="E49" s="41"/>
      <c r="F49" s="41"/>
      <c r="G49" s="41"/>
      <c r="H49" s="41"/>
      <c r="I49" s="41"/>
      <c r="J49" s="41"/>
      <c r="K49" s="41"/>
      <c r="L49" s="41"/>
      <c r="M49" s="41"/>
      <c r="N49" s="41"/>
      <c r="O49" s="41"/>
    </row>
    <row r="50" spans="1:15" ht="20.25" x14ac:dyDescent="0.25">
      <c r="A50" s="61"/>
      <c r="B50" s="61"/>
      <c r="C50" s="63"/>
      <c r="D50" s="63"/>
      <c r="E50" s="41"/>
      <c r="F50" s="41"/>
      <c r="G50" s="41"/>
      <c r="H50" s="41"/>
      <c r="I50" s="41"/>
      <c r="J50" s="41"/>
      <c r="K50" s="41"/>
      <c r="L50" s="41"/>
      <c r="M50" s="41"/>
      <c r="N50" s="41"/>
      <c r="O50" s="41"/>
    </row>
    <row r="51" spans="1:15" ht="20.25" x14ac:dyDescent="0.25">
      <c r="A51" s="61"/>
      <c r="B51" s="61"/>
      <c r="C51" s="63"/>
      <c r="D51" s="63"/>
      <c r="E51" s="41"/>
      <c r="F51" s="41"/>
      <c r="G51" s="41"/>
      <c r="H51" s="41"/>
      <c r="I51" s="41"/>
      <c r="J51" s="41"/>
      <c r="K51" s="41"/>
      <c r="L51" s="41"/>
      <c r="M51" s="41"/>
      <c r="N51" s="41"/>
      <c r="O51" s="41"/>
    </row>
    <row r="52" spans="1:15" ht="20.25" x14ac:dyDescent="0.25">
      <c r="A52" s="61"/>
      <c r="B52" s="19"/>
      <c r="C52" s="28"/>
      <c r="D52" s="28"/>
    </row>
    <row r="53" spans="1:15" ht="20.25" x14ac:dyDescent="0.25">
      <c r="A53" s="61"/>
      <c r="B53" s="19"/>
      <c r="C53" s="28"/>
      <c r="D53" s="28"/>
    </row>
    <row r="54" spans="1:15" ht="20.25" x14ac:dyDescent="0.25">
      <c r="A54" s="61"/>
      <c r="B54" s="19"/>
      <c r="C54" s="28"/>
      <c r="D54" s="28"/>
    </row>
    <row r="55" spans="1:15" ht="20.25" x14ac:dyDescent="0.25">
      <c r="A55" s="61"/>
      <c r="B55" s="19"/>
      <c r="C55" s="28"/>
      <c r="D55" s="28"/>
    </row>
    <row r="56" spans="1:15" ht="20.25" x14ac:dyDescent="0.25">
      <c r="A56" s="61"/>
      <c r="B56" s="19"/>
      <c r="C56" s="28"/>
      <c r="D56" s="28"/>
    </row>
    <row r="57" spans="1:15" ht="20.25" x14ac:dyDescent="0.25">
      <c r="A57" s="61"/>
      <c r="B57" s="19"/>
      <c r="C57" s="28"/>
      <c r="D57" s="28"/>
    </row>
    <row r="58" spans="1:15" ht="20.25" x14ac:dyDescent="0.25">
      <c r="A58" s="61"/>
      <c r="B58" s="19"/>
      <c r="C58" s="28"/>
      <c r="D58" s="28"/>
    </row>
    <row r="59" spans="1:15" ht="20.25" x14ac:dyDescent="0.25">
      <c r="A59" s="61"/>
      <c r="B59" s="19"/>
      <c r="C59" s="28"/>
      <c r="D59" s="28"/>
    </row>
    <row r="60" spans="1:15" ht="20.25" x14ac:dyDescent="0.25">
      <c r="A60" s="61"/>
      <c r="B60" s="19"/>
      <c r="C60" s="28"/>
      <c r="D60" s="28"/>
    </row>
    <row r="61" spans="1:15" ht="20.25" x14ac:dyDescent="0.25">
      <c r="A61" s="61"/>
      <c r="B61" s="19"/>
      <c r="C61" s="28"/>
      <c r="D61" s="28"/>
    </row>
    <row r="62" spans="1:15" ht="20.25" x14ac:dyDescent="0.25">
      <c r="A62" s="61"/>
      <c r="B62" s="19"/>
      <c r="C62" s="28"/>
      <c r="D62" s="28"/>
    </row>
    <row r="63" spans="1:15" ht="20.25" x14ac:dyDescent="0.25">
      <c r="A63" s="61"/>
      <c r="B63" s="19"/>
      <c r="C63" s="28"/>
      <c r="D63" s="28"/>
    </row>
    <row r="64" spans="1:15" ht="20.25" x14ac:dyDescent="0.25">
      <c r="A64" s="61"/>
      <c r="B64" s="19"/>
      <c r="C64" s="28"/>
      <c r="D64" s="28"/>
    </row>
    <row r="65" spans="1:4" ht="20.25" x14ac:dyDescent="0.25">
      <c r="A65" s="61"/>
      <c r="B65" s="19"/>
      <c r="C65" s="28"/>
      <c r="D65" s="28"/>
    </row>
    <row r="66" spans="1:4" ht="20.25" x14ac:dyDescent="0.25">
      <c r="A66" s="61"/>
      <c r="B66" s="19"/>
      <c r="C66" s="28"/>
      <c r="D66" s="28"/>
    </row>
    <row r="67" spans="1:4" ht="20.25" x14ac:dyDescent="0.25">
      <c r="A67" s="61"/>
      <c r="B67" s="19"/>
      <c r="C67" s="28"/>
      <c r="D67" s="28"/>
    </row>
    <row r="68" spans="1:4" ht="20.25" x14ac:dyDescent="0.25">
      <c r="A68" s="61"/>
      <c r="B68" s="19"/>
      <c r="C68" s="28"/>
      <c r="D68" s="28"/>
    </row>
    <row r="69" spans="1:4" ht="20.25" x14ac:dyDescent="0.25">
      <c r="A69" s="61"/>
      <c r="B69" s="19"/>
      <c r="C69" s="28"/>
      <c r="D69" s="28"/>
    </row>
    <row r="70" spans="1:4" ht="20.25" x14ac:dyDescent="0.25">
      <c r="A70" s="61"/>
      <c r="B70" s="19"/>
      <c r="C70" s="28"/>
      <c r="D70" s="28"/>
    </row>
    <row r="71" spans="1:4" ht="20.25" x14ac:dyDescent="0.25">
      <c r="A71" s="61"/>
      <c r="B71" s="19"/>
      <c r="C71" s="28"/>
      <c r="D71" s="28"/>
    </row>
    <row r="72" spans="1:4" ht="20.25" x14ac:dyDescent="0.25">
      <c r="A72" s="61"/>
      <c r="B72" s="19"/>
      <c r="C72" s="28"/>
      <c r="D72" s="28"/>
    </row>
    <row r="73" spans="1:4" ht="20.25" x14ac:dyDescent="0.25">
      <c r="A73" s="61"/>
      <c r="B73" s="19"/>
      <c r="C73" s="28"/>
      <c r="D73" s="28"/>
    </row>
    <row r="74" spans="1:4" ht="20.25" x14ac:dyDescent="0.25">
      <c r="A74" s="61"/>
      <c r="B74" s="19"/>
      <c r="C74" s="28"/>
      <c r="D74" s="28"/>
    </row>
    <row r="75" spans="1:4" ht="20.25" x14ac:dyDescent="0.25">
      <c r="A75" s="61"/>
      <c r="B75" s="19"/>
      <c r="C75" s="28"/>
      <c r="D75" s="28"/>
    </row>
    <row r="76" spans="1:4" ht="20.25" x14ac:dyDescent="0.25">
      <c r="A76" s="61"/>
      <c r="B76" s="19"/>
      <c r="C76" s="28"/>
      <c r="D76" s="28"/>
    </row>
    <row r="77" spans="1:4" ht="20.25" x14ac:dyDescent="0.25">
      <c r="A77" s="61"/>
      <c r="B77" s="19"/>
      <c r="C77" s="28"/>
      <c r="D77" s="28"/>
    </row>
    <row r="78" spans="1:4" ht="20.25" x14ac:dyDescent="0.25">
      <c r="A78" s="61"/>
      <c r="B78" s="19"/>
      <c r="C78" s="28"/>
      <c r="D78" s="28"/>
    </row>
    <row r="79" spans="1:4" ht="20.25" x14ac:dyDescent="0.25">
      <c r="A79" s="61"/>
      <c r="B79" s="19"/>
      <c r="C79" s="28"/>
      <c r="D79" s="28"/>
    </row>
    <row r="80" spans="1:4" ht="20.25" x14ac:dyDescent="0.25">
      <c r="A80" s="61"/>
      <c r="B80" s="19"/>
      <c r="C80" s="28"/>
      <c r="D80" s="28"/>
    </row>
    <row r="81" spans="1:4" ht="20.25" x14ac:dyDescent="0.25">
      <c r="A81" s="61"/>
      <c r="B81" s="19"/>
      <c r="C81" s="28"/>
      <c r="D81" s="28"/>
    </row>
    <row r="82" spans="1:4" ht="20.25" x14ac:dyDescent="0.25">
      <c r="A82" s="61"/>
      <c r="B82" s="19"/>
      <c r="C82" s="28"/>
      <c r="D82" s="28"/>
    </row>
    <row r="83" spans="1:4" ht="20.25" x14ac:dyDescent="0.25">
      <c r="A83" s="61"/>
      <c r="B83" s="19"/>
      <c r="C83" s="28"/>
      <c r="D83" s="28"/>
    </row>
    <row r="84" spans="1:4" ht="20.25" x14ac:dyDescent="0.25">
      <c r="A84" s="61"/>
      <c r="B84" s="19"/>
      <c r="C84" s="28"/>
      <c r="D84" s="28"/>
    </row>
    <row r="85" spans="1:4" ht="20.25" x14ac:dyDescent="0.25">
      <c r="A85" s="61"/>
      <c r="B85" s="19"/>
      <c r="C85" s="28"/>
      <c r="D85" s="28"/>
    </row>
    <row r="86" spans="1:4" ht="20.25" x14ac:dyDescent="0.25">
      <c r="A86" s="61"/>
      <c r="B86" s="19"/>
      <c r="C86" s="28"/>
      <c r="D86" s="28"/>
    </row>
    <row r="87" spans="1:4" ht="20.25" x14ac:dyDescent="0.25">
      <c r="A87" s="61"/>
      <c r="B87" s="19"/>
      <c r="C87" s="28"/>
      <c r="D87" s="28"/>
    </row>
    <row r="88" spans="1:4" ht="20.25" x14ac:dyDescent="0.25">
      <c r="A88" s="61"/>
      <c r="B88" s="19"/>
      <c r="C88" s="28"/>
      <c r="D88" s="28"/>
    </row>
    <row r="89" spans="1:4" ht="20.25" x14ac:dyDescent="0.25">
      <c r="A89" s="61"/>
      <c r="B89" s="19"/>
      <c r="C89" s="28"/>
      <c r="D89" s="28"/>
    </row>
    <row r="90" spans="1:4" ht="20.25" x14ac:dyDescent="0.25">
      <c r="A90" s="61"/>
      <c r="B90" s="19"/>
      <c r="C90" s="28"/>
      <c r="D90" s="28"/>
    </row>
    <row r="91" spans="1:4" ht="20.25" x14ac:dyDescent="0.25">
      <c r="A91" s="61"/>
      <c r="B91" s="19"/>
      <c r="C91" s="28"/>
      <c r="D91" s="28"/>
    </row>
    <row r="92" spans="1:4" ht="20.25" x14ac:dyDescent="0.25">
      <c r="A92" s="61"/>
      <c r="B92" s="19"/>
      <c r="C92" s="28"/>
      <c r="D92" s="28"/>
    </row>
    <row r="93" spans="1:4" ht="20.25" x14ac:dyDescent="0.25">
      <c r="A93" s="61"/>
      <c r="B93" s="19"/>
      <c r="C93" s="28"/>
      <c r="D93" s="28"/>
    </row>
    <row r="94" spans="1:4" ht="20.25" x14ac:dyDescent="0.25">
      <c r="A94" s="61"/>
      <c r="B94" s="19"/>
      <c r="C94" s="28"/>
      <c r="D94" s="28"/>
    </row>
    <row r="95" spans="1:4" ht="20.25" x14ac:dyDescent="0.25">
      <c r="A95" s="61"/>
      <c r="B95" s="19"/>
      <c r="C95" s="28"/>
      <c r="D95" s="28"/>
    </row>
    <row r="96" spans="1:4" ht="20.25" x14ac:dyDescent="0.25">
      <c r="A96" s="61"/>
      <c r="B96" s="19"/>
      <c r="C96" s="28"/>
      <c r="D96" s="28"/>
    </row>
    <row r="97" spans="1:4" ht="20.25" x14ac:dyDescent="0.25">
      <c r="A97" s="61"/>
      <c r="B97" s="19"/>
      <c r="C97" s="28"/>
      <c r="D97" s="28"/>
    </row>
    <row r="98" spans="1:4" ht="20.25" x14ac:dyDescent="0.25">
      <c r="A98" s="61"/>
      <c r="B98" s="19"/>
      <c r="C98" s="28"/>
      <c r="D98" s="28"/>
    </row>
    <row r="99" spans="1:4" ht="20.25" x14ac:dyDescent="0.25">
      <c r="A99" s="61"/>
      <c r="B99" s="19"/>
      <c r="C99" s="28"/>
      <c r="D99" s="28"/>
    </row>
    <row r="100" spans="1:4" ht="20.25" x14ac:dyDescent="0.25">
      <c r="A100" s="61"/>
      <c r="B100" s="19"/>
      <c r="C100" s="28"/>
      <c r="D100" s="28"/>
    </row>
    <row r="101" spans="1:4" ht="20.25" x14ac:dyDescent="0.25">
      <c r="A101" s="61"/>
      <c r="B101" s="19"/>
      <c r="C101" s="28"/>
      <c r="D101" s="28"/>
    </row>
    <row r="102" spans="1:4" ht="20.25" x14ac:dyDescent="0.25">
      <c r="A102" s="61"/>
      <c r="B102" s="19"/>
      <c r="C102" s="28"/>
      <c r="D102" s="28"/>
    </row>
    <row r="103" spans="1:4" ht="20.25" x14ac:dyDescent="0.25">
      <c r="A103" s="61"/>
      <c r="B103" s="19"/>
      <c r="C103" s="28"/>
      <c r="D103" s="28"/>
    </row>
    <row r="104" spans="1:4" ht="20.25" x14ac:dyDescent="0.25">
      <c r="A104" s="61"/>
      <c r="B104" s="19"/>
      <c r="C104" s="28"/>
      <c r="D104" s="28"/>
    </row>
    <row r="105" spans="1:4" ht="20.25" x14ac:dyDescent="0.25">
      <c r="A105" s="61"/>
      <c r="B105" s="19"/>
      <c r="C105" s="28"/>
      <c r="D105" s="28"/>
    </row>
    <row r="106" spans="1:4" ht="20.25" x14ac:dyDescent="0.25">
      <c r="A106" s="61"/>
      <c r="B106" s="19"/>
      <c r="C106" s="28"/>
      <c r="D106" s="28"/>
    </row>
    <row r="107" spans="1:4" ht="20.25" x14ac:dyDescent="0.25">
      <c r="A107" s="61"/>
      <c r="B107" s="19"/>
      <c r="C107" s="28"/>
      <c r="D107" s="28"/>
    </row>
    <row r="108" spans="1:4" ht="20.25" x14ac:dyDescent="0.25">
      <c r="A108" s="61"/>
      <c r="B108" s="19"/>
      <c r="C108" s="28"/>
      <c r="D108" s="28"/>
    </row>
    <row r="109" spans="1:4" ht="20.25" x14ac:dyDescent="0.25">
      <c r="A109" s="61"/>
      <c r="B109" s="19"/>
      <c r="C109" s="28"/>
      <c r="D109" s="28"/>
    </row>
    <row r="110" spans="1:4" ht="20.25" x14ac:dyDescent="0.25">
      <c r="A110" s="61"/>
      <c r="B110" s="19"/>
      <c r="C110" s="28"/>
      <c r="D110" s="28"/>
    </row>
    <row r="111" spans="1:4" ht="20.25" x14ac:dyDescent="0.25">
      <c r="A111" s="61"/>
      <c r="B111" s="19"/>
      <c r="C111" s="28"/>
      <c r="D111" s="28"/>
    </row>
    <row r="112" spans="1:4" ht="20.25" x14ac:dyDescent="0.25">
      <c r="A112" s="61"/>
      <c r="B112" s="19"/>
      <c r="C112" s="28"/>
      <c r="D112" s="28"/>
    </row>
    <row r="113" spans="1:4" ht="20.25" x14ac:dyDescent="0.25">
      <c r="A113" s="61"/>
      <c r="B113" s="19"/>
      <c r="C113" s="28"/>
      <c r="D113" s="28"/>
    </row>
    <row r="114" spans="1:4" ht="20.25" x14ac:dyDescent="0.25">
      <c r="A114" s="61"/>
      <c r="B114" s="19"/>
      <c r="C114" s="28"/>
      <c r="D114" s="28"/>
    </row>
    <row r="115" spans="1:4" ht="20.25" x14ac:dyDescent="0.25">
      <c r="A115" s="61"/>
      <c r="B115" s="19"/>
      <c r="C115" s="28"/>
      <c r="D115" s="28"/>
    </row>
    <row r="116" spans="1:4" ht="20.25" x14ac:dyDescent="0.25">
      <c r="A116" s="61"/>
      <c r="B116" s="19"/>
      <c r="C116" s="28"/>
      <c r="D116" s="28"/>
    </row>
    <row r="117" spans="1:4" ht="20.25" x14ac:dyDescent="0.25">
      <c r="A117" s="61"/>
      <c r="B117" s="19"/>
      <c r="C117" s="28"/>
      <c r="D117" s="28"/>
    </row>
    <row r="118" spans="1:4" ht="20.25" x14ac:dyDescent="0.25">
      <c r="A118" s="61"/>
      <c r="B118" s="19"/>
      <c r="C118" s="28"/>
      <c r="D118" s="28"/>
    </row>
    <row r="119" spans="1:4" ht="20.25" x14ac:dyDescent="0.25">
      <c r="A119" s="61"/>
      <c r="B119" s="19"/>
      <c r="C119" s="28"/>
      <c r="D119" s="28"/>
    </row>
    <row r="120" spans="1:4" ht="20.25" x14ac:dyDescent="0.25">
      <c r="A120" s="61"/>
      <c r="B120" s="19"/>
      <c r="C120" s="28"/>
      <c r="D120" s="28"/>
    </row>
    <row r="121" spans="1:4" ht="20.25" x14ac:dyDescent="0.25">
      <c r="A121" s="61"/>
      <c r="B121" s="19"/>
      <c r="C121" s="28"/>
      <c r="D121" s="28"/>
    </row>
    <row r="122" spans="1:4" ht="20.25" x14ac:dyDescent="0.25">
      <c r="A122" s="61"/>
      <c r="B122" s="19"/>
      <c r="C122" s="28"/>
      <c r="D122" s="28"/>
    </row>
    <row r="123" spans="1:4" ht="20.25" x14ac:dyDescent="0.25">
      <c r="A123" s="61"/>
      <c r="B123" s="19"/>
      <c r="C123" s="28"/>
      <c r="D123" s="28"/>
    </row>
    <row r="124" spans="1:4" ht="20.25" x14ac:dyDescent="0.25">
      <c r="A124" s="61"/>
      <c r="B124" s="19"/>
      <c r="C124" s="28"/>
      <c r="D124" s="28"/>
    </row>
    <row r="125" spans="1:4" ht="20.25" x14ac:dyDescent="0.25">
      <c r="A125" s="61"/>
      <c r="B125" s="19"/>
      <c r="C125" s="28"/>
      <c r="D125" s="28"/>
    </row>
    <row r="126" spans="1:4" ht="20.25" x14ac:dyDescent="0.25">
      <c r="A126" s="61"/>
      <c r="B126" s="19"/>
      <c r="C126" s="28"/>
      <c r="D126" s="28"/>
    </row>
    <row r="127" spans="1:4" ht="20.25" x14ac:dyDescent="0.25">
      <c r="A127" s="61"/>
      <c r="B127" s="19"/>
      <c r="C127" s="28"/>
      <c r="D127" s="28"/>
    </row>
    <row r="128" spans="1:4" ht="20.25" x14ac:dyDescent="0.25">
      <c r="A128" s="61"/>
      <c r="B128" s="19"/>
      <c r="C128" s="28"/>
      <c r="D128" s="28"/>
    </row>
    <row r="129" spans="1:4" ht="20.25" x14ac:dyDescent="0.25">
      <c r="A129" s="61"/>
      <c r="B129" s="19"/>
      <c r="C129" s="28"/>
      <c r="D129" s="28"/>
    </row>
    <row r="130" spans="1:4" ht="20.25" x14ac:dyDescent="0.25">
      <c r="A130" s="61"/>
      <c r="B130" s="19"/>
      <c r="C130" s="28"/>
      <c r="D130" s="28"/>
    </row>
    <row r="131" spans="1:4" ht="20.25" x14ac:dyDescent="0.25">
      <c r="A131" s="61"/>
      <c r="B131" s="19"/>
      <c r="C131" s="28"/>
      <c r="D131" s="28"/>
    </row>
    <row r="132" spans="1:4" ht="20.25" x14ac:dyDescent="0.25">
      <c r="A132" s="61"/>
      <c r="B132" s="19"/>
      <c r="C132" s="28"/>
      <c r="D132" s="28"/>
    </row>
    <row r="133" spans="1:4" ht="20.25" x14ac:dyDescent="0.25">
      <c r="A133" s="61"/>
      <c r="B133" s="19"/>
      <c r="C133" s="28"/>
      <c r="D133" s="28"/>
    </row>
    <row r="134" spans="1:4" ht="20.25" x14ac:dyDescent="0.25">
      <c r="A134" s="61"/>
      <c r="B134" s="19"/>
      <c r="C134" s="28"/>
      <c r="D134" s="28"/>
    </row>
    <row r="135" spans="1:4" ht="20.25" x14ac:dyDescent="0.25">
      <c r="A135" s="61"/>
      <c r="B135" s="19"/>
      <c r="C135" s="28"/>
      <c r="D135" s="28"/>
    </row>
    <row r="136" spans="1:4" ht="20.25" x14ac:dyDescent="0.25">
      <c r="A136" s="61"/>
      <c r="B136" s="19"/>
      <c r="C136" s="28"/>
      <c r="D136" s="28"/>
    </row>
    <row r="137" spans="1:4" ht="20.25" x14ac:dyDescent="0.25">
      <c r="A137" s="61"/>
      <c r="B137" s="19"/>
      <c r="C137" s="28"/>
      <c r="D137" s="28"/>
    </row>
    <row r="138" spans="1:4" ht="20.25" x14ac:dyDescent="0.25">
      <c r="A138" s="61"/>
      <c r="B138" s="19"/>
      <c r="C138" s="28"/>
      <c r="D138" s="28"/>
    </row>
    <row r="139" spans="1:4" ht="20.25" x14ac:dyDescent="0.25">
      <c r="A139" s="61"/>
      <c r="B139" s="19"/>
      <c r="C139" s="28"/>
      <c r="D139" s="28"/>
    </row>
    <row r="140" spans="1:4" ht="20.25" x14ac:dyDescent="0.25">
      <c r="A140" s="61"/>
      <c r="B140" s="19"/>
      <c r="C140" s="28"/>
      <c r="D140" s="28"/>
    </row>
    <row r="141" spans="1:4" ht="20.25" x14ac:dyDescent="0.25">
      <c r="A141" s="61"/>
      <c r="B141" s="19"/>
      <c r="C141" s="28"/>
      <c r="D141" s="28"/>
    </row>
    <row r="142" spans="1:4" ht="20.25" x14ac:dyDescent="0.25">
      <c r="A142" s="61"/>
      <c r="B142" s="19"/>
      <c r="C142" s="28"/>
      <c r="D142" s="28"/>
    </row>
    <row r="143" spans="1:4" ht="20.25" x14ac:dyDescent="0.25">
      <c r="A143" s="61"/>
      <c r="B143" s="19"/>
      <c r="C143" s="28"/>
      <c r="D143" s="28"/>
    </row>
    <row r="144" spans="1:4" ht="20.25" x14ac:dyDescent="0.25">
      <c r="A144" s="61"/>
      <c r="B144" s="19"/>
      <c r="C144" s="28"/>
      <c r="D144" s="28"/>
    </row>
    <row r="145" spans="1:4" ht="20.25" x14ac:dyDescent="0.25">
      <c r="A145" s="61"/>
      <c r="B145" s="19"/>
      <c r="C145" s="28"/>
      <c r="D145" s="28"/>
    </row>
    <row r="146" spans="1:4" ht="20.25" x14ac:dyDescent="0.25">
      <c r="A146" s="61"/>
      <c r="B146" s="19"/>
      <c r="C146" s="28"/>
      <c r="D146" s="28"/>
    </row>
    <row r="147" spans="1:4" ht="20.25" x14ac:dyDescent="0.25">
      <c r="A147" s="61"/>
      <c r="B147" s="19"/>
      <c r="C147" s="28"/>
      <c r="D147" s="28"/>
    </row>
    <row r="148" spans="1:4" ht="20.25" x14ac:dyDescent="0.25">
      <c r="A148" s="61"/>
      <c r="B148" s="19"/>
      <c r="C148" s="28"/>
      <c r="D148" s="28"/>
    </row>
    <row r="149" spans="1:4" ht="20.25" x14ac:dyDescent="0.25">
      <c r="A149" s="61"/>
      <c r="B149" s="19"/>
      <c r="C149" s="28"/>
      <c r="D149" s="28"/>
    </row>
    <row r="150" spans="1:4" ht="20.25" x14ac:dyDescent="0.25">
      <c r="A150" s="61"/>
      <c r="B150" s="19"/>
      <c r="C150" s="28"/>
      <c r="D150" s="28"/>
    </row>
    <row r="151" spans="1:4" ht="20.25" x14ac:dyDescent="0.25">
      <c r="A151" s="61"/>
      <c r="B151" s="19"/>
      <c r="C151" s="28"/>
      <c r="D151" s="28"/>
    </row>
    <row r="152" spans="1:4" ht="20.25" x14ac:dyDescent="0.25">
      <c r="A152" s="61"/>
      <c r="B152" s="19"/>
      <c r="C152" s="28"/>
      <c r="D152" s="28"/>
    </row>
    <row r="153" spans="1:4" ht="20.25" x14ac:dyDescent="0.25">
      <c r="A153" s="61"/>
      <c r="B153" s="19"/>
      <c r="C153" s="28"/>
      <c r="D153" s="28"/>
    </row>
    <row r="154" spans="1:4" ht="20.25" x14ac:dyDescent="0.25">
      <c r="A154" s="61"/>
      <c r="B154" s="19"/>
      <c r="C154" s="28"/>
      <c r="D154" s="28"/>
    </row>
    <row r="155" spans="1:4" ht="20.25" x14ac:dyDescent="0.25">
      <c r="A155" s="61"/>
      <c r="B155" s="19"/>
      <c r="C155" s="28"/>
      <c r="D155" s="28"/>
    </row>
    <row r="156" spans="1:4" ht="20.25" x14ac:dyDescent="0.25">
      <c r="A156" s="61"/>
      <c r="B156" s="19"/>
      <c r="C156" s="28"/>
      <c r="D156" s="28"/>
    </row>
    <row r="157" spans="1:4" ht="20.25" x14ac:dyDescent="0.25">
      <c r="A157" s="61"/>
      <c r="B157" s="19"/>
      <c r="C157" s="28"/>
      <c r="D157" s="28"/>
    </row>
    <row r="158" spans="1:4" ht="20.25" x14ac:dyDescent="0.25">
      <c r="A158" s="61"/>
      <c r="B158" s="19"/>
      <c r="C158" s="28"/>
      <c r="D158" s="28"/>
    </row>
    <row r="159" spans="1:4" ht="20.25" x14ac:dyDescent="0.25">
      <c r="A159" s="61"/>
      <c r="B159" s="19"/>
      <c r="C159" s="28"/>
      <c r="D159" s="28"/>
    </row>
    <row r="160" spans="1:4" ht="20.25" x14ac:dyDescent="0.25">
      <c r="A160" s="61"/>
      <c r="B160" s="19"/>
      <c r="C160" s="28"/>
      <c r="D160" s="28"/>
    </row>
    <row r="161" spans="1:4" ht="20.25" x14ac:dyDescent="0.25">
      <c r="A161" s="61"/>
      <c r="B161" s="19"/>
      <c r="C161" s="28"/>
      <c r="D161" s="28"/>
    </row>
    <row r="162" spans="1:4" ht="20.25" x14ac:dyDescent="0.25">
      <c r="A162" s="61"/>
      <c r="B162" s="19"/>
      <c r="C162" s="28"/>
      <c r="D162" s="28"/>
    </row>
    <row r="163" spans="1:4" ht="20.25" x14ac:dyDescent="0.25">
      <c r="A163" s="61"/>
      <c r="B163" s="19"/>
      <c r="C163" s="28"/>
      <c r="D163" s="28"/>
    </row>
    <row r="164" spans="1:4" ht="20.25" x14ac:dyDescent="0.25">
      <c r="A164" s="61"/>
      <c r="B164" s="19"/>
      <c r="C164" s="28"/>
      <c r="D164" s="28"/>
    </row>
    <row r="165" spans="1:4" ht="20.25" x14ac:dyDescent="0.25">
      <c r="A165" s="61"/>
      <c r="B165" s="19"/>
      <c r="C165" s="28"/>
      <c r="D165" s="28"/>
    </row>
    <row r="166" spans="1:4" ht="20.25" x14ac:dyDescent="0.25">
      <c r="A166" s="61"/>
      <c r="B166" s="19"/>
      <c r="C166" s="28"/>
      <c r="D166" s="28"/>
    </row>
    <row r="167" spans="1:4" ht="20.25" x14ac:dyDescent="0.25">
      <c r="A167" s="61"/>
      <c r="B167" s="19"/>
      <c r="C167" s="28"/>
      <c r="D167" s="28"/>
    </row>
    <row r="168" spans="1:4" ht="20.25" x14ac:dyDescent="0.25">
      <c r="A168" s="61"/>
      <c r="B168" s="19"/>
      <c r="C168" s="28"/>
      <c r="D168" s="28"/>
    </row>
    <row r="169" spans="1:4" ht="20.25" x14ac:dyDescent="0.25">
      <c r="A169" s="61"/>
      <c r="B169" s="19"/>
      <c r="C169" s="28"/>
      <c r="D169" s="28"/>
    </row>
    <row r="170" spans="1:4" ht="20.25" x14ac:dyDescent="0.25">
      <c r="A170" s="61"/>
      <c r="B170" s="19"/>
      <c r="C170" s="28"/>
      <c r="D170" s="28"/>
    </row>
    <row r="171" spans="1:4" ht="20.25" x14ac:dyDescent="0.25">
      <c r="A171" s="61"/>
      <c r="B171" s="19"/>
      <c r="C171" s="28"/>
      <c r="D171" s="28"/>
    </row>
    <row r="172" spans="1:4" ht="20.25" x14ac:dyDescent="0.25">
      <c r="A172" s="61"/>
      <c r="B172" s="19"/>
      <c r="C172" s="28"/>
      <c r="D172" s="28"/>
    </row>
    <row r="173" spans="1:4" ht="20.25" x14ac:dyDescent="0.25">
      <c r="A173" s="61"/>
      <c r="B173" s="19"/>
      <c r="C173" s="28"/>
      <c r="D173" s="28"/>
    </row>
    <row r="174" spans="1:4" ht="20.25" x14ac:dyDescent="0.25">
      <c r="A174" s="61"/>
      <c r="B174" s="19"/>
      <c r="C174" s="28"/>
      <c r="D174" s="28"/>
    </row>
    <row r="175" spans="1:4" ht="20.25" x14ac:dyDescent="0.25">
      <c r="A175" s="61"/>
      <c r="B175" s="19"/>
      <c r="C175" s="28"/>
      <c r="D175" s="28"/>
    </row>
    <row r="176" spans="1:4" ht="20.25" x14ac:dyDescent="0.25">
      <c r="A176" s="61"/>
      <c r="B176" s="19"/>
      <c r="C176" s="28"/>
      <c r="D176" s="28"/>
    </row>
    <row r="177" spans="1:4" ht="20.25" x14ac:dyDescent="0.25">
      <c r="A177" s="61"/>
      <c r="B177" s="19"/>
      <c r="C177" s="28"/>
      <c r="D177" s="28"/>
    </row>
    <row r="178" spans="1:4" ht="20.25" x14ac:dyDescent="0.25">
      <c r="A178" s="61"/>
      <c r="B178" s="19"/>
      <c r="C178" s="28"/>
      <c r="D178" s="28"/>
    </row>
    <row r="179" spans="1:4" ht="20.25" x14ac:dyDescent="0.25">
      <c r="A179" s="61"/>
      <c r="B179" s="19"/>
      <c r="C179" s="28"/>
      <c r="D179" s="28"/>
    </row>
    <row r="180" spans="1:4" ht="20.25" x14ac:dyDescent="0.25">
      <c r="A180" s="61"/>
      <c r="B180" s="19"/>
      <c r="C180" s="28"/>
      <c r="D180" s="28"/>
    </row>
    <row r="181" spans="1:4" ht="20.25" x14ac:dyDescent="0.25">
      <c r="A181" s="61"/>
      <c r="B181" s="19"/>
      <c r="C181" s="28"/>
      <c r="D181" s="28"/>
    </row>
    <row r="182" spans="1:4" ht="20.25" x14ac:dyDescent="0.25">
      <c r="A182" s="61"/>
      <c r="B182" s="19"/>
      <c r="C182" s="28"/>
      <c r="D182" s="28"/>
    </row>
    <row r="183" spans="1:4" ht="20.25" x14ac:dyDescent="0.25">
      <c r="A183" s="61"/>
      <c r="B183" s="19"/>
      <c r="C183" s="28"/>
      <c r="D183" s="28"/>
    </row>
    <row r="184" spans="1:4" ht="20.25" x14ac:dyDescent="0.25">
      <c r="A184" s="61"/>
      <c r="B184" s="19"/>
      <c r="C184" s="28"/>
      <c r="D184" s="28"/>
    </row>
    <row r="185" spans="1:4" ht="20.25" x14ac:dyDescent="0.25">
      <c r="A185" s="61"/>
      <c r="B185" s="19"/>
      <c r="C185" s="28"/>
      <c r="D185" s="28"/>
    </row>
    <row r="186" spans="1:4" ht="20.25" x14ac:dyDescent="0.25">
      <c r="A186" s="61"/>
      <c r="B186" s="19"/>
      <c r="C186" s="28"/>
      <c r="D186" s="28"/>
    </row>
    <row r="187" spans="1:4" ht="20.25" x14ac:dyDescent="0.25">
      <c r="A187" s="61"/>
      <c r="B187" s="19"/>
      <c r="C187" s="28"/>
      <c r="D187" s="28"/>
    </row>
    <row r="188" spans="1:4" ht="20.25" x14ac:dyDescent="0.25">
      <c r="A188" s="61"/>
      <c r="B188" s="19"/>
      <c r="C188" s="28"/>
      <c r="D188" s="28"/>
    </row>
    <row r="189" spans="1:4" ht="20.25" x14ac:dyDescent="0.25">
      <c r="A189" s="61"/>
      <c r="B189" s="19"/>
      <c r="C189" s="28"/>
      <c r="D189" s="28"/>
    </row>
    <row r="190" spans="1:4" ht="20.25" x14ac:dyDescent="0.25">
      <c r="A190" s="61"/>
      <c r="B190" s="19"/>
      <c r="C190" s="28"/>
      <c r="D190" s="28"/>
    </row>
    <row r="191" spans="1:4" ht="20.25" x14ac:dyDescent="0.25">
      <c r="A191" s="61"/>
      <c r="B191" s="19"/>
      <c r="C191" s="28"/>
      <c r="D191" s="28"/>
    </row>
    <row r="192" spans="1:4" ht="20.25" x14ac:dyDescent="0.25">
      <c r="A192" s="61"/>
      <c r="B192" s="19"/>
      <c r="C192" s="28"/>
      <c r="D192" s="28"/>
    </row>
    <row r="193" spans="1:4" ht="20.25" x14ac:dyDescent="0.25">
      <c r="A193" s="61"/>
      <c r="B193" s="19"/>
      <c r="C193" s="28"/>
      <c r="D193" s="28"/>
    </row>
    <row r="194" spans="1:4" ht="20.25" x14ac:dyDescent="0.25">
      <c r="A194" s="61"/>
      <c r="B194" s="19"/>
      <c r="C194" s="28"/>
      <c r="D194" s="28"/>
    </row>
    <row r="195" spans="1:4" ht="20.25" x14ac:dyDescent="0.25">
      <c r="A195" s="61"/>
      <c r="B195" s="19"/>
      <c r="C195" s="28"/>
      <c r="D195" s="28"/>
    </row>
    <row r="196" spans="1:4" ht="20.25" x14ac:dyDescent="0.25">
      <c r="A196" s="61"/>
      <c r="B196" s="19"/>
      <c r="C196" s="28"/>
      <c r="D196" s="28"/>
    </row>
    <row r="197" spans="1:4" ht="20.25" x14ac:dyDescent="0.25">
      <c r="A197" s="61"/>
      <c r="B197" s="19"/>
      <c r="C197" s="28"/>
      <c r="D197" s="28"/>
    </row>
    <row r="198" spans="1:4" ht="20.25" x14ac:dyDescent="0.25">
      <c r="A198" s="61"/>
      <c r="B198" s="19"/>
      <c r="C198" s="28"/>
      <c r="D198" s="28"/>
    </row>
    <row r="199" spans="1:4" ht="20.25" x14ac:dyDescent="0.25">
      <c r="A199" s="61"/>
      <c r="B199" s="19"/>
      <c r="C199" s="28"/>
      <c r="D199" s="28"/>
    </row>
    <row r="200" spans="1:4" ht="20.25" x14ac:dyDescent="0.25">
      <c r="A200" s="61"/>
      <c r="B200" s="19"/>
      <c r="C200" s="28"/>
      <c r="D200" s="28"/>
    </row>
    <row r="201" spans="1:4" ht="20.25" x14ac:dyDescent="0.25">
      <c r="A201" s="61"/>
      <c r="B201" s="19"/>
      <c r="C201" s="28"/>
      <c r="D201" s="28"/>
    </row>
    <row r="202" spans="1:4" ht="20.25" x14ac:dyDescent="0.25">
      <c r="A202" s="61"/>
      <c r="B202" s="19"/>
      <c r="C202" s="28"/>
      <c r="D202" s="28"/>
    </row>
    <row r="203" spans="1:4" ht="20.25" x14ac:dyDescent="0.25">
      <c r="A203" s="61"/>
      <c r="B203" s="19"/>
      <c r="C203" s="28"/>
      <c r="D203" s="28"/>
    </row>
    <row r="204" spans="1:4" ht="20.25" x14ac:dyDescent="0.25">
      <c r="A204" s="61"/>
      <c r="B204" s="19"/>
      <c r="C204" s="28"/>
      <c r="D204" s="28"/>
    </row>
    <row r="205" spans="1:4" ht="20.25" x14ac:dyDescent="0.25">
      <c r="A205" s="61"/>
      <c r="B205" s="19"/>
      <c r="C205" s="28"/>
      <c r="D205" s="28"/>
    </row>
    <row r="206" spans="1:4" ht="20.25" x14ac:dyDescent="0.25">
      <c r="A206" s="61"/>
      <c r="B206" s="19"/>
      <c r="C206" s="28"/>
      <c r="D206" s="28"/>
    </row>
    <row r="207" spans="1:4" ht="20.25" x14ac:dyDescent="0.25">
      <c r="A207" s="61"/>
      <c r="B207" s="19"/>
      <c r="C207" s="28"/>
      <c r="D207" s="28"/>
    </row>
    <row r="208" spans="1:4" x14ac:dyDescent="0.25">
      <c r="A208" s="41"/>
      <c r="B208" s="19"/>
      <c r="C208" s="19"/>
      <c r="D208" s="19"/>
    </row>
    <row r="209" spans="1:8" ht="20.25" x14ac:dyDescent="0.25">
      <c r="A209" s="41"/>
      <c r="B209" s="24" t="s">
        <v>81</v>
      </c>
      <c r="C209" s="24" t="s">
        <v>129</v>
      </c>
      <c r="D209" s="27" t="s">
        <v>81</v>
      </c>
      <c r="E209" s="27" t="s">
        <v>129</v>
      </c>
    </row>
    <row r="210" spans="1:8" ht="21" x14ac:dyDescent="0.35">
      <c r="A210" s="41"/>
      <c r="B210" s="25" t="s">
        <v>83</v>
      </c>
      <c r="C210" s="25"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41"/>
      <c r="B211" s="25" t="s">
        <v>83</v>
      </c>
      <c r="C211" s="25" t="s">
        <v>86</v>
      </c>
      <c r="E211" t="s">
        <v>52</v>
      </c>
      <c r="F211" t="str">
        <f t="shared" si="0"/>
        <v xml:space="preserve"> Afectación menor a 10 SMLMV .</v>
      </c>
    </row>
    <row r="212" spans="1:8" ht="21" x14ac:dyDescent="0.35">
      <c r="A212" s="41"/>
      <c r="B212" s="25" t="s">
        <v>83</v>
      </c>
      <c r="C212" s="25" t="s">
        <v>87</v>
      </c>
      <c r="E212" t="s">
        <v>86</v>
      </c>
      <c r="F212" t="str">
        <f t="shared" si="0"/>
        <v xml:space="preserve"> Entre 10 y 50 SMLMV </v>
      </c>
    </row>
    <row r="213" spans="1:8" ht="21" x14ac:dyDescent="0.35">
      <c r="A213" s="41"/>
      <c r="B213" s="25" t="s">
        <v>83</v>
      </c>
      <c r="C213" s="25" t="s">
        <v>88</v>
      </c>
      <c r="E213" t="s">
        <v>87</v>
      </c>
      <c r="F213" t="str">
        <f t="shared" si="0"/>
        <v xml:space="preserve"> Entre 50 y 100 SMLMV </v>
      </c>
    </row>
    <row r="214" spans="1:8" ht="21" x14ac:dyDescent="0.35">
      <c r="A214" s="41"/>
      <c r="B214" s="25" t="s">
        <v>83</v>
      </c>
      <c r="C214" s="25" t="s">
        <v>89</v>
      </c>
      <c r="E214" t="s">
        <v>88</v>
      </c>
      <c r="F214" t="str">
        <f t="shared" si="0"/>
        <v xml:space="preserve"> Entre 100 y 500 SMLMV </v>
      </c>
    </row>
    <row r="215" spans="1:8" ht="21" x14ac:dyDescent="0.35">
      <c r="A215" s="41"/>
      <c r="B215" s="25" t="s">
        <v>51</v>
      </c>
      <c r="C215" s="25" t="s">
        <v>90</v>
      </c>
      <c r="E215" t="s">
        <v>89</v>
      </c>
      <c r="F215" t="str">
        <f t="shared" si="0"/>
        <v xml:space="preserve"> Mayor a 500 SMLMV </v>
      </c>
    </row>
    <row r="216" spans="1:8" ht="21" x14ac:dyDescent="0.35">
      <c r="A216" s="41"/>
      <c r="B216" s="25" t="s">
        <v>51</v>
      </c>
      <c r="C216" s="25" t="s">
        <v>486</v>
      </c>
      <c r="D216" t="s">
        <v>51</v>
      </c>
      <c r="F216" t="str">
        <f t="shared" si="0"/>
        <v>Pérdida Reputacional</v>
      </c>
    </row>
    <row r="217" spans="1:8" ht="21" x14ac:dyDescent="0.35">
      <c r="A217" s="41"/>
      <c r="B217" s="25" t="s">
        <v>51</v>
      </c>
      <c r="C217" s="25" t="s">
        <v>91</v>
      </c>
      <c r="E217" t="s">
        <v>90</v>
      </c>
      <c r="F217" t="str">
        <f t="shared" si="0"/>
        <v xml:space="preserve"> El riesgo afecta la imagen de alguna área de la organización</v>
      </c>
    </row>
    <row r="218" spans="1:8" ht="21" x14ac:dyDescent="0.35">
      <c r="A218" s="41"/>
      <c r="B218" s="25" t="s">
        <v>51</v>
      </c>
      <c r="C218" s="25" t="s">
        <v>488</v>
      </c>
      <c r="E218" t="s">
        <v>486</v>
      </c>
      <c r="F218" t="str">
        <f t="shared" si="0"/>
        <v xml:space="preserve"> El riesgo afecta la imagen de la entidad internamente, de conocimiento general, nivel interno, de junta directiva y accionistas y/o de proveedores</v>
      </c>
    </row>
    <row r="219" spans="1:8" ht="21" x14ac:dyDescent="0.35">
      <c r="A219" s="41"/>
      <c r="B219" s="25" t="s">
        <v>51</v>
      </c>
      <c r="C219" s="25" t="s">
        <v>109</v>
      </c>
      <c r="E219" t="s">
        <v>91</v>
      </c>
      <c r="F219" t="str">
        <f t="shared" si="0"/>
        <v xml:space="preserve"> El riesgo afecta la imagen de la entidad con algunos usuarios de relevancia frente al logro de los objetivos</v>
      </c>
    </row>
    <row r="220" spans="1:8" x14ac:dyDescent="0.25">
      <c r="A220" s="41"/>
      <c r="B220" s="26"/>
      <c r="C220" s="26"/>
      <c r="E220" t="s">
        <v>488</v>
      </c>
      <c r="F220" t="str">
        <f t="shared" si="0"/>
        <v xml:space="preserve"> El riesgo afecta la imagen de la entidad con efecto publicitario sostenido a nivel de sector administrativo, nivel departamental o municipal</v>
      </c>
    </row>
    <row r="221" spans="1:8" x14ac:dyDescent="0.25">
      <c r="A221" s="41"/>
      <c r="B221" s="26" t="str" cm="1">
        <f t="array" ref="B221:B223">_xlfn.UNIQUE(Tabla1[[#All],[Criterios]])</f>
        <v>Criterios</v>
      </c>
      <c r="C221" s="26"/>
      <c r="E221" t="s">
        <v>109</v>
      </c>
      <c r="F221" t="str">
        <f t="shared" si="0"/>
        <v xml:space="preserve"> El riesgo afecta la imagen de la entidad a nivel nacional, con efecto publicitarios sostenible a nivel país</v>
      </c>
    </row>
    <row r="222" spans="1:8" x14ac:dyDescent="0.25">
      <c r="A222" s="41"/>
      <c r="B222" s="26" t="str">
        <v>Afectación Económica o presupuestal</v>
      </c>
      <c r="C222" s="26"/>
    </row>
    <row r="223" spans="1:8" x14ac:dyDescent="0.25">
      <c r="B223" s="26" t="str">
        <v>Pérdida Reputacional</v>
      </c>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46"/>
    <col min="3" max="3" width="17" style="46" customWidth="1"/>
    <col min="4" max="4" width="14.28515625" style="46"/>
    <col min="5" max="5" width="46" style="46" customWidth="1"/>
    <col min="6" max="16384" width="14.28515625" style="46"/>
  </cols>
  <sheetData>
    <row r="1" spans="2:6" ht="24" customHeight="1" thickBot="1" x14ac:dyDescent="0.25">
      <c r="B1" s="549" t="s">
        <v>72</v>
      </c>
      <c r="C1" s="550"/>
      <c r="D1" s="550"/>
      <c r="E1" s="550"/>
      <c r="F1" s="551"/>
    </row>
    <row r="2" spans="2:6" ht="16.5" thickBot="1" x14ac:dyDescent="0.3">
      <c r="B2" s="47"/>
      <c r="C2" s="47"/>
      <c r="D2" s="47"/>
      <c r="E2" s="47"/>
      <c r="F2" s="47"/>
    </row>
    <row r="3" spans="2:6" ht="16.5" thickBot="1" x14ac:dyDescent="0.25">
      <c r="B3" s="553" t="s">
        <v>58</v>
      </c>
      <c r="C3" s="554"/>
      <c r="D3" s="554"/>
      <c r="E3" s="59" t="s">
        <v>59</v>
      </c>
      <c r="F3" s="60" t="s">
        <v>60</v>
      </c>
    </row>
    <row r="4" spans="2:6" ht="31.5" x14ac:dyDescent="0.2">
      <c r="B4" s="555" t="s">
        <v>61</v>
      </c>
      <c r="C4" s="557" t="s">
        <v>13</v>
      </c>
      <c r="D4" s="48" t="s">
        <v>14</v>
      </c>
      <c r="E4" s="49" t="s">
        <v>62</v>
      </c>
      <c r="F4" s="50">
        <v>0.25</v>
      </c>
    </row>
    <row r="5" spans="2:6" ht="47.25" x14ac:dyDescent="0.2">
      <c r="B5" s="556"/>
      <c r="C5" s="558"/>
      <c r="D5" s="51" t="s">
        <v>15</v>
      </c>
      <c r="E5" s="52" t="s">
        <v>63</v>
      </c>
      <c r="F5" s="53">
        <v>0.15</v>
      </c>
    </row>
    <row r="6" spans="2:6" ht="47.25" x14ac:dyDescent="0.2">
      <c r="B6" s="556"/>
      <c r="C6" s="558"/>
      <c r="D6" s="51" t="s">
        <v>16</v>
      </c>
      <c r="E6" s="52" t="s">
        <v>64</v>
      </c>
      <c r="F6" s="53">
        <v>0.1</v>
      </c>
    </row>
    <row r="7" spans="2:6" ht="63" x14ac:dyDescent="0.2">
      <c r="B7" s="556"/>
      <c r="C7" s="558" t="s">
        <v>17</v>
      </c>
      <c r="D7" s="51" t="s">
        <v>10</v>
      </c>
      <c r="E7" s="52" t="s">
        <v>65</v>
      </c>
      <c r="F7" s="53">
        <v>0.25</v>
      </c>
    </row>
    <row r="8" spans="2:6" ht="31.5" x14ac:dyDescent="0.2">
      <c r="B8" s="556"/>
      <c r="C8" s="558"/>
      <c r="D8" s="51" t="s">
        <v>9</v>
      </c>
      <c r="E8" s="52" t="s">
        <v>66</v>
      </c>
      <c r="F8" s="53">
        <v>0.15</v>
      </c>
    </row>
    <row r="9" spans="2:6" ht="47.25" x14ac:dyDescent="0.2">
      <c r="B9" s="556" t="s">
        <v>136</v>
      </c>
      <c r="C9" s="558" t="s">
        <v>18</v>
      </c>
      <c r="D9" s="51" t="s">
        <v>19</v>
      </c>
      <c r="E9" s="52" t="s">
        <v>67</v>
      </c>
      <c r="F9" s="54" t="s">
        <v>68</v>
      </c>
    </row>
    <row r="10" spans="2:6" ht="63" x14ac:dyDescent="0.2">
      <c r="B10" s="556"/>
      <c r="C10" s="558"/>
      <c r="D10" s="51" t="s">
        <v>20</v>
      </c>
      <c r="E10" s="52" t="s">
        <v>69</v>
      </c>
      <c r="F10" s="54" t="s">
        <v>68</v>
      </c>
    </row>
    <row r="11" spans="2:6" ht="47.25" x14ac:dyDescent="0.2">
      <c r="B11" s="556"/>
      <c r="C11" s="558" t="s">
        <v>21</v>
      </c>
      <c r="D11" s="51" t="s">
        <v>22</v>
      </c>
      <c r="E11" s="52" t="s">
        <v>70</v>
      </c>
      <c r="F11" s="54" t="s">
        <v>68</v>
      </c>
    </row>
    <row r="12" spans="2:6" ht="47.25" x14ac:dyDescent="0.2">
      <c r="B12" s="556"/>
      <c r="C12" s="558"/>
      <c r="D12" s="51" t="s">
        <v>23</v>
      </c>
      <c r="E12" s="52" t="s">
        <v>71</v>
      </c>
      <c r="F12" s="54" t="s">
        <v>68</v>
      </c>
    </row>
    <row r="13" spans="2:6" ht="31.5" x14ac:dyDescent="0.2">
      <c r="B13" s="556"/>
      <c r="C13" s="558" t="s">
        <v>24</v>
      </c>
      <c r="D13" s="51" t="s">
        <v>110</v>
      </c>
      <c r="E13" s="52" t="s">
        <v>113</v>
      </c>
      <c r="F13" s="54" t="s">
        <v>68</v>
      </c>
    </row>
    <row r="14" spans="2:6" ht="32.25" thickBot="1" x14ac:dyDescent="0.25">
      <c r="B14" s="559"/>
      <c r="C14" s="560"/>
      <c r="D14" s="55" t="s">
        <v>111</v>
      </c>
      <c r="E14" s="56" t="s">
        <v>112</v>
      </c>
      <c r="F14" s="57" t="s">
        <v>68</v>
      </c>
    </row>
    <row r="15" spans="2:6" ht="49.5" customHeight="1" x14ac:dyDescent="0.2">
      <c r="B15" s="552" t="s">
        <v>133</v>
      </c>
      <c r="C15" s="552"/>
      <c r="D15" s="552"/>
      <c r="E15" s="552"/>
      <c r="F15" s="552"/>
    </row>
    <row r="16" spans="2:6" ht="27" customHeight="1" x14ac:dyDescent="0.25">
      <c r="B16" s="5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490</v>
      </c>
    </row>
    <row r="9" spans="2:5" x14ac:dyDescent="0.25">
      <c r="B9" t="s">
        <v>36</v>
      </c>
    </row>
    <row r="10" spans="2:5" x14ac:dyDescent="0.25">
      <c r="B10" t="s">
        <v>37</v>
      </c>
    </row>
    <row r="13" spans="2:5" x14ac:dyDescent="0.25">
      <c r="B13" t="s">
        <v>329</v>
      </c>
    </row>
    <row r="14" spans="2:5" x14ac:dyDescent="0.25">
      <c r="B14" t="s">
        <v>327</v>
      </c>
    </row>
    <row r="15" spans="2:5" x14ac:dyDescent="0.25">
      <c r="B15" t="s">
        <v>334</v>
      </c>
    </row>
    <row r="16" spans="2:5" x14ac:dyDescent="0.25">
      <c r="B16" t="s">
        <v>114</v>
      </c>
    </row>
    <row r="17" spans="2:2" x14ac:dyDescent="0.25">
      <c r="B17" t="s">
        <v>115</v>
      </c>
    </row>
    <row r="18" spans="2:2" x14ac:dyDescent="0.25">
      <c r="B18" t="s">
        <v>116</v>
      </c>
    </row>
    <row r="19" spans="2:2" x14ac:dyDescent="0.2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Maribel Carolina Gonzalez Moreno</cp:lastModifiedBy>
  <cp:lastPrinted>2023-03-27T14:56:44Z</cp:lastPrinted>
  <dcterms:created xsi:type="dcterms:W3CDTF">2020-03-24T23:12:47Z</dcterms:created>
  <dcterms:modified xsi:type="dcterms:W3CDTF">2023-06-05T19:25:24Z</dcterms:modified>
</cp:coreProperties>
</file>