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hidePivotFieldList="1" defaultThemeVersion="124226"/>
  <mc:AlternateContent xmlns:mc="http://schemas.openxmlformats.org/markup-compatibility/2006">
    <mc:Choice Requires="x15">
      <x15ac:absPath xmlns:x15ac="http://schemas.microsoft.com/office/spreadsheetml/2010/11/ac" url="\\192.168.10.203\Institucional\SPAP\planeacion\1 EQUIPO SIG MIPG\Doc SIG\VIGENTES\Estrategicos\Direccion estrat\Otros\"/>
    </mc:Choice>
  </mc:AlternateContent>
  <xr:revisionPtr revIDLastSave="0" documentId="13_ncr:1_{8E082408-6956-4507-89DD-A018ADF1A917}" xr6:coauthVersionLast="36" xr6:coauthVersionMax="36" xr10:uidLastSave="{00000000-0000-0000-0000-000000000000}"/>
  <bookViews>
    <workbookView xWindow="0" yWindow="0" windowWidth="28800" windowHeight="11325" tabRatio="882" activeTab="2" xr2:uid="{00000000-000D-0000-FFFF-FFFF00000000}"/>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final'!$A$6:$CP$151</definedName>
  </definedNames>
  <calcPr calcId="191029"/>
  <pivotCaches>
    <pivotCache cacheId="0" r:id="rId11"/>
  </pivotCaches>
</workbook>
</file>

<file path=xl/calcChain.xml><?xml version="1.0" encoding="utf-8"?>
<calcChain xmlns="http://schemas.openxmlformats.org/spreadsheetml/2006/main">
  <c r="W89" i="1" l="1"/>
  <c r="T89" i="1"/>
  <c r="AA89" i="1" s="1"/>
  <c r="BF104" i="18"/>
  <c r="BD104" i="18"/>
  <c r="AV104" i="18"/>
  <c r="AT104" i="18"/>
  <c r="AL104" i="18"/>
  <c r="AJ104" i="18"/>
  <c r="AB104" i="18"/>
  <c r="Z104" i="18"/>
  <c r="R104" i="18"/>
  <c r="P104" i="18"/>
  <c r="BF84" i="18"/>
  <c r="BD84" i="18"/>
  <c r="AV84" i="18"/>
  <c r="AT84" i="18"/>
  <c r="AL84" i="18"/>
  <c r="AJ84" i="18"/>
  <c r="AB84" i="18"/>
  <c r="Z84" i="18"/>
  <c r="R84" i="18"/>
  <c r="P84" i="18"/>
  <c r="BF64" i="18"/>
  <c r="BD64" i="18"/>
  <c r="AV64" i="18"/>
  <c r="AT64" i="18"/>
  <c r="AL64" i="18"/>
  <c r="AJ64" i="18"/>
  <c r="AB64" i="18"/>
  <c r="Z64" i="18"/>
  <c r="R64" i="18"/>
  <c r="P64" i="18"/>
  <c r="BF44" i="18"/>
  <c r="BD44" i="18"/>
  <c r="AV44" i="18"/>
  <c r="AT44" i="18"/>
  <c r="AL44" i="18"/>
  <c r="AJ44" i="18"/>
  <c r="AB44" i="18"/>
  <c r="Z44" i="18"/>
  <c r="R44" i="18"/>
  <c r="P44" i="18"/>
  <c r="BF24" i="18"/>
  <c r="BD24" i="18"/>
  <c r="AV24" i="18"/>
  <c r="AT24" i="18"/>
  <c r="AL24" i="18"/>
  <c r="AJ24" i="18"/>
  <c r="AB24" i="18"/>
  <c r="Z24" i="18"/>
  <c r="P24" i="18"/>
  <c r="R24" i="18"/>
  <c r="X255" i="19"/>
  <c r="W255" i="19"/>
  <c r="V255" i="19"/>
  <c r="U255" i="19"/>
  <c r="T255" i="19"/>
  <c r="S255" i="19"/>
  <c r="R255" i="19"/>
  <c r="Q255" i="19"/>
  <c r="P255" i="19"/>
  <c r="O255" i="19"/>
  <c r="N255" i="19"/>
  <c r="M255" i="19"/>
  <c r="L255" i="19"/>
  <c r="K255" i="19"/>
  <c r="J255" i="19"/>
  <c r="X254" i="19"/>
  <c r="W254" i="19"/>
  <c r="V254" i="19"/>
  <c r="U254" i="19"/>
  <c r="T254" i="19"/>
  <c r="S254" i="19"/>
  <c r="R254" i="19"/>
  <c r="Q254" i="19"/>
  <c r="P254" i="19"/>
  <c r="O254" i="19"/>
  <c r="N254" i="19"/>
  <c r="M254" i="19"/>
  <c r="L254" i="19"/>
  <c r="K254" i="19"/>
  <c r="J254" i="19"/>
  <c r="X248" i="19"/>
  <c r="W248" i="19"/>
  <c r="U248" i="19"/>
  <c r="T248" i="19"/>
  <c r="R248" i="19"/>
  <c r="Q248" i="19"/>
  <c r="O248" i="19"/>
  <c r="N248" i="19"/>
  <c r="L248" i="19"/>
  <c r="K248" i="19"/>
  <c r="X243" i="19"/>
  <c r="U243" i="19"/>
  <c r="R243" i="19"/>
  <c r="O243" i="19"/>
  <c r="L243" i="19"/>
  <c r="X236" i="19"/>
  <c r="W236" i="19"/>
  <c r="U236" i="19"/>
  <c r="T236" i="19"/>
  <c r="R236" i="19"/>
  <c r="Q236" i="19"/>
  <c r="O236" i="19"/>
  <c r="N236" i="19"/>
  <c r="L236" i="19"/>
  <c r="K236" i="19"/>
  <c r="X235" i="19"/>
  <c r="W235" i="19"/>
  <c r="U235" i="19"/>
  <c r="T235" i="19"/>
  <c r="R235" i="19"/>
  <c r="Q235" i="19"/>
  <c r="O235" i="19"/>
  <c r="N235" i="19"/>
  <c r="L235" i="19"/>
  <c r="K235" i="19"/>
  <c r="X231" i="19"/>
  <c r="W231" i="19"/>
  <c r="U231" i="19"/>
  <c r="T231" i="19"/>
  <c r="R231" i="19"/>
  <c r="Q231" i="19"/>
  <c r="O231" i="19"/>
  <c r="N231" i="19"/>
  <c r="L231" i="19"/>
  <c r="K231" i="19"/>
  <c r="X227" i="19"/>
  <c r="W227" i="19"/>
  <c r="U227" i="19"/>
  <c r="T227" i="19"/>
  <c r="R227" i="19"/>
  <c r="Q227" i="19"/>
  <c r="O227" i="19"/>
  <c r="N227" i="19"/>
  <c r="L227" i="19"/>
  <c r="K227" i="19"/>
  <c r="X226" i="19"/>
  <c r="W226" i="19"/>
  <c r="U226" i="19"/>
  <c r="T226" i="19"/>
  <c r="R226" i="19"/>
  <c r="Q226" i="19"/>
  <c r="O226" i="19"/>
  <c r="N226" i="19"/>
  <c r="L226" i="19"/>
  <c r="K226" i="19"/>
  <c r="X225" i="19"/>
  <c r="W225" i="19"/>
  <c r="U225" i="19"/>
  <c r="T225" i="19"/>
  <c r="R225" i="19"/>
  <c r="Q225" i="19"/>
  <c r="O225" i="19"/>
  <c r="N225" i="19"/>
  <c r="L225" i="19"/>
  <c r="K225" i="19"/>
  <c r="X224" i="19"/>
  <c r="W224" i="19"/>
  <c r="U224" i="19"/>
  <c r="T224" i="19"/>
  <c r="R224" i="19"/>
  <c r="Q224" i="19"/>
  <c r="O224" i="19"/>
  <c r="N224" i="19"/>
  <c r="L224" i="19"/>
  <c r="K224" i="19"/>
  <c r="X216" i="19"/>
  <c r="W216" i="19"/>
  <c r="U216" i="19"/>
  <c r="T216" i="19"/>
  <c r="R216" i="19"/>
  <c r="Q216" i="19"/>
  <c r="O216" i="19"/>
  <c r="N216" i="19"/>
  <c r="L216" i="19"/>
  <c r="K216" i="19"/>
  <c r="X205" i="19"/>
  <c r="W205" i="19"/>
  <c r="V205" i="19"/>
  <c r="U205" i="19"/>
  <c r="T205" i="19"/>
  <c r="S205" i="19"/>
  <c r="R205" i="19"/>
  <c r="Q205" i="19"/>
  <c r="P205" i="19"/>
  <c r="O205" i="19"/>
  <c r="N205" i="19"/>
  <c r="M205" i="19"/>
  <c r="L205" i="19"/>
  <c r="K205" i="19"/>
  <c r="J205" i="19"/>
  <c r="X204" i="19"/>
  <c r="W204" i="19"/>
  <c r="V204" i="19"/>
  <c r="U204" i="19"/>
  <c r="T204" i="19"/>
  <c r="S204" i="19"/>
  <c r="R204" i="19"/>
  <c r="Q204" i="19"/>
  <c r="P204" i="19"/>
  <c r="O204" i="19"/>
  <c r="N204" i="19"/>
  <c r="M204" i="19"/>
  <c r="L204" i="19"/>
  <c r="K204" i="19"/>
  <c r="J204" i="19"/>
  <c r="X198" i="19"/>
  <c r="W198" i="19"/>
  <c r="U198" i="19"/>
  <c r="T198" i="19"/>
  <c r="R198" i="19"/>
  <c r="Q198" i="19"/>
  <c r="O198" i="19"/>
  <c r="N198" i="19"/>
  <c r="L198" i="19"/>
  <c r="K198" i="19"/>
  <c r="X193" i="19"/>
  <c r="U193" i="19"/>
  <c r="R193" i="19"/>
  <c r="O193" i="19"/>
  <c r="L193" i="19"/>
  <c r="X186" i="19"/>
  <c r="W186" i="19"/>
  <c r="U186" i="19"/>
  <c r="T186" i="19"/>
  <c r="R186" i="19"/>
  <c r="Q186" i="19"/>
  <c r="O186" i="19"/>
  <c r="N186" i="19"/>
  <c r="L186" i="19"/>
  <c r="K186" i="19"/>
  <c r="X185" i="19"/>
  <c r="W185" i="19"/>
  <c r="U185" i="19"/>
  <c r="T185" i="19"/>
  <c r="R185" i="19"/>
  <c r="Q185" i="19"/>
  <c r="O185" i="19"/>
  <c r="N185" i="19"/>
  <c r="L185" i="19"/>
  <c r="K185" i="19"/>
  <c r="X181" i="19"/>
  <c r="W181" i="19"/>
  <c r="U181" i="19"/>
  <c r="T181" i="19"/>
  <c r="R181" i="19"/>
  <c r="Q181" i="19"/>
  <c r="O181" i="19"/>
  <c r="N181" i="19"/>
  <c r="L181" i="19"/>
  <c r="K181" i="19"/>
  <c r="X177" i="19"/>
  <c r="W177" i="19"/>
  <c r="U177" i="19"/>
  <c r="T177" i="19"/>
  <c r="R177" i="19"/>
  <c r="Q177" i="19"/>
  <c r="O177" i="19"/>
  <c r="N177" i="19"/>
  <c r="L177" i="19"/>
  <c r="K177" i="19"/>
  <c r="X176" i="19"/>
  <c r="W176" i="19"/>
  <c r="U176" i="19"/>
  <c r="T176" i="19"/>
  <c r="R176" i="19"/>
  <c r="Q176" i="19"/>
  <c r="O176" i="19"/>
  <c r="N176" i="19"/>
  <c r="L176" i="19"/>
  <c r="K176" i="19"/>
  <c r="X175" i="19"/>
  <c r="W175" i="19"/>
  <c r="U175" i="19"/>
  <c r="T175" i="19"/>
  <c r="R175" i="19"/>
  <c r="Q175" i="19"/>
  <c r="O175" i="19"/>
  <c r="N175" i="19"/>
  <c r="L175" i="19"/>
  <c r="K175" i="19"/>
  <c r="X174" i="19"/>
  <c r="W174" i="19"/>
  <c r="U174" i="19"/>
  <c r="T174" i="19"/>
  <c r="R174" i="19"/>
  <c r="Q174" i="19"/>
  <c r="O174" i="19"/>
  <c r="N174" i="19"/>
  <c r="L174" i="19"/>
  <c r="K174" i="19"/>
  <c r="X166" i="19"/>
  <c r="W166" i="19"/>
  <c r="U166" i="19"/>
  <c r="T166" i="19"/>
  <c r="R166" i="19"/>
  <c r="Q166" i="19"/>
  <c r="O166" i="19"/>
  <c r="N166" i="19"/>
  <c r="L166" i="19"/>
  <c r="K166" i="19"/>
  <c r="X155" i="19"/>
  <c r="W155" i="19"/>
  <c r="V155" i="19"/>
  <c r="U155" i="19"/>
  <c r="T155" i="19"/>
  <c r="S155" i="19"/>
  <c r="R155" i="19"/>
  <c r="Q155" i="19"/>
  <c r="P155" i="19"/>
  <c r="O155" i="19"/>
  <c r="N155" i="19"/>
  <c r="M155" i="19"/>
  <c r="L155" i="19"/>
  <c r="K155" i="19"/>
  <c r="J155" i="19"/>
  <c r="X154" i="19"/>
  <c r="W154" i="19"/>
  <c r="V154" i="19"/>
  <c r="U154" i="19"/>
  <c r="T154" i="19"/>
  <c r="S154" i="19"/>
  <c r="R154" i="19"/>
  <c r="Q154" i="19"/>
  <c r="P154" i="19"/>
  <c r="O154" i="19"/>
  <c r="N154" i="19"/>
  <c r="M154" i="19"/>
  <c r="L154" i="19"/>
  <c r="K154" i="19"/>
  <c r="J154" i="19"/>
  <c r="X148" i="19"/>
  <c r="W148" i="19"/>
  <c r="U148" i="19"/>
  <c r="T148" i="19"/>
  <c r="R148" i="19"/>
  <c r="Q148" i="19"/>
  <c r="O148" i="19"/>
  <c r="N148" i="19"/>
  <c r="L148" i="19"/>
  <c r="K148" i="19"/>
  <c r="X143" i="19"/>
  <c r="U143" i="19"/>
  <c r="R143" i="19"/>
  <c r="O143" i="19"/>
  <c r="L143" i="19"/>
  <c r="X136" i="19"/>
  <c r="W136" i="19"/>
  <c r="U136" i="19"/>
  <c r="T136" i="19"/>
  <c r="R136" i="19"/>
  <c r="Q136" i="19"/>
  <c r="O136" i="19"/>
  <c r="N136" i="19"/>
  <c r="L136" i="19"/>
  <c r="K136" i="19"/>
  <c r="X135" i="19"/>
  <c r="W135" i="19"/>
  <c r="U135" i="19"/>
  <c r="T135" i="19"/>
  <c r="R135" i="19"/>
  <c r="Q135" i="19"/>
  <c r="O135" i="19"/>
  <c r="N135" i="19"/>
  <c r="L135" i="19"/>
  <c r="K135" i="19"/>
  <c r="X131" i="19"/>
  <c r="W131" i="19"/>
  <c r="U131" i="19"/>
  <c r="T131" i="19"/>
  <c r="R131" i="19"/>
  <c r="Q131" i="19"/>
  <c r="O131" i="19"/>
  <c r="N131" i="19"/>
  <c r="L131" i="19"/>
  <c r="K131" i="19"/>
  <c r="X127" i="19"/>
  <c r="W127" i="19"/>
  <c r="U127" i="19"/>
  <c r="T127" i="19"/>
  <c r="R127" i="19"/>
  <c r="Q127" i="19"/>
  <c r="O127" i="19"/>
  <c r="N127" i="19"/>
  <c r="L127" i="19"/>
  <c r="K127" i="19"/>
  <c r="X126" i="19"/>
  <c r="W126" i="19"/>
  <c r="U126" i="19"/>
  <c r="T126" i="19"/>
  <c r="R126" i="19"/>
  <c r="Q126" i="19"/>
  <c r="O126" i="19"/>
  <c r="N126" i="19"/>
  <c r="L126" i="19"/>
  <c r="K126" i="19"/>
  <c r="X125" i="19"/>
  <c r="W125" i="19"/>
  <c r="U125" i="19"/>
  <c r="T125" i="19"/>
  <c r="R125" i="19"/>
  <c r="Q125" i="19"/>
  <c r="O125" i="19"/>
  <c r="N125" i="19"/>
  <c r="L125" i="19"/>
  <c r="K125" i="19"/>
  <c r="X124" i="19"/>
  <c r="W124" i="19"/>
  <c r="U124" i="19"/>
  <c r="T124" i="19"/>
  <c r="R124" i="19"/>
  <c r="Q124" i="19"/>
  <c r="O124" i="19"/>
  <c r="N124" i="19"/>
  <c r="L124" i="19"/>
  <c r="K124" i="19"/>
  <c r="X116" i="19"/>
  <c r="W116" i="19"/>
  <c r="U116" i="19"/>
  <c r="T116" i="19"/>
  <c r="R116" i="19"/>
  <c r="Q116" i="19"/>
  <c r="O116" i="19"/>
  <c r="N116" i="19"/>
  <c r="L116" i="19"/>
  <c r="K116" i="19"/>
  <c r="X105" i="19"/>
  <c r="W105" i="19"/>
  <c r="V105" i="19"/>
  <c r="U105" i="19"/>
  <c r="T105" i="19"/>
  <c r="S105" i="19"/>
  <c r="R105" i="19"/>
  <c r="Q105" i="19"/>
  <c r="P105" i="19"/>
  <c r="O105" i="19"/>
  <c r="N105" i="19"/>
  <c r="M105" i="19"/>
  <c r="L105" i="19"/>
  <c r="K105" i="19"/>
  <c r="J105" i="19"/>
  <c r="X104" i="19"/>
  <c r="W104" i="19"/>
  <c r="V104" i="19"/>
  <c r="U104" i="19"/>
  <c r="T104" i="19"/>
  <c r="S104" i="19"/>
  <c r="R104" i="19"/>
  <c r="Q104" i="19"/>
  <c r="P104" i="19"/>
  <c r="O104" i="19"/>
  <c r="N104" i="19"/>
  <c r="M104" i="19"/>
  <c r="L104" i="19"/>
  <c r="K104" i="19"/>
  <c r="J104" i="19"/>
  <c r="X98" i="19"/>
  <c r="W98" i="19"/>
  <c r="U98" i="19"/>
  <c r="T98" i="19"/>
  <c r="R98" i="19"/>
  <c r="Q98" i="19"/>
  <c r="O98" i="19"/>
  <c r="N98" i="19"/>
  <c r="L98" i="19"/>
  <c r="K98" i="19"/>
  <c r="X93" i="19"/>
  <c r="U93" i="19"/>
  <c r="R93" i="19"/>
  <c r="O93" i="19"/>
  <c r="L93" i="19"/>
  <c r="X86" i="19"/>
  <c r="W86" i="19"/>
  <c r="U86" i="19"/>
  <c r="T86" i="19"/>
  <c r="R86" i="19"/>
  <c r="Q86" i="19"/>
  <c r="O86" i="19"/>
  <c r="N86" i="19"/>
  <c r="L86" i="19"/>
  <c r="K86" i="19"/>
  <c r="X85" i="19"/>
  <c r="W85" i="19"/>
  <c r="U85" i="19"/>
  <c r="T85" i="19"/>
  <c r="R85" i="19"/>
  <c r="Q85" i="19"/>
  <c r="O85" i="19"/>
  <c r="N85" i="19"/>
  <c r="L85" i="19"/>
  <c r="K85" i="19"/>
  <c r="X81" i="19"/>
  <c r="W81" i="19"/>
  <c r="U81" i="19"/>
  <c r="T81" i="19"/>
  <c r="R81" i="19"/>
  <c r="Q81" i="19"/>
  <c r="O81" i="19"/>
  <c r="N81" i="19"/>
  <c r="L81" i="19"/>
  <c r="K81" i="19"/>
  <c r="X77" i="19"/>
  <c r="W77" i="19"/>
  <c r="U77" i="19"/>
  <c r="T77" i="19"/>
  <c r="R77" i="19"/>
  <c r="Q77" i="19"/>
  <c r="O77" i="19"/>
  <c r="N77" i="19"/>
  <c r="L77" i="19"/>
  <c r="K77" i="19"/>
  <c r="X76" i="19"/>
  <c r="W76" i="19"/>
  <c r="U76" i="19"/>
  <c r="T76" i="19"/>
  <c r="R76" i="19"/>
  <c r="Q76" i="19"/>
  <c r="O76" i="19"/>
  <c r="N76" i="19"/>
  <c r="L76" i="19"/>
  <c r="K76" i="19"/>
  <c r="X75" i="19"/>
  <c r="W75" i="19"/>
  <c r="U75" i="19"/>
  <c r="T75" i="19"/>
  <c r="R75" i="19"/>
  <c r="Q75" i="19"/>
  <c r="O75" i="19"/>
  <c r="N75" i="19"/>
  <c r="L75" i="19"/>
  <c r="K75" i="19"/>
  <c r="X74" i="19"/>
  <c r="W74" i="19"/>
  <c r="U74" i="19"/>
  <c r="T74" i="19"/>
  <c r="R74" i="19"/>
  <c r="Q74" i="19"/>
  <c r="O74" i="19"/>
  <c r="N74" i="19"/>
  <c r="L74" i="19"/>
  <c r="K74" i="19"/>
  <c r="X66" i="19"/>
  <c r="W66" i="19"/>
  <c r="U66" i="19"/>
  <c r="T66" i="19"/>
  <c r="R66" i="19"/>
  <c r="Q66" i="19"/>
  <c r="O66" i="19"/>
  <c r="N66" i="19"/>
  <c r="L66" i="19"/>
  <c r="K66" i="19"/>
  <c r="U55" i="19"/>
  <c r="T55" i="19"/>
  <c r="S55" i="19"/>
  <c r="U54" i="19"/>
  <c r="T54" i="19"/>
  <c r="S54" i="19"/>
  <c r="U48" i="19"/>
  <c r="T48" i="19"/>
  <c r="U43" i="19"/>
  <c r="U36" i="19"/>
  <c r="T36" i="19"/>
  <c r="U35" i="19"/>
  <c r="T35" i="19"/>
  <c r="U31" i="19"/>
  <c r="T31" i="19"/>
  <c r="U27" i="19"/>
  <c r="T27" i="19"/>
  <c r="U26" i="19"/>
  <c r="T26" i="19"/>
  <c r="U25" i="19"/>
  <c r="T25" i="19"/>
  <c r="U24" i="19"/>
  <c r="T24" i="19"/>
  <c r="U16" i="19"/>
  <c r="T16" i="19"/>
  <c r="X55" i="19"/>
  <c r="W55" i="19"/>
  <c r="V55" i="19"/>
  <c r="X54" i="19"/>
  <c r="W54" i="19"/>
  <c r="V54" i="19"/>
  <c r="X48" i="19"/>
  <c r="W48" i="19"/>
  <c r="X43" i="19"/>
  <c r="X36" i="19"/>
  <c r="W36" i="19"/>
  <c r="X35" i="19"/>
  <c r="W35" i="19"/>
  <c r="X31" i="19"/>
  <c r="W31" i="19"/>
  <c r="X27" i="19"/>
  <c r="W27" i="19"/>
  <c r="X26" i="19"/>
  <c r="W26" i="19"/>
  <c r="X25" i="19"/>
  <c r="W25" i="19"/>
  <c r="X24" i="19"/>
  <c r="W24" i="19"/>
  <c r="X16" i="19"/>
  <c r="W16" i="19"/>
  <c r="R55" i="19"/>
  <c r="Q55" i="19"/>
  <c r="P55" i="19"/>
  <c r="R54" i="19"/>
  <c r="Q54" i="19"/>
  <c r="P54" i="19"/>
  <c r="R48" i="19"/>
  <c r="Q48" i="19"/>
  <c r="R43" i="19"/>
  <c r="R36" i="19"/>
  <c r="Q36" i="19"/>
  <c r="R35" i="19"/>
  <c r="Q35" i="19"/>
  <c r="R31" i="19"/>
  <c r="Q31" i="19"/>
  <c r="R27" i="19"/>
  <c r="Q27" i="19"/>
  <c r="R26" i="19"/>
  <c r="Q26" i="19"/>
  <c r="R25" i="19"/>
  <c r="Q25" i="19"/>
  <c r="R24" i="19"/>
  <c r="Q24" i="19"/>
  <c r="R16" i="19"/>
  <c r="Q16" i="19"/>
  <c r="O55" i="19"/>
  <c r="N55" i="19"/>
  <c r="M55" i="19"/>
  <c r="O54" i="19"/>
  <c r="N54" i="19"/>
  <c r="M54" i="19"/>
  <c r="O48" i="19"/>
  <c r="N48" i="19"/>
  <c r="O43" i="19"/>
  <c r="O36" i="19"/>
  <c r="N36" i="19"/>
  <c r="O35" i="19"/>
  <c r="N35" i="19"/>
  <c r="O31" i="19"/>
  <c r="N31" i="19"/>
  <c r="O27" i="19"/>
  <c r="N27" i="19"/>
  <c r="O26" i="19"/>
  <c r="N26" i="19"/>
  <c r="O25" i="19"/>
  <c r="N25" i="19"/>
  <c r="O24" i="19"/>
  <c r="N24" i="19"/>
  <c r="O16" i="19"/>
  <c r="N16" i="19"/>
  <c r="W7" i="1"/>
  <c r="L55" i="19"/>
  <c r="K55" i="19"/>
  <c r="L54" i="19"/>
  <c r="L26" i="19"/>
  <c r="K26" i="19"/>
  <c r="L48" i="19"/>
  <c r="L43" i="19"/>
  <c r="L36" i="19"/>
  <c r="L35" i="19"/>
  <c r="L31" i="19"/>
  <c r="L27" i="19"/>
  <c r="L25" i="19"/>
  <c r="L24" i="19"/>
  <c r="L16" i="19"/>
  <c r="K48" i="19"/>
  <c r="K36" i="19"/>
  <c r="K35" i="19"/>
  <c r="K31" i="19"/>
  <c r="K27" i="19"/>
  <c r="K25" i="19"/>
  <c r="K24" i="19"/>
  <c r="K16" i="19"/>
  <c r="K54" i="19"/>
  <c r="J55" i="19"/>
  <c r="J54" i="19"/>
  <c r="T139" i="1"/>
  <c r="T136" i="1"/>
  <c r="K67" i="1" l="1"/>
  <c r="W67" i="1"/>
  <c r="T67" i="1"/>
  <c r="L67" i="1" l="1"/>
  <c r="AA67" i="1" s="1"/>
  <c r="K136" i="1"/>
  <c r="W136" i="1"/>
  <c r="T137" i="1"/>
  <c r="AA137" i="1" s="1"/>
  <c r="W137" i="1"/>
  <c r="T138" i="1"/>
  <c r="AA138" i="1" s="1"/>
  <c r="W138" i="1"/>
  <c r="K139" i="1"/>
  <c r="W139" i="1"/>
  <c r="T140" i="1"/>
  <c r="AA140" i="1" s="1"/>
  <c r="W140" i="1"/>
  <c r="T141" i="1"/>
  <c r="AA141" i="1" s="1"/>
  <c r="AC141" i="1" s="1"/>
  <c r="W141" i="1"/>
  <c r="K142" i="1"/>
  <c r="T142" i="1"/>
  <c r="W142" i="1"/>
  <c r="T143" i="1"/>
  <c r="AA143" i="1" s="1"/>
  <c r="W143" i="1"/>
  <c r="T144" i="1"/>
  <c r="AA144" i="1" s="1"/>
  <c r="W144" i="1"/>
  <c r="K145" i="1"/>
  <c r="T145" i="1"/>
  <c r="W145" i="1"/>
  <c r="T146" i="1"/>
  <c r="AA146" i="1" s="1"/>
  <c r="W146" i="1"/>
  <c r="T147" i="1"/>
  <c r="AA147" i="1" s="1"/>
  <c r="W147" i="1"/>
  <c r="K148" i="1"/>
  <c r="T148" i="1"/>
  <c r="AA148" i="1" s="1"/>
  <c r="W148" i="1"/>
  <c r="T149" i="1"/>
  <c r="AA149" i="1" s="1"/>
  <c r="W149" i="1"/>
  <c r="T150" i="1"/>
  <c r="AA150" i="1" s="1"/>
  <c r="W150" i="1"/>
  <c r="W97" i="1"/>
  <c r="T97" i="1"/>
  <c r="N97" i="1"/>
  <c r="O97" i="1" s="1"/>
  <c r="P97" i="1" s="1"/>
  <c r="K97" i="1"/>
  <c r="J38" i="18" l="1"/>
  <c r="T18" i="18"/>
  <c r="T58" i="18"/>
  <c r="AN38" i="18"/>
  <c r="AN98" i="18"/>
  <c r="T78" i="18"/>
  <c r="AD98" i="18"/>
  <c r="J78" i="18"/>
  <c r="AX98" i="18"/>
  <c r="AD78" i="18"/>
  <c r="T98" i="18"/>
  <c r="AN18" i="18"/>
  <c r="J98" i="18"/>
  <c r="AD58" i="18"/>
  <c r="T38" i="18"/>
  <c r="AX38" i="18"/>
  <c r="AX18" i="18"/>
  <c r="J18" i="18"/>
  <c r="AX58" i="18"/>
  <c r="J58" i="18"/>
  <c r="AD18" i="18"/>
  <c r="AX78" i="18"/>
  <c r="AN58" i="18"/>
  <c r="AD38" i="18"/>
  <c r="AN78" i="18"/>
  <c r="L145" i="1"/>
  <c r="AA145" i="1" s="1"/>
  <c r="AC145" i="1" s="1"/>
  <c r="AE146" i="1"/>
  <c r="AD146" i="1" s="1"/>
  <c r="AE141" i="1"/>
  <c r="AD141" i="1" s="1"/>
  <c r="AB141" i="1"/>
  <c r="AE140" i="1"/>
  <c r="AD140" i="1" s="1"/>
  <c r="AC67" i="1"/>
  <c r="AB67" i="1"/>
  <c r="AC146" i="1"/>
  <c r="AB146" i="1"/>
  <c r="AC140" i="1"/>
  <c r="AB140" i="1"/>
  <c r="AC147" i="1"/>
  <c r="AB147" i="1"/>
  <c r="L136" i="1"/>
  <c r="AA136" i="1" s="1"/>
  <c r="AE147" i="1"/>
  <c r="AD147" i="1" s="1"/>
  <c r="L142" i="1"/>
  <c r="AA142" i="1" s="1"/>
  <c r="L148" i="1"/>
  <c r="L139" i="1"/>
  <c r="AA139" i="1" s="1"/>
  <c r="AB149" i="1"/>
  <c r="AC149" i="1"/>
  <c r="AB138" i="1"/>
  <c r="AC138" i="1"/>
  <c r="AB144" i="1"/>
  <c r="AC144" i="1"/>
  <c r="AB150" i="1"/>
  <c r="AC150" i="1"/>
  <c r="AB148" i="1"/>
  <c r="AC148" i="1"/>
  <c r="AB137" i="1"/>
  <c r="AC137" i="1"/>
  <c r="AB143" i="1"/>
  <c r="AC143" i="1"/>
  <c r="AE150" i="1"/>
  <c r="AD150" i="1" s="1"/>
  <c r="AE149" i="1"/>
  <c r="AD149" i="1" s="1"/>
  <c r="AE148" i="1"/>
  <c r="AD148" i="1" s="1"/>
  <c r="AE144" i="1"/>
  <c r="AD144" i="1" s="1"/>
  <c r="AE143" i="1"/>
  <c r="AD143" i="1" s="1"/>
  <c r="AE138" i="1"/>
  <c r="AD138" i="1" s="1"/>
  <c r="AE137" i="1"/>
  <c r="AD137" i="1" s="1"/>
  <c r="Q97" i="1"/>
  <c r="AE97" i="1"/>
  <c r="AD97" i="1" s="1"/>
  <c r="L97" i="1"/>
  <c r="AA97" i="1" s="1"/>
  <c r="AB142" i="1" l="1"/>
  <c r="AC142" i="1"/>
  <c r="O249" i="19"/>
  <c r="X249" i="19"/>
  <c r="U249" i="19"/>
  <c r="R249" i="19"/>
  <c r="L249" i="19"/>
  <c r="U199" i="19"/>
  <c r="R149" i="19"/>
  <c r="R199" i="19"/>
  <c r="O149" i="19"/>
  <c r="O199" i="19"/>
  <c r="L199" i="19"/>
  <c r="X149" i="19"/>
  <c r="U149" i="19"/>
  <c r="O99" i="19"/>
  <c r="X199" i="19"/>
  <c r="L99" i="19"/>
  <c r="L149" i="19"/>
  <c r="R99" i="19"/>
  <c r="X49" i="19"/>
  <c r="R49" i="19"/>
  <c r="X99" i="19"/>
  <c r="U49" i="19"/>
  <c r="L49" i="19"/>
  <c r="U99" i="19"/>
  <c r="O49" i="19"/>
  <c r="R250" i="19"/>
  <c r="U250" i="19"/>
  <c r="O250" i="19"/>
  <c r="L250" i="19"/>
  <c r="X200" i="19"/>
  <c r="U200" i="19"/>
  <c r="R200" i="19"/>
  <c r="O150" i="19"/>
  <c r="O200" i="19"/>
  <c r="R100" i="19"/>
  <c r="L200" i="19"/>
  <c r="O100" i="19"/>
  <c r="X150" i="19"/>
  <c r="L100" i="19"/>
  <c r="U150" i="19"/>
  <c r="X250" i="19"/>
  <c r="R150" i="19"/>
  <c r="X100" i="19"/>
  <c r="L150" i="19"/>
  <c r="R50" i="19"/>
  <c r="U100" i="19"/>
  <c r="X50" i="19"/>
  <c r="L50" i="19"/>
  <c r="O50" i="19"/>
  <c r="U50" i="19"/>
  <c r="T253" i="19"/>
  <c r="Q203" i="19"/>
  <c r="W253" i="19"/>
  <c r="N203" i="19"/>
  <c r="K203" i="19"/>
  <c r="N253" i="19"/>
  <c r="K253" i="19"/>
  <c r="T203" i="19"/>
  <c r="W153" i="19"/>
  <c r="Q253" i="19"/>
  <c r="Q153" i="19"/>
  <c r="N153" i="19"/>
  <c r="T103" i="19"/>
  <c r="K153" i="19"/>
  <c r="W203" i="19"/>
  <c r="W53" i="19"/>
  <c r="W103" i="19"/>
  <c r="T153" i="19"/>
  <c r="Q103" i="19"/>
  <c r="N103" i="19"/>
  <c r="K103" i="19"/>
  <c r="Q53" i="19"/>
  <c r="N53" i="19"/>
  <c r="T53" i="19"/>
  <c r="K53" i="19"/>
  <c r="Q251" i="19"/>
  <c r="K251" i="19"/>
  <c r="W251" i="19"/>
  <c r="T251" i="19"/>
  <c r="W201" i="19"/>
  <c r="T151" i="19"/>
  <c r="T201" i="19"/>
  <c r="Q151" i="19"/>
  <c r="Q201" i="19"/>
  <c r="N251" i="19"/>
  <c r="N201" i="19"/>
  <c r="K201" i="19"/>
  <c r="N151" i="19"/>
  <c r="Q101" i="19"/>
  <c r="K151" i="19"/>
  <c r="N101" i="19"/>
  <c r="K101" i="19"/>
  <c r="T51" i="19"/>
  <c r="W101" i="19"/>
  <c r="K51" i="19"/>
  <c r="Q51" i="19"/>
  <c r="T101" i="19"/>
  <c r="N51" i="19"/>
  <c r="W151" i="19"/>
  <c r="W51" i="19"/>
  <c r="T252" i="19"/>
  <c r="Q252" i="19"/>
  <c r="N252" i="19"/>
  <c r="K252" i="19"/>
  <c r="W252" i="19"/>
  <c r="W202" i="19"/>
  <c r="Q152" i="19"/>
  <c r="T202" i="19"/>
  <c r="Q202" i="19"/>
  <c r="N202" i="19"/>
  <c r="K152" i="19"/>
  <c r="K202" i="19"/>
  <c r="T102" i="19"/>
  <c r="Q102" i="19"/>
  <c r="W152" i="19"/>
  <c r="T152" i="19"/>
  <c r="N102" i="19"/>
  <c r="N152" i="19"/>
  <c r="W102" i="19"/>
  <c r="T52" i="19"/>
  <c r="K102" i="19"/>
  <c r="N52" i="19"/>
  <c r="K52" i="19"/>
  <c r="W52" i="19"/>
  <c r="Q52" i="19"/>
  <c r="R251" i="19"/>
  <c r="L251" i="19"/>
  <c r="X251" i="19"/>
  <c r="U251" i="19"/>
  <c r="X201" i="19"/>
  <c r="U151" i="19"/>
  <c r="U201" i="19"/>
  <c r="R201" i="19"/>
  <c r="O151" i="19"/>
  <c r="O251" i="19"/>
  <c r="O201" i="19"/>
  <c r="L201" i="19"/>
  <c r="R151" i="19"/>
  <c r="R101" i="19"/>
  <c r="L151" i="19"/>
  <c r="R51" i="19"/>
  <c r="O51" i="19"/>
  <c r="X101" i="19"/>
  <c r="U51" i="19"/>
  <c r="U101" i="19"/>
  <c r="O101" i="19"/>
  <c r="L101" i="19"/>
  <c r="X51" i="19"/>
  <c r="L51" i="19"/>
  <c r="X151" i="19"/>
  <c r="S253" i="19"/>
  <c r="V253" i="19"/>
  <c r="P253" i="19"/>
  <c r="M253" i="19"/>
  <c r="J253" i="19"/>
  <c r="V203" i="19"/>
  <c r="P203" i="19"/>
  <c r="M203" i="19"/>
  <c r="V153" i="19"/>
  <c r="J203" i="19"/>
  <c r="S153" i="19"/>
  <c r="M153" i="19"/>
  <c r="S103" i="19"/>
  <c r="J153" i="19"/>
  <c r="P103" i="19"/>
  <c r="S203" i="19"/>
  <c r="S53" i="19"/>
  <c r="M53" i="19"/>
  <c r="J53" i="19"/>
  <c r="V53" i="19"/>
  <c r="V103" i="19"/>
  <c r="P153" i="19"/>
  <c r="J103" i="19"/>
  <c r="P53" i="19"/>
  <c r="M103" i="19"/>
  <c r="R252" i="19"/>
  <c r="O252" i="19"/>
  <c r="L252" i="19"/>
  <c r="X252" i="19"/>
  <c r="U152" i="19"/>
  <c r="X202" i="19"/>
  <c r="R152" i="19"/>
  <c r="U252" i="19"/>
  <c r="U202" i="19"/>
  <c r="R202" i="19"/>
  <c r="R102" i="19"/>
  <c r="X152" i="19"/>
  <c r="O102" i="19"/>
  <c r="L152" i="19"/>
  <c r="X102" i="19"/>
  <c r="U102" i="19"/>
  <c r="O52" i="19"/>
  <c r="L102" i="19"/>
  <c r="O202" i="19"/>
  <c r="L202" i="19"/>
  <c r="O152" i="19"/>
  <c r="R52" i="19"/>
  <c r="L52" i="19"/>
  <c r="U52" i="19"/>
  <c r="X52" i="19"/>
  <c r="Q249" i="19"/>
  <c r="W249" i="19"/>
  <c r="N249" i="19"/>
  <c r="K249" i="19"/>
  <c r="W199" i="19"/>
  <c r="T199" i="19"/>
  <c r="Q199" i="19"/>
  <c r="N199" i="19"/>
  <c r="T249" i="19"/>
  <c r="W149" i="19"/>
  <c r="Q99" i="19"/>
  <c r="T149" i="19"/>
  <c r="N99" i="19"/>
  <c r="Q149" i="19"/>
  <c r="K199" i="19"/>
  <c r="N149" i="19"/>
  <c r="K99" i="19"/>
  <c r="K49" i="19"/>
  <c r="K149" i="19"/>
  <c r="T49" i="19"/>
  <c r="Q49" i="19"/>
  <c r="W49" i="19"/>
  <c r="W99" i="19"/>
  <c r="T99" i="19"/>
  <c r="N49" i="19"/>
  <c r="U253" i="19"/>
  <c r="X253" i="19"/>
  <c r="R253" i="19"/>
  <c r="O253" i="19"/>
  <c r="L253" i="19"/>
  <c r="O203" i="19"/>
  <c r="L203" i="19"/>
  <c r="R153" i="19"/>
  <c r="X203" i="19"/>
  <c r="U203" i="19"/>
  <c r="L153" i="19"/>
  <c r="O153" i="19"/>
  <c r="U103" i="19"/>
  <c r="R103" i="19"/>
  <c r="O103" i="19"/>
  <c r="X153" i="19"/>
  <c r="O53" i="19"/>
  <c r="X103" i="19"/>
  <c r="L53" i="19"/>
  <c r="R203" i="19"/>
  <c r="U153" i="19"/>
  <c r="L103" i="19"/>
  <c r="U53" i="19"/>
  <c r="X53" i="19"/>
  <c r="R53" i="19"/>
  <c r="Q250" i="19"/>
  <c r="W250" i="19"/>
  <c r="T250" i="19"/>
  <c r="N250" i="19"/>
  <c r="W200" i="19"/>
  <c r="T150" i="19"/>
  <c r="T200" i="19"/>
  <c r="Q200" i="19"/>
  <c r="N150" i="19"/>
  <c r="N200" i="19"/>
  <c r="K250" i="19"/>
  <c r="K200" i="19"/>
  <c r="Q100" i="19"/>
  <c r="W150" i="19"/>
  <c r="Q150" i="19"/>
  <c r="W100" i="19"/>
  <c r="K150" i="19"/>
  <c r="T100" i="19"/>
  <c r="N100" i="19"/>
  <c r="K100" i="19"/>
  <c r="K50" i="19"/>
  <c r="W50" i="19"/>
  <c r="Q50" i="19"/>
  <c r="T50" i="19"/>
  <c r="N50" i="19"/>
  <c r="AB139" i="1"/>
  <c r="AC139" i="1"/>
  <c r="AB136" i="1"/>
  <c r="AC136" i="1"/>
  <c r="AB145" i="1"/>
  <c r="AF141" i="1"/>
  <c r="AF147" i="1"/>
  <c r="AF143" i="1"/>
  <c r="AF137" i="1"/>
  <c r="AF150" i="1"/>
  <c r="AF140" i="1"/>
  <c r="AF146" i="1"/>
  <c r="AF144" i="1"/>
  <c r="AF148" i="1"/>
  <c r="AF138" i="1"/>
  <c r="AF149" i="1"/>
  <c r="AB97" i="1"/>
  <c r="AC97" i="1"/>
  <c r="AF97" i="1" l="1"/>
  <c r="P236" i="19"/>
  <c r="M236" i="19"/>
  <c r="J236" i="19"/>
  <c r="V236" i="19"/>
  <c r="J186" i="19"/>
  <c r="S236" i="19"/>
  <c r="V136" i="19"/>
  <c r="V186" i="19"/>
  <c r="S186" i="19"/>
  <c r="P136" i="19"/>
  <c r="P186" i="19"/>
  <c r="M186" i="19"/>
  <c r="J136" i="19"/>
  <c r="S86" i="19"/>
  <c r="S136" i="19"/>
  <c r="P86" i="19"/>
  <c r="M136" i="19"/>
  <c r="S36" i="19"/>
  <c r="M86" i="19"/>
  <c r="M36" i="19"/>
  <c r="J86" i="19"/>
  <c r="V36" i="19"/>
  <c r="V86" i="19"/>
  <c r="P36" i="19"/>
  <c r="J36" i="19"/>
  <c r="F221" i="13"/>
  <c r="F220" i="13"/>
  <c r="F219" i="13"/>
  <c r="F218" i="13"/>
  <c r="F217" i="13"/>
  <c r="F216" i="13"/>
  <c r="F215" i="13"/>
  <c r="F214" i="13"/>
  <c r="F213" i="13"/>
  <c r="F212" i="13"/>
  <c r="F211" i="13"/>
  <c r="F210" i="13"/>
  <c r="W82" i="1" l="1"/>
  <c r="T82" i="1"/>
  <c r="K82" i="1"/>
  <c r="L82" i="1" l="1"/>
  <c r="AA82" i="1" s="1"/>
  <c r="AB82" i="1" l="1"/>
  <c r="AC82" i="1"/>
  <c r="T30" i="1" l="1"/>
  <c r="T18" i="1" l="1"/>
  <c r="AE18" i="1" s="1"/>
  <c r="AD18" i="1" s="1"/>
  <c r="T17" i="1"/>
  <c r="AE17" i="1" s="1"/>
  <c r="AD17" i="1" s="1"/>
  <c r="W133" i="1"/>
  <c r="T133" i="1"/>
  <c r="K133" i="1"/>
  <c r="W132" i="1"/>
  <c r="T132" i="1"/>
  <c r="AD132" i="1" s="1"/>
  <c r="W131" i="1"/>
  <c r="T131" i="1"/>
  <c r="AD131" i="1" s="1"/>
  <c r="W130" i="1"/>
  <c r="T130" i="1"/>
  <c r="K130" i="1"/>
  <c r="W129" i="1"/>
  <c r="T129" i="1"/>
  <c r="AD129" i="1" s="1"/>
  <c r="W128" i="1"/>
  <c r="T128" i="1"/>
  <c r="AD128" i="1" s="1"/>
  <c r="W127" i="1"/>
  <c r="T127" i="1"/>
  <c r="K127" i="1"/>
  <c r="T126" i="1"/>
  <c r="AE126" i="1" s="1"/>
  <c r="AD126" i="1" s="1"/>
  <c r="T125" i="1"/>
  <c r="AE125" i="1" s="1"/>
  <c r="AD125" i="1" s="1"/>
  <c r="W124" i="1"/>
  <c r="T124" i="1"/>
  <c r="K124" i="1"/>
  <c r="L133" i="1" l="1"/>
  <c r="AA133" i="1" s="1"/>
  <c r="L130" i="1"/>
  <c r="AA130" i="1" s="1"/>
  <c r="AA131" i="1" s="1"/>
  <c r="AA132" i="1" s="1"/>
  <c r="L127" i="1"/>
  <c r="AA127" i="1" s="1"/>
  <c r="AA128" i="1" s="1"/>
  <c r="AA129" i="1" s="1"/>
  <c r="L124" i="1"/>
  <c r="AA124" i="1" s="1"/>
  <c r="AA125" i="1" s="1"/>
  <c r="AA126" i="1" s="1"/>
  <c r="T120" i="1"/>
  <c r="W119" i="1"/>
  <c r="T119" i="1"/>
  <c r="W118" i="1"/>
  <c r="T118" i="1"/>
  <c r="K118" i="1"/>
  <c r="W117" i="1"/>
  <c r="T117" i="1"/>
  <c r="W116" i="1"/>
  <c r="T116" i="1"/>
  <c r="W115" i="1"/>
  <c r="T115" i="1"/>
  <c r="K115" i="1"/>
  <c r="T114" i="1"/>
  <c r="W113" i="1"/>
  <c r="T113" i="1"/>
  <c r="W112" i="1"/>
  <c r="T112" i="1"/>
  <c r="K112" i="1"/>
  <c r="T111" i="1"/>
  <c r="W110" i="1"/>
  <c r="T110" i="1"/>
  <c r="W109" i="1"/>
  <c r="T109" i="1"/>
  <c r="K109" i="1"/>
  <c r="T108" i="1"/>
  <c r="W107" i="1"/>
  <c r="T107" i="1"/>
  <c r="W106" i="1"/>
  <c r="T106" i="1"/>
  <c r="K106" i="1"/>
  <c r="K121" i="1"/>
  <c r="K103" i="1"/>
  <c r="K100" i="1"/>
  <c r="K94" i="1"/>
  <c r="K91" i="1"/>
  <c r="K88" i="1"/>
  <c r="K85" i="1"/>
  <c r="K79" i="1"/>
  <c r="K76" i="1"/>
  <c r="K73" i="1"/>
  <c r="K70" i="1"/>
  <c r="K64" i="1"/>
  <c r="K61" i="1"/>
  <c r="K58" i="1"/>
  <c r="K55" i="1"/>
  <c r="K52" i="1"/>
  <c r="K49" i="1"/>
  <c r="K46" i="1"/>
  <c r="K43" i="1"/>
  <c r="K40" i="1"/>
  <c r="K37" i="1"/>
  <c r="K34" i="1"/>
  <c r="K31" i="1"/>
  <c r="K28" i="1"/>
  <c r="K25" i="1"/>
  <c r="K22" i="1"/>
  <c r="K19" i="1"/>
  <c r="K16" i="1"/>
  <c r="K13" i="1"/>
  <c r="K10" i="1"/>
  <c r="T123" i="1"/>
  <c r="AE123" i="1" s="1"/>
  <c r="AD123" i="1" s="1"/>
  <c r="T122" i="1"/>
  <c r="AE122" i="1" s="1"/>
  <c r="AD122" i="1" s="1"/>
  <c r="W121" i="1"/>
  <c r="T121" i="1"/>
  <c r="T105" i="1"/>
  <c r="W104" i="1"/>
  <c r="T104" i="1"/>
  <c r="T102" i="1"/>
  <c r="W101" i="1"/>
  <c r="T101" i="1"/>
  <c r="W100" i="1"/>
  <c r="T100" i="1"/>
  <c r="T93" i="1"/>
  <c r="W92" i="1"/>
  <c r="T92" i="1"/>
  <c r="T90" i="1"/>
  <c r="W91" i="1"/>
  <c r="T91" i="1"/>
  <c r="T87" i="1"/>
  <c r="T86" i="1"/>
  <c r="W81" i="1"/>
  <c r="T81" i="1"/>
  <c r="W80" i="1"/>
  <c r="T80" i="1"/>
  <c r="W78" i="1"/>
  <c r="T78" i="1"/>
  <c r="AD78" i="1" s="1"/>
  <c r="W77" i="1"/>
  <c r="T77" i="1"/>
  <c r="T75" i="1"/>
  <c r="W73" i="1"/>
  <c r="T73" i="1"/>
  <c r="T74" i="1"/>
  <c r="W70" i="1"/>
  <c r="T70" i="1"/>
  <c r="T63" i="1"/>
  <c r="T60" i="1"/>
  <c r="AE60" i="1" s="1"/>
  <c r="AD60" i="1" s="1"/>
  <c r="T59" i="1"/>
  <c r="T57" i="1"/>
  <c r="AE57" i="1" s="1"/>
  <c r="AD57" i="1" s="1"/>
  <c r="T56" i="1"/>
  <c r="T54" i="1"/>
  <c r="AE54" i="1" s="1"/>
  <c r="AD54" i="1" s="1"/>
  <c r="W53" i="1"/>
  <c r="T53" i="1"/>
  <c r="T51" i="1"/>
  <c r="T50" i="1"/>
  <c r="T48" i="1"/>
  <c r="AE48" i="1" s="1"/>
  <c r="AD48" i="1" s="1"/>
  <c r="W49" i="1"/>
  <c r="T49" i="1"/>
  <c r="T47" i="1"/>
  <c r="T45" i="1"/>
  <c r="AE45" i="1" s="1"/>
  <c r="AD45" i="1" s="1"/>
  <c r="T44" i="1"/>
  <c r="T42" i="1"/>
  <c r="AE42" i="1" s="1"/>
  <c r="AD42" i="1" s="1"/>
  <c r="W41" i="1"/>
  <c r="T41" i="1"/>
  <c r="W43" i="1"/>
  <c r="T43" i="1"/>
  <c r="W40" i="1"/>
  <c r="T40" i="1"/>
  <c r="T39" i="1"/>
  <c r="T38" i="1"/>
  <c r="W37" i="1"/>
  <c r="T37" i="1"/>
  <c r="T36" i="1"/>
  <c r="AE36" i="1" s="1"/>
  <c r="AD36" i="1" s="1"/>
  <c r="T35" i="1"/>
  <c r="W34" i="1"/>
  <c r="T34" i="1"/>
  <c r="T33" i="1"/>
  <c r="AE33" i="1" s="1"/>
  <c r="AD33" i="1" s="1"/>
  <c r="T32" i="1"/>
  <c r="W31" i="1"/>
  <c r="T31" i="1"/>
  <c r="W30" i="1"/>
  <c r="AD30" i="1"/>
  <c r="W29" i="1"/>
  <c r="T29" i="1"/>
  <c r="W28" i="1"/>
  <c r="T28" i="1"/>
  <c r="T27" i="1"/>
  <c r="AE27" i="1" s="1"/>
  <c r="AD27" i="1" s="1"/>
  <c r="W26" i="1"/>
  <c r="T26" i="1"/>
  <c r="W25" i="1"/>
  <c r="T25" i="1"/>
  <c r="T24" i="1"/>
  <c r="AE24" i="1" s="1"/>
  <c r="AD24" i="1" s="1"/>
  <c r="T23" i="1"/>
  <c r="W22" i="1"/>
  <c r="T22" i="1"/>
  <c r="W21" i="1"/>
  <c r="T21" i="1"/>
  <c r="AE21" i="1" s="1"/>
  <c r="AD21" i="1" s="1"/>
  <c r="W20" i="1"/>
  <c r="T20" i="1"/>
  <c r="AE23" i="1" l="1"/>
  <c r="AD23" i="1" s="1"/>
  <c r="AD29" i="1"/>
  <c r="AE35" i="1"/>
  <c r="AD35" i="1" s="1"/>
  <c r="AD53" i="1"/>
  <c r="AE59" i="1"/>
  <c r="AD59" i="1" s="1"/>
  <c r="AD77" i="1"/>
  <c r="AE86" i="1"/>
  <c r="AD86" i="1" s="1"/>
  <c r="AE90" i="1"/>
  <c r="AD90" i="1" s="1"/>
  <c r="AA90" i="1"/>
  <c r="AE111" i="1"/>
  <c r="AD111" i="1" s="1"/>
  <c r="AD116" i="1"/>
  <c r="AE20" i="1"/>
  <c r="AD20" i="1" s="1"/>
  <c r="AD26" i="1"/>
  <c r="AE32" i="1"/>
  <c r="AD32" i="1" s="1"/>
  <c r="AE44" i="1"/>
  <c r="AD44" i="1" s="1"/>
  <c r="AE47" i="1"/>
  <c r="AD47" i="1" s="1"/>
  <c r="AE51" i="1"/>
  <c r="AD51" i="1" s="1"/>
  <c r="AE74" i="1"/>
  <c r="AD74" i="1" s="1"/>
  <c r="AE75" i="1"/>
  <c r="AD75" i="1" s="1"/>
  <c r="AE87" i="1"/>
  <c r="AD87" i="1" s="1"/>
  <c r="AD92" i="1"/>
  <c r="AD101" i="1"/>
  <c r="AD104" i="1"/>
  <c r="AE108" i="1"/>
  <c r="AD108" i="1" s="1"/>
  <c r="AD113" i="1"/>
  <c r="AE50" i="1"/>
  <c r="AD50" i="1" s="1"/>
  <c r="AE56" i="1"/>
  <c r="AD56" i="1" s="1"/>
  <c r="AE93" i="1"/>
  <c r="AD93" i="1" s="1"/>
  <c r="AE102" i="1"/>
  <c r="AD102" i="1" s="1"/>
  <c r="AE105" i="1"/>
  <c r="AD105" i="1" s="1"/>
  <c r="AD107" i="1"/>
  <c r="AE114" i="1"/>
  <c r="AD114" i="1" s="1"/>
  <c r="AE119" i="1"/>
  <c r="AD119" i="1" s="1"/>
  <c r="AD110" i="1"/>
  <c r="AD117" i="1"/>
  <c r="AE89" i="1"/>
  <c r="AD89" i="1" s="1"/>
  <c r="AD41" i="1"/>
  <c r="AB133" i="1"/>
  <c r="AC133" i="1"/>
  <c r="AB130" i="1"/>
  <c r="AC130" i="1"/>
  <c r="AB132" i="1"/>
  <c r="AC132" i="1"/>
  <c r="AB131" i="1"/>
  <c r="AC131" i="1"/>
  <c r="AB127" i="1"/>
  <c r="AC127" i="1"/>
  <c r="AB129" i="1"/>
  <c r="AC129" i="1"/>
  <c r="AB128" i="1"/>
  <c r="AC128" i="1"/>
  <c r="AB124" i="1"/>
  <c r="AC124" i="1"/>
  <c r="AB126" i="1"/>
  <c r="AC126" i="1"/>
  <c r="AB125" i="1"/>
  <c r="AC125" i="1"/>
  <c r="L118" i="1"/>
  <c r="AA118" i="1" s="1"/>
  <c r="AA119" i="1" s="1"/>
  <c r="L115" i="1"/>
  <c r="AA115" i="1" s="1"/>
  <c r="AA116" i="1" s="1"/>
  <c r="AA117" i="1" s="1"/>
  <c r="L112" i="1"/>
  <c r="AA112" i="1" s="1"/>
  <c r="AA113" i="1" s="1"/>
  <c r="AA114" i="1" s="1"/>
  <c r="L109" i="1"/>
  <c r="AA109" i="1" s="1"/>
  <c r="AA110" i="1" s="1"/>
  <c r="AA111" i="1" s="1"/>
  <c r="L106" i="1"/>
  <c r="AA106" i="1" s="1"/>
  <c r="AA107" i="1" s="1"/>
  <c r="AA108" i="1" s="1"/>
  <c r="L121" i="1"/>
  <c r="AA121" i="1" s="1"/>
  <c r="AA122" i="1" s="1"/>
  <c r="AA123" i="1" s="1"/>
  <c r="L103" i="1"/>
  <c r="L100" i="1"/>
  <c r="AA100" i="1" s="1"/>
  <c r="AA101" i="1" s="1"/>
  <c r="AA102" i="1" s="1"/>
  <c r="L94" i="1"/>
  <c r="L91" i="1"/>
  <c r="AA91" i="1" s="1"/>
  <c r="AA92" i="1" s="1"/>
  <c r="AA93" i="1" s="1"/>
  <c r="L88" i="1"/>
  <c r="L85" i="1"/>
  <c r="L79" i="1"/>
  <c r="L76" i="1"/>
  <c r="L73" i="1"/>
  <c r="AA73" i="1" s="1"/>
  <c r="AA74" i="1" s="1"/>
  <c r="AA75" i="1" s="1"/>
  <c r="L70" i="1"/>
  <c r="AA70" i="1" s="1"/>
  <c r="L64" i="1"/>
  <c r="L61" i="1"/>
  <c r="L58" i="1"/>
  <c r="L55" i="1"/>
  <c r="L52" i="1"/>
  <c r="L49" i="1"/>
  <c r="AA49" i="1" s="1"/>
  <c r="AA50" i="1" s="1"/>
  <c r="AA51" i="1" s="1"/>
  <c r="L46" i="1"/>
  <c r="L43" i="1"/>
  <c r="AA43" i="1" s="1"/>
  <c r="AA44" i="1" s="1"/>
  <c r="AA45" i="1" s="1"/>
  <c r="L40" i="1"/>
  <c r="AA40" i="1" s="1"/>
  <c r="AA41" i="1" s="1"/>
  <c r="AA42" i="1" s="1"/>
  <c r="L37" i="1"/>
  <c r="AA37" i="1" s="1"/>
  <c r="L34" i="1"/>
  <c r="AA34" i="1" s="1"/>
  <c r="AA35" i="1" s="1"/>
  <c r="AA36" i="1" s="1"/>
  <c r="L31" i="1"/>
  <c r="AA31" i="1" s="1"/>
  <c r="AA32" i="1" s="1"/>
  <c r="AA33" i="1" s="1"/>
  <c r="L28" i="1"/>
  <c r="AA28" i="1" s="1"/>
  <c r="AA29" i="1" s="1"/>
  <c r="AA30" i="1" s="1"/>
  <c r="L25" i="1"/>
  <c r="AA25" i="1" s="1"/>
  <c r="AA26" i="1" s="1"/>
  <c r="AA27" i="1" s="1"/>
  <c r="L22" i="1"/>
  <c r="AA22" i="1" s="1"/>
  <c r="AA23" i="1" s="1"/>
  <c r="AA24" i="1" s="1"/>
  <c r="L19" i="1"/>
  <c r="L16" i="1"/>
  <c r="L13" i="1"/>
  <c r="L10" i="1"/>
  <c r="T16" i="1"/>
  <c r="W16" i="1"/>
  <c r="T19" i="1"/>
  <c r="W19" i="1"/>
  <c r="T46" i="1"/>
  <c r="W46" i="1"/>
  <c r="T52" i="1"/>
  <c r="W52" i="1"/>
  <c r="T55" i="1"/>
  <c r="W55" i="1"/>
  <c r="T58" i="1"/>
  <c r="W58" i="1"/>
  <c r="T61" i="1"/>
  <c r="W61" i="1"/>
  <c r="T64" i="1"/>
  <c r="W64" i="1"/>
  <c r="T76" i="1"/>
  <c r="W76" i="1"/>
  <c r="T79" i="1"/>
  <c r="W79" i="1"/>
  <c r="T85" i="1"/>
  <c r="W85" i="1"/>
  <c r="T88" i="1"/>
  <c r="W88" i="1"/>
  <c r="T94" i="1"/>
  <c r="W94" i="1"/>
  <c r="T103" i="1"/>
  <c r="W103" i="1"/>
  <c r="T14" i="1"/>
  <c r="T15" i="1"/>
  <c r="T11" i="1"/>
  <c r="T12" i="1"/>
  <c r="N246" i="19" l="1"/>
  <c r="K246" i="19"/>
  <c r="W246" i="19"/>
  <c r="T246" i="19"/>
  <c r="T196" i="19"/>
  <c r="Q196" i="19"/>
  <c r="N196" i="19"/>
  <c r="K196" i="19"/>
  <c r="W196" i="19"/>
  <c r="N96" i="19"/>
  <c r="K96" i="19"/>
  <c r="W146" i="19"/>
  <c r="T146" i="19"/>
  <c r="Q146" i="19"/>
  <c r="Q246" i="19"/>
  <c r="Q96" i="19"/>
  <c r="Q46" i="19"/>
  <c r="K46" i="19"/>
  <c r="N146" i="19"/>
  <c r="N46" i="19"/>
  <c r="K146" i="19"/>
  <c r="W96" i="19"/>
  <c r="T96" i="19"/>
  <c r="T46" i="19"/>
  <c r="W46" i="19"/>
  <c r="O246" i="19"/>
  <c r="L246" i="19"/>
  <c r="X246" i="19"/>
  <c r="U246" i="19"/>
  <c r="R246" i="19"/>
  <c r="R196" i="19"/>
  <c r="O146" i="19"/>
  <c r="O196" i="19"/>
  <c r="L146" i="19"/>
  <c r="L196" i="19"/>
  <c r="U146" i="19"/>
  <c r="L96" i="19"/>
  <c r="X146" i="19"/>
  <c r="X196" i="19"/>
  <c r="U196" i="19"/>
  <c r="X96" i="19"/>
  <c r="O96" i="19"/>
  <c r="U46" i="19"/>
  <c r="R146" i="19"/>
  <c r="O46" i="19"/>
  <c r="U96" i="19"/>
  <c r="R96" i="19"/>
  <c r="X46" i="19"/>
  <c r="R46" i="19"/>
  <c r="L46" i="19"/>
  <c r="L245" i="19"/>
  <c r="X245" i="19"/>
  <c r="U245" i="19"/>
  <c r="R245" i="19"/>
  <c r="O245" i="19"/>
  <c r="R195" i="19"/>
  <c r="O145" i="19"/>
  <c r="O195" i="19"/>
  <c r="L195" i="19"/>
  <c r="X195" i="19"/>
  <c r="U145" i="19"/>
  <c r="L95" i="19"/>
  <c r="R145" i="19"/>
  <c r="X95" i="19"/>
  <c r="L145" i="19"/>
  <c r="U195" i="19"/>
  <c r="R45" i="19"/>
  <c r="U95" i="19"/>
  <c r="U45" i="19"/>
  <c r="R95" i="19"/>
  <c r="X145" i="19"/>
  <c r="O95" i="19"/>
  <c r="X45" i="19"/>
  <c r="O45" i="19"/>
  <c r="L45" i="19"/>
  <c r="N247" i="19"/>
  <c r="Q247" i="19"/>
  <c r="K247" i="19"/>
  <c r="W247" i="19"/>
  <c r="T197" i="19"/>
  <c r="Q147" i="19"/>
  <c r="Q197" i="19"/>
  <c r="N197" i="19"/>
  <c r="K147" i="19"/>
  <c r="K197" i="19"/>
  <c r="T247" i="19"/>
  <c r="N147" i="19"/>
  <c r="N97" i="19"/>
  <c r="W197" i="19"/>
  <c r="W97" i="19"/>
  <c r="W147" i="19"/>
  <c r="T147" i="19"/>
  <c r="T97" i="19"/>
  <c r="N47" i="19"/>
  <c r="Q97" i="19"/>
  <c r="K97" i="19"/>
  <c r="K47" i="19"/>
  <c r="T47" i="19"/>
  <c r="W47" i="19"/>
  <c r="Q47" i="19"/>
  <c r="O247" i="19"/>
  <c r="R247" i="19"/>
  <c r="X247" i="19"/>
  <c r="U247" i="19"/>
  <c r="U197" i="19"/>
  <c r="R197" i="19"/>
  <c r="O197" i="19"/>
  <c r="L197" i="19"/>
  <c r="L247" i="19"/>
  <c r="X197" i="19"/>
  <c r="O147" i="19"/>
  <c r="O97" i="19"/>
  <c r="L147" i="19"/>
  <c r="L97" i="19"/>
  <c r="X147" i="19"/>
  <c r="U147" i="19"/>
  <c r="X97" i="19"/>
  <c r="U47" i="19"/>
  <c r="U97" i="19"/>
  <c r="O47" i="19"/>
  <c r="R147" i="19"/>
  <c r="R97" i="19"/>
  <c r="X47" i="19"/>
  <c r="L47" i="19"/>
  <c r="R47" i="19"/>
  <c r="K245" i="19"/>
  <c r="W245" i="19"/>
  <c r="T245" i="19"/>
  <c r="Q245" i="19"/>
  <c r="N245" i="19"/>
  <c r="Q195" i="19"/>
  <c r="N145" i="19"/>
  <c r="N195" i="19"/>
  <c r="K145" i="19"/>
  <c r="K195" i="19"/>
  <c r="T145" i="19"/>
  <c r="K95" i="19"/>
  <c r="Q145" i="19"/>
  <c r="W95" i="19"/>
  <c r="W195" i="19"/>
  <c r="T195" i="19"/>
  <c r="Q45" i="19"/>
  <c r="T95" i="19"/>
  <c r="Q95" i="19"/>
  <c r="W145" i="19"/>
  <c r="K45" i="19"/>
  <c r="N45" i="19"/>
  <c r="N95" i="19"/>
  <c r="T45" i="19"/>
  <c r="W45" i="19"/>
  <c r="AA79" i="1"/>
  <c r="AA80" i="1" s="1"/>
  <c r="AA81" i="1" s="1"/>
  <c r="AB81" i="1" s="1"/>
  <c r="AA88" i="1"/>
  <c r="AF131" i="1"/>
  <c r="AF129" i="1"/>
  <c r="AF128" i="1"/>
  <c r="AF125" i="1"/>
  <c r="AF126" i="1"/>
  <c r="AF132" i="1"/>
  <c r="AB118" i="1"/>
  <c r="AC118" i="1"/>
  <c r="AB119" i="1"/>
  <c r="AC119" i="1"/>
  <c r="AB116" i="1"/>
  <c r="AC116" i="1"/>
  <c r="AB115" i="1"/>
  <c r="AC115" i="1"/>
  <c r="AB117" i="1"/>
  <c r="AC117" i="1"/>
  <c r="AB112" i="1"/>
  <c r="AC112" i="1"/>
  <c r="AB113" i="1"/>
  <c r="AC113" i="1"/>
  <c r="AB114" i="1"/>
  <c r="AC114" i="1"/>
  <c r="AB109" i="1"/>
  <c r="AC109" i="1"/>
  <c r="AB110" i="1"/>
  <c r="AC110" i="1"/>
  <c r="AB111" i="1"/>
  <c r="AC111" i="1"/>
  <c r="AB106" i="1"/>
  <c r="AC106" i="1"/>
  <c r="AB107" i="1"/>
  <c r="AC107" i="1"/>
  <c r="AB108" i="1"/>
  <c r="AC108" i="1"/>
  <c r="AB123" i="1"/>
  <c r="AC123" i="1"/>
  <c r="AB122" i="1"/>
  <c r="AC122" i="1"/>
  <c r="AB121" i="1"/>
  <c r="AC121" i="1"/>
  <c r="AB102" i="1"/>
  <c r="AC102" i="1"/>
  <c r="AB101" i="1"/>
  <c r="AC101" i="1"/>
  <c r="AB100" i="1"/>
  <c r="AC100" i="1"/>
  <c r="AB93" i="1"/>
  <c r="AC93" i="1"/>
  <c r="AB92" i="1"/>
  <c r="AC92" i="1"/>
  <c r="AB90" i="1"/>
  <c r="AC90" i="1"/>
  <c r="AB91" i="1"/>
  <c r="AC91" i="1"/>
  <c r="AB89" i="1"/>
  <c r="AC89" i="1"/>
  <c r="AB75" i="1"/>
  <c r="AC75" i="1"/>
  <c r="AB73" i="1"/>
  <c r="AC73" i="1"/>
  <c r="AB74" i="1"/>
  <c r="AC74" i="1"/>
  <c r="AB70" i="1"/>
  <c r="AC70" i="1"/>
  <c r="AB51" i="1"/>
  <c r="AC51" i="1"/>
  <c r="AB50" i="1"/>
  <c r="AC50" i="1"/>
  <c r="AB49" i="1"/>
  <c r="AC49" i="1"/>
  <c r="AB45" i="1"/>
  <c r="AC45" i="1"/>
  <c r="AB44" i="1"/>
  <c r="AC44" i="1"/>
  <c r="AB42" i="1"/>
  <c r="AC42" i="1"/>
  <c r="AB41" i="1"/>
  <c r="AC41" i="1"/>
  <c r="AB43" i="1"/>
  <c r="AC43" i="1"/>
  <c r="AB40" i="1"/>
  <c r="AC40" i="1"/>
  <c r="AB37" i="1"/>
  <c r="AC37" i="1"/>
  <c r="AB36" i="1"/>
  <c r="AC36" i="1"/>
  <c r="AB35" i="1"/>
  <c r="AC35" i="1"/>
  <c r="AB34" i="1"/>
  <c r="AC34" i="1"/>
  <c r="AB33" i="1"/>
  <c r="AC33" i="1"/>
  <c r="AB32" i="1"/>
  <c r="AC32" i="1"/>
  <c r="AB31" i="1"/>
  <c r="AC31" i="1"/>
  <c r="AB30" i="1"/>
  <c r="AC30" i="1"/>
  <c r="AB29" i="1"/>
  <c r="AC29" i="1"/>
  <c r="AB28" i="1"/>
  <c r="AC28" i="1"/>
  <c r="AB27" i="1"/>
  <c r="AC27" i="1"/>
  <c r="AB26" i="1"/>
  <c r="AC26" i="1"/>
  <c r="AB25" i="1"/>
  <c r="AC25" i="1"/>
  <c r="AB24" i="1"/>
  <c r="AC24" i="1"/>
  <c r="AB23" i="1"/>
  <c r="AC23" i="1"/>
  <c r="AB22" i="1"/>
  <c r="AC22" i="1"/>
  <c r="T8" i="1"/>
  <c r="W8" i="1"/>
  <c r="T9" i="1"/>
  <c r="T7" i="1"/>
  <c r="T10" i="1"/>
  <c r="T13" i="1"/>
  <c r="K213" i="19" l="1"/>
  <c r="T213" i="19"/>
  <c r="N213" i="19"/>
  <c r="Q163" i="19"/>
  <c r="W213" i="19"/>
  <c r="Q213" i="19"/>
  <c r="K163" i="19"/>
  <c r="N113" i="19"/>
  <c r="W163" i="19"/>
  <c r="K63" i="19"/>
  <c r="K113" i="19"/>
  <c r="T163" i="19"/>
  <c r="W63" i="19"/>
  <c r="N163" i="19"/>
  <c r="Q63" i="19"/>
  <c r="Q13" i="19"/>
  <c r="W113" i="19"/>
  <c r="N63" i="19"/>
  <c r="T113" i="19"/>
  <c r="Q113" i="19"/>
  <c r="K13" i="19"/>
  <c r="T63" i="19"/>
  <c r="T13" i="19"/>
  <c r="N13" i="19"/>
  <c r="W13" i="19"/>
  <c r="N234" i="19"/>
  <c r="K234" i="19"/>
  <c r="T234" i="19"/>
  <c r="W184" i="19"/>
  <c r="T134" i="19"/>
  <c r="T184" i="19"/>
  <c r="W234" i="19"/>
  <c r="Q234" i="19"/>
  <c r="Q184" i="19"/>
  <c r="N134" i="19"/>
  <c r="N184" i="19"/>
  <c r="K184" i="19"/>
  <c r="W134" i="19"/>
  <c r="Q84" i="19"/>
  <c r="Q134" i="19"/>
  <c r="K134" i="19"/>
  <c r="W84" i="19"/>
  <c r="T84" i="19"/>
  <c r="N84" i="19"/>
  <c r="T34" i="19"/>
  <c r="K84" i="19"/>
  <c r="Q34" i="19"/>
  <c r="W34" i="19"/>
  <c r="N34" i="19"/>
  <c r="K34" i="19"/>
  <c r="K220" i="19"/>
  <c r="W220" i="19"/>
  <c r="W170" i="19"/>
  <c r="T220" i="19"/>
  <c r="Q220" i="19"/>
  <c r="T170" i="19"/>
  <c r="N220" i="19"/>
  <c r="Q170" i="19"/>
  <c r="T70" i="19"/>
  <c r="T120" i="19"/>
  <c r="N170" i="19"/>
  <c r="Q70" i="19"/>
  <c r="K170" i="19"/>
  <c r="N70" i="19"/>
  <c r="W120" i="19"/>
  <c r="K70" i="19"/>
  <c r="Q120" i="19"/>
  <c r="T20" i="19"/>
  <c r="N120" i="19"/>
  <c r="K120" i="19"/>
  <c r="N20" i="19"/>
  <c r="Q20" i="19"/>
  <c r="K20" i="19"/>
  <c r="W20" i="19"/>
  <c r="W70" i="19"/>
  <c r="R220" i="19"/>
  <c r="O220" i="19"/>
  <c r="L220" i="19"/>
  <c r="U220" i="19"/>
  <c r="X170" i="19"/>
  <c r="X220" i="19"/>
  <c r="R170" i="19"/>
  <c r="U170" i="19"/>
  <c r="U120" i="19"/>
  <c r="O170" i="19"/>
  <c r="R70" i="19"/>
  <c r="R120" i="19"/>
  <c r="L170" i="19"/>
  <c r="O70" i="19"/>
  <c r="O120" i="19"/>
  <c r="X120" i="19"/>
  <c r="L70" i="19"/>
  <c r="O20" i="19"/>
  <c r="L120" i="19"/>
  <c r="L20" i="19"/>
  <c r="X70" i="19"/>
  <c r="R20" i="19"/>
  <c r="X20" i="19"/>
  <c r="U20" i="19"/>
  <c r="U70" i="19"/>
  <c r="R211" i="19"/>
  <c r="L211" i="19"/>
  <c r="O161" i="19"/>
  <c r="X211" i="19"/>
  <c r="U211" i="19"/>
  <c r="O211" i="19"/>
  <c r="L111" i="19"/>
  <c r="X161" i="19"/>
  <c r="U161" i="19"/>
  <c r="U61" i="19"/>
  <c r="X61" i="19"/>
  <c r="X11" i="19"/>
  <c r="R61" i="19"/>
  <c r="X111" i="19"/>
  <c r="U111" i="19"/>
  <c r="R161" i="19"/>
  <c r="L161" i="19"/>
  <c r="O61" i="19"/>
  <c r="R11" i="19"/>
  <c r="R111" i="19"/>
  <c r="L61" i="19"/>
  <c r="O11" i="19"/>
  <c r="U11" i="19"/>
  <c r="O111" i="19"/>
  <c r="L11" i="19"/>
  <c r="Q214" i="19"/>
  <c r="N214" i="19"/>
  <c r="K214" i="19"/>
  <c r="Q164" i="19"/>
  <c r="N164" i="19"/>
  <c r="T214" i="19"/>
  <c r="W164" i="19"/>
  <c r="K164" i="19"/>
  <c r="N64" i="19"/>
  <c r="N114" i="19"/>
  <c r="K64" i="19"/>
  <c r="T164" i="19"/>
  <c r="Q14" i="19"/>
  <c r="Q114" i="19"/>
  <c r="K114" i="19"/>
  <c r="W64" i="19"/>
  <c r="W214" i="19"/>
  <c r="T64" i="19"/>
  <c r="N14" i="19"/>
  <c r="T14" i="19"/>
  <c r="K14" i="19"/>
  <c r="W114" i="19"/>
  <c r="W14" i="19"/>
  <c r="Q64" i="19"/>
  <c r="T114" i="19"/>
  <c r="T217" i="19"/>
  <c r="N217" i="19"/>
  <c r="K217" i="19"/>
  <c r="T167" i="19"/>
  <c r="Q167" i="19"/>
  <c r="Q217" i="19"/>
  <c r="Q67" i="19"/>
  <c r="K167" i="19"/>
  <c r="Q117" i="19"/>
  <c r="N67" i="19"/>
  <c r="K67" i="19"/>
  <c r="W167" i="19"/>
  <c r="N117" i="19"/>
  <c r="K117" i="19"/>
  <c r="W67" i="19"/>
  <c r="N167" i="19"/>
  <c r="W217" i="19"/>
  <c r="T117" i="19"/>
  <c r="K17" i="19"/>
  <c r="T67" i="19"/>
  <c r="Q17" i="19"/>
  <c r="N17" i="19"/>
  <c r="T17" i="19"/>
  <c r="W117" i="19"/>
  <c r="W17" i="19"/>
  <c r="W228" i="19"/>
  <c r="T228" i="19"/>
  <c r="N228" i="19"/>
  <c r="Q178" i="19"/>
  <c r="N128" i="19"/>
  <c r="Q228" i="19"/>
  <c r="N178" i="19"/>
  <c r="K228" i="19"/>
  <c r="K178" i="19"/>
  <c r="K78" i="19"/>
  <c r="W78" i="19"/>
  <c r="W178" i="19"/>
  <c r="T128" i="19"/>
  <c r="T178" i="19"/>
  <c r="W128" i="19"/>
  <c r="W28" i="19"/>
  <c r="T78" i="19"/>
  <c r="Q128" i="19"/>
  <c r="Q78" i="19"/>
  <c r="K128" i="19"/>
  <c r="Q28" i="19"/>
  <c r="T28" i="19"/>
  <c r="K28" i="19"/>
  <c r="N28" i="19"/>
  <c r="N78" i="19"/>
  <c r="O217" i="19"/>
  <c r="L217" i="19"/>
  <c r="X217" i="19"/>
  <c r="R217" i="19"/>
  <c r="U167" i="19"/>
  <c r="O167" i="19"/>
  <c r="L167" i="19"/>
  <c r="R117" i="19"/>
  <c r="O67" i="19"/>
  <c r="O117" i="19"/>
  <c r="L67" i="19"/>
  <c r="L117" i="19"/>
  <c r="X167" i="19"/>
  <c r="X17" i="19"/>
  <c r="X67" i="19"/>
  <c r="R167" i="19"/>
  <c r="R17" i="19"/>
  <c r="X117" i="19"/>
  <c r="U67" i="19"/>
  <c r="L17" i="19"/>
  <c r="R67" i="19"/>
  <c r="U217" i="19"/>
  <c r="O17" i="19"/>
  <c r="U117" i="19"/>
  <c r="U17" i="19"/>
  <c r="N211" i="19"/>
  <c r="N161" i="19"/>
  <c r="W211" i="19"/>
  <c r="K161" i="19"/>
  <c r="T211" i="19"/>
  <c r="Q211" i="19"/>
  <c r="K211" i="19"/>
  <c r="T161" i="19"/>
  <c r="K111" i="19"/>
  <c r="W161" i="19"/>
  <c r="W111" i="19"/>
  <c r="Q161" i="19"/>
  <c r="N111" i="19"/>
  <c r="T61" i="19"/>
  <c r="W11" i="19"/>
  <c r="Q61" i="19"/>
  <c r="T111" i="19"/>
  <c r="N61" i="19"/>
  <c r="Q11" i="19"/>
  <c r="K11" i="19"/>
  <c r="Q111" i="19"/>
  <c r="K61" i="19"/>
  <c r="N11" i="19"/>
  <c r="T11" i="19"/>
  <c r="W61" i="19"/>
  <c r="X242" i="19"/>
  <c r="U242" i="19"/>
  <c r="R242" i="19"/>
  <c r="O242" i="19"/>
  <c r="L242" i="19"/>
  <c r="O192" i="19"/>
  <c r="L142" i="19"/>
  <c r="L192" i="19"/>
  <c r="X142" i="19"/>
  <c r="X192" i="19"/>
  <c r="U192" i="19"/>
  <c r="U142" i="19"/>
  <c r="X92" i="19"/>
  <c r="R142" i="19"/>
  <c r="R192" i="19"/>
  <c r="U92" i="19"/>
  <c r="O142" i="19"/>
  <c r="R92" i="19"/>
  <c r="X42" i="19"/>
  <c r="O92" i="19"/>
  <c r="L92" i="19"/>
  <c r="U42" i="19"/>
  <c r="L42" i="19"/>
  <c r="R42" i="19"/>
  <c r="O42" i="19"/>
  <c r="L214" i="19"/>
  <c r="U214" i="19"/>
  <c r="O214" i="19"/>
  <c r="R164" i="19"/>
  <c r="L164" i="19"/>
  <c r="X214" i="19"/>
  <c r="O114" i="19"/>
  <c r="L64" i="19"/>
  <c r="L114" i="19"/>
  <c r="X64" i="19"/>
  <c r="X164" i="19"/>
  <c r="U164" i="19"/>
  <c r="R114" i="19"/>
  <c r="U14" i="19"/>
  <c r="O164" i="19"/>
  <c r="U64" i="19"/>
  <c r="O14" i="19"/>
  <c r="R214" i="19"/>
  <c r="X114" i="19"/>
  <c r="O64" i="19"/>
  <c r="X14" i="19"/>
  <c r="R14" i="19"/>
  <c r="L14" i="19"/>
  <c r="R64" i="19"/>
  <c r="U114" i="19"/>
  <c r="W242" i="19"/>
  <c r="Q242" i="19"/>
  <c r="N242" i="19"/>
  <c r="K242" i="19"/>
  <c r="N192" i="19"/>
  <c r="K142" i="19"/>
  <c r="K192" i="19"/>
  <c r="W192" i="19"/>
  <c r="T242" i="19"/>
  <c r="W142" i="19"/>
  <c r="T142" i="19"/>
  <c r="T192" i="19"/>
  <c r="W92" i="19"/>
  <c r="Q142" i="19"/>
  <c r="Q192" i="19"/>
  <c r="T92" i="19"/>
  <c r="N142" i="19"/>
  <c r="T42" i="19"/>
  <c r="N42" i="19"/>
  <c r="Q92" i="19"/>
  <c r="W42" i="19"/>
  <c r="N92" i="19"/>
  <c r="K92" i="19"/>
  <c r="Q42" i="19"/>
  <c r="K42" i="19"/>
  <c r="T218" i="19"/>
  <c r="W218" i="19"/>
  <c r="Q218" i="19"/>
  <c r="Q168" i="19"/>
  <c r="N218" i="19"/>
  <c r="K218" i="19"/>
  <c r="K168" i="19"/>
  <c r="W168" i="19"/>
  <c r="Q68" i="19"/>
  <c r="T168" i="19"/>
  <c r="Q118" i="19"/>
  <c r="N168" i="19"/>
  <c r="N118" i="19"/>
  <c r="T68" i="19"/>
  <c r="N68" i="19"/>
  <c r="W118" i="19"/>
  <c r="K68" i="19"/>
  <c r="T118" i="19"/>
  <c r="K118" i="19"/>
  <c r="K18" i="19"/>
  <c r="N18" i="19"/>
  <c r="W68" i="19"/>
  <c r="Q18" i="19"/>
  <c r="T18" i="19"/>
  <c r="W18" i="19"/>
  <c r="R237" i="19"/>
  <c r="L237" i="19"/>
  <c r="X237" i="19"/>
  <c r="X187" i="19"/>
  <c r="U187" i="19"/>
  <c r="R187" i="19"/>
  <c r="U237" i="19"/>
  <c r="L137" i="19"/>
  <c r="U87" i="19"/>
  <c r="R87" i="19"/>
  <c r="O237" i="19"/>
  <c r="O187" i="19"/>
  <c r="O87" i="19"/>
  <c r="L187" i="19"/>
  <c r="U137" i="19"/>
  <c r="R137" i="19"/>
  <c r="O37" i="19"/>
  <c r="X87" i="19"/>
  <c r="X137" i="19"/>
  <c r="L37" i="19"/>
  <c r="L87" i="19"/>
  <c r="O137" i="19"/>
  <c r="R37" i="19"/>
  <c r="U37" i="19"/>
  <c r="X37" i="19"/>
  <c r="T240" i="19"/>
  <c r="Q240" i="19"/>
  <c r="N240" i="19"/>
  <c r="K240" i="19"/>
  <c r="N190" i="19"/>
  <c r="W240" i="19"/>
  <c r="K190" i="19"/>
  <c r="W190" i="19"/>
  <c r="T140" i="19"/>
  <c r="T190" i="19"/>
  <c r="Q190" i="19"/>
  <c r="K140" i="19"/>
  <c r="W90" i="19"/>
  <c r="W140" i="19"/>
  <c r="N140" i="19"/>
  <c r="Q40" i="19"/>
  <c r="T90" i="19"/>
  <c r="T40" i="19"/>
  <c r="Q90" i="19"/>
  <c r="N90" i="19"/>
  <c r="Q140" i="19"/>
  <c r="N40" i="19"/>
  <c r="K40" i="19"/>
  <c r="W40" i="19"/>
  <c r="K90" i="19"/>
  <c r="W243" i="19"/>
  <c r="T243" i="19"/>
  <c r="Q243" i="19"/>
  <c r="N243" i="19"/>
  <c r="Q193" i="19"/>
  <c r="N193" i="19"/>
  <c r="K193" i="19"/>
  <c r="W143" i="19"/>
  <c r="W193" i="19"/>
  <c r="K243" i="19"/>
  <c r="T193" i="19"/>
  <c r="K93" i="19"/>
  <c r="T143" i="19"/>
  <c r="N143" i="19"/>
  <c r="N93" i="19"/>
  <c r="Q143" i="19"/>
  <c r="W43" i="19"/>
  <c r="K143" i="19"/>
  <c r="W93" i="19"/>
  <c r="T93" i="19"/>
  <c r="Q43" i="19"/>
  <c r="N43" i="19"/>
  <c r="K43" i="19"/>
  <c r="Q93" i="19"/>
  <c r="T43" i="19"/>
  <c r="O233" i="19"/>
  <c r="L233" i="19"/>
  <c r="X233" i="19"/>
  <c r="U233" i="19"/>
  <c r="R233" i="19"/>
  <c r="U183" i="19"/>
  <c r="R133" i="19"/>
  <c r="O133" i="19"/>
  <c r="O183" i="19"/>
  <c r="X183" i="19"/>
  <c r="L133" i="19"/>
  <c r="O83" i="19"/>
  <c r="R183" i="19"/>
  <c r="L183" i="19"/>
  <c r="L83" i="19"/>
  <c r="U83" i="19"/>
  <c r="X33" i="19"/>
  <c r="X133" i="19"/>
  <c r="R83" i="19"/>
  <c r="U133" i="19"/>
  <c r="R33" i="19"/>
  <c r="O33" i="19"/>
  <c r="U33" i="19"/>
  <c r="X83" i="19"/>
  <c r="L33" i="19"/>
  <c r="O234" i="19"/>
  <c r="X234" i="19"/>
  <c r="U234" i="19"/>
  <c r="X184" i="19"/>
  <c r="U184" i="19"/>
  <c r="R234" i="19"/>
  <c r="R184" i="19"/>
  <c r="L234" i="19"/>
  <c r="O184" i="19"/>
  <c r="X134" i="19"/>
  <c r="L184" i="19"/>
  <c r="R84" i="19"/>
  <c r="U134" i="19"/>
  <c r="R134" i="19"/>
  <c r="O84" i="19"/>
  <c r="O134" i="19"/>
  <c r="L84" i="19"/>
  <c r="L134" i="19"/>
  <c r="R34" i="19"/>
  <c r="X84" i="19"/>
  <c r="U84" i="19"/>
  <c r="U34" i="19"/>
  <c r="X34" i="19"/>
  <c r="L34" i="19"/>
  <c r="O34" i="19"/>
  <c r="U240" i="19"/>
  <c r="O240" i="19"/>
  <c r="L240" i="19"/>
  <c r="X240" i="19"/>
  <c r="L190" i="19"/>
  <c r="R240" i="19"/>
  <c r="X190" i="19"/>
  <c r="U190" i="19"/>
  <c r="L140" i="19"/>
  <c r="X90" i="19"/>
  <c r="U90" i="19"/>
  <c r="X140" i="19"/>
  <c r="R90" i="19"/>
  <c r="U140" i="19"/>
  <c r="R190" i="19"/>
  <c r="R140" i="19"/>
  <c r="O190" i="19"/>
  <c r="L40" i="19"/>
  <c r="U40" i="19"/>
  <c r="O90" i="19"/>
  <c r="O140" i="19"/>
  <c r="X40" i="19"/>
  <c r="R40" i="19"/>
  <c r="L90" i="19"/>
  <c r="O40" i="19"/>
  <c r="W212" i="19"/>
  <c r="T212" i="19"/>
  <c r="N212" i="19"/>
  <c r="Q212" i="19"/>
  <c r="K212" i="19"/>
  <c r="K162" i="19"/>
  <c r="Q162" i="19"/>
  <c r="N162" i="19"/>
  <c r="K62" i="19"/>
  <c r="K112" i="19"/>
  <c r="W62" i="19"/>
  <c r="W112" i="19"/>
  <c r="W162" i="19"/>
  <c r="T112" i="19"/>
  <c r="W12" i="19"/>
  <c r="Q112" i="19"/>
  <c r="N112" i="19"/>
  <c r="Q12" i="19"/>
  <c r="T162" i="19"/>
  <c r="N12" i="19"/>
  <c r="K12" i="19"/>
  <c r="T12" i="19"/>
  <c r="T62" i="19"/>
  <c r="Q62" i="19"/>
  <c r="N62" i="19"/>
  <c r="O228" i="19"/>
  <c r="U228" i="19"/>
  <c r="R228" i="19"/>
  <c r="O178" i="19"/>
  <c r="L228" i="19"/>
  <c r="L178" i="19"/>
  <c r="X128" i="19"/>
  <c r="U178" i="19"/>
  <c r="L78" i="19"/>
  <c r="X178" i="19"/>
  <c r="U128" i="19"/>
  <c r="R178" i="19"/>
  <c r="X228" i="19"/>
  <c r="X78" i="19"/>
  <c r="U78" i="19"/>
  <c r="R128" i="19"/>
  <c r="R78" i="19"/>
  <c r="O128" i="19"/>
  <c r="L128" i="19"/>
  <c r="R28" i="19"/>
  <c r="O78" i="19"/>
  <c r="X28" i="19"/>
  <c r="L28" i="19"/>
  <c r="U28" i="19"/>
  <c r="O28" i="19"/>
  <c r="W241" i="19"/>
  <c r="T241" i="19"/>
  <c r="Q241" i="19"/>
  <c r="N241" i="19"/>
  <c r="K241" i="19"/>
  <c r="N191" i="19"/>
  <c r="K141" i="19"/>
  <c r="K191" i="19"/>
  <c r="W141" i="19"/>
  <c r="W191" i="19"/>
  <c r="T191" i="19"/>
  <c r="Q141" i="19"/>
  <c r="N141" i="19"/>
  <c r="W91" i="19"/>
  <c r="T91" i="19"/>
  <c r="Q191" i="19"/>
  <c r="N91" i="19"/>
  <c r="T41" i="19"/>
  <c r="K91" i="19"/>
  <c r="N41" i="19"/>
  <c r="T141" i="19"/>
  <c r="W41" i="19"/>
  <c r="Q91" i="19"/>
  <c r="Q41" i="19"/>
  <c r="K41" i="19"/>
  <c r="O212" i="19"/>
  <c r="L212" i="19"/>
  <c r="O162" i="19"/>
  <c r="L162" i="19"/>
  <c r="U162" i="19"/>
  <c r="X212" i="19"/>
  <c r="R162" i="19"/>
  <c r="U212" i="19"/>
  <c r="L62" i="19"/>
  <c r="R212" i="19"/>
  <c r="L112" i="19"/>
  <c r="X112" i="19"/>
  <c r="X162" i="19"/>
  <c r="U112" i="19"/>
  <c r="R112" i="19"/>
  <c r="O112" i="19"/>
  <c r="R12" i="19"/>
  <c r="X62" i="19"/>
  <c r="O12" i="19"/>
  <c r="U12" i="19"/>
  <c r="U62" i="19"/>
  <c r="L12" i="19"/>
  <c r="R62" i="19"/>
  <c r="X12" i="19"/>
  <c r="O62" i="19"/>
  <c r="W215" i="19"/>
  <c r="Q215" i="19"/>
  <c r="T215" i="19"/>
  <c r="N165" i="19"/>
  <c r="N215" i="19"/>
  <c r="K215" i="19"/>
  <c r="W165" i="19"/>
  <c r="N65" i="19"/>
  <c r="T165" i="19"/>
  <c r="N115" i="19"/>
  <c r="Q165" i="19"/>
  <c r="K115" i="19"/>
  <c r="K165" i="19"/>
  <c r="Q65" i="19"/>
  <c r="W115" i="19"/>
  <c r="K65" i="19"/>
  <c r="N15" i="19"/>
  <c r="T115" i="19"/>
  <c r="Q115" i="19"/>
  <c r="T15" i="19"/>
  <c r="W15" i="19"/>
  <c r="K15" i="19"/>
  <c r="W65" i="19"/>
  <c r="T65" i="19"/>
  <c r="Q15" i="19"/>
  <c r="U218" i="19"/>
  <c r="X218" i="19"/>
  <c r="U168" i="19"/>
  <c r="R218" i="19"/>
  <c r="R168" i="19"/>
  <c r="O218" i="19"/>
  <c r="L218" i="19"/>
  <c r="X168" i="19"/>
  <c r="R68" i="19"/>
  <c r="R118" i="19"/>
  <c r="O68" i="19"/>
  <c r="O168" i="19"/>
  <c r="L68" i="19"/>
  <c r="L168" i="19"/>
  <c r="X118" i="19"/>
  <c r="R18" i="19"/>
  <c r="U118" i="19"/>
  <c r="O118" i="19"/>
  <c r="L118" i="19"/>
  <c r="U68" i="19"/>
  <c r="L18" i="19"/>
  <c r="O18" i="19"/>
  <c r="U18" i="19"/>
  <c r="X18" i="19"/>
  <c r="X68" i="19"/>
  <c r="N233" i="19"/>
  <c r="W233" i="19"/>
  <c r="T233" i="19"/>
  <c r="W183" i="19"/>
  <c r="T183" i="19"/>
  <c r="Q183" i="19"/>
  <c r="N183" i="19"/>
  <c r="Q233" i="19"/>
  <c r="Q133" i="19"/>
  <c r="Q83" i="19"/>
  <c r="N133" i="19"/>
  <c r="K133" i="19"/>
  <c r="N83" i="19"/>
  <c r="K183" i="19"/>
  <c r="K83" i="19"/>
  <c r="K233" i="19"/>
  <c r="W133" i="19"/>
  <c r="T83" i="19"/>
  <c r="T133" i="19"/>
  <c r="K33" i="19"/>
  <c r="N33" i="19"/>
  <c r="T33" i="19"/>
  <c r="Q33" i="19"/>
  <c r="W83" i="19"/>
  <c r="W33" i="19"/>
  <c r="L244" i="19"/>
  <c r="X244" i="19"/>
  <c r="U244" i="19"/>
  <c r="R244" i="19"/>
  <c r="O244" i="19"/>
  <c r="R194" i="19"/>
  <c r="O194" i="19"/>
  <c r="L194" i="19"/>
  <c r="X144" i="19"/>
  <c r="X194" i="19"/>
  <c r="U194" i="19"/>
  <c r="O144" i="19"/>
  <c r="L144" i="19"/>
  <c r="L94" i="19"/>
  <c r="R94" i="19"/>
  <c r="O94" i="19"/>
  <c r="R44" i="19"/>
  <c r="X44" i="19"/>
  <c r="U144" i="19"/>
  <c r="R144" i="19"/>
  <c r="O44" i="19"/>
  <c r="X94" i="19"/>
  <c r="U94" i="19"/>
  <c r="U44" i="19"/>
  <c r="L44" i="19"/>
  <c r="X213" i="19"/>
  <c r="U213" i="19"/>
  <c r="O213" i="19"/>
  <c r="R213" i="19"/>
  <c r="L163" i="19"/>
  <c r="L213" i="19"/>
  <c r="X163" i="19"/>
  <c r="L63" i="19"/>
  <c r="L113" i="19"/>
  <c r="U163" i="19"/>
  <c r="X63" i="19"/>
  <c r="R163" i="19"/>
  <c r="X113" i="19"/>
  <c r="O163" i="19"/>
  <c r="R13" i="19"/>
  <c r="U113" i="19"/>
  <c r="U13" i="19"/>
  <c r="R113" i="19"/>
  <c r="O113" i="19"/>
  <c r="U63" i="19"/>
  <c r="R63" i="19"/>
  <c r="O13" i="19"/>
  <c r="O63" i="19"/>
  <c r="X13" i="19"/>
  <c r="L13" i="19"/>
  <c r="U239" i="19"/>
  <c r="R239" i="19"/>
  <c r="O239" i="19"/>
  <c r="L239" i="19"/>
  <c r="X239" i="19"/>
  <c r="L189" i="19"/>
  <c r="X139" i="19"/>
  <c r="U139" i="19"/>
  <c r="U189" i="19"/>
  <c r="R189" i="19"/>
  <c r="U89" i="19"/>
  <c r="R139" i="19"/>
  <c r="R89" i="19"/>
  <c r="O139" i="19"/>
  <c r="X89" i="19"/>
  <c r="L139" i="19"/>
  <c r="O89" i="19"/>
  <c r="L89" i="19"/>
  <c r="X189" i="19"/>
  <c r="O39" i="19"/>
  <c r="L39" i="19"/>
  <c r="U39" i="19"/>
  <c r="R39" i="19"/>
  <c r="X39" i="19"/>
  <c r="O189" i="19"/>
  <c r="T239" i="19"/>
  <c r="N239" i="19"/>
  <c r="K239" i="19"/>
  <c r="K189" i="19"/>
  <c r="W239" i="19"/>
  <c r="Q239" i="19"/>
  <c r="W189" i="19"/>
  <c r="T189" i="19"/>
  <c r="N189" i="19"/>
  <c r="W89" i="19"/>
  <c r="W139" i="19"/>
  <c r="T139" i="19"/>
  <c r="T89" i="19"/>
  <c r="Q139" i="19"/>
  <c r="Q89" i="19"/>
  <c r="K139" i="19"/>
  <c r="N139" i="19"/>
  <c r="N89" i="19"/>
  <c r="Q39" i="19"/>
  <c r="K89" i="19"/>
  <c r="K39" i="19"/>
  <c r="N39" i="19"/>
  <c r="T39" i="19"/>
  <c r="W39" i="19"/>
  <c r="Q189" i="19"/>
  <c r="Q237" i="19"/>
  <c r="N237" i="19"/>
  <c r="K237" i="19"/>
  <c r="W237" i="19"/>
  <c r="K187" i="19"/>
  <c r="W137" i="19"/>
  <c r="W187" i="19"/>
  <c r="T187" i="19"/>
  <c r="Q137" i="19"/>
  <c r="Q187" i="19"/>
  <c r="T237" i="19"/>
  <c r="N187" i="19"/>
  <c r="K137" i="19"/>
  <c r="T87" i="19"/>
  <c r="W87" i="19"/>
  <c r="Q87" i="19"/>
  <c r="N87" i="19"/>
  <c r="W37" i="19"/>
  <c r="T137" i="19"/>
  <c r="K87" i="19"/>
  <c r="N137" i="19"/>
  <c r="K37" i="19"/>
  <c r="N37" i="19"/>
  <c r="T37" i="19"/>
  <c r="Q37" i="19"/>
  <c r="R215" i="19"/>
  <c r="X215" i="19"/>
  <c r="R165" i="19"/>
  <c r="U215" i="19"/>
  <c r="O165" i="19"/>
  <c r="O215" i="19"/>
  <c r="L215" i="19"/>
  <c r="X165" i="19"/>
  <c r="O65" i="19"/>
  <c r="U165" i="19"/>
  <c r="O115" i="19"/>
  <c r="L65" i="19"/>
  <c r="L165" i="19"/>
  <c r="U15" i="19"/>
  <c r="X115" i="19"/>
  <c r="O15" i="19"/>
  <c r="U115" i="19"/>
  <c r="X15" i="19"/>
  <c r="R115" i="19"/>
  <c r="L115" i="19"/>
  <c r="X65" i="19"/>
  <c r="U65" i="19"/>
  <c r="L15" i="19"/>
  <c r="R65" i="19"/>
  <c r="R15" i="19"/>
  <c r="T244" i="19"/>
  <c r="Q244" i="19"/>
  <c r="N244" i="19"/>
  <c r="Q194" i="19"/>
  <c r="N144" i="19"/>
  <c r="W244" i="19"/>
  <c r="N194" i="19"/>
  <c r="K244" i="19"/>
  <c r="K194" i="19"/>
  <c r="W194" i="19"/>
  <c r="K144" i="19"/>
  <c r="K94" i="19"/>
  <c r="W94" i="19"/>
  <c r="T194" i="19"/>
  <c r="T144" i="19"/>
  <c r="W44" i="19"/>
  <c r="Q94" i="19"/>
  <c r="N94" i="19"/>
  <c r="Q44" i="19"/>
  <c r="W144" i="19"/>
  <c r="K44" i="19"/>
  <c r="Q144" i="19"/>
  <c r="N44" i="19"/>
  <c r="T94" i="19"/>
  <c r="T44" i="19"/>
  <c r="U241" i="19"/>
  <c r="R241" i="19"/>
  <c r="O241" i="19"/>
  <c r="L241" i="19"/>
  <c r="O191" i="19"/>
  <c r="L191" i="19"/>
  <c r="X191" i="19"/>
  <c r="U141" i="19"/>
  <c r="U191" i="19"/>
  <c r="R191" i="19"/>
  <c r="O141" i="19"/>
  <c r="X91" i="19"/>
  <c r="X241" i="19"/>
  <c r="L141" i="19"/>
  <c r="O91" i="19"/>
  <c r="U41" i="19"/>
  <c r="L41" i="19"/>
  <c r="L91" i="19"/>
  <c r="X141" i="19"/>
  <c r="U91" i="19"/>
  <c r="X41" i="19"/>
  <c r="R41" i="19"/>
  <c r="O41" i="19"/>
  <c r="R91" i="19"/>
  <c r="R141" i="19"/>
  <c r="AC80" i="1"/>
  <c r="AB80" i="1"/>
  <c r="AC81" i="1"/>
  <c r="AF26" i="1"/>
  <c r="AF90" i="1"/>
  <c r="AF110" i="1"/>
  <c r="AF23" i="1"/>
  <c r="AF35" i="1"/>
  <c r="AF44" i="1"/>
  <c r="AF74" i="1"/>
  <c r="AF92" i="1"/>
  <c r="AF101" i="1"/>
  <c r="AF107" i="1"/>
  <c r="AF117" i="1"/>
  <c r="AF30" i="1"/>
  <c r="AF27" i="1"/>
  <c r="AF89" i="1"/>
  <c r="AF93" i="1"/>
  <c r="AF102" i="1"/>
  <c r="AF114" i="1"/>
  <c r="AF108" i="1"/>
  <c r="AF32" i="1"/>
  <c r="AF36" i="1"/>
  <c r="AF45" i="1"/>
  <c r="AF50" i="1"/>
  <c r="AF122" i="1"/>
  <c r="AF119" i="1"/>
  <c r="AF24" i="1"/>
  <c r="AF29" i="1"/>
  <c r="AF33" i="1"/>
  <c r="AF41" i="1"/>
  <c r="AF51" i="1"/>
  <c r="AF75" i="1"/>
  <c r="AF123" i="1"/>
  <c r="AF111" i="1"/>
  <c r="AF113" i="1"/>
  <c r="AF116" i="1"/>
  <c r="AF42" i="1"/>
  <c r="AA46" i="1"/>
  <c r="AA47" i="1" s="1"/>
  <c r="AA55" i="1"/>
  <c r="AA56" i="1" s="1"/>
  <c r="AA58" i="1"/>
  <c r="AA59" i="1" s="1"/>
  <c r="AA61" i="1"/>
  <c r="AA64" i="1"/>
  <c r="AA76" i="1"/>
  <c r="AA77" i="1" s="1"/>
  <c r="AA85" i="1"/>
  <c r="AA86" i="1" s="1"/>
  <c r="AA103" i="1"/>
  <c r="AA104" i="1" s="1"/>
  <c r="AA105" i="1" l="1"/>
  <c r="AC104" i="1"/>
  <c r="AB104" i="1"/>
  <c r="AA60" i="1"/>
  <c r="AB59" i="1"/>
  <c r="AC59" i="1"/>
  <c r="AA48" i="1"/>
  <c r="AC47" i="1"/>
  <c r="AB47" i="1"/>
  <c r="AA87" i="1"/>
  <c r="AB86" i="1"/>
  <c r="AC86" i="1"/>
  <c r="AA78" i="1"/>
  <c r="AB77" i="1"/>
  <c r="AC77" i="1"/>
  <c r="AA57" i="1"/>
  <c r="AB56" i="1"/>
  <c r="AC56" i="1"/>
  <c r="AC85" i="1"/>
  <c r="AB85" i="1"/>
  <c r="AC55" i="1"/>
  <c r="AB55" i="1"/>
  <c r="AC58" i="1"/>
  <c r="AB58" i="1"/>
  <c r="AC79" i="1"/>
  <c r="AB79" i="1"/>
  <c r="AC64" i="1"/>
  <c r="AB64" i="1"/>
  <c r="AC88" i="1"/>
  <c r="AB88" i="1"/>
  <c r="AC46" i="1"/>
  <c r="AB46" i="1"/>
  <c r="AC103" i="1"/>
  <c r="AB103" i="1"/>
  <c r="AC76" i="1"/>
  <c r="AB76" i="1"/>
  <c r="AC61" i="1"/>
  <c r="AB61" i="1"/>
  <c r="AA94" i="1"/>
  <c r="AA52" i="1"/>
  <c r="AA53" i="1" s="1"/>
  <c r="AA16" i="1"/>
  <c r="AA17" i="1" s="1"/>
  <c r="K7" i="1"/>
  <c r="N223" i="19" l="1"/>
  <c r="K223" i="19"/>
  <c r="K173" i="19"/>
  <c r="W173" i="19"/>
  <c r="W223" i="19"/>
  <c r="T223" i="19"/>
  <c r="Q223" i="19"/>
  <c r="K123" i="19"/>
  <c r="W73" i="19"/>
  <c r="T173" i="19"/>
  <c r="T73" i="19"/>
  <c r="Q173" i="19"/>
  <c r="W123" i="19"/>
  <c r="Q73" i="19"/>
  <c r="N173" i="19"/>
  <c r="N73" i="19"/>
  <c r="K73" i="19"/>
  <c r="Q23" i="19"/>
  <c r="T123" i="19"/>
  <c r="Q123" i="19"/>
  <c r="N123" i="19"/>
  <c r="W23" i="19"/>
  <c r="N23" i="19"/>
  <c r="K23" i="19"/>
  <c r="T23" i="19"/>
  <c r="T222" i="19"/>
  <c r="Q222" i="19"/>
  <c r="N222" i="19"/>
  <c r="W222" i="19"/>
  <c r="W122" i="19"/>
  <c r="T122" i="19"/>
  <c r="T172" i="19"/>
  <c r="K222" i="19"/>
  <c r="N172" i="19"/>
  <c r="T72" i="19"/>
  <c r="K172" i="19"/>
  <c r="Q72" i="19"/>
  <c r="Q122" i="19"/>
  <c r="W172" i="19"/>
  <c r="N122" i="19"/>
  <c r="W22" i="19"/>
  <c r="K122" i="19"/>
  <c r="W72" i="19"/>
  <c r="N72" i="19"/>
  <c r="T22" i="19"/>
  <c r="K72" i="19"/>
  <c r="K22" i="19"/>
  <c r="Q172" i="19"/>
  <c r="Q22" i="19"/>
  <c r="N22" i="19"/>
  <c r="K229" i="19"/>
  <c r="T229" i="19"/>
  <c r="N229" i="19"/>
  <c r="Q179" i="19"/>
  <c r="N129" i="19"/>
  <c r="K129" i="19"/>
  <c r="W229" i="19"/>
  <c r="K179" i="19"/>
  <c r="Q229" i="19"/>
  <c r="W179" i="19"/>
  <c r="Q129" i="19"/>
  <c r="T179" i="19"/>
  <c r="K79" i="19"/>
  <c r="N179" i="19"/>
  <c r="W79" i="19"/>
  <c r="Q29" i="19"/>
  <c r="T79" i="19"/>
  <c r="W29" i="19"/>
  <c r="N79" i="19"/>
  <c r="W129" i="19"/>
  <c r="T29" i="19"/>
  <c r="T129" i="19"/>
  <c r="K29" i="19"/>
  <c r="Q79" i="19"/>
  <c r="N29" i="19"/>
  <c r="N232" i="19"/>
  <c r="K232" i="19"/>
  <c r="W232" i="19"/>
  <c r="T232" i="19"/>
  <c r="Q232" i="19"/>
  <c r="T182" i="19"/>
  <c r="Q132" i="19"/>
  <c r="N132" i="19"/>
  <c r="N182" i="19"/>
  <c r="N82" i="19"/>
  <c r="K82" i="19"/>
  <c r="W132" i="19"/>
  <c r="W182" i="19"/>
  <c r="Q182" i="19"/>
  <c r="K182" i="19"/>
  <c r="T132" i="19"/>
  <c r="N32" i="19"/>
  <c r="W82" i="19"/>
  <c r="T82" i="19"/>
  <c r="K32" i="19"/>
  <c r="T32" i="19"/>
  <c r="K132" i="19"/>
  <c r="W32" i="19"/>
  <c r="Q32" i="19"/>
  <c r="Q82" i="19"/>
  <c r="T238" i="19"/>
  <c r="Q238" i="19"/>
  <c r="N238" i="19"/>
  <c r="K238" i="19"/>
  <c r="W238" i="19"/>
  <c r="K188" i="19"/>
  <c r="W138" i="19"/>
  <c r="T138" i="19"/>
  <c r="T188" i="19"/>
  <c r="Q188" i="19"/>
  <c r="W188" i="19"/>
  <c r="Q138" i="19"/>
  <c r="N188" i="19"/>
  <c r="T88" i="19"/>
  <c r="N138" i="19"/>
  <c r="Q88" i="19"/>
  <c r="K138" i="19"/>
  <c r="K88" i="19"/>
  <c r="W38" i="19"/>
  <c r="W88" i="19"/>
  <c r="N88" i="19"/>
  <c r="N38" i="19"/>
  <c r="T38" i="19"/>
  <c r="Q38" i="19"/>
  <c r="K38" i="19"/>
  <c r="Q219" i="19"/>
  <c r="N219" i="19"/>
  <c r="K219" i="19"/>
  <c r="T219" i="19"/>
  <c r="W169" i="19"/>
  <c r="Q169" i="19"/>
  <c r="T119" i="19"/>
  <c r="Q69" i="19"/>
  <c r="Q119" i="19"/>
  <c r="N69" i="19"/>
  <c r="N119" i="19"/>
  <c r="T169" i="19"/>
  <c r="W219" i="19"/>
  <c r="K119" i="19"/>
  <c r="N169" i="19"/>
  <c r="W69" i="19"/>
  <c r="K169" i="19"/>
  <c r="T19" i="19"/>
  <c r="T69" i="19"/>
  <c r="W119" i="19"/>
  <c r="K69" i="19"/>
  <c r="N19" i="19"/>
  <c r="Q19" i="19"/>
  <c r="W19" i="19"/>
  <c r="K19" i="19"/>
  <c r="AF86" i="1"/>
  <c r="AF77" i="1"/>
  <c r="AC87" i="1"/>
  <c r="AB87" i="1"/>
  <c r="AF47" i="1"/>
  <c r="AF59" i="1"/>
  <c r="AB105" i="1"/>
  <c r="AC105" i="1"/>
  <c r="AA18" i="1"/>
  <c r="AB17" i="1"/>
  <c r="AC17" i="1"/>
  <c r="AF56" i="1"/>
  <c r="AB78" i="1"/>
  <c r="AC78" i="1"/>
  <c r="AB60" i="1"/>
  <c r="AC60" i="1"/>
  <c r="AA54" i="1"/>
  <c r="AB53" i="1"/>
  <c r="AC53" i="1"/>
  <c r="AC57" i="1"/>
  <c r="AB57" i="1"/>
  <c r="AB48" i="1"/>
  <c r="AC48" i="1"/>
  <c r="AF104" i="1"/>
  <c r="AC16" i="1"/>
  <c r="AB16" i="1"/>
  <c r="AC52" i="1"/>
  <c r="AB52" i="1"/>
  <c r="AC94" i="1"/>
  <c r="AB94" i="1"/>
  <c r="L7" i="1"/>
  <c r="AA19" i="1"/>
  <c r="AA20" i="1" s="1"/>
  <c r="B221" i="13" a="1"/>
  <c r="X222" i="19" l="1"/>
  <c r="X122" i="19"/>
  <c r="U222" i="19"/>
  <c r="R222" i="19"/>
  <c r="O222" i="19"/>
  <c r="U172" i="19"/>
  <c r="L222" i="19"/>
  <c r="O172" i="19"/>
  <c r="U72" i="19"/>
  <c r="L172" i="19"/>
  <c r="U122" i="19"/>
  <c r="R122" i="19"/>
  <c r="X172" i="19"/>
  <c r="O122" i="19"/>
  <c r="L122" i="19"/>
  <c r="R72" i="19"/>
  <c r="O72" i="19"/>
  <c r="U22" i="19"/>
  <c r="X22" i="19"/>
  <c r="L22" i="19"/>
  <c r="L72" i="19"/>
  <c r="R22" i="19"/>
  <c r="X72" i="19"/>
  <c r="R172" i="19"/>
  <c r="O22" i="19"/>
  <c r="X232" i="19"/>
  <c r="R232" i="19"/>
  <c r="L232" i="19"/>
  <c r="U182" i="19"/>
  <c r="R132" i="19"/>
  <c r="R182" i="19"/>
  <c r="O182" i="19"/>
  <c r="L132" i="19"/>
  <c r="L182" i="19"/>
  <c r="U232" i="19"/>
  <c r="O82" i="19"/>
  <c r="X132" i="19"/>
  <c r="X182" i="19"/>
  <c r="X32" i="19"/>
  <c r="O232" i="19"/>
  <c r="X82" i="19"/>
  <c r="U132" i="19"/>
  <c r="O132" i="19"/>
  <c r="U82" i="19"/>
  <c r="O32" i="19"/>
  <c r="U32" i="19"/>
  <c r="R32" i="19"/>
  <c r="L32" i="19"/>
  <c r="R82" i="19"/>
  <c r="L82" i="19"/>
  <c r="W221" i="19"/>
  <c r="N221" i="19"/>
  <c r="K221" i="19"/>
  <c r="T171" i="19"/>
  <c r="N171" i="19"/>
  <c r="T71" i="19"/>
  <c r="T121" i="19"/>
  <c r="W171" i="19"/>
  <c r="Q121" i="19"/>
  <c r="T221" i="19"/>
  <c r="Q171" i="19"/>
  <c r="Q221" i="19"/>
  <c r="K171" i="19"/>
  <c r="W71" i="19"/>
  <c r="Q71" i="19"/>
  <c r="N71" i="19"/>
  <c r="W21" i="19"/>
  <c r="W121" i="19"/>
  <c r="N121" i="19"/>
  <c r="Q21" i="19"/>
  <c r="N21" i="19"/>
  <c r="T21" i="19"/>
  <c r="K21" i="19"/>
  <c r="K71" i="19"/>
  <c r="K121" i="19"/>
  <c r="U223" i="19"/>
  <c r="R223" i="19"/>
  <c r="O223" i="19"/>
  <c r="X223" i="19"/>
  <c r="L223" i="19"/>
  <c r="X123" i="19"/>
  <c r="U123" i="19"/>
  <c r="U173" i="19"/>
  <c r="X173" i="19"/>
  <c r="U73" i="19"/>
  <c r="R173" i="19"/>
  <c r="R73" i="19"/>
  <c r="O173" i="19"/>
  <c r="L173" i="19"/>
  <c r="O73" i="19"/>
  <c r="L23" i="19"/>
  <c r="L73" i="19"/>
  <c r="R123" i="19"/>
  <c r="O123" i="19"/>
  <c r="X23" i="19"/>
  <c r="L123" i="19"/>
  <c r="X73" i="19"/>
  <c r="O23" i="19"/>
  <c r="R23" i="19"/>
  <c r="U23" i="19"/>
  <c r="X229" i="19"/>
  <c r="U229" i="19"/>
  <c r="O229" i="19"/>
  <c r="R179" i="19"/>
  <c r="O129" i="19"/>
  <c r="O179" i="19"/>
  <c r="L179" i="19"/>
  <c r="R229" i="19"/>
  <c r="L229" i="19"/>
  <c r="U179" i="19"/>
  <c r="L79" i="19"/>
  <c r="L129" i="19"/>
  <c r="X79" i="19"/>
  <c r="U129" i="19"/>
  <c r="R129" i="19"/>
  <c r="X179" i="19"/>
  <c r="R29" i="19"/>
  <c r="U29" i="19"/>
  <c r="U79" i="19"/>
  <c r="X129" i="19"/>
  <c r="R79" i="19"/>
  <c r="O29" i="19"/>
  <c r="X29" i="19"/>
  <c r="L29" i="19"/>
  <c r="O79" i="19"/>
  <c r="R238" i="19"/>
  <c r="O238" i="19"/>
  <c r="L238" i="19"/>
  <c r="X238" i="19"/>
  <c r="L188" i="19"/>
  <c r="X138" i="19"/>
  <c r="X188" i="19"/>
  <c r="U188" i="19"/>
  <c r="U238" i="19"/>
  <c r="R138" i="19"/>
  <c r="R188" i="19"/>
  <c r="O188" i="19"/>
  <c r="U88" i="19"/>
  <c r="O138" i="19"/>
  <c r="L138" i="19"/>
  <c r="U138" i="19"/>
  <c r="L38" i="19"/>
  <c r="X88" i="19"/>
  <c r="R88" i="19"/>
  <c r="O38" i="19"/>
  <c r="X38" i="19"/>
  <c r="U38" i="19"/>
  <c r="R38" i="19"/>
  <c r="O88" i="19"/>
  <c r="L88" i="19"/>
  <c r="U219" i="19"/>
  <c r="O219" i="19"/>
  <c r="L219" i="19"/>
  <c r="R169" i="19"/>
  <c r="X219" i="19"/>
  <c r="L169" i="19"/>
  <c r="R69" i="19"/>
  <c r="R119" i="19"/>
  <c r="O119" i="19"/>
  <c r="X169" i="19"/>
  <c r="U169" i="19"/>
  <c r="R219" i="19"/>
  <c r="O169" i="19"/>
  <c r="R19" i="19"/>
  <c r="X69" i="19"/>
  <c r="U69" i="19"/>
  <c r="O19" i="19"/>
  <c r="X119" i="19"/>
  <c r="L69" i="19"/>
  <c r="L19" i="19"/>
  <c r="U19" i="19"/>
  <c r="X19" i="19"/>
  <c r="U119" i="19"/>
  <c r="O69" i="19"/>
  <c r="L119" i="19"/>
  <c r="AA8" i="1"/>
  <c r="AA9" i="1" s="1"/>
  <c r="AA7" i="1"/>
  <c r="W209" i="19"/>
  <c r="T209" i="19"/>
  <c r="Q209" i="19"/>
  <c r="K209" i="19"/>
  <c r="W159" i="19"/>
  <c r="N209" i="19"/>
  <c r="K159" i="19"/>
  <c r="W109" i="19"/>
  <c r="T109" i="19"/>
  <c r="T159" i="19"/>
  <c r="Q159" i="19"/>
  <c r="N159" i="19"/>
  <c r="N109" i="19"/>
  <c r="T9" i="19"/>
  <c r="K109" i="19"/>
  <c r="N9" i="19"/>
  <c r="W59" i="19"/>
  <c r="T59" i="19"/>
  <c r="Q9" i="19"/>
  <c r="Q59" i="19"/>
  <c r="N59" i="19"/>
  <c r="K9" i="19"/>
  <c r="K59" i="19"/>
  <c r="Q109" i="19"/>
  <c r="W9" i="19"/>
  <c r="AF57" i="1"/>
  <c r="AB54" i="1"/>
  <c r="AC54" i="1"/>
  <c r="AF78" i="1"/>
  <c r="AF17" i="1"/>
  <c r="AF87" i="1"/>
  <c r="AF48" i="1"/>
  <c r="AB18" i="1"/>
  <c r="AC18" i="1"/>
  <c r="AA21" i="1"/>
  <c r="AC20" i="1"/>
  <c r="AB20" i="1"/>
  <c r="AF60" i="1"/>
  <c r="AF53" i="1"/>
  <c r="AF105" i="1"/>
  <c r="AC19" i="1"/>
  <c r="AB19" i="1"/>
  <c r="B221" i="13"/>
  <c r="L209" i="19" l="1"/>
  <c r="L159" i="19"/>
  <c r="X209" i="19"/>
  <c r="X159" i="19"/>
  <c r="U209" i="19"/>
  <c r="R209" i="19"/>
  <c r="R159" i="19"/>
  <c r="X109" i="19"/>
  <c r="O209" i="19"/>
  <c r="U109" i="19"/>
  <c r="O159" i="19"/>
  <c r="O109" i="19"/>
  <c r="U59" i="19"/>
  <c r="U9" i="19"/>
  <c r="L109" i="19"/>
  <c r="R59" i="19"/>
  <c r="O59" i="19"/>
  <c r="X59" i="19"/>
  <c r="O9" i="19"/>
  <c r="X9" i="19"/>
  <c r="U159" i="19"/>
  <c r="L59" i="19"/>
  <c r="R9" i="19"/>
  <c r="R109" i="19"/>
  <c r="L9" i="19"/>
  <c r="L221" i="19"/>
  <c r="X221" i="19"/>
  <c r="X171" i="19"/>
  <c r="U171" i="19"/>
  <c r="U221" i="19"/>
  <c r="R221" i="19"/>
  <c r="U71" i="19"/>
  <c r="U121" i="19"/>
  <c r="R71" i="19"/>
  <c r="R171" i="19"/>
  <c r="O71" i="19"/>
  <c r="O221" i="19"/>
  <c r="O171" i="19"/>
  <c r="L171" i="19"/>
  <c r="X71" i="19"/>
  <c r="O21" i="19"/>
  <c r="L21" i="19"/>
  <c r="X121" i="19"/>
  <c r="L71" i="19"/>
  <c r="R121" i="19"/>
  <c r="O121" i="19"/>
  <c r="U21" i="19"/>
  <c r="X21" i="19"/>
  <c r="L121" i="19"/>
  <c r="R21" i="19"/>
  <c r="K210" i="19"/>
  <c r="Q210" i="19"/>
  <c r="N160" i="19"/>
  <c r="N210" i="19"/>
  <c r="W210" i="19"/>
  <c r="T160" i="19"/>
  <c r="K110" i="19"/>
  <c r="Q160" i="19"/>
  <c r="T210" i="19"/>
  <c r="K160" i="19"/>
  <c r="T10" i="19"/>
  <c r="W110" i="19"/>
  <c r="T110" i="19"/>
  <c r="T60" i="19"/>
  <c r="N10" i="19"/>
  <c r="Q110" i="19"/>
  <c r="Q60" i="19"/>
  <c r="W10" i="19"/>
  <c r="N110" i="19"/>
  <c r="W160" i="19"/>
  <c r="K10" i="19"/>
  <c r="Q10" i="19"/>
  <c r="N60" i="19"/>
  <c r="W60" i="19"/>
  <c r="K60" i="19"/>
  <c r="AB21" i="1"/>
  <c r="AC21" i="1"/>
  <c r="AF18" i="1"/>
  <c r="AF54" i="1"/>
  <c r="AF20" i="1"/>
  <c r="AB9" i="1"/>
  <c r="AC9" i="1"/>
  <c r="AC8" i="1"/>
  <c r="AB8" i="1"/>
  <c r="H210" i="13"/>
  <c r="X210" i="19" l="1"/>
  <c r="U210" i="19"/>
  <c r="R210" i="19"/>
  <c r="L210" i="19"/>
  <c r="O210" i="19"/>
  <c r="X160" i="19"/>
  <c r="U160" i="19"/>
  <c r="R160" i="19"/>
  <c r="X110" i="19"/>
  <c r="O160" i="19"/>
  <c r="L160" i="19"/>
  <c r="U110" i="19"/>
  <c r="R110" i="19"/>
  <c r="X10" i="19"/>
  <c r="O110" i="19"/>
  <c r="L110" i="19"/>
  <c r="L10" i="19"/>
  <c r="R10" i="19"/>
  <c r="O10" i="19"/>
  <c r="X60" i="19"/>
  <c r="U60" i="19"/>
  <c r="R60" i="19"/>
  <c r="U10" i="19"/>
  <c r="O60" i="19"/>
  <c r="L60" i="19"/>
  <c r="AF21" i="1"/>
  <c r="AE15" i="1" l="1"/>
  <c r="AD15" i="1" s="1"/>
  <c r="AE14" i="1"/>
  <c r="AD14" i="1" s="1"/>
  <c r="AE12" i="1"/>
  <c r="AD12" i="1" s="1"/>
  <c r="AE11" i="1"/>
  <c r="AD11" i="1" s="1"/>
  <c r="W10" i="1"/>
  <c r="AA10" i="1" s="1"/>
  <c r="AA11" i="1" s="1"/>
  <c r="W13" i="1"/>
  <c r="AA13" i="1" s="1"/>
  <c r="AA14" i="1" s="1"/>
  <c r="AA15" i="1" l="1"/>
  <c r="AC14" i="1"/>
  <c r="AB14" i="1"/>
  <c r="AA12" i="1"/>
  <c r="AB11" i="1"/>
  <c r="AC11" i="1"/>
  <c r="AB7" i="1"/>
  <c r="K208" i="19" l="1"/>
  <c r="W208" i="19"/>
  <c r="T208" i="19"/>
  <c r="K158" i="19"/>
  <c r="Q208" i="19"/>
  <c r="N208" i="19"/>
  <c r="W158" i="19"/>
  <c r="Q158" i="19"/>
  <c r="T158" i="19"/>
  <c r="W108" i="19"/>
  <c r="T108" i="19"/>
  <c r="N158" i="19"/>
  <c r="T58" i="19"/>
  <c r="Q8" i="19"/>
  <c r="Q58" i="19"/>
  <c r="N58" i="19"/>
  <c r="T8" i="19"/>
  <c r="Q108" i="19"/>
  <c r="N108" i="19"/>
  <c r="W8" i="19"/>
  <c r="K58" i="19"/>
  <c r="W58" i="19"/>
  <c r="N8" i="19"/>
  <c r="K108" i="19"/>
  <c r="K207" i="19"/>
  <c r="K157" i="19"/>
  <c r="W157" i="19"/>
  <c r="W207" i="19"/>
  <c r="T207" i="19"/>
  <c r="Q207" i="19"/>
  <c r="N157" i="19"/>
  <c r="W107" i="19"/>
  <c r="N207" i="19"/>
  <c r="T157" i="19"/>
  <c r="T107" i="19"/>
  <c r="Q107" i="19"/>
  <c r="Q57" i="19"/>
  <c r="N107" i="19"/>
  <c r="Q157" i="19"/>
  <c r="N57" i="19"/>
  <c r="Q7" i="19"/>
  <c r="K107" i="19"/>
  <c r="W7" i="19"/>
  <c r="T7" i="19"/>
  <c r="W57" i="19"/>
  <c r="N7" i="19"/>
  <c r="T57" i="19"/>
  <c r="K57" i="19"/>
  <c r="K7" i="19"/>
  <c r="K8" i="19"/>
  <c r="AF14" i="1"/>
  <c r="AF11" i="1"/>
  <c r="AC15" i="1"/>
  <c r="AB15" i="1"/>
  <c r="AB12" i="1"/>
  <c r="AC12" i="1"/>
  <c r="AC7" i="1"/>
  <c r="U207" i="19" l="1"/>
  <c r="R207" i="19"/>
  <c r="O207" i="19"/>
  <c r="X207" i="19"/>
  <c r="L207" i="19"/>
  <c r="U157" i="19"/>
  <c r="O157" i="19"/>
  <c r="X107" i="19"/>
  <c r="L157" i="19"/>
  <c r="U107" i="19"/>
  <c r="R107" i="19"/>
  <c r="X157" i="19"/>
  <c r="O107" i="19"/>
  <c r="R157" i="19"/>
  <c r="L107" i="19"/>
  <c r="X7" i="19"/>
  <c r="L57" i="19"/>
  <c r="U7" i="19"/>
  <c r="X57" i="19"/>
  <c r="R7" i="19"/>
  <c r="U57" i="19"/>
  <c r="O7" i="19"/>
  <c r="R57" i="19"/>
  <c r="O57" i="19"/>
  <c r="U208" i="19"/>
  <c r="L158" i="19"/>
  <c r="R208" i="19"/>
  <c r="O208" i="19"/>
  <c r="X158" i="19"/>
  <c r="L208" i="19"/>
  <c r="U158" i="19"/>
  <c r="X108" i="19"/>
  <c r="R158" i="19"/>
  <c r="O158" i="19"/>
  <c r="X208" i="19"/>
  <c r="R58" i="19"/>
  <c r="U108" i="19"/>
  <c r="O58" i="19"/>
  <c r="U8" i="19"/>
  <c r="R108" i="19"/>
  <c r="O108" i="19"/>
  <c r="L58" i="19"/>
  <c r="O8" i="19"/>
  <c r="U58" i="19"/>
  <c r="X8" i="19"/>
  <c r="X58" i="19"/>
  <c r="R8" i="19"/>
  <c r="L108" i="19"/>
  <c r="L8" i="19"/>
  <c r="L7" i="19"/>
  <c r="AF15" i="1"/>
  <c r="AF12" i="1"/>
  <c r="AB10" i="1"/>
  <c r="AC10" i="1" l="1"/>
  <c r="AB13" i="1" s="1"/>
  <c r="AC13" i="1" l="1"/>
  <c r="AE9" i="1" l="1"/>
  <c r="AD9" i="1" s="1"/>
  <c r="AE8" i="1"/>
  <c r="AD8" i="1" s="1"/>
  <c r="X156" i="19" l="1"/>
  <c r="X106" i="19"/>
  <c r="R156" i="19"/>
  <c r="L156" i="19"/>
  <c r="R56" i="19"/>
  <c r="U106" i="19"/>
  <c r="O56" i="19"/>
  <c r="U206" i="19"/>
  <c r="R106" i="19"/>
  <c r="X56" i="19"/>
  <c r="L56" i="19"/>
  <c r="U6" i="19"/>
  <c r="L106" i="19"/>
  <c r="X206" i="19"/>
  <c r="U56" i="19"/>
  <c r="U156" i="19"/>
  <c r="R6" i="19"/>
  <c r="R206" i="19"/>
  <c r="X6" i="19"/>
  <c r="O156" i="19"/>
  <c r="O206" i="19"/>
  <c r="O6" i="19"/>
  <c r="L206" i="19"/>
  <c r="O106" i="19"/>
  <c r="W206" i="19"/>
  <c r="K56" i="19"/>
  <c r="T156" i="19"/>
  <c r="Q6" i="19"/>
  <c r="K206" i="19"/>
  <c r="N6" i="19"/>
  <c r="W156" i="19"/>
  <c r="N106" i="19"/>
  <c r="Q156" i="19"/>
  <c r="K106" i="19"/>
  <c r="N156" i="19"/>
  <c r="W106" i="19"/>
  <c r="T6" i="19"/>
  <c r="W6" i="19"/>
  <c r="T106" i="19"/>
  <c r="Q106" i="19"/>
  <c r="K156" i="19"/>
  <c r="W56" i="19"/>
  <c r="T206" i="19"/>
  <c r="T56" i="19"/>
  <c r="Q206" i="19"/>
  <c r="Q56" i="19"/>
  <c r="N206" i="19"/>
  <c r="N56" i="19"/>
  <c r="K6" i="19"/>
  <c r="L6" i="19"/>
  <c r="AF9" i="1"/>
  <c r="AF8" i="1"/>
  <c r="B223" i="13"/>
  <c r="B222" i="13"/>
  <c r="N16" i="1" l="1"/>
  <c r="O16" i="1" s="1"/>
  <c r="N112" i="1"/>
  <c r="O112" i="1" s="1"/>
  <c r="N64" i="1"/>
  <c r="O64" i="1" s="1"/>
  <c r="N121" i="1"/>
  <c r="O121" i="1" s="1"/>
  <c r="N106" i="1"/>
  <c r="O106" i="1" s="1"/>
  <c r="N10" i="1"/>
  <c r="O10" i="1" s="1"/>
  <c r="N109" i="1"/>
  <c r="O109" i="1" s="1"/>
  <c r="N103" i="1"/>
  <c r="O103" i="1" s="1"/>
  <c r="N13" i="1"/>
  <c r="O13" i="1" s="1"/>
  <c r="N67" i="1"/>
  <c r="O67" i="1" s="1"/>
  <c r="N130" i="1"/>
  <c r="O130" i="1" s="1"/>
  <c r="N100" i="1"/>
  <c r="O100" i="1" s="1"/>
  <c r="N85" i="1"/>
  <c r="O85" i="1" s="1"/>
  <c r="N40" i="1"/>
  <c r="O40" i="1" s="1"/>
  <c r="N127" i="1"/>
  <c r="O127" i="1" s="1"/>
  <c r="N88" i="1"/>
  <c r="O88" i="1" s="1"/>
  <c r="N79" i="1"/>
  <c r="O79" i="1" s="1"/>
  <c r="N94" i="1"/>
  <c r="O94" i="1" s="1"/>
  <c r="N28" i="1"/>
  <c r="O28" i="1" s="1"/>
  <c r="N136" i="1"/>
  <c r="O136" i="1" s="1"/>
  <c r="N70" i="1"/>
  <c r="O70" i="1" s="1"/>
  <c r="N145" i="1"/>
  <c r="O145" i="1" s="1"/>
  <c r="N124" i="1"/>
  <c r="O124" i="1" s="1"/>
  <c r="N73" i="1"/>
  <c r="O73" i="1" s="1"/>
  <c r="N55" i="1"/>
  <c r="O55" i="1" s="1"/>
  <c r="N19" i="1"/>
  <c r="O19" i="1" s="1"/>
  <c r="N139" i="1"/>
  <c r="O139" i="1" s="1"/>
  <c r="N133" i="1"/>
  <c r="O133" i="1" s="1"/>
  <c r="N58" i="1"/>
  <c r="O58" i="1" s="1"/>
  <c r="N43" i="1"/>
  <c r="O43" i="1" s="1"/>
  <c r="N34" i="1"/>
  <c r="O34" i="1" s="1"/>
  <c r="N22" i="1"/>
  <c r="O22" i="1" s="1"/>
  <c r="N148" i="1"/>
  <c r="O148" i="1" s="1"/>
  <c r="N91" i="1"/>
  <c r="O91" i="1" s="1"/>
  <c r="N46" i="1"/>
  <c r="O46" i="1" s="1"/>
  <c r="N142" i="1"/>
  <c r="O142" i="1" s="1"/>
  <c r="N76" i="1"/>
  <c r="O76" i="1" s="1"/>
  <c r="N37" i="1"/>
  <c r="O37" i="1" s="1"/>
  <c r="N82" i="1"/>
  <c r="O82" i="1" s="1"/>
  <c r="N61" i="1"/>
  <c r="O61" i="1" s="1"/>
  <c r="N25" i="1"/>
  <c r="O25" i="1" s="1"/>
  <c r="N52" i="1"/>
  <c r="O52" i="1" s="1"/>
  <c r="N118" i="1"/>
  <c r="O118" i="1" s="1"/>
  <c r="N115" i="1"/>
  <c r="O115" i="1" s="1"/>
  <c r="N49" i="1"/>
  <c r="O49" i="1" s="1"/>
  <c r="N31" i="1"/>
  <c r="O31" i="1" s="1"/>
  <c r="N7" i="1"/>
  <c r="O7" i="1" s="1"/>
  <c r="N94" i="18" l="1"/>
  <c r="AR34" i="18"/>
  <c r="N54" i="18"/>
  <c r="N14" i="18"/>
  <c r="AH74" i="18"/>
  <c r="AR54" i="18"/>
  <c r="BB94" i="18"/>
  <c r="X34" i="18"/>
  <c r="AR94" i="18"/>
  <c r="AH14" i="18"/>
  <c r="X14" i="18"/>
  <c r="AH34" i="18"/>
  <c r="X94" i="18"/>
  <c r="AH54" i="18"/>
  <c r="X74" i="18"/>
  <c r="BB74" i="18"/>
  <c r="BB34" i="18"/>
  <c r="AR74" i="18"/>
  <c r="N74" i="18"/>
  <c r="N34" i="18"/>
  <c r="BB14" i="18"/>
  <c r="X54" i="18"/>
  <c r="AH94" i="18"/>
  <c r="AR14" i="18"/>
  <c r="P73" i="1"/>
  <c r="AE73" i="1" s="1"/>
  <c r="AD73" i="1" s="1"/>
  <c r="BB54" i="18"/>
  <c r="Q73" i="1"/>
  <c r="V98" i="18"/>
  <c r="L58" i="18"/>
  <c r="AF38" i="18"/>
  <c r="AP78" i="18"/>
  <c r="AP38" i="18"/>
  <c r="AP18" i="18"/>
  <c r="AF18" i="18"/>
  <c r="AF58" i="18"/>
  <c r="L98" i="18"/>
  <c r="V78" i="18"/>
  <c r="AZ98" i="18"/>
  <c r="L38" i="18"/>
  <c r="V38" i="18"/>
  <c r="L78" i="18"/>
  <c r="AF78" i="18"/>
  <c r="V18" i="18"/>
  <c r="AP98" i="18"/>
  <c r="AZ38" i="18"/>
  <c r="AZ58" i="18"/>
  <c r="L18" i="18"/>
  <c r="AP58" i="18"/>
  <c r="AZ18" i="18"/>
  <c r="AZ78" i="18"/>
  <c r="V58" i="18"/>
  <c r="AF98" i="18"/>
  <c r="P100" i="1"/>
  <c r="AE100" i="1" s="1"/>
  <c r="AD100" i="1" s="1"/>
  <c r="Q100" i="1"/>
  <c r="J86" i="18"/>
  <c r="AX86" i="18"/>
  <c r="J6" i="18"/>
  <c r="AN26" i="18"/>
  <c r="AX26" i="18"/>
  <c r="Q7" i="1"/>
  <c r="T46" i="18"/>
  <c r="AD6" i="18"/>
  <c r="AD66" i="18"/>
  <c r="AN86" i="18"/>
  <c r="AX6" i="18"/>
  <c r="J46" i="18"/>
  <c r="AN66" i="18"/>
  <c r="AD46" i="18"/>
  <c r="AD86" i="18"/>
  <c r="T6" i="18"/>
  <c r="AN6" i="18"/>
  <c r="T86" i="18"/>
  <c r="J66" i="18"/>
  <c r="P7" i="1"/>
  <c r="AE7" i="1" s="1"/>
  <c r="AD7" i="1" s="1"/>
  <c r="AD26" i="18"/>
  <c r="J26" i="18"/>
  <c r="AX66" i="18"/>
  <c r="T26" i="18"/>
  <c r="AN46" i="18"/>
  <c r="T66" i="18"/>
  <c r="AX46" i="18"/>
  <c r="P10" i="18"/>
  <c r="AT70" i="18"/>
  <c r="AT50" i="18"/>
  <c r="Z10" i="18"/>
  <c r="AT10" i="18"/>
  <c r="P50" i="18"/>
  <c r="AJ50" i="18"/>
  <c r="BD30" i="18"/>
  <c r="Z30" i="18"/>
  <c r="P90" i="18"/>
  <c r="BD50" i="18"/>
  <c r="Z50" i="18"/>
  <c r="AJ70" i="18"/>
  <c r="BD70" i="18"/>
  <c r="AT30" i="18"/>
  <c r="P46" i="1"/>
  <c r="AE46" i="1" s="1"/>
  <c r="AD46" i="1" s="1"/>
  <c r="AT90" i="18"/>
  <c r="Z70" i="18"/>
  <c r="Q46" i="1"/>
  <c r="BD90" i="18"/>
  <c r="BD10" i="18"/>
  <c r="AJ90" i="18"/>
  <c r="AJ30" i="18"/>
  <c r="AJ10" i="18"/>
  <c r="Z90" i="18"/>
  <c r="P70" i="18"/>
  <c r="P30" i="18"/>
  <c r="AL20" i="18"/>
  <c r="AV60" i="18"/>
  <c r="R60" i="18"/>
  <c r="AV80" i="18"/>
  <c r="BF80" i="18"/>
  <c r="AV40" i="18"/>
  <c r="AL40" i="18"/>
  <c r="BF60" i="18"/>
  <c r="AL100" i="18"/>
  <c r="AB40" i="18"/>
  <c r="BF40" i="18"/>
  <c r="R100" i="18"/>
  <c r="R20" i="18"/>
  <c r="R40" i="18"/>
  <c r="AV100" i="18"/>
  <c r="AB100" i="18"/>
  <c r="P124" i="1"/>
  <c r="AE124" i="1" s="1"/>
  <c r="AD124" i="1" s="1"/>
  <c r="AV20" i="18"/>
  <c r="Q124" i="1"/>
  <c r="AL60" i="18"/>
  <c r="BF100" i="18"/>
  <c r="AB20" i="18"/>
  <c r="BF20" i="18"/>
  <c r="AL80" i="18"/>
  <c r="AB60" i="18"/>
  <c r="AB80" i="18"/>
  <c r="R80" i="18"/>
  <c r="AZ82" i="18"/>
  <c r="L62" i="18"/>
  <c r="V82" i="18"/>
  <c r="AF82" i="18"/>
  <c r="AF22" i="18"/>
  <c r="AP42" i="18"/>
  <c r="V22" i="18"/>
  <c r="AZ42" i="18"/>
  <c r="AP22" i="18"/>
  <c r="L102" i="18"/>
  <c r="AF62" i="18"/>
  <c r="AP102" i="18"/>
  <c r="V102" i="18"/>
  <c r="AF42" i="18"/>
  <c r="L82" i="18"/>
  <c r="AP82" i="18"/>
  <c r="AZ62" i="18"/>
  <c r="L42" i="18"/>
  <c r="AZ22" i="18"/>
  <c r="Q130" i="1"/>
  <c r="AF102" i="18"/>
  <c r="AP62" i="18"/>
  <c r="V42" i="18"/>
  <c r="L22" i="18"/>
  <c r="V62" i="18"/>
  <c r="AZ102" i="18"/>
  <c r="P130" i="1"/>
  <c r="AE130" i="1" s="1"/>
  <c r="AD130" i="1" s="1"/>
  <c r="P88" i="18"/>
  <c r="AT88" i="18"/>
  <c r="AT68" i="18"/>
  <c r="P48" i="18"/>
  <c r="Z28" i="18"/>
  <c r="Z88" i="18"/>
  <c r="Q31" i="1"/>
  <c r="AJ68" i="18"/>
  <c r="AJ28" i="18"/>
  <c r="P31" i="1"/>
  <c r="AE31" i="1" s="1"/>
  <c r="AD31" i="1" s="1"/>
  <c r="AJ48" i="18"/>
  <c r="Z48" i="18"/>
  <c r="AJ88" i="18"/>
  <c r="AJ8" i="18"/>
  <c r="AT8" i="18"/>
  <c r="BD8" i="18"/>
  <c r="BD88" i="18"/>
  <c r="BD48" i="18"/>
  <c r="BD28" i="18"/>
  <c r="Z68" i="18"/>
  <c r="Z8" i="18"/>
  <c r="AT28" i="18"/>
  <c r="P68" i="18"/>
  <c r="AT48" i="18"/>
  <c r="P28" i="18"/>
  <c r="P8" i="18"/>
  <c r="BD68" i="18"/>
  <c r="BD36" i="18"/>
  <c r="AT36" i="18"/>
  <c r="P36" i="18"/>
  <c r="P76" i="18"/>
  <c r="P56" i="18"/>
  <c r="BD96" i="18"/>
  <c r="AJ16" i="18"/>
  <c r="P16" i="18"/>
  <c r="BD16" i="18"/>
  <c r="AJ96" i="18"/>
  <c r="AJ56" i="18"/>
  <c r="Z36" i="18"/>
  <c r="Z76" i="18"/>
  <c r="AT56" i="18"/>
  <c r="AJ76" i="18"/>
  <c r="Z16" i="18"/>
  <c r="Z96" i="18"/>
  <c r="AT16" i="18"/>
  <c r="BD56" i="18"/>
  <c r="AT96" i="18"/>
  <c r="BD76" i="18"/>
  <c r="AJ36" i="18"/>
  <c r="P91" i="1"/>
  <c r="AE91" i="1" s="1"/>
  <c r="AD91" i="1" s="1"/>
  <c r="Q91" i="1"/>
  <c r="AT76" i="18"/>
  <c r="P96" i="18"/>
  <c r="Z56" i="18"/>
  <c r="AP44" i="18"/>
  <c r="V24" i="18"/>
  <c r="V84" i="18"/>
  <c r="AZ24" i="18"/>
  <c r="AF104" i="18"/>
  <c r="L44" i="18"/>
  <c r="V44" i="18"/>
  <c r="AZ84" i="18"/>
  <c r="AP24" i="18"/>
  <c r="AP84" i="18"/>
  <c r="L84" i="18"/>
  <c r="L24" i="18"/>
  <c r="AZ64" i="18"/>
  <c r="AF84" i="18"/>
  <c r="AF64" i="18"/>
  <c r="L64" i="18"/>
  <c r="AP64" i="18"/>
  <c r="AZ104" i="18"/>
  <c r="AZ44" i="18"/>
  <c r="AF24" i="18"/>
  <c r="L104" i="18"/>
  <c r="AP104" i="18"/>
  <c r="V64" i="18"/>
  <c r="V104" i="18"/>
  <c r="AF44" i="18"/>
  <c r="P145" i="1"/>
  <c r="AE145" i="1" s="1"/>
  <c r="AD145" i="1" s="1"/>
  <c r="Q145" i="1"/>
  <c r="AN74" i="18"/>
  <c r="J14" i="18"/>
  <c r="J34" i="18"/>
  <c r="AD54" i="18"/>
  <c r="AX94" i="18"/>
  <c r="AD94" i="18"/>
  <c r="T14" i="18"/>
  <c r="AX74" i="18"/>
  <c r="T74" i="18"/>
  <c r="AN34" i="18"/>
  <c r="AX14" i="18"/>
  <c r="T34" i="18"/>
  <c r="AN14" i="18"/>
  <c r="J94" i="18"/>
  <c r="AD14" i="18"/>
  <c r="AD74" i="18"/>
  <c r="J54" i="18"/>
  <c r="T94" i="18"/>
  <c r="AN54" i="18"/>
  <c r="T54" i="18"/>
  <c r="AD34" i="18"/>
  <c r="P67" i="1"/>
  <c r="AE67" i="1" s="1"/>
  <c r="AD67" i="1" s="1"/>
  <c r="AX54" i="18"/>
  <c r="AX34" i="18"/>
  <c r="AN94" i="18"/>
  <c r="J74" i="18"/>
  <c r="Q67" i="1"/>
  <c r="AX24" i="18"/>
  <c r="AD104" i="18"/>
  <c r="AX84" i="18"/>
  <c r="T64" i="18"/>
  <c r="J104" i="18"/>
  <c r="AD24" i="18"/>
  <c r="J44" i="18"/>
  <c r="AN44" i="18"/>
  <c r="AD84" i="18"/>
  <c r="AX44" i="18"/>
  <c r="J84" i="18"/>
  <c r="J24" i="18"/>
  <c r="AX64" i="18"/>
  <c r="J64" i="18"/>
  <c r="AN104" i="18"/>
  <c r="AN84" i="18"/>
  <c r="T84" i="18"/>
  <c r="T44" i="18"/>
  <c r="AN64" i="18"/>
  <c r="AD44" i="18"/>
  <c r="AN24" i="18"/>
  <c r="AD64" i="18"/>
  <c r="T24" i="18"/>
  <c r="T104" i="18"/>
  <c r="P142" i="1"/>
  <c r="AE142" i="1" s="1"/>
  <c r="AD142" i="1" s="1"/>
  <c r="Q142" i="1"/>
  <c r="AX104" i="18"/>
  <c r="BF10" i="18"/>
  <c r="AB30" i="18"/>
  <c r="AV50" i="18"/>
  <c r="AB70" i="18"/>
  <c r="AL30" i="18"/>
  <c r="AV30" i="18"/>
  <c r="R10" i="18"/>
  <c r="BF70" i="18"/>
  <c r="R30" i="18"/>
  <c r="AV90" i="18"/>
  <c r="R70" i="18"/>
  <c r="AL10" i="18"/>
  <c r="AV70" i="18"/>
  <c r="AL70" i="18"/>
  <c r="AV10" i="18"/>
  <c r="BF90" i="18"/>
  <c r="AL90" i="18"/>
  <c r="BF30" i="18"/>
  <c r="AB10" i="18"/>
  <c r="R90" i="18"/>
  <c r="AL50" i="18"/>
  <c r="BF50" i="18"/>
  <c r="AB90" i="18"/>
  <c r="R50" i="18"/>
  <c r="AB50" i="18"/>
  <c r="Q49" i="1"/>
  <c r="P49" i="1"/>
  <c r="AE49" i="1" s="1"/>
  <c r="AD49" i="1" s="1"/>
  <c r="BB84" i="18"/>
  <c r="BB104" i="18"/>
  <c r="X24" i="18"/>
  <c r="N104" i="18"/>
  <c r="BB44" i="18"/>
  <c r="AH84" i="18"/>
  <c r="AR64" i="18"/>
  <c r="X44" i="18"/>
  <c r="AR44" i="18"/>
  <c r="AH104" i="18"/>
  <c r="X64" i="18"/>
  <c r="AR24" i="18"/>
  <c r="BB24" i="18"/>
  <c r="N64" i="18"/>
  <c r="X104" i="18"/>
  <c r="AH44" i="18"/>
  <c r="N44" i="18"/>
  <c r="AR104" i="18"/>
  <c r="N24" i="18"/>
  <c r="N84" i="18"/>
  <c r="X84" i="18"/>
  <c r="BB64" i="18"/>
  <c r="AR84" i="18"/>
  <c r="Q148" i="1"/>
  <c r="P148" i="1"/>
  <c r="AH64" i="18"/>
  <c r="AH24" i="18"/>
  <c r="AP14" i="18"/>
  <c r="L14" i="18"/>
  <c r="AZ94" i="18"/>
  <c r="AP94" i="18"/>
  <c r="V74" i="18"/>
  <c r="L74" i="18"/>
  <c r="AF34" i="18"/>
  <c r="AZ14" i="18"/>
  <c r="V54" i="18"/>
  <c r="V94" i="18"/>
  <c r="V14" i="18"/>
  <c r="AZ54" i="18"/>
  <c r="L34" i="18"/>
  <c r="AP74" i="18"/>
  <c r="L94" i="18"/>
  <c r="L54" i="18"/>
  <c r="AZ34" i="18"/>
  <c r="AF14" i="18"/>
  <c r="AZ74" i="18"/>
  <c r="AF74" i="18"/>
  <c r="AP34" i="18"/>
  <c r="AF54" i="18"/>
  <c r="AF94" i="18"/>
  <c r="P70" i="1"/>
  <c r="AE70" i="1" s="1"/>
  <c r="AD70" i="1" s="1"/>
  <c r="V34" i="18"/>
  <c r="Q70" i="1"/>
  <c r="AP54" i="18"/>
  <c r="AR26" i="18"/>
  <c r="N46" i="18"/>
  <c r="X6" i="18"/>
  <c r="BB6" i="18"/>
  <c r="AH46" i="18"/>
  <c r="AH86" i="18"/>
  <c r="BB26" i="18"/>
  <c r="X46" i="18"/>
  <c r="BB86" i="18"/>
  <c r="BB66" i="18"/>
  <c r="X86" i="18"/>
  <c r="X66" i="18"/>
  <c r="AH66" i="18"/>
  <c r="AH6" i="18"/>
  <c r="AR66" i="18"/>
  <c r="N86" i="18"/>
  <c r="X26" i="18"/>
  <c r="AR46" i="18"/>
  <c r="BB46" i="18"/>
  <c r="AR86" i="18"/>
  <c r="AR6" i="18"/>
  <c r="N6" i="18"/>
  <c r="Q13" i="1"/>
  <c r="AH26" i="18"/>
  <c r="N26" i="18"/>
  <c r="N66" i="18"/>
  <c r="P13" i="1"/>
  <c r="AE13" i="1" s="1"/>
  <c r="AD13" i="1" s="1"/>
  <c r="P42" i="18"/>
  <c r="AT62" i="18"/>
  <c r="Z102" i="18"/>
  <c r="AJ82" i="18"/>
  <c r="BD22" i="18"/>
  <c r="P62" i="18"/>
  <c r="AJ102" i="18"/>
  <c r="BD102" i="18"/>
  <c r="AT82" i="18"/>
  <c r="Z42" i="18"/>
  <c r="Z62" i="18"/>
  <c r="Z82" i="18"/>
  <c r="P102" i="18"/>
  <c r="AT22" i="18"/>
  <c r="P22" i="18"/>
  <c r="P82" i="18"/>
  <c r="AT42" i="18"/>
  <c r="BD42" i="18"/>
  <c r="AJ42" i="18"/>
  <c r="AJ62" i="18"/>
  <c r="BD62" i="18"/>
  <c r="AT102" i="18"/>
  <c r="Z22" i="18"/>
  <c r="AJ22" i="18"/>
  <c r="P136" i="1"/>
  <c r="AE136" i="1" s="1"/>
  <c r="AD136" i="1" s="1"/>
  <c r="BD82" i="18"/>
  <c r="Q136" i="1"/>
  <c r="X58" i="18"/>
  <c r="N18" i="18"/>
  <c r="BB18" i="18"/>
  <c r="AH38" i="18"/>
  <c r="AR38" i="18"/>
  <c r="N78" i="18"/>
  <c r="N58" i="18"/>
  <c r="AR98" i="18"/>
  <c r="AH58" i="18"/>
  <c r="X78" i="18"/>
  <c r="AH98" i="18"/>
  <c r="BB38" i="18"/>
  <c r="N98" i="18"/>
  <c r="BB98" i="18"/>
  <c r="AH18" i="18"/>
  <c r="X98" i="18"/>
  <c r="AH78" i="18"/>
  <c r="AR18" i="18"/>
  <c r="BB78" i="18"/>
  <c r="X38" i="18"/>
  <c r="AR78" i="18"/>
  <c r="X18" i="18"/>
  <c r="BB58" i="18"/>
  <c r="P103" i="1"/>
  <c r="AE103" i="1" s="1"/>
  <c r="AD103" i="1" s="1"/>
  <c r="N38" i="18"/>
  <c r="AR58" i="18"/>
  <c r="Q103" i="1"/>
  <c r="T28" i="18"/>
  <c r="AX28" i="18"/>
  <c r="AX48" i="18"/>
  <c r="T68" i="18"/>
  <c r="J48" i="18"/>
  <c r="AN28" i="18"/>
  <c r="AD68" i="18"/>
  <c r="AN88" i="18"/>
  <c r="AD48" i="18"/>
  <c r="AX68" i="18"/>
  <c r="J8" i="18"/>
  <c r="AD88" i="18"/>
  <c r="AX88" i="18"/>
  <c r="AN48" i="18"/>
  <c r="T48" i="18"/>
  <c r="T88" i="18"/>
  <c r="J28" i="18"/>
  <c r="AD28" i="18"/>
  <c r="J68" i="18"/>
  <c r="AD8" i="18"/>
  <c r="J88" i="18"/>
  <c r="AN68" i="18"/>
  <c r="AN8" i="18"/>
  <c r="AX8" i="18"/>
  <c r="T8" i="18"/>
  <c r="P22" i="1"/>
  <c r="AE22" i="1" s="1"/>
  <c r="AD22" i="1" s="1"/>
  <c r="Q22" i="1"/>
  <c r="AH40" i="18"/>
  <c r="X40" i="18"/>
  <c r="AR100" i="18"/>
  <c r="N60" i="18"/>
  <c r="AR20" i="18"/>
  <c r="BB60" i="18"/>
  <c r="X80" i="18"/>
  <c r="N80" i="18"/>
  <c r="X20" i="18"/>
  <c r="N20" i="18"/>
  <c r="BB80" i="18"/>
  <c r="AH100" i="18"/>
  <c r="X60" i="18"/>
  <c r="BB100" i="18"/>
  <c r="N40" i="18"/>
  <c r="AH60" i="18"/>
  <c r="N100" i="18"/>
  <c r="BB20" i="18"/>
  <c r="AR40" i="18"/>
  <c r="X100" i="18"/>
  <c r="AR80" i="18"/>
  <c r="Q118" i="1"/>
  <c r="P118" i="1"/>
  <c r="AE118" i="1" s="1"/>
  <c r="AD118" i="1" s="1"/>
  <c r="AH80" i="18"/>
  <c r="AR60" i="18"/>
  <c r="AH20" i="18"/>
  <c r="BB40" i="18"/>
  <c r="R48" i="18"/>
  <c r="AV28" i="18"/>
  <c r="BF48" i="18"/>
  <c r="AV88" i="18"/>
  <c r="AL28" i="18"/>
  <c r="BF68" i="18"/>
  <c r="AB88" i="18"/>
  <c r="AL48" i="18"/>
  <c r="BF8" i="18"/>
  <c r="AV8" i="18"/>
  <c r="AB68" i="18"/>
  <c r="BF88" i="18"/>
  <c r="R88" i="18"/>
  <c r="AL68" i="18"/>
  <c r="BF28" i="18"/>
  <c r="AV48" i="18"/>
  <c r="AB48" i="18"/>
  <c r="R28" i="18"/>
  <c r="AV68" i="18"/>
  <c r="AB8" i="18"/>
  <c r="AL88" i="18"/>
  <c r="Q34" i="1"/>
  <c r="P34" i="1"/>
  <c r="AE34" i="1" s="1"/>
  <c r="AD34" i="1" s="1"/>
  <c r="R68" i="18"/>
  <c r="AL8" i="18"/>
  <c r="R8" i="18"/>
  <c r="AB28" i="18"/>
  <c r="N68" i="18"/>
  <c r="BB28" i="18"/>
  <c r="N8" i="18"/>
  <c r="BB48" i="18"/>
  <c r="N48" i="18"/>
  <c r="AR88" i="18"/>
  <c r="X8" i="18"/>
  <c r="X88" i="18"/>
  <c r="AH48" i="18"/>
  <c r="AH28" i="18"/>
  <c r="X68" i="18"/>
  <c r="AR48" i="18"/>
  <c r="X28" i="18"/>
  <c r="BB8" i="18"/>
  <c r="X48" i="18"/>
  <c r="N88" i="18"/>
  <c r="AH68" i="18"/>
  <c r="AH88" i="18"/>
  <c r="AR28" i="18"/>
  <c r="AH8" i="18"/>
  <c r="N28" i="18"/>
  <c r="BB68" i="18"/>
  <c r="AR8" i="18"/>
  <c r="P28" i="1"/>
  <c r="AE28" i="1" s="1"/>
  <c r="AD28" i="1" s="1"/>
  <c r="Q28" i="1"/>
  <c r="AR68" i="18"/>
  <c r="BB88" i="18"/>
  <c r="AV58" i="18"/>
  <c r="AV38" i="18"/>
  <c r="AL98" i="18"/>
  <c r="AB58" i="18"/>
  <c r="AL38" i="18"/>
  <c r="R38" i="18"/>
  <c r="BF98" i="18"/>
  <c r="AB18" i="18"/>
  <c r="AV78" i="18"/>
  <c r="BF58" i="18"/>
  <c r="AL78" i="18"/>
  <c r="BF38" i="18"/>
  <c r="AB98" i="18"/>
  <c r="BF18" i="18"/>
  <c r="AL58" i="18"/>
  <c r="R58" i="18"/>
  <c r="R98" i="18"/>
  <c r="AL18" i="18"/>
  <c r="AV98" i="18"/>
  <c r="AV18" i="18"/>
  <c r="R18" i="18"/>
  <c r="BF78" i="18"/>
  <c r="AB38" i="18"/>
  <c r="Q109" i="1"/>
  <c r="AB78" i="18"/>
  <c r="R78" i="18"/>
  <c r="P109" i="1"/>
  <c r="AE109" i="1" s="1"/>
  <c r="AD109" i="1" s="1"/>
  <c r="AX32" i="18"/>
  <c r="AD12" i="18"/>
  <c r="AN92" i="18"/>
  <c r="AD52" i="18"/>
  <c r="J32" i="18"/>
  <c r="AD92" i="18"/>
  <c r="AX92" i="18"/>
  <c r="J52" i="18"/>
  <c r="AN72" i="18"/>
  <c r="T72" i="18"/>
  <c r="AX52" i="18"/>
  <c r="T32" i="18"/>
  <c r="AN32" i="18"/>
  <c r="AD32" i="18"/>
  <c r="AX72" i="18"/>
  <c r="AX12" i="18"/>
  <c r="J92" i="18"/>
  <c r="AN12" i="18"/>
  <c r="AN52" i="18"/>
  <c r="J72" i="18"/>
  <c r="AD72" i="18"/>
  <c r="T52" i="18"/>
  <c r="J12" i="18"/>
  <c r="Q52" i="1"/>
  <c r="P52" i="1"/>
  <c r="AE52" i="1" s="1"/>
  <c r="AD52" i="1" s="1"/>
  <c r="T92" i="18"/>
  <c r="T12" i="18"/>
  <c r="X10" i="18"/>
  <c r="X90" i="18"/>
  <c r="AR10" i="18"/>
  <c r="BB10" i="18"/>
  <c r="BB30" i="18"/>
  <c r="AR70" i="18"/>
  <c r="N90" i="18"/>
  <c r="BB50" i="18"/>
  <c r="AR50" i="18"/>
  <c r="AH50" i="18"/>
  <c r="N50" i="18"/>
  <c r="AR90" i="18"/>
  <c r="BB90" i="18"/>
  <c r="X30" i="18"/>
  <c r="AH10" i="18"/>
  <c r="AH90" i="18"/>
  <c r="AR30" i="18"/>
  <c r="X50" i="18"/>
  <c r="N10" i="18"/>
  <c r="BB70" i="18"/>
  <c r="X70" i="18"/>
  <c r="N30" i="18"/>
  <c r="AH30" i="18"/>
  <c r="P43" i="1"/>
  <c r="AE43" i="1" s="1"/>
  <c r="AD43" i="1" s="1"/>
  <c r="Q43" i="1"/>
  <c r="AH70" i="18"/>
  <c r="N70" i="18"/>
  <c r="AV96" i="18"/>
  <c r="BF36" i="18"/>
  <c r="AB76" i="18"/>
  <c r="R76" i="18"/>
  <c r="AB16" i="18"/>
  <c r="R56" i="18"/>
  <c r="AV16" i="18"/>
  <c r="BF56" i="18"/>
  <c r="AB56" i="18"/>
  <c r="AV36" i="18"/>
  <c r="R36" i="18"/>
  <c r="AL56" i="18"/>
  <c r="BF96" i="18"/>
  <c r="AL96" i="18"/>
  <c r="BF16" i="18"/>
  <c r="AV56" i="18"/>
  <c r="BF76" i="18"/>
  <c r="R96" i="18"/>
  <c r="AL16" i="18"/>
  <c r="R16" i="18"/>
  <c r="AB96" i="18"/>
  <c r="AL76" i="18"/>
  <c r="AB36" i="18"/>
  <c r="AV76" i="18"/>
  <c r="AL36" i="18"/>
  <c r="P94" i="1"/>
  <c r="AE94" i="1" s="1"/>
  <c r="AD94" i="1" s="1"/>
  <c r="Q94" i="1"/>
  <c r="AF46" i="18"/>
  <c r="L26" i="18"/>
  <c r="L86" i="18"/>
  <c r="AP26" i="18"/>
  <c r="AP46" i="18"/>
  <c r="AZ66" i="18"/>
  <c r="AF66" i="18"/>
  <c r="AZ46" i="18"/>
  <c r="AF26" i="18"/>
  <c r="AP6" i="18"/>
  <c r="V66" i="18"/>
  <c r="L46" i="18"/>
  <c r="AZ6" i="18"/>
  <c r="V26" i="18"/>
  <c r="AF86" i="18"/>
  <c r="AP66" i="18"/>
  <c r="AZ26" i="18"/>
  <c r="AF6" i="18"/>
  <c r="V6" i="18"/>
  <c r="V86" i="18"/>
  <c r="AZ86" i="18"/>
  <c r="V46" i="18"/>
  <c r="L6" i="18"/>
  <c r="Q10" i="1"/>
  <c r="AP86" i="18"/>
  <c r="L66" i="18"/>
  <c r="P10" i="1"/>
  <c r="AE10" i="1" s="1"/>
  <c r="AD10" i="1" s="1"/>
  <c r="AX16" i="18"/>
  <c r="AD56" i="18"/>
  <c r="J36" i="18"/>
  <c r="T16" i="18"/>
  <c r="T76" i="18"/>
  <c r="J16" i="18"/>
  <c r="J96" i="18"/>
  <c r="AX96" i="18"/>
  <c r="AN56" i="18"/>
  <c r="AD96" i="18"/>
  <c r="AN76" i="18"/>
  <c r="AX56" i="18"/>
  <c r="AX76" i="18"/>
  <c r="AN36" i="18"/>
  <c r="AD16" i="18"/>
  <c r="J76" i="18"/>
  <c r="J56" i="18"/>
  <c r="AN16" i="18"/>
  <c r="T36" i="18"/>
  <c r="T96" i="18"/>
  <c r="AD76" i="18"/>
  <c r="AD36" i="18"/>
  <c r="T56" i="18"/>
  <c r="P82" i="1"/>
  <c r="AE82" i="1" s="1"/>
  <c r="AD82" i="1" s="1"/>
  <c r="Q82" i="1"/>
  <c r="AX36" i="18"/>
  <c r="AN96" i="18"/>
  <c r="L68" i="18"/>
  <c r="AZ28" i="18"/>
  <c r="V28" i="18"/>
  <c r="L48" i="18"/>
  <c r="AZ88" i="18"/>
  <c r="V8" i="18"/>
  <c r="AZ8" i="18"/>
  <c r="AZ48" i="18"/>
  <c r="AP28" i="18"/>
  <c r="AF8" i="18"/>
  <c r="AP88" i="18"/>
  <c r="AP68" i="18"/>
  <c r="AZ68" i="18"/>
  <c r="L8" i="18"/>
  <c r="V68" i="18"/>
  <c r="V48" i="18"/>
  <c r="AP48" i="18"/>
  <c r="AF88" i="18"/>
  <c r="AP8" i="18"/>
  <c r="V88" i="18"/>
  <c r="AF28" i="18"/>
  <c r="L88" i="18"/>
  <c r="P25" i="1"/>
  <c r="AE25" i="1" s="1"/>
  <c r="AD25" i="1" s="1"/>
  <c r="AF68" i="18"/>
  <c r="Q25" i="1"/>
  <c r="AF48" i="18"/>
  <c r="L28" i="18"/>
  <c r="X32" i="18"/>
  <c r="N32" i="18"/>
  <c r="X72" i="18"/>
  <c r="X52" i="18"/>
  <c r="BB52" i="18"/>
  <c r="AH72" i="18"/>
  <c r="AR32" i="18"/>
  <c r="N52" i="18"/>
  <c r="AH92" i="18"/>
  <c r="X92" i="18"/>
  <c r="AH32" i="18"/>
  <c r="Q58" i="1"/>
  <c r="AH52" i="18"/>
  <c r="N12" i="18"/>
  <c r="P58" i="1"/>
  <c r="AE58" i="1" s="1"/>
  <c r="AD58" i="1" s="1"/>
  <c r="N92" i="18"/>
  <c r="AR92" i="18"/>
  <c r="X12" i="18"/>
  <c r="AR52" i="18"/>
  <c r="N72" i="18"/>
  <c r="AR12" i="18"/>
  <c r="BB72" i="18"/>
  <c r="AR72" i="18"/>
  <c r="BB32" i="18"/>
  <c r="BB12" i="18"/>
  <c r="BB92" i="18"/>
  <c r="AH12" i="18"/>
  <c r="AB54" i="18"/>
  <c r="AL94" i="18"/>
  <c r="BF74" i="18"/>
  <c r="AB34" i="18"/>
  <c r="AV94" i="18"/>
  <c r="AV34" i="18"/>
  <c r="AL14" i="18"/>
  <c r="AB14" i="18"/>
  <c r="R74" i="18"/>
  <c r="R94" i="18"/>
  <c r="R14" i="18"/>
  <c r="AB74" i="18"/>
  <c r="AL54" i="18"/>
  <c r="AL74" i="18"/>
  <c r="AB94" i="18"/>
  <c r="R34" i="18"/>
  <c r="BF34" i="18"/>
  <c r="BF54" i="18"/>
  <c r="BF94" i="18"/>
  <c r="R54" i="18"/>
  <c r="AV54" i="18"/>
  <c r="AV74" i="18"/>
  <c r="AV14" i="18"/>
  <c r="BF14" i="18"/>
  <c r="AL34" i="18"/>
  <c r="Q79" i="1"/>
  <c r="P79" i="1"/>
  <c r="BD18" i="18"/>
  <c r="AJ38" i="18"/>
  <c r="BD58" i="18"/>
  <c r="AT78" i="18"/>
  <c r="P58" i="18"/>
  <c r="AT18" i="18"/>
  <c r="AT98" i="18"/>
  <c r="Z38" i="18"/>
  <c r="Z78" i="18"/>
  <c r="AJ18" i="18"/>
  <c r="AJ58" i="18"/>
  <c r="P78" i="18"/>
  <c r="P18" i="18"/>
  <c r="Z58" i="18"/>
  <c r="AT38" i="18"/>
  <c r="P38" i="18"/>
  <c r="AJ98" i="18"/>
  <c r="Z18" i="18"/>
  <c r="BD98" i="18"/>
  <c r="P98" i="18"/>
  <c r="BD78" i="18"/>
  <c r="BD38" i="18"/>
  <c r="AT58" i="18"/>
  <c r="P106" i="1"/>
  <c r="AE106" i="1" s="1"/>
  <c r="AD106" i="1" s="1"/>
  <c r="Q106" i="1"/>
  <c r="Z98" i="18"/>
  <c r="AJ78" i="18"/>
  <c r="AF40" i="18"/>
  <c r="V100" i="18"/>
  <c r="AF60" i="18"/>
  <c r="AP100" i="18"/>
  <c r="AZ80" i="18"/>
  <c r="V40" i="18"/>
  <c r="AP20" i="18"/>
  <c r="AF80" i="18"/>
  <c r="V80" i="18"/>
  <c r="AP40" i="18"/>
  <c r="AZ60" i="18"/>
  <c r="AZ40" i="18"/>
  <c r="AZ100" i="18"/>
  <c r="V20" i="18"/>
  <c r="L80" i="18"/>
  <c r="L40" i="18"/>
  <c r="L100" i="18"/>
  <c r="AZ20" i="18"/>
  <c r="AP60" i="18"/>
  <c r="AF20" i="18"/>
  <c r="P115" i="1"/>
  <c r="AE115" i="1" s="1"/>
  <c r="AD115" i="1" s="1"/>
  <c r="Q115" i="1"/>
  <c r="AP80" i="18"/>
  <c r="AF100" i="18"/>
  <c r="V60" i="18"/>
  <c r="L20" i="18"/>
  <c r="L60" i="18"/>
  <c r="AT72" i="18"/>
  <c r="AT52" i="18"/>
  <c r="AT32" i="18"/>
  <c r="AJ52" i="18"/>
  <c r="BD52" i="18"/>
  <c r="Z52" i="18"/>
  <c r="BD12" i="18"/>
  <c r="AJ92" i="18"/>
  <c r="AJ12" i="18"/>
  <c r="Z32" i="18"/>
  <c r="BD92" i="18"/>
  <c r="BD72" i="18"/>
  <c r="AT92" i="18"/>
  <c r="P72" i="18"/>
  <c r="AJ32" i="18"/>
  <c r="AJ72" i="18"/>
  <c r="Z72" i="18"/>
  <c r="Z92" i="18"/>
  <c r="P12" i="18"/>
  <c r="AT12" i="18"/>
  <c r="P52" i="18"/>
  <c r="BD32" i="18"/>
  <c r="P92" i="18"/>
  <c r="P61" i="1"/>
  <c r="AE61" i="1" s="1"/>
  <c r="AD61" i="1" s="1"/>
  <c r="P32" i="18"/>
  <c r="Q61" i="1"/>
  <c r="Z12" i="18"/>
  <c r="AR22" i="18"/>
  <c r="X102" i="18"/>
  <c r="AR82" i="18"/>
  <c r="AH22" i="18"/>
  <c r="X82" i="18"/>
  <c r="X62" i="18"/>
  <c r="AR62" i="18"/>
  <c r="BB22" i="18"/>
  <c r="AH102" i="18"/>
  <c r="BB62" i="18"/>
  <c r="BB102" i="18"/>
  <c r="AH42" i="18"/>
  <c r="AH62" i="18"/>
  <c r="N22" i="18"/>
  <c r="N102" i="18"/>
  <c r="N62" i="18"/>
  <c r="N82" i="18"/>
  <c r="AR42" i="18"/>
  <c r="AR102" i="18"/>
  <c r="AH82" i="18"/>
  <c r="BB82" i="18"/>
  <c r="P133" i="1"/>
  <c r="AE133" i="1" s="1"/>
  <c r="AD133" i="1" s="1"/>
  <c r="X22" i="18"/>
  <c r="X42" i="18"/>
  <c r="Q133" i="1"/>
  <c r="N42" i="18"/>
  <c r="BB42" i="18"/>
  <c r="AR36" i="18"/>
  <c r="BB36" i="18"/>
  <c r="AR16" i="18"/>
  <c r="AH96" i="18"/>
  <c r="AH16" i="18"/>
  <c r="X76" i="18"/>
  <c r="N36" i="18"/>
  <c r="N56" i="18"/>
  <c r="N16" i="18"/>
  <c r="N76" i="18"/>
  <c r="AR56" i="18"/>
  <c r="BB16" i="18"/>
  <c r="AH36" i="18"/>
  <c r="X96" i="18"/>
  <c r="AH56" i="18"/>
  <c r="AH76" i="18"/>
  <c r="AR76" i="18"/>
  <c r="BB96" i="18"/>
  <c r="X36" i="18"/>
  <c r="BB56" i="18"/>
  <c r="X16" i="18"/>
  <c r="N96" i="18"/>
  <c r="BB76" i="18"/>
  <c r="AR96" i="18"/>
  <c r="X56" i="18"/>
  <c r="P88" i="1"/>
  <c r="AE88" i="1" s="1"/>
  <c r="AD88" i="1" s="1"/>
  <c r="Q88" i="1"/>
  <c r="BD100" i="18"/>
  <c r="AT80" i="18"/>
  <c r="Z40" i="18"/>
  <c r="P100" i="18"/>
  <c r="AJ80" i="18"/>
  <c r="AT100" i="18"/>
  <c r="P80" i="18"/>
  <c r="AT20" i="18"/>
  <c r="AT40" i="18"/>
  <c r="P40" i="18"/>
  <c r="BD60" i="18"/>
  <c r="AT60" i="18"/>
  <c r="BD20" i="18"/>
  <c r="AJ40" i="18"/>
  <c r="BD40" i="18"/>
  <c r="Z20" i="18"/>
  <c r="P20" i="18"/>
  <c r="AJ100" i="18"/>
  <c r="Z100" i="18"/>
  <c r="BD80" i="18"/>
  <c r="AJ60" i="18"/>
  <c r="P121" i="1"/>
  <c r="AE121" i="1" s="1"/>
  <c r="AD121" i="1" s="1"/>
  <c r="Z80" i="18"/>
  <c r="Q121" i="1"/>
  <c r="P60" i="18"/>
  <c r="Z60" i="18"/>
  <c r="AJ20" i="18"/>
  <c r="R82" i="18"/>
  <c r="AL82" i="18"/>
  <c r="AB102" i="18"/>
  <c r="AL42" i="18"/>
  <c r="BF22" i="18"/>
  <c r="BF62" i="18"/>
  <c r="AL102" i="18"/>
  <c r="AV42" i="18"/>
  <c r="AV22" i="18"/>
  <c r="AB22" i="18"/>
  <c r="AV82" i="18"/>
  <c r="AB42" i="18"/>
  <c r="AL22" i="18"/>
  <c r="BF42" i="18"/>
  <c r="R22" i="18"/>
  <c r="AL62" i="18"/>
  <c r="R62" i="18"/>
  <c r="AB82" i="18"/>
  <c r="R42" i="18"/>
  <c r="AV102" i="18"/>
  <c r="AB62" i="18"/>
  <c r="BF102" i="18"/>
  <c r="BF82" i="18"/>
  <c r="AV62" i="18"/>
  <c r="R102" i="18"/>
  <c r="P139" i="1"/>
  <c r="AE139" i="1" s="1"/>
  <c r="AD139" i="1" s="1"/>
  <c r="Q139" i="1"/>
  <c r="AN62" i="18"/>
  <c r="J42" i="18"/>
  <c r="AD42" i="18"/>
  <c r="T62" i="18"/>
  <c r="AN102" i="18"/>
  <c r="J62" i="18"/>
  <c r="T42" i="18"/>
  <c r="AN42" i="18"/>
  <c r="T82" i="18"/>
  <c r="AX82" i="18"/>
  <c r="AD102" i="18"/>
  <c r="AD82" i="18"/>
  <c r="J82" i="18"/>
  <c r="AX62" i="18"/>
  <c r="P127" i="1"/>
  <c r="AE127" i="1" s="1"/>
  <c r="AD127" i="1" s="1"/>
  <c r="AD62" i="18"/>
  <c r="J102" i="18"/>
  <c r="Q127" i="1"/>
  <c r="AX42" i="18"/>
  <c r="AN22" i="18"/>
  <c r="T102" i="18"/>
  <c r="AX22" i="18"/>
  <c r="AX102" i="18"/>
  <c r="AN82" i="18"/>
  <c r="J22" i="18"/>
  <c r="T22" i="18"/>
  <c r="AD22" i="18"/>
  <c r="AV92" i="18"/>
  <c r="AL72" i="18"/>
  <c r="AB12" i="18"/>
  <c r="BF52" i="18"/>
  <c r="AL92" i="18"/>
  <c r="AB72" i="18"/>
  <c r="AL52" i="18"/>
  <c r="R32" i="18"/>
  <c r="AV12" i="18"/>
  <c r="AV32" i="18"/>
  <c r="AV72" i="18"/>
  <c r="BF92" i="18"/>
  <c r="AB32" i="18"/>
  <c r="R52" i="18"/>
  <c r="BF72" i="18"/>
  <c r="Q64" i="1"/>
  <c r="BF12" i="18"/>
  <c r="BF32" i="18"/>
  <c r="AL12" i="18"/>
  <c r="R72" i="18"/>
  <c r="AV52" i="18"/>
  <c r="R92" i="18"/>
  <c r="AB52" i="18"/>
  <c r="AL32" i="18"/>
  <c r="AB92" i="18"/>
  <c r="R12" i="18"/>
  <c r="P64" i="1"/>
  <c r="AE64" i="1" s="1"/>
  <c r="AD64" i="1" s="1"/>
  <c r="AX30" i="18"/>
  <c r="AX90" i="18"/>
  <c r="T90" i="18"/>
  <c r="AN30" i="18"/>
  <c r="AD30" i="18"/>
  <c r="AX50" i="18"/>
  <c r="AN10" i="18"/>
  <c r="AD90" i="18"/>
  <c r="AD10" i="18"/>
  <c r="T10" i="18"/>
  <c r="AX70" i="18"/>
  <c r="AN50" i="18"/>
  <c r="T50" i="18"/>
  <c r="T30" i="18"/>
  <c r="J30" i="18"/>
  <c r="J50" i="18"/>
  <c r="AN70" i="18"/>
  <c r="AD70" i="18"/>
  <c r="J70" i="18"/>
  <c r="AX10" i="18"/>
  <c r="J90" i="18"/>
  <c r="P37" i="1"/>
  <c r="AE37" i="1" s="1"/>
  <c r="AD37" i="1" s="1"/>
  <c r="T70" i="18"/>
  <c r="AN90" i="18"/>
  <c r="Q37" i="1"/>
  <c r="AD50" i="18"/>
  <c r="J10" i="18"/>
  <c r="BF66" i="18"/>
  <c r="R26" i="18"/>
  <c r="BF6" i="18"/>
  <c r="AV66" i="18"/>
  <c r="BF86" i="18"/>
  <c r="AB6" i="18"/>
  <c r="AL66" i="18"/>
  <c r="BF26" i="18"/>
  <c r="AL46" i="18"/>
  <c r="AV6" i="18"/>
  <c r="AL6" i="18"/>
  <c r="BF46" i="18"/>
  <c r="AB26" i="18"/>
  <c r="AV26" i="18"/>
  <c r="R66" i="18"/>
  <c r="AB86" i="18"/>
  <c r="AV86" i="18"/>
  <c r="R86" i="18"/>
  <c r="R46" i="18"/>
  <c r="AV46" i="18"/>
  <c r="R6" i="18"/>
  <c r="AL86" i="18"/>
  <c r="AB66" i="18"/>
  <c r="P19" i="1"/>
  <c r="AE19" i="1" s="1"/>
  <c r="AD19" i="1" s="1"/>
  <c r="Q19" i="1"/>
  <c r="AL26" i="18"/>
  <c r="AB46" i="18"/>
  <c r="AP10" i="18"/>
  <c r="V70" i="18"/>
  <c r="AP90" i="18"/>
  <c r="AZ50" i="18"/>
  <c r="V90" i="18"/>
  <c r="AP50" i="18"/>
  <c r="AZ70" i="18"/>
  <c r="V10" i="18"/>
  <c r="AP30" i="18"/>
  <c r="AP70" i="18"/>
  <c r="AF70" i="18"/>
  <c r="AZ10" i="18"/>
  <c r="AZ90" i="18"/>
  <c r="L50" i="18"/>
  <c r="AF90" i="18"/>
  <c r="AF50" i="18"/>
  <c r="AF10" i="18"/>
  <c r="AF30" i="18"/>
  <c r="L30" i="18"/>
  <c r="AZ30" i="18"/>
  <c r="L90" i="18"/>
  <c r="L70" i="18"/>
  <c r="L10" i="18"/>
  <c r="V30" i="18"/>
  <c r="V50" i="18"/>
  <c r="P40" i="1"/>
  <c r="AE40" i="1" s="1"/>
  <c r="AD40" i="1" s="1"/>
  <c r="Q40" i="1"/>
  <c r="AN60" i="18"/>
  <c r="T60" i="18"/>
  <c r="AD20" i="18"/>
  <c r="T100" i="18"/>
  <c r="AX40" i="18"/>
  <c r="AD80" i="18"/>
  <c r="AD40" i="18"/>
  <c r="J60" i="18"/>
  <c r="AX100" i="18"/>
  <c r="AD100" i="18"/>
  <c r="AN20" i="18"/>
  <c r="AN40" i="18"/>
  <c r="AN100" i="18"/>
  <c r="AX20" i="18"/>
  <c r="AD60" i="18"/>
  <c r="AX80" i="18"/>
  <c r="J40" i="18"/>
  <c r="AX60" i="18"/>
  <c r="T80" i="18"/>
  <c r="J20" i="18"/>
  <c r="T40" i="18"/>
  <c r="J100" i="18"/>
  <c r="AN80" i="18"/>
  <c r="Q112" i="1"/>
  <c r="P112" i="1"/>
  <c r="AE112" i="1" s="1"/>
  <c r="AD112" i="1" s="1"/>
  <c r="J80" i="18"/>
  <c r="T20" i="18"/>
  <c r="Z14" i="18"/>
  <c r="AJ14" i="18"/>
  <c r="AJ94" i="18"/>
  <c r="BD14" i="18"/>
  <c r="Z34" i="18"/>
  <c r="AT34" i="18"/>
  <c r="P54" i="18"/>
  <c r="Z94" i="18"/>
  <c r="Z74" i="18"/>
  <c r="AT74" i="18"/>
  <c r="P94" i="18"/>
  <c r="P14" i="18"/>
  <c r="AT54" i="18"/>
  <c r="P74" i="18"/>
  <c r="AJ34" i="18"/>
  <c r="AJ74" i="18"/>
  <c r="AJ54" i="18"/>
  <c r="BD94" i="18"/>
  <c r="P34" i="18"/>
  <c r="BD74" i="18"/>
  <c r="AT14" i="18"/>
  <c r="BD54" i="18"/>
  <c r="P76" i="1"/>
  <c r="AE76" i="1" s="1"/>
  <c r="AD76" i="1" s="1"/>
  <c r="Q76" i="1"/>
  <c r="Z54" i="18"/>
  <c r="BD34" i="18"/>
  <c r="AT94" i="18"/>
  <c r="L12" i="18"/>
  <c r="AZ92" i="18"/>
  <c r="AF32" i="18"/>
  <c r="AZ32" i="18"/>
  <c r="AF52" i="18"/>
  <c r="L32" i="18"/>
  <c r="V32" i="18"/>
  <c r="AZ72" i="18"/>
  <c r="L72" i="18"/>
  <c r="AZ52" i="18"/>
  <c r="V72" i="18"/>
  <c r="L92" i="18"/>
  <c r="AP52" i="18"/>
  <c r="AF72" i="18"/>
  <c r="AZ12" i="18"/>
  <c r="AP12" i="18"/>
  <c r="AP32" i="18"/>
  <c r="AP92" i="18"/>
  <c r="V92" i="18"/>
  <c r="AF12" i="18"/>
  <c r="V52" i="18"/>
  <c r="L52" i="18"/>
  <c r="AP72" i="18"/>
  <c r="P55" i="1"/>
  <c r="AE55" i="1" s="1"/>
  <c r="AD55" i="1" s="1"/>
  <c r="AF92" i="18"/>
  <c r="Q55" i="1"/>
  <c r="V12" i="18"/>
  <c r="AF16" i="18"/>
  <c r="AF36" i="18"/>
  <c r="V16" i="18"/>
  <c r="V96" i="18"/>
  <c r="AZ96" i="18"/>
  <c r="AP96" i="18"/>
  <c r="L16" i="18"/>
  <c r="V76" i="18"/>
  <c r="L96" i="18"/>
  <c r="V56" i="18"/>
  <c r="L56" i="18"/>
  <c r="AP56" i="18"/>
  <c r="AF56" i="18"/>
  <c r="AZ36" i="18"/>
  <c r="AF76" i="18"/>
  <c r="AF96" i="18"/>
  <c r="AZ16" i="18"/>
  <c r="L36" i="18"/>
  <c r="AZ56" i="18"/>
  <c r="AZ76" i="18"/>
  <c r="AP36" i="18"/>
  <c r="AP76" i="18"/>
  <c r="V36" i="18"/>
  <c r="AP16" i="18"/>
  <c r="L76" i="18"/>
  <c r="P85" i="1"/>
  <c r="AE85" i="1" s="1"/>
  <c r="AD85" i="1" s="1"/>
  <c r="Q85" i="1"/>
  <c r="BD46" i="18"/>
  <c r="AJ26" i="18"/>
  <c r="AJ46" i="18"/>
  <c r="Z66" i="18"/>
  <c r="P46" i="18"/>
  <c r="BD6" i="18"/>
  <c r="BD26" i="18"/>
  <c r="AT46" i="18"/>
  <c r="AT26" i="18"/>
  <c r="AJ6" i="18"/>
  <c r="AT66" i="18"/>
  <c r="AJ86" i="18"/>
  <c r="AJ66" i="18"/>
  <c r="AT6" i="18"/>
  <c r="Z86" i="18"/>
  <c r="P6" i="18"/>
  <c r="Z6" i="18"/>
  <c r="Z46" i="18"/>
  <c r="BD86" i="18"/>
  <c r="Z26" i="18"/>
  <c r="BD66" i="18"/>
  <c r="AT86" i="18"/>
  <c r="P26" i="18"/>
  <c r="P16" i="1"/>
  <c r="AE16" i="1" s="1"/>
  <c r="AD16" i="1" s="1"/>
  <c r="P66" i="18"/>
  <c r="Q16" i="1"/>
  <c r="P86" i="18"/>
  <c r="V41" i="19" l="1"/>
  <c r="P41" i="19"/>
  <c r="P141" i="19"/>
  <c r="M191" i="19"/>
  <c r="M141" i="19"/>
  <c r="M241" i="19"/>
  <c r="V91" i="19"/>
  <c r="M91" i="19"/>
  <c r="S191" i="19"/>
  <c r="J241" i="19"/>
  <c r="S91" i="19"/>
  <c r="J91" i="19"/>
  <c r="P191" i="19"/>
  <c r="S241" i="19"/>
  <c r="V141" i="19"/>
  <c r="M41" i="19"/>
  <c r="S141" i="19"/>
  <c r="J141" i="19"/>
  <c r="J191" i="19"/>
  <c r="V241" i="19"/>
  <c r="S41" i="19"/>
  <c r="J41" i="19"/>
  <c r="P91" i="19"/>
  <c r="AF112" i="1"/>
  <c r="V191" i="19"/>
  <c r="P241" i="19"/>
  <c r="P132" i="19"/>
  <c r="S182" i="19"/>
  <c r="V132" i="19"/>
  <c r="V232" i="19"/>
  <c r="J32" i="19"/>
  <c r="V32" i="19"/>
  <c r="P182" i="19"/>
  <c r="S232" i="19"/>
  <c r="S82" i="19"/>
  <c r="S132" i="19"/>
  <c r="M182" i="19"/>
  <c r="M32" i="19"/>
  <c r="S32" i="19"/>
  <c r="J182" i="19"/>
  <c r="P232" i="19"/>
  <c r="M232" i="19"/>
  <c r="J132" i="19"/>
  <c r="V82" i="19"/>
  <c r="P32" i="19"/>
  <c r="V182" i="19"/>
  <c r="P82" i="19"/>
  <c r="M132" i="19"/>
  <c r="M82" i="19"/>
  <c r="J232" i="19"/>
  <c r="J82" i="19"/>
  <c r="AF85" i="1"/>
  <c r="P72" i="19"/>
  <c r="S122" i="19"/>
  <c r="P122" i="19"/>
  <c r="S222" i="19"/>
  <c r="J72" i="19"/>
  <c r="M72" i="19"/>
  <c r="AF55" i="1"/>
  <c r="M122" i="19"/>
  <c r="P222" i="19"/>
  <c r="M222" i="19"/>
  <c r="V172" i="19"/>
  <c r="V72" i="19"/>
  <c r="V22" i="19"/>
  <c r="P22" i="19"/>
  <c r="M22" i="19"/>
  <c r="V222" i="19"/>
  <c r="S172" i="19"/>
  <c r="J122" i="19"/>
  <c r="M172" i="19"/>
  <c r="P172" i="19"/>
  <c r="V122" i="19"/>
  <c r="J172" i="19"/>
  <c r="S72" i="19"/>
  <c r="J22" i="19"/>
  <c r="S22" i="19"/>
  <c r="J222" i="19"/>
  <c r="J110" i="19"/>
  <c r="M10" i="19"/>
  <c r="P10" i="19"/>
  <c r="S210" i="19"/>
  <c r="V10" i="19"/>
  <c r="P110" i="19"/>
  <c r="M110" i="19"/>
  <c r="S10" i="19"/>
  <c r="V210" i="19"/>
  <c r="M210" i="19"/>
  <c r="AF19" i="1"/>
  <c r="J210" i="19"/>
  <c r="J160" i="19"/>
  <c r="M60" i="19"/>
  <c r="P60" i="19"/>
  <c r="V110" i="19"/>
  <c r="V160" i="19"/>
  <c r="P210" i="19"/>
  <c r="P160" i="19"/>
  <c r="V60" i="19"/>
  <c r="S110" i="19"/>
  <c r="S160" i="19"/>
  <c r="M160" i="19"/>
  <c r="J60" i="19"/>
  <c r="S60" i="19"/>
  <c r="J10" i="19"/>
  <c r="P74" i="19"/>
  <c r="V74" i="19"/>
  <c r="P174" i="19"/>
  <c r="M224" i="19"/>
  <c r="M124" i="19"/>
  <c r="P24" i="19"/>
  <c r="M24" i="19"/>
  <c r="V224" i="19"/>
  <c r="V124" i="19"/>
  <c r="M174" i="19"/>
  <c r="S124" i="19"/>
  <c r="S224" i="19"/>
  <c r="S74" i="19"/>
  <c r="J24" i="19"/>
  <c r="V174" i="19"/>
  <c r="P224" i="19"/>
  <c r="M74" i="19"/>
  <c r="V24" i="19"/>
  <c r="J174" i="19"/>
  <c r="J224" i="19"/>
  <c r="J74" i="19"/>
  <c r="S24" i="19"/>
  <c r="S174" i="19"/>
  <c r="J124" i="19"/>
  <c r="P124" i="19"/>
  <c r="AF61" i="1"/>
  <c r="V13" i="19"/>
  <c r="P213" i="19"/>
  <c r="M63" i="19"/>
  <c r="S113" i="19"/>
  <c r="J13" i="19"/>
  <c r="P113" i="19"/>
  <c r="J63" i="19"/>
  <c r="V213" i="19"/>
  <c r="S163" i="19"/>
  <c r="V63" i="19"/>
  <c r="J163" i="19"/>
  <c r="S213" i="19"/>
  <c r="M113" i="19"/>
  <c r="M163" i="19"/>
  <c r="S63" i="19"/>
  <c r="M13" i="19"/>
  <c r="P63" i="19"/>
  <c r="M213" i="19"/>
  <c r="J213" i="19"/>
  <c r="P163" i="19"/>
  <c r="J113" i="19"/>
  <c r="S13" i="19"/>
  <c r="P13" i="19"/>
  <c r="AF28" i="1"/>
  <c r="V163" i="19"/>
  <c r="V113" i="19"/>
  <c r="S138" i="19"/>
  <c r="S238" i="19"/>
  <c r="M88" i="19"/>
  <c r="J138" i="19"/>
  <c r="V138" i="19"/>
  <c r="J88" i="19"/>
  <c r="V88" i="19"/>
  <c r="V188" i="19"/>
  <c r="AF103" i="1"/>
  <c r="P188" i="19"/>
  <c r="J238" i="19"/>
  <c r="V238" i="19"/>
  <c r="J188" i="19"/>
  <c r="V38" i="19"/>
  <c r="M38" i="19"/>
  <c r="P138" i="19"/>
  <c r="J38" i="19"/>
  <c r="M188" i="19"/>
  <c r="P238" i="19"/>
  <c r="S88" i="19"/>
  <c r="S38" i="19"/>
  <c r="M138" i="19"/>
  <c r="S188" i="19"/>
  <c r="P88" i="19"/>
  <c r="M238" i="19"/>
  <c r="P38" i="19"/>
  <c r="P170" i="19"/>
  <c r="S170" i="19"/>
  <c r="M220" i="19"/>
  <c r="P70" i="19"/>
  <c r="J120" i="19"/>
  <c r="P20" i="19"/>
  <c r="P220" i="19"/>
  <c r="J220" i="19"/>
  <c r="J170" i="19"/>
  <c r="V20" i="19"/>
  <c r="V170" i="19"/>
  <c r="M70" i="19"/>
  <c r="V120" i="19"/>
  <c r="S120" i="19"/>
  <c r="J20" i="19"/>
  <c r="M170" i="19"/>
  <c r="J70" i="19"/>
  <c r="V70" i="19"/>
  <c r="V220" i="19"/>
  <c r="P120" i="19"/>
  <c r="S220" i="19"/>
  <c r="S70" i="19"/>
  <c r="M20" i="19"/>
  <c r="S20" i="19"/>
  <c r="M120" i="19"/>
  <c r="AF49" i="1"/>
  <c r="M249" i="19"/>
  <c r="M149" i="19"/>
  <c r="V49" i="19"/>
  <c r="M199" i="19"/>
  <c r="J249" i="19"/>
  <c r="J199" i="19"/>
  <c r="P249" i="19"/>
  <c r="J49" i="19"/>
  <c r="P99" i="19"/>
  <c r="S99" i="19"/>
  <c r="V199" i="19"/>
  <c r="S249" i="19"/>
  <c r="S149" i="19"/>
  <c r="M49" i="19"/>
  <c r="S49" i="19"/>
  <c r="V249" i="19"/>
  <c r="S199" i="19"/>
  <c r="M99" i="19"/>
  <c r="P49" i="19"/>
  <c r="V149" i="19"/>
  <c r="P149" i="19"/>
  <c r="J149" i="19"/>
  <c r="P199" i="19"/>
  <c r="J99" i="19"/>
  <c r="AF136" i="1"/>
  <c r="V99" i="19"/>
  <c r="V75" i="19"/>
  <c r="M175" i="19"/>
  <c r="P75" i="19"/>
  <c r="M75" i="19"/>
  <c r="M25" i="19"/>
  <c r="M125" i="19"/>
  <c r="P125" i="19"/>
  <c r="S75" i="19"/>
  <c r="V225" i="19"/>
  <c r="V175" i="19"/>
  <c r="J25" i="19"/>
  <c r="S175" i="19"/>
  <c r="J125" i="19"/>
  <c r="J175" i="19"/>
  <c r="V25" i="19"/>
  <c r="J75" i="19"/>
  <c r="M225" i="19"/>
  <c r="P225" i="19"/>
  <c r="S25" i="19"/>
  <c r="P25" i="19"/>
  <c r="S225" i="19"/>
  <c r="J225" i="19"/>
  <c r="P175" i="19"/>
  <c r="V125" i="19"/>
  <c r="S125" i="19"/>
  <c r="AF64" i="1"/>
  <c r="V18" i="19"/>
  <c r="M68" i="19"/>
  <c r="J18" i="19"/>
  <c r="V118" i="19"/>
  <c r="S18" i="19"/>
  <c r="M168" i="19"/>
  <c r="V68" i="19"/>
  <c r="J168" i="19"/>
  <c r="V218" i="19"/>
  <c r="S68" i="19"/>
  <c r="P168" i="19"/>
  <c r="M218" i="19"/>
  <c r="J118" i="19"/>
  <c r="P118" i="19"/>
  <c r="P218" i="19"/>
  <c r="J68" i="19"/>
  <c r="J218" i="19"/>
  <c r="P68" i="19"/>
  <c r="P18" i="19"/>
  <c r="S218" i="19"/>
  <c r="V168" i="19"/>
  <c r="M18" i="19"/>
  <c r="S118" i="19"/>
  <c r="S168" i="19"/>
  <c r="AF43" i="1"/>
  <c r="M118" i="19"/>
  <c r="V208" i="19"/>
  <c r="P8" i="19"/>
  <c r="J8" i="19"/>
  <c r="P108" i="19"/>
  <c r="AF13" i="1"/>
  <c r="P208" i="19"/>
  <c r="J208" i="19"/>
  <c r="M58" i="19"/>
  <c r="M208" i="19"/>
  <c r="V8" i="19"/>
  <c r="M8" i="19"/>
  <c r="P158" i="19"/>
  <c r="S58" i="19"/>
  <c r="S8" i="19"/>
  <c r="S208" i="19"/>
  <c r="V158" i="19"/>
  <c r="M108" i="19"/>
  <c r="S108" i="19"/>
  <c r="V58" i="19"/>
  <c r="M158" i="19"/>
  <c r="P58" i="19"/>
  <c r="J58" i="19"/>
  <c r="S158" i="19"/>
  <c r="J108" i="19"/>
  <c r="J158" i="19"/>
  <c r="V108" i="19"/>
  <c r="J229" i="19"/>
  <c r="S129" i="19"/>
  <c r="J129" i="19"/>
  <c r="V179" i="19"/>
  <c r="V79" i="19"/>
  <c r="M29" i="19"/>
  <c r="P229" i="19"/>
  <c r="J79" i="19"/>
  <c r="S79" i="19"/>
  <c r="P129" i="19"/>
  <c r="V29" i="19"/>
  <c r="M129" i="19"/>
  <c r="J179" i="19"/>
  <c r="V129" i="19"/>
  <c r="S179" i="19"/>
  <c r="M229" i="19"/>
  <c r="AF76" i="1"/>
  <c r="P179" i="19"/>
  <c r="M179" i="19"/>
  <c r="P29" i="19"/>
  <c r="V229" i="19"/>
  <c r="S229" i="19"/>
  <c r="P79" i="19"/>
  <c r="M79" i="19"/>
  <c r="S29" i="19"/>
  <c r="J29" i="19"/>
  <c r="P183" i="19"/>
  <c r="P83" i="19"/>
  <c r="M33" i="19"/>
  <c r="J133" i="19"/>
  <c r="M133" i="19"/>
  <c r="S83" i="19"/>
  <c r="S33" i="19"/>
  <c r="V133" i="19"/>
  <c r="M183" i="19"/>
  <c r="V83" i="19"/>
  <c r="V233" i="19"/>
  <c r="M233" i="19"/>
  <c r="P33" i="19"/>
  <c r="J233" i="19"/>
  <c r="S133" i="19"/>
  <c r="P233" i="19"/>
  <c r="V33" i="19"/>
  <c r="J83" i="19"/>
  <c r="J183" i="19"/>
  <c r="S183" i="19"/>
  <c r="V183" i="19"/>
  <c r="J33" i="19"/>
  <c r="P133" i="19"/>
  <c r="S233" i="19"/>
  <c r="AF88" i="1"/>
  <c r="M83" i="19"/>
  <c r="V62" i="19"/>
  <c r="S12" i="19"/>
  <c r="J112" i="19"/>
  <c r="S112" i="19"/>
  <c r="V12" i="19"/>
  <c r="P112" i="19"/>
  <c r="P162" i="19"/>
  <c r="AF25" i="1"/>
  <c r="V162" i="19"/>
  <c r="J12" i="19"/>
  <c r="S162" i="19"/>
  <c r="J162" i="19"/>
  <c r="J212" i="19"/>
  <c r="S62" i="19"/>
  <c r="P12" i="19"/>
  <c r="V212" i="19"/>
  <c r="S212" i="19"/>
  <c r="M112" i="19"/>
  <c r="M12" i="19"/>
  <c r="P62" i="19"/>
  <c r="M212" i="19"/>
  <c r="J62" i="19"/>
  <c r="V112" i="19"/>
  <c r="M162" i="19"/>
  <c r="P212" i="19"/>
  <c r="M62" i="19"/>
  <c r="P115" i="19"/>
  <c r="V65" i="19"/>
  <c r="J165" i="19"/>
  <c r="S215" i="19"/>
  <c r="S15" i="19"/>
  <c r="M15" i="19"/>
  <c r="M215" i="19"/>
  <c r="M165" i="19"/>
  <c r="V115" i="19"/>
  <c r="S65" i="19"/>
  <c r="J215" i="19"/>
  <c r="V165" i="19"/>
  <c r="S115" i="19"/>
  <c r="J15" i="19"/>
  <c r="M115" i="19"/>
  <c r="V215" i="19"/>
  <c r="M65" i="19"/>
  <c r="P65" i="19"/>
  <c r="V15" i="19"/>
  <c r="P165" i="19"/>
  <c r="P215" i="19"/>
  <c r="J65" i="19"/>
  <c r="P15" i="19"/>
  <c r="J115" i="19"/>
  <c r="S165" i="19"/>
  <c r="AF34" i="1"/>
  <c r="S184" i="19"/>
  <c r="P134" i="19"/>
  <c r="J234" i="19"/>
  <c r="J84" i="19"/>
  <c r="P34" i="19"/>
  <c r="P184" i="19"/>
  <c r="V234" i="19"/>
  <c r="V34" i="19"/>
  <c r="V134" i="19"/>
  <c r="V84" i="19"/>
  <c r="J184" i="19"/>
  <c r="P234" i="19"/>
  <c r="S134" i="19"/>
  <c r="M234" i="19"/>
  <c r="S234" i="19"/>
  <c r="P84" i="19"/>
  <c r="S84" i="19"/>
  <c r="M84" i="19"/>
  <c r="S34" i="19"/>
  <c r="J34" i="19"/>
  <c r="M184" i="19"/>
  <c r="M134" i="19"/>
  <c r="V184" i="19"/>
  <c r="AF91" i="1"/>
  <c r="J134" i="19"/>
  <c r="M34" i="19"/>
  <c r="V116" i="19"/>
  <c r="M116" i="19"/>
  <c r="J216" i="19"/>
  <c r="M66" i="19"/>
  <c r="AF37" i="1"/>
  <c r="V16" i="19"/>
  <c r="P16" i="19"/>
  <c r="S166" i="19"/>
  <c r="V166" i="19"/>
  <c r="J16" i="19"/>
  <c r="S16" i="19"/>
  <c r="S116" i="19"/>
  <c r="J66" i="19"/>
  <c r="S66" i="19"/>
  <c r="V66" i="19"/>
  <c r="J166" i="19"/>
  <c r="S216" i="19"/>
  <c r="P166" i="19"/>
  <c r="J116" i="19"/>
  <c r="V216" i="19"/>
  <c r="M166" i="19"/>
  <c r="M16" i="19"/>
  <c r="P66" i="19"/>
  <c r="P116" i="19"/>
  <c r="P216" i="19"/>
  <c r="M216" i="19"/>
  <c r="P44" i="19"/>
  <c r="V244" i="19"/>
  <c r="P144" i="19"/>
  <c r="S194" i="19"/>
  <c r="J194" i="19"/>
  <c r="P244" i="19"/>
  <c r="V94" i="19"/>
  <c r="S244" i="19"/>
  <c r="V144" i="19"/>
  <c r="M94" i="19"/>
  <c r="J94" i="19"/>
  <c r="J44" i="19"/>
  <c r="P94" i="19"/>
  <c r="M194" i="19"/>
  <c r="V194" i="19"/>
  <c r="S94" i="19"/>
  <c r="J244" i="19"/>
  <c r="V44" i="19"/>
  <c r="P194" i="19"/>
  <c r="AF121" i="1"/>
  <c r="S144" i="19"/>
  <c r="M144" i="19"/>
  <c r="S44" i="19"/>
  <c r="M244" i="19"/>
  <c r="M44" i="19"/>
  <c r="J144" i="19"/>
  <c r="V21" i="19"/>
  <c r="J221" i="19"/>
  <c r="M71" i="19"/>
  <c r="M171" i="19"/>
  <c r="M121" i="19"/>
  <c r="V121" i="19"/>
  <c r="P121" i="19"/>
  <c r="S171" i="19"/>
  <c r="V171" i="19"/>
  <c r="J171" i="19"/>
  <c r="S21" i="19"/>
  <c r="P221" i="19"/>
  <c r="J21" i="19"/>
  <c r="P71" i="19"/>
  <c r="V221" i="19"/>
  <c r="AF52" i="1"/>
  <c r="S71" i="19"/>
  <c r="V71" i="19"/>
  <c r="S121" i="19"/>
  <c r="M221" i="19"/>
  <c r="P21" i="19"/>
  <c r="J121" i="19"/>
  <c r="P171" i="19"/>
  <c r="J71" i="19"/>
  <c r="S221" i="19"/>
  <c r="M21" i="19"/>
  <c r="J151" i="19"/>
  <c r="V101" i="19"/>
  <c r="M201" i="19"/>
  <c r="M51" i="19"/>
  <c r="S251" i="19"/>
  <c r="S151" i="19"/>
  <c r="J51" i="19"/>
  <c r="AF142" i="1"/>
  <c r="J251" i="19"/>
  <c r="J201" i="19"/>
  <c r="V251" i="19"/>
  <c r="M151" i="19"/>
  <c r="V201" i="19"/>
  <c r="M101" i="19"/>
  <c r="P201" i="19"/>
  <c r="S51" i="19"/>
  <c r="V151" i="19"/>
  <c r="P51" i="19"/>
  <c r="P151" i="19"/>
  <c r="J101" i="19"/>
  <c r="S201" i="19"/>
  <c r="P101" i="19"/>
  <c r="P251" i="19"/>
  <c r="S101" i="19"/>
  <c r="M251" i="19"/>
  <c r="V51" i="19"/>
  <c r="J196" i="19"/>
  <c r="M96" i="19"/>
  <c r="J96" i="19"/>
  <c r="V196" i="19"/>
  <c r="P146" i="19"/>
  <c r="V96" i="19"/>
  <c r="P46" i="19"/>
  <c r="V146" i="19"/>
  <c r="J46" i="19"/>
  <c r="M246" i="19"/>
  <c r="P196" i="19"/>
  <c r="S146" i="19"/>
  <c r="P246" i="19"/>
  <c r="M146" i="19"/>
  <c r="S246" i="19"/>
  <c r="S46" i="19"/>
  <c r="J246" i="19"/>
  <c r="M196" i="19"/>
  <c r="P96" i="19"/>
  <c r="M46" i="19"/>
  <c r="V46" i="19"/>
  <c r="S196" i="19"/>
  <c r="J146" i="19"/>
  <c r="AF127" i="1"/>
  <c r="S96" i="19"/>
  <c r="V246" i="19"/>
  <c r="M242" i="19"/>
  <c r="S192" i="19"/>
  <c r="M142" i="19"/>
  <c r="J92" i="19"/>
  <c r="P192" i="19"/>
  <c r="S92" i="19"/>
  <c r="M92" i="19"/>
  <c r="S142" i="19"/>
  <c r="M192" i="19"/>
  <c r="J242" i="19"/>
  <c r="S42" i="19"/>
  <c r="V242" i="19"/>
  <c r="J192" i="19"/>
  <c r="P142" i="19"/>
  <c r="V42" i="19"/>
  <c r="J142" i="19"/>
  <c r="V142" i="19"/>
  <c r="V92" i="19"/>
  <c r="J42" i="19"/>
  <c r="S242" i="19"/>
  <c r="P242" i="19"/>
  <c r="V192" i="19"/>
  <c r="M42" i="19"/>
  <c r="AF115" i="1"/>
  <c r="P92" i="19"/>
  <c r="P42" i="19"/>
  <c r="V139" i="19"/>
  <c r="M89" i="19"/>
  <c r="P139" i="19"/>
  <c r="M189" i="19"/>
  <c r="AF106" i="1"/>
  <c r="M139" i="19"/>
  <c r="P39" i="19"/>
  <c r="S189" i="19"/>
  <c r="J189" i="19"/>
  <c r="S89" i="19"/>
  <c r="J89" i="19"/>
  <c r="S239" i="19"/>
  <c r="V239" i="19"/>
  <c r="V39" i="19"/>
  <c r="M39" i="19"/>
  <c r="P239" i="19"/>
  <c r="V189" i="19"/>
  <c r="P89" i="19"/>
  <c r="S39" i="19"/>
  <c r="M239" i="19"/>
  <c r="S139" i="19"/>
  <c r="J139" i="19"/>
  <c r="J39" i="19"/>
  <c r="P189" i="19"/>
  <c r="J239" i="19"/>
  <c r="V89" i="19"/>
  <c r="AE81" i="1"/>
  <c r="AD81" i="1" s="1"/>
  <c r="AE79" i="1"/>
  <c r="J131" i="19"/>
  <c r="J31" i="19"/>
  <c r="S181" i="19"/>
  <c r="V131" i="19"/>
  <c r="P81" i="19"/>
  <c r="S131" i="19"/>
  <c r="P131" i="19"/>
  <c r="J181" i="19"/>
  <c r="M31" i="19"/>
  <c r="V31" i="19"/>
  <c r="S31" i="19"/>
  <c r="S231" i="19"/>
  <c r="AF82" i="1"/>
  <c r="J231" i="19"/>
  <c r="M181" i="19"/>
  <c r="S81" i="19"/>
  <c r="P181" i="19"/>
  <c r="V181" i="19"/>
  <c r="J81" i="19"/>
  <c r="M231" i="19"/>
  <c r="V231" i="19"/>
  <c r="P231" i="19"/>
  <c r="M131" i="19"/>
  <c r="M81" i="19"/>
  <c r="P31" i="19"/>
  <c r="V81" i="19"/>
  <c r="J207" i="19"/>
  <c r="V7" i="19"/>
  <c r="J7" i="19"/>
  <c r="P107" i="19"/>
  <c r="AF10" i="1"/>
  <c r="S157" i="19"/>
  <c r="V157" i="19"/>
  <c r="P57" i="19"/>
  <c r="V207" i="19"/>
  <c r="M107" i="19"/>
  <c r="P157" i="19"/>
  <c r="M57" i="19"/>
  <c r="V107" i="19"/>
  <c r="S7" i="19"/>
  <c r="V57" i="19"/>
  <c r="J57" i="19"/>
  <c r="M207" i="19"/>
  <c r="S57" i="19"/>
  <c r="J157" i="19"/>
  <c r="P7" i="19"/>
  <c r="J107" i="19"/>
  <c r="S107" i="19"/>
  <c r="S207" i="19"/>
  <c r="M7" i="19"/>
  <c r="M157" i="19"/>
  <c r="P207" i="19"/>
  <c r="M40" i="19"/>
  <c r="V190" i="19"/>
  <c r="S140" i="19"/>
  <c r="S190" i="19"/>
  <c r="J240" i="19"/>
  <c r="V90" i="19"/>
  <c r="M190" i="19"/>
  <c r="S90" i="19"/>
  <c r="M140" i="19"/>
  <c r="J40" i="19"/>
  <c r="P140" i="19"/>
  <c r="P40" i="19"/>
  <c r="M90" i="19"/>
  <c r="S240" i="19"/>
  <c r="J190" i="19"/>
  <c r="P90" i="19"/>
  <c r="V40" i="19"/>
  <c r="S40" i="19"/>
  <c r="J90" i="19"/>
  <c r="P190" i="19"/>
  <c r="V140" i="19"/>
  <c r="AF109" i="1"/>
  <c r="V240" i="19"/>
  <c r="M240" i="19"/>
  <c r="P240" i="19"/>
  <c r="J140" i="19"/>
  <c r="V97" i="19"/>
  <c r="S97" i="19"/>
  <c r="S197" i="19"/>
  <c r="P97" i="19"/>
  <c r="P197" i="19"/>
  <c r="P147" i="19"/>
  <c r="M97" i="19"/>
  <c r="J97" i="19"/>
  <c r="M247" i="19"/>
  <c r="M147" i="19"/>
  <c r="S47" i="19"/>
  <c r="V47" i="19"/>
  <c r="J197" i="19"/>
  <c r="M197" i="19"/>
  <c r="J247" i="19"/>
  <c r="P47" i="19"/>
  <c r="S147" i="19"/>
  <c r="V147" i="19"/>
  <c r="M47" i="19"/>
  <c r="J147" i="19"/>
  <c r="S247" i="19"/>
  <c r="J47" i="19"/>
  <c r="V197" i="19"/>
  <c r="AF130" i="1"/>
  <c r="P247" i="19"/>
  <c r="V247" i="19"/>
  <c r="S167" i="19"/>
  <c r="M67" i="19"/>
  <c r="S217" i="19"/>
  <c r="J167" i="19"/>
  <c r="M167" i="19"/>
  <c r="J17" i="19"/>
  <c r="M17" i="19"/>
  <c r="P17" i="19"/>
  <c r="J67" i="19"/>
  <c r="P67" i="19"/>
  <c r="P217" i="19"/>
  <c r="V117" i="19"/>
  <c r="V67" i="19"/>
  <c r="P117" i="19"/>
  <c r="V217" i="19"/>
  <c r="M117" i="19"/>
  <c r="M217" i="19"/>
  <c r="V167" i="19"/>
  <c r="S67" i="19"/>
  <c r="S117" i="19"/>
  <c r="J217" i="19"/>
  <c r="J117" i="19"/>
  <c r="S17" i="19"/>
  <c r="AF40" i="1"/>
  <c r="V17" i="19"/>
  <c r="P167" i="19"/>
  <c r="V93" i="19"/>
  <c r="M143" i="19"/>
  <c r="M193" i="19"/>
  <c r="S143" i="19"/>
  <c r="P43" i="19"/>
  <c r="J43" i="19"/>
  <c r="S243" i="19"/>
  <c r="AF118" i="1"/>
  <c r="J193" i="19"/>
  <c r="P193" i="19"/>
  <c r="V43" i="19"/>
  <c r="P143" i="19"/>
  <c r="J243" i="19"/>
  <c r="M43" i="19"/>
  <c r="P93" i="19"/>
  <c r="V243" i="19"/>
  <c r="V193" i="19"/>
  <c r="M93" i="19"/>
  <c r="S43" i="19"/>
  <c r="P243" i="19"/>
  <c r="S193" i="19"/>
  <c r="J143" i="19"/>
  <c r="J93" i="19"/>
  <c r="M243" i="19"/>
  <c r="V143" i="19"/>
  <c r="S93" i="19"/>
  <c r="V211" i="19"/>
  <c r="J111" i="19"/>
  <c r="S111" i="19"/>
  <c r="P61" i="19"/>
  <c r="S11" i="19"/>
  <c r="S211" i="19"/>
  <c r="V161" i="19"/>
  <c r="M61" i="19"/>
  <c r="V11" i="19"/>
  <c r="M211" i="19"/>
  <c r="V111" i="19"/>
  <c r="J161" i="19"/>
  <c r="S161" i="19"/>
  <c r="J211" i="19"/>
  <c r="M111" i="19"/>
  <c r="P111" i="19"/>
  <c r="J61" i="19"/>
  <c r="J11" i="19"/>
  <c r="V61" i="19"/>
  <c r="P161" i="19"/>
  <c r="AF22" i="1"/>
  <c r="M161" i="19"/>
  <c r="S61" i="19"/>
  <c r="M11" i="19"/>
  <c r="P211" i="19"/>
  <c r="P11" i="19"/>
  <c r="J145" i="19"/>
  <c r="V45" i="19"/>
  <c r="J245" i="19"/>
  <c r="P195" i="19"/>
  <c r="V95" i="19"/>
  <c r="M45" i="19"/>
  <c r="V245" i="19"/>
  <c r="P145" i="19"/>
  <c r="S95" i="19"/>
  <c r="M195" i="19"/>
  <c r="S245" i="19"/>
  <c r="S45" i="19"/>
  <c r="P95" i="19"/>
  <c r="J195" i="19"/>
  <c r="J95" i="19"/>
  <c r="P45" i="19"/>
  <c r="M145" i="19"/>
  <c r="V195" i="19"/>
  <c r="P245" i="19"/>
  <c r="V145" i="19"/>
  <c r="J45" i="19"/>
  <c r="M95" i="19"/>
  <c r="S195" i="19"/>
  <c r="S145" i="19"/>
  <c r="AF124" i="1"/>
  <c r="M245" i="19"/>
  <c r="J37" i="19"/>
  <c r="M187" i="19"/>
  <c r="S187" i="19"/>
  <c r="S237" i="19"/>
  <c r="J87" i="19"/>
  <c r="S37" i="19"/>
  <c r="AF100" i="1"/>
  <c r="P187" i="19"/>
  <c r="P237" i="19"/>
  <c r="P37" i="19"/>
  <c r="M37" i="19"/>
  <c r="J237" i="19"/>
  <c r="V237" i="19"/>
  <c r="J187" i="19"/>
  <c r="M137" i="19"/>
  <c r="V87" i="19"/>
  <c r="M87" i="19"/>
  <c r="J137" i="19"/>
  <c r="V137" i="19"/>
  <c r="S87" i="19"/>
  <c r="V37" i="19"/>
  <c r="V187" i="19"/>
  <c r="S137" i="19"/>
  <c r="M237" i="19"/>
  <c r="P137" i="19"/>
  <c r="P87" i="19"/>
  <c r="V14" i="19"/>
  <c r="V164" i="19"/>
  <c r="J14" i="19"/>
  <c r="J114" i="19"/>
  <c r="AF31" i="1"/>
  <c r="J214" i="19"/>
  <c r="J64" i="19"/>
  <c r="V64" i="19"/>
  <c r="S114" i="19"/>
  <c r="M164" i="19"/>
  <c r="S164" i="19"/>
  <c r="S64" i="19"/>
  <c r="P114" i="19"/>
  <c r="S14" i="19"/>
  <c r="J164" i="19"/>
  <c r="P164" i="19"/>
  <c r="S214" i="19"/>
  <c r="V114" i="19"/>
  <c r="M214" i="19"/>
  <c r="M64" i="19"/>
  <c r="V214" i="19"/>
  <c r="P64" i="19"/>
  <c r="P14" i="19"/>
  <c r="M114" i="19"/>
  <c r="P214" i="19"/>
  <c r="M14" i="19"/>
  <c r="V223" i="19"/>
  <c r="M173" i="19"/>
  <c r="AF58" i="1"/>
  <c r="P123" i="19"/>
  <c r="V23" i="19"/>
  <c r="V73" i="19"/>
  <c r="M73" i="19"/>
  <c r="J173" i="19"/>
  <c r="S223" i="19"/>
  <c r="P73" i="19"/>
  <c r="V123" i="19"/>
  <c r="P173" i="19"/>
  <c r="J223" i="19"/>
  <c r="J23" i="19"/>
  <c r="V173" i="19"/>
  <c r="M123" i="19"/>
  <c r="J73" i="19"/>
  <c r="S73" i="19"/>
  <c r="S123" i="19"/>
  <c r="S173" i="19"/>
  <c r="P23" i="19"/>
  <c r="M23" i="19"/>
  <c r="J123" i="19"/>
  <c r="P223" i="19"/>
  <c r="S23" i="19"/>
  <c r="M223" i="19"/>
  <c r="V177" i="19"/>
  <c r="V27" i="19"/>
  <c r="M227" i="19"/>
  <c r="P227" i="19"/>
  <c r="M77" i="19"/>
  <c r="J27" i="19"/>
  <c r="J77" i="19"/>
  <c r="S127" i="19"/>
  <c r="V127" i="19"/>
  <c r="P177" i="19"/>
  <c r="J227" i="19"/>
  <c r="P127" i="19"/>
  <c r="S177" i="19"/>
  <c r="P77" i="19"/>
  <c r="M127" i="19"/>
  <c r="M27" i="19"/>
  <c r="S27" i="19"/>
  <c r="J127" i="19"/>
  <c r="P27" i="19"/>
  <c r="V77" i="19"/>
  <c r="V227" i="19"/>
  <c r="S227" i="19"/>
  <c r="S77" i="19"/>
  <c r="AF70" i="1"/>
  <c r="M177" i="19"/>
  <c r="J177" i="19"/>
  <c r="P109" i="19"/>
  <c r="V159" i="19"/>
  <c r="M109" i="19"/>
  <c r="J9" i="19"/>
  <c r="S59" i="19"/>
  <c r="V209" i="19"/>
  <c r="P9" i="19"/>
  <c r="J209" i="19"/>
  <c r="P159" i="19"/>
  <c r="M59" i="19"/>
  <c r="P209" i="19"/>
  <c r="V9" i="19"/>
  <c r="P59" i="19"/>
  <c r="J159" i="19"/>
  <c r="S209" i="19"/>
  <c r="S159" i="19"/>
  <c r="M9" i="19"/>
  <c r="J109" i="19"/>
  <c r="V59" i="19"/>
  <c r="M209" i="19"/>
  <c r="S9" i="19"/>
  <c r="AF16" i="1"/>
  <c r="S109" i="19"/>
  <c r="J59" i="19"/>
  <c r="M159" i="19"/>
  <c r="V109" i="19"/>
  <c r="P150" i="19"/>
  <c r="M200" i="19"/>
  <c r="M50" i="19"/>
  <c r="J250" i="19"/>
  <c r="S50" i="19"/>
  <c r="M150" i="19"/>
  <c r="AF139" i="1"/>
  <c r="V50" i="19"/>
  <c r="J50" i="19"/>
  <c r="S200" i="19"/>
  <c r="V150" i="19"/>
  <c r="P200" i="19"/>
  <c r="P250" i="19"/>
  <c r="M250" i="19"/>
  <c r="V100" i="19"/>
  <c r="V250" i="19"/>
  <c r="S250" i="19"/>
  <c r="V200" i="19"/>
  <c r="J150" i="19"/>
  <c r="P50" i="19"/>
  <c r="S100" i="19"/>
  <c r="P100" i="19"/>
  <c r="S150" i="19"/>
  <c r="J200" i="19"/>
  <c r="J100" i="19"/>
  <c r="M100" i="19"/>
  <c r="S185" i="19"/>
  <c r="V135" i="19"/>
  <c r="S135" i="19"/>
  <c r="V185" i="19"/>
  <c r="V85" i="19"/>
  <c r="M135" i="19"/>
  <c r="M235" i="19"/>
  <c r="P85" i="19"/>
  <c r="AF94" i="1"/>
  <c r="J85" i="19"/>
  <c r="M85" i="19"/>
  <c r="J185" i="19"/>
  <c r="J35" i="19"/>
  <c r="M35" i="19"/>
  <c r="V235" i="19"/>
  <c r="P235" i="19"/>
  <c r="P185" i="19"/>
  <c r="P135" i="19"/>
  <c r="V35" i="19"/>
  <c r="J135" i="19"/>
  <c r="S235" i="19"/>
  <c r="J235" i="19"/>
  <c r="S85" i="19"/>
  <c r="M185" i="19"/>
  <c r="P35" i="19"/>
  <c r="S35" i="19"/>
  <c r="P52" i="19"/>
  <c r="M202" i="19"/>
  <c r="S202" i="19"/>
  <c r="J102" i="19"/>
  <c r="M252" i="19"/>
  <c r="J52" i="19"/>
  <c r="M102" i="19"/>
  <c r="P252" i="19"/>
  <c r="V152" i="19"/>
  <c r="S252" i="19"/>
  <c r="J202" i="19"/>
  <c r="J152" i="19"/>
  <c r="S152" i="19"/>
  <c r="V202" i="19"/>
  <c r="J252" i="19"/>
  <c r="V252" i="19"/>
  <c r="M152" i="19"/>
  <c r="V52" i="19"/>
  <c r="V102" i="19"/>
  <c r="P152" i="19"/>
  <c r="P202" i="19"/>
  <c r="S102" i="19"/>
  <c r="P102" i="19"/>
  <c r="M52" i="19"/>
  <c r="AF145" i="1"/>
  <c r="S52" i="19"/>
  <c r="P56" i="19"/>
  <c r="V56" i="19"/>
  <c r="M106" i="19"/>
  <c r="S56" i="19"/>
  <c r="J56" i="19"/>
  <c r="V6" i="19"/>
  <c r="J156" i="19"/>
  <c r="M56" i="19"/>
  <c r="S106" i="19"/>
  <c r="J6" i="19"/>
  <c r="J106" i="19"/>
  <c r="J206" i="19"/>
  <c r="V106" i="19"/>
  <c r="P156" i="19"/>
  <c r="P6" i="19"/>
  <c r="V156" i="19"/>
  <c r="AF7" i="1"/>
  <c r="P206" i="19"/>
  <c r="S6" i="19"/>
  <c r="M156" i="19"/>
  <c r="S206" i="19"/>
  <c r="S156" i="19"/>
  <c r="M206" i="19"/>
  <c r="V206" i="19"/>
  <c r="P106" i="19"/>
  <c r="M6" i="19"/>
  <c r="P148" i="19"/>
  <c r="S198" i="19"/>
  <c r="AF133" i="1"/>
  <c r="M98" i="19"/>
  <c r="J248" i="19"/>
  <c r="P198" i="19"/>
  <c r="M148" i="19"/>
  <c r="V148" i="19"/>
  <c r="P48" i="19"/>
  <c r="J98" i="19"/>
  <c r="M198" i="19"/>
  <c r="P248" i="19"/>
  <c r="J48" i="19"/>
  <c r="J148" i="19"/>
  <c r="V198" i="19"/>
  <c r="S98" i="19"/>
  <c r="V248" i="19"/>
  <c r="M48" i="19"/>
  <c r="S148" i="19"/>
  <c r="S248" i="19"/>
  <c r="S48" i="19"/>
  <c r="V98" i="19"/>
  <c r="P98" i="19"/>
  <c r="M248" i="19"/>
  <c r="J198" i="19"/>
  <c r="V48" i="19"/>
  <c r="P76" i="19"/>
  <c r="S176" i="19"/>
  <c r="AF67" i="1"/>
  <c r="V226" i="19"/>
  <c r="S76" i="19"/>
  <c r="M126" i="19"/>
  <c r="J26" i="19"/>
  <c r="P176" i="19"/>
  <c r="V176" i="19"/>
  <c r="J176" i="19"/>
  <c r="M76" i="19"/>
  <c r="S126" i="19"/>
  <c r="P26" i="19"/>
  <c r="P126" i="19"/>
  <c r="S26" i="19"/>
  <c r="S226" i="19"/>
  <c r="V126" i="19"/>
  <c r="V26" i="19"/>
  <c r="P226" i="19"/>
  <c r="M226" i="19"/>
  <c r="J126" i="19"/>
  <c r="J76" i="19"/>
  <c r="V76" i="19"/>
  <c r="M26" i="19"/>
  <c r="J226" i="19"/>
  <c r="M176" i="19"/>
  <c r="J219" i="19"/>
  <c r="V19" i="19"/>
  <c r="S19" i="19"/>
  <c r="S69" i="19"/>
  <c r="V169" i="19"/>
  <c r="P119" i="19"/>
  <c r="V219" i="19"/>
  <c r="P69" i="19"/>
  <c r="P219" i="19"/>
  <c r="S119" i="19"/>
  <c r="M19" i="19"/>
  <c r="P169" i="19"/>
  <c r="V69" i="19"/>
  <c r="S219" i="19"/>
  <c r="M69" i="19"/>
  <c r="J119" i="19"/>
  <c r="AF46" i="1"/>
  <c r="P19" i="19"/>
  <c r="M169" i="19"/>
  <c r="V119" i="19"/>
  <c r="M219" i="19"/>
  <c r="S169" i="19"/>
  <c r="J69" i="19"/>
  <c r="J19" i="19"/>
  <c r="J169" i="19"/>
  <c r="M119" i="19"/>
  <c r="J78" i="19"/>
  <c r="J228" i="19"/>
  <c r="J178" i="19"/>
  <c r="S228" i="19"/>
  <c r="M28" i="19"/>
  <c r="S78" i="19"/>
  <c r="V128" i="19"/>
  <c r="M228" i="19"/>
  <c r="V78" i="19"/>
  <c r="P78" i="19"/>
  <c r="M128" i="19"/>
  <c r="S178" i="19"/>
  <c r="S28" i="19"/>
  <c r="P28" i="19"/>
  <c r="P228" i="19"/>
  <c r="M178" i="19"/>
  <c r="J128" i="19"/>
  <c r="P128" i="19"/>
  <c r="S128" i="19"/>
  <c r="M78" i="19"/>
  <c r="P178" i="19"/>
  <c r="V228" i="19"/>
  <c r="AF73" i="1"/>
  <c r="V28" i="19"/>
  <c r="J28" i="19"/>
  <c r="V178" i="19"/>
  <c r="AD79" i="1" l="1"/>
  <c r="AE80" i="1"/>
  <c r="AD80" i="1" s="1"/>
  <c r="U230" i="19"/>
  <c r="L180" i="19"/>
  <c r="U30" i="19"/>
  <c r="R30" i="19"/>
  <c r="R230" i="19"/>
  <c r="X130" i="19"/>
  <c r="R130" i="19"/>
  <c r="R180" i="19"/>
  <c r="L30" i="19"/>
  <c r="O80" i="19"/>
  <c r="U130" i="19"/>
  <c r="L80" i="19"/>
  <c r="R80" i="19"/>
  <c r="O130" i="19"/>
  <c r="L130" i="19"/>
  <c r="L230" i="19"/>
  <c r="O230" i="19"/>
  <c r="O180" i="19"/>
  <c r="X80" i="19"/>
  <c r="AF81" i="1"/>
  <c r="X230" i="19"/>
  <c r="X180" i="19"/>
  <c r="U180" i="19"/>
  <c r="X30" i="19"/>
  <c r="O30" i="19"/>
  <c r="U80" i="19"/>
  <c r="Q230" i="19" l="1"/>
  <c r="K230" i="19"/>
  <c r="W230" i="19"/>
  <c r="Q80" i="19"/>
  <c r="K180" i="19"/>
  <c r="K130" i="19"/>
  <c r="Q30" i="19"/>
  <c r="Q130" i="19"/>
  <c r="N180" i="19"/>
  <c r="T180" i="19"/>
  <c r="W80" i="19"/>
  <c r="N30" i="19"/>
  <c r="W180" i="19"/>
  <c r="T230" i="19"/>
  <c r="K30" i="19"/>
  <c r="Q180" i="19"/>
  <c r="W130" i="19"/>
  <c r="N230" i="19"/>
  <c r="T80" i="19"/>
  <c r="T30" i="19"/>
  <c r="N130" i="19"/>
  <c r="N80" i="19"/>
  <c r="W30" i="19"/>
  <c r="T130" i="19"/>
  <c r="AF80" i="1"/>
  <c r="K80" i="19"/>
  <c r="M30" i="19"/>
  <c r="V230" i="19"/>
  <c r="S230" i="19"/>
  <c r="J30" i="19"/>
  <c r="S180" i="19"/>
  <c r="V30" i="19"/>
  <c r="S80" i="19"/>
  <c r="S30" i="19"/>
  <c r="J130" i="19"/>
  <c r="P130" i="19"/>
  <c r="V130" i="19"/>
  <c r="S130" i="19"/>
  <c r="J230" i="19"/>
  <c r="P80" i="19"/>
  <c r="P230" i="19"/>
  <c r="M130" i="19"/>
  <c r="AF79" i="1"/>
  <c r="V80" i="19"/>
  <c r="M180" i="19"/>
  <c r="V180" i="19"/>
  <c r="M230" i="19"/>
  <c r="M80" i="19"/>
  <c r="J180" i="19"/>
  <c r="P30" i="19"/>
  <c r="J80" i="19"/>
  <c r="P180"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<sst xmlns="http://schemas.openxmlformats.org/spreadsheetml/2006/main" count="1524" uniqueCount="607">
  <si>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</si>
  <si>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</si>
  <si>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</si>
  <si>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</si>
  <si>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</si>
  <si>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</si>
  <si>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</si>
  <si>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</si>
  <si>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</si>
  <si>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</si>
  <si>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</si>
  <si>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</si>
  <si>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</si>
  <si>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</si>
  <si>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</si>
  <si>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</si>
  <si>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</si>
  <si>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</si>
  <si>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</si>
  <si>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</si>
  <si>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</si>
  <si>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</si>
  <si>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</si>
  <si>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</si>
  <si>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</si>
  <si>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</si>
  <si>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</si>
  <si>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</si>
  <si>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</si>
  <si>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</si>
  <si>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</si>
  <si>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</si>
  <si>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</si>
  <si>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</si>
  <si>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</si>
  <si>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</si>
  <si>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</si>
  <si>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</si>
  <si>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</si>
  <si>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</si>
  <si>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</si>
  <si>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</si>
  <si>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</si>
  <si>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</si>
  <si>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</si>
  <si>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</si>
  <si>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</si>
  <si>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</si>
  <si>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</si>
  <si>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</si>
  <si>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</si>
  <si>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</si>
  <si>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</si>
  <si>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</si>
  <si>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</si>
  <si>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</si>
  <si>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</si>
  <si>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</si>
  <si>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</si>
  <si>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</si>
  <si>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</si>
  <si>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</si>
  <si>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</si>
  <si>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</si>
  <si>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</si>
  <si>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</si>
  <si>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</si>
  <si>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</si>
  <si>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</si>
  <si>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</si>
  <si>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</si>
  <si>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</si>
  <si>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</si>
  <si>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</si>
  <si>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</si>
  <si>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</si>
  <si>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</si>
  <si>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</si>
  <si>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</si>
  <si>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</si>
  <si>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</si>
  <si>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</si>
  <si>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</si>
  <si>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</si>
  <si>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</si>
  <si>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</si>
  <si>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</si>
  <si>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</si>
  <si>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</si>
  <si>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</si>
  <si>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</si>
  <si>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</si>
  <si>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</si>
  <si>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</si>
  <si>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</si>
  <si>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</si>
  <si>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</si>
  <si>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</si>
  <si>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</si>
  <si>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</si>
  <si>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</si>
  <si>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</si>
  <si>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</si>
  <si>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</si>
  <si>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</si>
  <si>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</si>
  <si>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</si>
  <si>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</si>
  <si>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</si>
  <si>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</si>
  <si>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</si>
  <si>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</si>
  <si>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</si>
  <si>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</si>
  <si>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</si>
  <si>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</si>
  <si>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</si>
  <si>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</si>
  <si>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</si>
  <si>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</si>
  <si>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</si>
  <si>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</si>
  <si>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</si>
  <si>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</si>
  <si>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</si>
  <si>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</si>
  <si>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</si>
  <si>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</si>
  <si>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</si>
  <si>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</si>
  <si>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</si>
  <si>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</si>
  <si>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</si>
  <si>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</si>
  <si>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</si>
  <si>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</si>
  <si>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</si>
  <si>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</si>
  <si>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</si>
  <si>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</si>
  <si>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</si>
  <si>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</si>
  <si>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</si>
  <si>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</si>
  <si>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</si>
  <si>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</si>
  <si>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</si>
  <si>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</si>
  <si>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</si>
  <si>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</si>
  <si>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</si>
  <si>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</si>
  <si>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</si>
  <si>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</si>
  <si>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</si>
  <si>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</si>
  <si>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</si>
  <si>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</si>
  <si>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</si>
  <si>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</si>
  <si>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</si>
  <si>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</si>
  <si>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</si>
  <si>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</si>
  <si>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</si>
  <si>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</si>
  <si>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</si>
  <si>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</si>
  <si>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</si>
  <si>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</si>
  <si>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</si>
  <si>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</si>
  <si>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</si>
  <si>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</si>
  <si>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</si>
  <si>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</si>
  <si>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</si>
  <si>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</si>
  <si>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</si>
  <si>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</si>
  <si>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</si>
  <si>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</si>
  <si>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</si>
  <si>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</si>
  <si>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</si>
  <si>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</si>
  <si>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</si>
  <si>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</si>
  <si>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</si>
  <si>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</si>
  <si>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</si>
  <si>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</si>
  <si>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</si>
  <si>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Informar a los entes internos y externos de control que corresponda</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</si>
  <si>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</si>
  <si>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</si>
  <si>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</si>
  <si>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</si>
  <si>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</si>
  <si>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</si>
  <si>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</si>
  <si>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</si>
  <si>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</si>
  <si>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</si>
  <si>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</si>
  <si>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</si>
  <si>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</si>
  <si>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</si>
  <si>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</si>
  <si>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</si>
  <si>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</si>
  <si>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</si>
  <si>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</si>
  <si>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</si>
  <si>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</si>
  <si>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</si>
  <si>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</si>
  <si>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</si>
  <si>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</si>
  <si>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</si>
  <si>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</si>
  <si>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</si>
  <si>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</si>
  <si>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</si>
  <si>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</si>
  <si>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</si>
  <si>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</si>
  <si>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</si>
  <si>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</si>
  <si>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</si>
  <si>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</si>
  <si>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</si>
  <si>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</si>
  <si>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</si>
  <si>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</si>
  <si>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</si>
  <si>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</si>
  <si>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</si>
  <si>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Posibilidad de aceptar o solicitar dádivas para recibir parcial y/o final un producto u obra sin el cumplimiento de los requisitos técnicos.</t>
  </si>
  <si>
    <t>Continuo</t>
  </si>
  <si>
    <t xml:space="preserve">Multas, sanciones o demandas
</t>
  </si>
  <si>
    <t xml:space="preserve">
Demoras en la entrega de las obras de urbanismo
</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</si>
  <si>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</si>
  <si>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</si>
  <si>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</si>
  <si>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</si>
  <si>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</si>
  <si>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</si>
  <si>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</si>
  <si>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</si>
  <si>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</si>
  <si>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</si>
  <si>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</si>
  <si>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</si>
  <si>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</si>
  <si>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</si>
  <si>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</si>
  <si>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</si>
  <si>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</si>
  <si>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</si>
  <si>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</si>
  <si>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</si>
  <si>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</si>
  <si>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</si>
  <si>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</si>
  <si>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</si>
  <si>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</si>
  <si>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</si>
  <si>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</si>
  <si>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</si>
  <si>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</si>
  <si>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</si>
  <si>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</si>
  <si>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</si>
  <si>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</si>
  <si>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</si>
  <si>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</si>
  <si>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</si>
  <si>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Posibilidad de extracción de documentos durante el proceso de atención de interesados.</t>
  </si>
  <si>
    <t>Desconocimiento en el uso de información sensible.</t>
  </si>
  <si>
    <t>Informar a la Gerencia de la Empresa, a los entes internos y externos de control y a quien sea pertinente para realizar las investigaciones disciplinarias correspondientes.</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</si>
  <si>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</si>
  <si>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</si>
  <si>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</si>
  <si>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</si>
  <si>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Gestión Documental</t>
  </si>
  <si>
    <t>Enero</t>
  </si>
  <si>
    <t>Diciembre</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</si>
  <si>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</si>
  <si>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</si>
  <si>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</si>
  <si>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</si>
  <si>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</si>
  <si>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</si>
  <si>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</si>
  <si>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</si>
  <si>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</si>
  <si>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</si>
  <si>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</si>
  <si>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</si>
  <si>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</si>
  <si>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</si>
  <si>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</si>
  <si>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</si>
  <si>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</si>
  <si>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</si>
  <si>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</si>
  <si>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</si>
  <si>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</si>
  <si>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</si>
  <si>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</si>
  <si>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</si>
  <si>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</si>
  <si>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</si>
  <si>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</si>
  <si>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</si>
  <si>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</si>
  <si>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</si>
  <si>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</si>
  <si>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</si>
  <si>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</si>
  <si>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</si>
  <si>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</si>
  <si>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</si>
  <si>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</si>
  <si>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1. Establecer el ranking de auditores para valorar el desempeño del auditor.
2. Realizar el análisis semestral del estado de adopción y efectividad de las recomendaciones surtidas en los informes legales, se seguimiento o de auditoria.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</si>
  <si>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</si>
  <si>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</si>
  <si>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</si>
  <si>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</si>
  <si>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Sustracción, alteración o inclusión de documentos en los expedientes documentales que se encuentran en custodia del proceso para beneficiar a terceros.</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</si>
  <si>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</si>
  <si>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</si>
  <si>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</si>
  <si>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</si>
  <si>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</si>
  <si>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</si>
  <si>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</si>
  <si>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</si>
  <si>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</si>
  <si>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</si>
  <si>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</si>
  <si>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</si>
  <si>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</si>
  <si>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</si>
  <si>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</si>
  <si>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</si>
  <si>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</si>
  <si>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</si>
  <si>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</si>
  <si>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</si>
  <si>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</si>
  <si>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</si>
  <si>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</si>
  <si>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</si>
  <si>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</si>
  <si>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</si>
  <si>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</si>
  <si>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</si>
  <si>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</si>
  <si>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</si>
  <si>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Presiones de grupos de interés.</t>
  </si>
  <si>
    <t>Debilidad en los controles establecidos.</t>
  </si>
  <si>
    <t>Informar a las instancias internas y externas de control que corresponda.</t>
  </si>
  <si>
    <t>Incumplimiento de los requisitos técnicos.</t>
  </si>
  <si>
    <t>Realizar visita técnica a la obra y/o registro fotográfico y/o Acta de reunión por parte del Supervisor.</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</si>
  <si>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</si>
  <si>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</si>
  <si>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</si>
  <si>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</si>
  <si>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</si>
  <si>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</si>
  <si>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</si>
  <si>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</si>
  <si>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</si>
  <si>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</si>
  <si>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</si>
  <si>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</si>
  <si>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</si>
  <si>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</si>
  <si>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</si>
  <si>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</si>
  <si>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</si>
  <si>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</si>
  <si>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</si>
  <si>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</si>
  <si>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</si>
  <si>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</si>
  <si>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Aplicación del Procedimiento PD-40 Reconstrucción de Expedientes.</t>
  </si>
  <si>
    <t>Posibilidad de afectación reputacional por degradación y deterioro parcial o total de la información o su soporte, debido a ausencia de medidas y acciones de conservación preventiva, que propendan la conservación de la memoria documental de la Empresa.</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</si>
  <si>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</si>
  <si>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</si>
  <si>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</si>
  <si>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</si>
  <si>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</si>
  <si>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</si>
  <si>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</si>
  <si>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</si>
  <si>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</si>
  <si>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</si>
  <si>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</si>
  <si>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</si>
  <si>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</si>
  <si>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</si>
  <si>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</si>
  <si>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</si>
  <si>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</si>
  <si>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</si>
  <si>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</si>
  <si>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</si>
  <si>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</si>
  <si>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</si>
  <si>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</si>
  <si>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</si>
  <si>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</si>
  <si>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</si>
  <si>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</si>
  <si>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</si>
  <si>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</si>
  <si>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</si>
  <si>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</si>
  <si>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</si>
  <si>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</si>
  <si>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</si>
  <si>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</si>
  <si>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</si>
  <si>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</si>
  <si>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</si>
  <si>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Bajos niveles de agregación de valor para mejorar las operaciones en los procesos de gobierno, riesgos y control.</t>
  </si>
  <si>
    <t xml:space="preserve"> Inexistencia de lineamientos, controles y procedimientos documentados para el resguardo de la información insumo para los trabajos de auditoría y seguimiento.</t>
  </si>
  <si>
    <t>Concentración de poder.</t>
  </si>
  <si>
    <t>Excesiva discrecionalidad.</t>
  </si>
  <si>
    <t>Generación de alertas de manera inoportuna.</t>
  </si>
  <si>
    <t>Inadecuada seguimiento a la planeación Institucional.</t>
  </si>
  <si>
    <t>Divulgación de información confusa e inoportuna.</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</si>
  <si>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</si>
  <si>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</si>
  <si>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</si>
  <si>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</si>
  <si>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</si>
  <si>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</si>
  <si>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</si>
  <si>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No contar con los contratos que suministren bienes y servicios para la gestión y funcionamiento de la Empresa.</t>
  </si>
  <si>
    <t>Seguimiento inadecuado en los préstamos documentales y consultas en sala.</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</si>
  <si>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</si>
  <si>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</si>
  <si>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</si>
  <si>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Informar a los entes internos y externos de control.</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</si>
  <si>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</si>
  <si>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</si>
  <si>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</si>
  <si>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</si>
  <si>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</si>
  <si>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</si>
  <si>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</si>
  <si>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</si>
  <si>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</si>
  <si>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</si>
  <si>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</si>
  <si>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</si>
  <si>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</si>
  <si>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</si>
  <si>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</si>
  <si>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</si>
  <si>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</si>
  <si>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</si>
  <si>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</si>
  <si>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Alteración de la información financiera.</t>
  </si>
  <si>
    <t>Falta de conocimiento frente a la norma, la política y al manejo de las PQRS.</t>
  </si>
  <si>
    <t>Informar al jefe inmediato sobre la falla en la respuesta dada al ciudadano.
Programar reinducción frente al manejo del Sistema Bogotá te escucha.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</si>
  <si>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</si>
  <si>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El auditor líder prepara el plan de trabajo de auditoría el cual es revisado por los auditores acompañantes y por la Jefe de la Oficina de Control Interno para asegurar que se cuente con toda la información necesaria para su ejecución. El Plan de Trabajo de Auditoría aprobado es remitido al líder del proceso y se solicita la información necesaria para la preparación de las pruebas de auditoria.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</si>
  <si>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</si>
  <si>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</si>
  <si>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Analizar las causas que originaron el caso y rediseñar los controles operativos para prevenir la repetición de la situación detectada.</t>
  </si>
  <si>
    <t>Realizar la Evaluación del Auditor.</t>
  </si>
  <si>
    <t>1. Gestionar el plan de mejoramiento producto de los resultados de la auditoría externa de pares realizada en la vigencia 2021 con el objeto de evaluar el estado de desempeño del proceso de Evaluación y Seguimiento de la Empresa.</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</si>
  <si>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</si>
  <si>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</si>
  <si>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</si>
  <si>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</si>
  <si>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</si>
  <si>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</si>
  <si>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</si>
  <si>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</si>
  <si>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</si>
  <si>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</si>
  <si>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</si>
  <si>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</si>
  <si>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</si>
  <si>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</si>
  <si>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</si>
  <si>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</si>
  <si>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</si>
  <si>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</si>
  <si>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</si>
  <si>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</si>
  <si>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</si>
  <si>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</si>
  <si>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</si>
  <si>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</si>
  <si>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</si>
  <si>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</si>
  <si>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</si>
  <si>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 xml:space="preserve">La Jefe de la Oficina de Control Interno convoca y desarrolla la reunión de apertura y conjuntamente con el auditor líder presenta el plan de trabajo de auditoría al líder del proceso y su equipo de trabajo convocado, para recibir comentarios y ajustes, queda documentado en los documentos de la Auditoria. (Plan de Trabajo de Auditoria ajustado - listado Asistencia Reunión de Apertura) </t>
  </si>
  <si>
    <t>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</si>
  <si>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</si>
  <si>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</si>
  <si>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</si>
  <si>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</si>
  <si>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</si>
  <si>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</si>
  <si>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</si>
  <si>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t>Elaborar y socializar un protocolo de seguridad de tesorería.</t>
  </si>
  <si>
    <r>
      <t xml:space="preserve">Actualizar el procedimiento </t>
    </r>
    <r>
      <rPr>
        <i/>
        <sz val="10"/>
        <color theme="1"/>
        <rFont val="Arial Narrow"/>
        <family val="2"/>
      </rPr>
      <t>"Modelaciones Financieras de los Proyectos"</t>
    </r>
    <r>
      <rPr>
        <sz val="10"/>
        <color theme="1"/>
        <rFont val="Arial Narrow"/>
        <family val="2"/>
      </rPr>
      <t>, con el propósito de documentar los controles establecidos.</t>
    </r>
  </si>
  <si>
    <t>Incumplimiento en la oportunidad de las respuestas</t>
  </si>
  <si>
    <t>falta de atención al requerimiento por las áreas técnicas</t>
  </si>
  <si>
    <t>Afectación reputacional debido al incumplimiento en la generación de respuestas de PQRS por falta de atención oportuna a las mismas.</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</si>
  <si>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</si>
  <si>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Posibilidad de impacto económico y reputacional por la pérdida de los activos fijos de la Empresa por falta de controles, seguimientos de los mismos y no contar con la ubicación y el responsable de los activos fijos.</t>
  </si>
  <si>
    <t>Pérdida de los activos fijos de la Empresa</t>
  </si>
  <si>
    <t>Falta de controles, seguimientos de los mismos y no contar con la ubicación y el responsable de los activos fijos.</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</si>
  <si>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</si>
  <si>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La Subgerencia de Gestión Corporativa envía comunicados a través del correo institucional recordando los lineamientos establecidos para un adecuado uso de los elementos asignados, mínimo dos veces al año.</t>
  </si>
  <si>
    <t>El profesional de recursos físicos mensualmente realiza el seguimiento al plan de adquisiciones y plan de contratación de Gestión de Servicios Logísticos para adelantar los procesos contractuales que se requieren conforme a las necesidades evidenciadas para el normal funcionamiento de la empresa, en este mismo sentido El/La Subgerente de Gestión Corporativa y/o el apoyo que se designe para la supervisión, realiza de manera mensual la el seguimiento administrativo, técnico, jurídico y financiero  a los contratos suscritos para la adquisición de los bienes y servicios de la Empresa, dejando como evidencia los informes a la ejecución del contrato donde se detalla su cumplimiento para el trámite de los pagos correspondientes. En caso de presentarse novedades se requiere al contratista de acuerdo con los lineamientos establecidos por el manual de supervisión de la Empresa.</t>
  </si>
  <si>
    <t>La Subgerencia de Gestión Corporativa realiza reuniones con los contratistas de servicios logísticos por lo menos una vez al mes para hacer seguimiento y control a las obligaciones y servicios contratados.</t>
  </si>
  <si>
    <t>Informar al jefe del área, para tomar las medidas pertinentes con el fin de cubrir los bienes y servicios que no se encuentran en el Plan Anual de Adquisiciones.
Hacer efectivas las garantías contractuales especificadas en cada uno de los contratos.</t>
  </si>
  <si>
    <t>Posibilidad de que, por acción u omisión, se use el poder para la destinación de Recursos Públicos de forma indebida en favor de un privado o tercero.</t>
  </si>
  <si>
    <t>Amiguismo Fenecimiento o recepción de dádivas, Incumplimiento del código de ética.</t>
  </si>
  <si>
    <t>Los profesionales de la Subgerencia de Gestión Corporativa al inicio de cada vigencia solicita a las dependencias reportar los bienes y servicios requeridos para la operación de cada proceso. Este listado es revisado y validado para garantizar que cumpla con los lineamientos establecidos por el proceso de Gestión Contractual. En caso de encontrar bienes y servicios que no cumplan con dichos requerimientos, se valida su pertinencia con la dependencia para determinar si es necesaria la compra del mismo o de un bien o servicio substituto.
Es de anotar, que la contratación de bienes y servicios es presentada al Comité de Contratación para su revisión y aprobación; y cuando se presentan observaciones, el equipo de trabajo de las áreas que intervienen en los procesos contractuales deben realizar los ajustes correspondientes.</t>
  </si>
  <si>
    <t>La Subgerencia de Gestión Corporativa envía comunicados a través del correo institucional socializando los principios y valores éticos (integridad), mínimo dos veces al año.</t>
  </si>
  <si>
    <t>Informa a las instancias de Control Interno correspondientes.</t>
  </si>
  <si>
    <t>Hacer la reposición del bien a través de la compañía de seguros e informar a las instancias de Control Interno correspondientes.</t>
  </si>
  <si>
    <t>Anualmente y previo a la aprobación del Plan de Acción Institucional de cada vigencia, a través de los medios de comunicación interna y externa, se invita a participar en la construcción del Plan de la Empresa, para que los servidores públicos, los contratistas, la ciudadanía y las demás partes interesadas conozcan, debatan, formulen apreciaciones, sugerencias y propuestas sobre el proyecto del Plan.
De igual manera, el seguimiento al Plan se publica de manera cuatrimestral en la eruNET y página web de la Empresa.</t>
  </si>
  <si>
    <t>Posibilidad de que por acción u omisión haya priorización de planes, programas o proyectos de inversión o de toma de decisiones para favorecer intereses particulares.</t>
  </si>
  <si>
    <t>Posibilidad de aceptar o solicitar dádivas para estructurar documentos técnicos preliminares orientados a un interés particular.</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</si>
  <si>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ésta a su vez del cumplimiento de las obligaciones del consultor o constructor.</t>
  </si>
  <si>
    <t xml:space="preserve">La Jefe de la Oficina de Gestión Social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</si>
  <si>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Debilidad en la aplicación de controles a las operaciones financieras.</t>
  </si>
  <si>
    <t>Posibilidad de que por acción u omisión haya favorecimiento a terceros en los procesos de comercialización.</t>
  </si>
  <si>
    <r>
      <rPr>
        <b/>
        <sz val="10"/>
        <rFont val="Arial Narrow"/>
        <family val="2"/>
      </rPr>
      <t>RIESGO ASOCIADO A TRÁMITES:</t>
    </r>
    <r>
      <rPr>
        <sz val="10"/>
        <rFont val="Arial Narrow"/>
        <family val="2"/>
      </rPr>
      <t xml:space="preserve">
Posibilidad de aceptar o solicitar dádivas de los ciudadanos para la asesoría del trámite "Cumplimiento de la obligación VIS-VIP a través de compensación económica".</t>
    </r>
  </si>
  <si>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y validación a las asesorías brindadas, para determinar el servicio brindado y en caso de encontrar alguna situación, informar al jefe inmediato.</t>
  </si>
  <si>
    <t>Posibilidad de que por acción u omisión haya pérdida de la confidencialidad de la información obtenida para la ejecución de los trabajos de auditoría debido a debilidades en los mecanismos de control para su protección y resguardo.</t>
  </si>
  <si>
    <t xml:space="preserve">Cada vez que se ejecuta un trabajo de auditoria, el auditor líder compila la información insumo resultante del trabajo de auditoría en un drive asociado al correo de la Jefe de la Oficina de Control Interno para su protección y resguardo, quien verifica su contenido, a lo cual el proceso Gestión de TIC realiza el backup respectiva. </t>
  </si>
  <si>
    <t>Informar al jefe inmediato para dar lineamientos.
Garantizar el profesional idóneo para la formulación e implementación del plan de SST.</t>
  </si>
  <si>
    <t>Posibilidad de que por acción u omisión se efectúen operaciones de salida de recursos o inversiones sin autorización, para beneficio propio o de terceros.</t>
  </si>
  <si>
    <t>Posibilidad de que, por acción u omisión, se use el poder para manipular de manera indebida los procesos judiciales para favorecer un interés particular.</t>
  </si>
  <si>
    <t>El Subgerente Jurídico cada vez que conoce de un proceso judicial o extrajudicial en el que la ERU actúa como parte activa o pasiva, designa un abogado que lleva la defensa, el abogado-apoderado revisa el proceso y valora las posibilidades de éxito procesal realizando la evaluación jurídica preliminar, esta evaluación se pone en conocimiento de los demás abogados del área de Defensa Judicial en las reuniones de equipo, en caso de requerirse se realiza una análisis que sirve para fortalecer la evaluación realizada. Las decisiones tomadas quedan registradas en las actas de seguimiento a los procesos judiciales donde se plasma la estrategia del abogado y las demás recomendaciones de sus compañeros.</t>
  </si>
  <si>
    <t>El Dependiente Judicial realiza control y vigilancia a los procesos judiciales a través de la Matriz de Seguimiento, en la cual se dejan las alertas que correspondan como insumo para los apoderados.</t>
  </si>
  <si>
    <t>Los abogados deben cargar las fichas y las actas del Comité de Defensa Judicial, Conciliación y Repetición al SIPROJ WEB.</t>
  </si>
  <si>
    <t>Revisión del estado general de los procesos dentro del Comité de Autoevaluación.</t>
  </si>
  <si>
    <t>Posibilidad de que, por acción u omisión, se use el poder para sustraer, incluir y/o adulterar documentos en los expedientes (misionales y de gestión) en beneficio de terceros.</t>
  </si>
  <si>
    <t xml:space="preserve">El Técnico de Gestión Documenta realiza capacitaciones a los colaboradores del proceso de Gestión Documental con respecto al cumplimiento del procedimiento de préstamo y consulta documental. </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</si>
  <si>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</si>
  <si>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Posibilidad de que por acción, omisión o abuso de poder, se profieran decisiones a favor o en contra de los sujetos procesales en beneficio propio o de terceros.</t>
  </si>
  <si>
    <t>Posibilidad de afectación reputacional por la materialización de la figura jurídica de la prescripción establecida en la ley, debido a debilidades en el debido control de los términos que permita que se tomen las decisiones de fondo en los plazos establecidos.</t>
  </si>
  <si>
    <t>Mensualmente se realizan reuniones donde se actualiza el archivo de seguimiento disponible en Drive con las actuaciones realizadas en el mes y se verifican los términos.</t>
  </si>
  <si>
    <t>Contribuir al fortalecimiento y protección de los principios de la función pública a través de la generación de actividades de prevención en materia disciplinaria, así como adelantar las actuaciones administrativas a los servidores y exservidores públicos de la Empresa, cuando incurran en conductas que puedan constituir faltas disciplinarias de conformidad con lo establecido en la normatividad vigente.</t>
  </si>
  <si>
    <t>Control Interno Disciplinario</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</si>
  <si>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</si>
  <si>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Materialización de la figura jurídica de la prescripción establecida en la ley.</t>
  </si>
  <si>
    <t>Debilidades en el debido control de los términos que permita que se tomen las decisiones de fondo en los plazos establecidos.</t>
  </si>
  <si>
    <t>Presiones indebidas por un tercero o un superior jerárquico.
Recibir o solicitar dádivas o beneficios a nombre propio o de un tercero.</t>
  </si>
  <si>
    <t>Interés particular del servidor público.</t>
  </si>
  <si>
    <t>Elaborar un informe para ser enviado al superior jerárquico o al ente de control competente, dependiendo de la naturaleza del cargo.</t>
  </si>
  <si>
    <t>En cada etapa de la instrucción la Abogada sustanciadora verifica los términos establecidos en la ley en el archivo de seguimiento disponible en Drive y a partir de ello, proyecta las decisiones las cuales son entregadas al Jefe de la Oficina de Control Disciplinario Interno, quien verifica los términos y las decisiones a tomar de acuerdo a la norma. En caso de encontrar prescripciones se toma la decisión de terminar el proceso a través de auto.</t>
  </si>
  <si>
    <t>Posibilidad de que, por acción u omisión, se use el poder para uso indebido de información privilegiada para favorecimiento de un interés particular.</t>
  </si>
  <si>
    <t>Cada vez que se requiera, el Equipo de Estudios Previos realiza la revisión del anexo técnico aportado por el área generadora de la necesidad del proceso de contratación y elabora los documentos técnicos (Estudios previos, Anexo económico y matriz de riesgos), los cuales son revisados en primera instancia por el líder del Equipo de Estudios Previos y por el área generadora de la necesidad de contratación, las observaciones presentadas son ajustadas por el Equipo de Estudios Previos. 
Una vez se han ajustado los documentos, éstos son remitidos al abogado designado por la Dirección de Gestión Contractual para una revisión y aval inicial previos al Comité de Contratación. El Subgerente de Desarrollo de Proyectos realiza la radicación de los documentos de estudios previos a la Dirección de Gestión Contractual, solicitando agendamiento del comité de contratación y adelantar el proceso de selección correspondiente.
Luego, la Dirección de Gestión Contractual presenta el proyecto para recomendación del Comité de Contratación, se atienden las observaciones (cuando aplique) y finalmente la Dirección de Gestión Contractual elabora los términos de referencia correspondientes. Si el proceso se debe adelantar con recursos de Fiducia, se presenta al Comité Fiduciario para aprobación. Una vez aprobado por este Comité se remite al área jurídica de la Fiducia para revisión de los términos de referencia y posterior publicación por parte de la DGC en SECOP II.</t>
  </si>
  <si>
    <t>Socializar el riesgo identificado de corrupción, los controles establecidos en el procedimiento PD-95 Estructuración del proceso de selección de contratistas para los proyectos que adelante la Empresa, la Política operativa de Integridad, Conflicto de Intereses y Gestión Anti soborno y el Código de Integridad.</t>
  </si>
  <si>
    <t>Posibilidad de que, por acción u omisión, haya uso indebido de información privilegiada para favorecimiento de un interés particular.</t>
  </si>
  <si>
    <t>Cada vez que se requiere llevar a cabo una contratación, el abogado de la Subgerencia de Gestión Urbana, verifica que en los contratos de prestación de servicios se incluya la cláusula de confidencialidad en cada uno, con el fin de dar un manejo adecuado de la información por parte de los contratistas, y en caso de no encontrarla, se solicita su incorporación a la Dirección de Gestión Contractual.
El Subgerente de Gestión Urbana de manera permanente ejerce la supervisión en las diferentes actividades que se adelantan en la Subgerencia por parte de los contratistas, en las que se pueden identificar situaciones que generen riesgo en el manejo de información privilegiada del área. En caso de encontrar inconsistencias se reportan las alarmas a los organismos de Control Interno y externo correspondiente, absteniéndose de emitir el Certificado de Cumplimiento.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y externo correspondiente.</t>
  </si>
  <si>
    <t>Si se encuentran inconsistencias se reportan las alarmas al supervisor del contrato y se informa la situación a los organismos de control interno y externo correspondiente.</t>
  </si>
  <si>
    <r>
      <t>Previo a la entrega de un préstamo documental en físico, los colaboradores de Gestión Documental verifican el contenido y estado del expediente para asegurar su integralidad y validan que se cuente con el requerimiento por correo electrónico de la dependencia solicitante. Una vez validado todo, se realiza el préstamo documental diligenciando el formato</t>
    </r>
    <r>
      <rPr>
        <i/>
        <sz val="10"/>
        <color theme="1"/>
        <rFont val="Arial Narrow"/>
        <family val="2"/>
      </rPr>
      <t xml:space="preserve"> FT-111 Registro Préstamo de Documentos</t>
    </r>
    <r>
      <rPr>
        <sz val="10"/>
        <color theme="1"/>
        <rFont val="Arial Narrow"/>
        <family val="2"/>
      </rPr>
      <t>.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r>
  </si>
  <si>
    <t>La Gestora del Sistema de Información de Procesos Judiciales SIPROJ verifica mensualmente que los abogados, una vez se genere cualquier actuación judicial, actualicen el SIPROJ adjuntando la respectiva documentación. En caso de encontrar desviaciones se solicita la actualización inmediata de la información a través de correo electrónico.</t>
  </si>
  <si>
    <t>Al inicio de cada vigencia el Gestor Senior 1 y el delegado para la empresa ante la Alcaldía Mayor de Bogotá,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</si>
  <si>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A demanda</t>
  </si>
  <si>
    <t>El Gestor Senior 1 de atención al ciudadano cada vez que ingresa un colaborador genera la inducción en las temáticas de Atención al Ciudadano, resultado de esta reunión quedan las grabaciones y las listas de asistencia.</t>
  </si>
  <si>
    <t>El Servidor del punto de contacto envía al profesional de Atención al Ciudadano al finalizar el mes el reporte de las quejas y reclamos, para que sea incorporado en el registro en la Matriz de seguimiento a quejas y reclamos y de acuerdo con la magnitud de la queja o reclamo los mismos son elevados al Comité Institucional de Gestión y Desempeño. De otra parte, el profesional Gestor 1 de Atención al Ciudadano realiza el alcance al seguimiento del informe mensual de calidad en las respuestas emitido por la Alcaldía Mayor de Bogotá, mediante comunicado interno informando el incumplimiento en los criterios de la oportunidad, calidez, la calidad, coherencia y manejo del sistema, PQRS, a las áreas solicitando un plan de mejoramiento, en los casos que corresponda.</t>
  </si>
  <si>
    <t>Realizar jornadas de reinducción y capacitación del manejo del sistema Bogotá te escucha.</t>
  </si>
  <si>
    <t>Cada vez que se inicia una indagación previa se verifican las pruebas existentes y la Abogada sustanciadora proyecta el auto de apertura de investigación disciplinaria, posteriormente de acuerdo a los términos y con base en las pruebas que hayan sido allegadas dentro de los expedientes disciplinarios por las áreas o entidades a las que se les solicitó, se elabora pliego de cargos o el auto de terminación y archivo correspondiente y lo entrega al Jefe de la Oficina de Control Disciplinario Interno, quien verifica el sentido del acto administrativo con fundamento en la documentación entregada y determina si está ajustada o no la decisión a derecho.</t>
  </si>
  <si>
    <t>Mensualmente se realizan reuniones donde se revisan los expedientes priorizados en los que el recaudo de pruebas se haya finalizado, llegando a un acuerdo respecto de la decisión que se adoptará con las pruebas recaudadas y en ese sentido la abogada sustanciadora elabora el proyecto, igualmente se hace seguimiento a las solicitudes de pruebas dentro de los expedientes que se encuentren en términos para tomar decisiones respecto de la formulación de cargos o del auto de terminación y archivo definitivo.</t>
  </si>
  <si>
    <t>Respuestas a los ciudadanos que incumplen los criterios de calidad.</t>
  </si>
  <si>
    <t>Posibilidad de afectación reputacional por respuestas a los ciudadanos que incumplen los criterios de calidad debido a falta de conocimiento frente a la norma, la política y al manejo del sistema de PQRS.</t>
  </si>
  <si>
    <t>En los casos que corresponda se emite un memorando a la dependencia en la que se presenta la situación con copia a Oficina de Control Interno reportando el hecho y se solicita reinducción y/o capacitación y plan mejoramiento</t>
  </si>
  <si>
    <t>Dar traslado con el auto de prescripción a la Personería o a la Procuraduría para que se tomen las decisiones pertinentes.</t>
  </si>
  <si>
    <t>Gestión del Conocimiento y la Innovación</t>
  </si>
  <si>
    <t>Desarrollar y fortalecer la Gestión del Conocimiento e Innovación de la Empresa, mediante la adopción e implementación de instrumentos, herramientas, metodologías y acciones innovadoras que permitan materializar ideas, generar y preservar el conocimiento, tomar decisiones basada en evidencias y generar una cultura de innovación que conlleven al mejoramiento del desempeño de la organización.</t>
  </si>
  <si>
    <t>Inicia con la gestión de conocimiento de la empresa, así como la definición de las temáticas, líneas y retos de innovación, comprende la implementación de mecanismos para generación o construcción del conocimiento y la innovación, su sistematización o documentación y finaliza con la disposición y socialización de las lecciones aprendidas y productos de conocimiento.</t>
  </si>
  <si>
    <t>Fuga de conocimiento.</t>
  </si>
  <si>
    <t>Desactualización del conocimiento tácito y explícito.</t>
  </si>
  <si>
    <t>Posibilidad de afectación reputacional por la fuga del conocimiento debido a la desactualización del conocimiento tácito y explícito de los procesos.</t>
  </si>
  <si>
    <t>Acción de Contingencia ante posible materialización</t>
  </si>
  <si>
    <t>Generar espacios con los involucrados, para realizar el levantamiento de la información, documentarla, publicarla y socializarla.</t>
  </si>
  <si>
    <t>Planeación y Seguimiento Integral de Proyectos</t>
  </si>
  <si>
    <t>Realizar el seguimiento integral a los proyectos urbanos verificando su ejecución de acuerdo con los objetivos y la misionalidad de la empresa a partir de las diferentes etapas y fases definidas.</t>
  </si>
  <si>
    <t>Inicia con la verificación y actualización del inventario de proyectos, comprende la administración del instrumento de seguimiento y finaliza con la gestión de insumos para la generación de indicadores estratégicos que faciliten la toma de decisiones por las partes que intervienen.</t>
  </si>
  <si>
    <t>Posibilidad de afectación reputacional por la no disposición, actualización y oportunidad en la información de los proyectos urbanos para la toma de decisiones y entrega de reportes/informes en las diferentes instancias, debido a un inadecuado cumplimiento de los lineamientos para el diligenciamiento del Instrumento de Seguimiento, respecto a la coherencia y oportunidad por parte de los Subgerentes líderes de proyecto.</t>
  </si>
  <si>
    <t>No disposición, actualización y oportunidad en la información de los proyectos urbanos para la toma de decisiones y entrega de reportes/informes en las diferentes instancias.</t>
  </si>
  <si>
    <t>Inadecuado cumplimiento de los lineamientos para el diligenciamiento del Instrumento de Seguimiento, respecto a la coherencia y oportunidad por parte de los Subgerentes líderes de proyecto.</t>
  </si>
  <si>
    <t>El equipo de la Gerencia de Seguimiento de la SPAP, solicita quincenalmente a las Subgerencias Lideres la actualización de la información de los avances y alertas generados en los proyectos en desarrollo,  verifica lo reportado, e incorpora los avances de los diferentes proyectos en el Instrumento de Seguimiento, apoyando el proceso de toma de decisiones y  estandarización de reportes, optimizando así  la calidad de la información generada en la Empresa. Los reportes generados por las áreas se conservan en la carpeta compartida de la Gerencia de Seguimiento (\\192.168.10.203\gsp\2. Bases de Seguimiento) para consulta de las areas que así lo requieran y que cuenten con el permiso respectivo. Adicionalmente se realiza de manera mensual la presentación de las principales alertas de los proyectos por parte de las Subgerencias Lideres en el Comité de Proyectos precisando la información contenida en el Instrumento de Seguimiento.</t>
  </si>
  <si>
    <t xml:space="preserve">Mensualmente en el marco de la Instancia de Seguimiento, se presentan alertas o recomendaciones respecto de los reportes que los Subgerentes líderes de proyectos realizan en el Instrumento de Seguimiento. </t>
  </si>
  <si>
    <t>Mayo</t>
  </si>
  <si>
    <t xml:space="preserve">Se reporta a la Instancia de Seguimiento, comunicados oficiales, informes, entre otros. </t>
  </si>
  <si>
    <t xml:space="preserve">Gestionar la elaboración de los estudios, diseños técnicos y urbanísticos; contratar las obras, y su respectiva interventoría, de edificaciones y urbanismo a cargo de la empresa; y llevar a cabo la entrega de los proyectos y/o cesiones públicas a las entidades competentes y/o a los clientes para aquellos proyectos que hacen parte de portafolio de servicios (según aplique). </t>
  </si>
  <si>
    <t>Mapa Riesgos Institucional Empresa de Renovación y Desarrollo Urbano de Bogotá - 2023</t>
  </si>
  <si>
    <t>Cada vez que se actualice un documento perteneciente al Sistema Integrado de Gestión, los profesionales de la Subgerencia de Planeación y Administración de Proyectos enviarán un correo electrónico al líder del proceso y líderes operativos indicando que, si el documento actualizado impacta los activos de conocimiento, se deberá realizar la respectiva actualización de la información en el Mapa de Conocimiento a través de los instrumentos definidos y con el el acompañamiento de la Subgerencia.</t>
  </si>
  <si>
    <t>Cada vez que los Líderes de proceso requieran modificar su mapa de conocimiento, los profesionales de la Subgerencia de Planeación y Administración de Proyectos realiza el debido acompañamiento y alimenta el Mapa de conocimiento en la intranet con la información validada. De otra parte, y como Segunda Línea de Defensa, los profesionales de la Subgerencia de Planeación y Administración de Proyectos realizan un monitoreo semestral para contribuir a las acciones que promuevan la mejora de la Política de Gestión del Conocimiento y la Innovación en el marco de MIPG, y estos resultados consolidados a través del índice de actualización se socializan a través del Comité Institucional de Gestión y Desempeño de manera cuatrimestral para que los Líderes de proceso adelanten las acciones que correspondan.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</si>
</sst>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d/mm/yyyy"/>
  </numFmts>
  <fonts count="6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i/>
      <sz val="10"/>
      <color theme="1"/>
      <name val="Arial Narrow"/>
      <family val="2"/>
    </font>
    <font>
      <sz val="10"/>
      <color rgb="FFFF0000"/>
      <name val="Arial Narrow"/>
      <family val="2"/>
    </font>
    <font>
      <b/>
      <sz val="10"/>
      <color rgb="FFFF000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561">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Fill="1" applyAlignment="1">
      <alignment vertical="center"/>
    </xf>
    <xf numFmtId="0" fontId="28" fillId="0" borderId="0" xfId="0" applyFont="1" applyFill="1"/>
    <xf numFmtId="0" fontId="26" fillId="0" borderId="0" xfId="0" applyFont="1"/>
    <xf numFmtId="0" fontId="0" fillId="0" borderId="0" xfId="0" pivotButton="1"/>
    <xf numFmtId="0" fontId="12" fillId="0" borderId="0" xfId="0" applyFont="1" applyBorder="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1" borderId="0" xfId="0" applyFont="1" applyFill="1" applyBorder="1" applyAlignment="1" applyProtection="1">
      <alignment horizontal="center" vertical="center" wrapText="1" readingOrder="1"/>
      <protection hidden="1"/>
    </xf>
    <xf numFmtId="0" fontId="0" fillId="3" borderId="0" xfId="0" applyFill="1"/>
    <xf numFmtId="0" fontId="48" fillId="3" borderId="51" xfId="2" applyFont="1" applyFill="1" applyBorder="1" applyProtection="1"/>
    <xf numFmtId="0" fontId="48" fillId="3" borderId="52" xfId="2" applyFont="1" applyFill="1" applyBorder="1" applyProtection="1"/>
    <xf numFmtId="0" fontId="48" fillId="3" borderId="53" xfId="2" applyFont="1" applyFill="1" applyBorder="1" applyProtection="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Border="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applyProtection="1"/>
    <xf numFmtId="0" fontId="53" fillId="3" borderId="0" xfId="0" applyFont="1" applyFill="1" applyBorder="1" applyAlignment="1" applyProtection="1">
      <alignment horizontal="left" vertical="center" wrapText="1"/>
    </xf>
    <xf numFmtId="0" fontId="54" fillId="3" borderId="0" xfId="0" applyFont="1" applyFill="1" applyBorder="1" applyAlignment="1" applyProtection="1">
      <alignment horizontal="left" vertical="top" wrapText="1"/>
    </xf>
    <xf numFmtId="0" fontId="48" fillId="3" borderId="0" xfId="2" applyFont="1" applyFill="1" applyBorder="1" applyProtection="1"/>
    <xf numFmtId="0" fontId="48" fillId="3" borderId="15" xfId="2" applyFont="1" applyFill="1" applyBorder="1" applyProtection="1"/>
    <xf numFmtId="0" fontId="48" fillId="3" borderId="16" xfId="2" applyFont="1" applyFill="1" applyBorder="1" applyProtection="1"/>
    <xf numFmtId="0" fontId="48" fillId="3" borderId="18" xfId="2" applyFont="1" applyFill="1" applyBorder="1" applyProtection="1"/>
    <xf numFmtId="0" fontId="48" fillId="3" borderId="17" xfId="2" applyFont="1" applyFill="1" applyBorder="1" applyProtection="1"/>
    <xf numFmtId="0" fontId="52" fillId="3" borderId="0" xfId="2" applyFont="1" applyFill="1" applyBorder="1" applyAlignment="1" applyProtection="1">
      <alignment horizontal="left" vertical="center" wrapText="1"/>
    </xf>
    <xf numFmtId="0" fontId="48" fillId="3" borderId="0" xfId="2" applyFont="1" applyFill="1" applyBorder="1" applyAlignment="1" applyProtection="1">
      <alignment horizontal="left" vertical="center" wrapText="1"/>
    </xf>
    <xf numFmtId="0" fontId="48" fillId="3" borderId="0" xfId="2" quotePrefix="1" applyFont="1" applyFill="1" applyBorder="1" applyAlignment="1" applyProtection="1">
      <alignment horizontal="left" vertical="center" wrapText="1"/>
    </xf>
    <xf numFmtId="0" fontId="48" fillId="3" borderId="15" xfId="2" applyFont="1" applyFill="1" applyBorder="1" applyAlignment="1" applyProtection="1"/>
    <xf numFmtId="0" fontId="50" fillId="3" borderId="14" xfId="2" quotePrefix="1" applyFont="1" applyFill="1" applyBorder="1" applyAlignment="1" applyProtection="1">
      <alignment horizontal="left" vertical="top" wrapText="1"/>
    </xf>
    <xf numFmtId="0" fontId="51" fillId="3" borderId="0" xfId="2" quotePrefix="1" applyFont="1" applyFill="1" applyBorder="1" applyAlignment="1" applyProtection="1">
      <alignment horizontal="left" vertical="top" wrapText="1"/>
    </xf>
    <xf numFmtId="0" fontId="51" fillId="3" borderId="15" xfId="2" quotePrefix="1" applyFont="1" applyFill="1" applyBorder="1" applyAlignment="1" applyProtection="1">
      <alignment horizontal="left" vertical="top" wrapText="1"/>
    </xf>
    <xf numFmtId="0" fontId="1" fillId="0" borderId="6" xfId="0" applyFont="1" applyBorder="1" applyAlignment="1">
      <alignment horizontal="center" vertical="center"/>
    </xf>
    <xf numFmtId="0" fontId="6" fillId="0" borderId="2" xfId="0" applyFont="1" applyBorder="1" applyAlignment="1" applyProtection="1">
      <alignment horizontal="justify" vertical="center" wrapText="1"/>
      <protection locked="0"/>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6" fillId="0" borderId="2" xfId="0" applyFont="1" applyFill="1" applyBorder="1" applyAlignment="1" applyProtection="1">
      <alignment horizontal="justify" vertical="center" wrapText="1"/>
      <protection locked="0"/>
    </xf>
    <xf numFmtId="0" fontId="6" fillId="0" borderId="81" xfId="0" applyFont="1" applyBorder="1" applyAlignment="1">
      <alignment horizontal="justify" vertical="center" wrapText="1"/>
    </xf>
    <xf numFmtId="0" fontId="48" fillId="0" borderId="2" xfId="0" applyFont="1" applyFill="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locked="0"/>
    </xf>
    <xf numFmtId="14" fontId="48" fillId="0" borderId="2" xfId="0" applyNumberFormat="1" applyFont="1" applyFill="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0" fontId="6" fillId="0" borderId="2" xfId="0" applyFont="1" applyBorder="1" applyAlignment="1" applyProtection="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Fill="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6" fillId="0" borderId="2"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hidden="1"/>
    </xf>
    <xf numFmtId="14" fontId="6" fillId="0" borderId="2"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justify" vertical="center"/>
      <protection locked="0"/>
    </xf>
    <xf numFmtId="0" fontId="6" fillId="0" borderId="2" xfId="0" applyFont="1" applyFill="1" applyBorder="1" applyAlignment="1" applyProtection="1">
      <alignment horizontal="center" vertical="center" textRotation="90"/>
      <protection locked="0"/>
    </xf>
    <xf numFmtId="9" fontId="6" fillId="0" borderId="2" xfId="0" applyNumberFormat="1" applyFont="1" applyFill="1" applyBorder="1" applyAlignment="1" applyProtection="1">
      <alignment horizontal="center" vertical="center"/>
      <protection hidden="1"/>
    </xf>
    <xf numFmtId="164" fontId="6" fillId="0" borderId="2" xfId="1" applyNumberFormat="1" applyFont="1" applyFill="1" applyBorder="1" applyAlignment="1">
      <alignment horizontal="center" vertical="center"/>
    </xf>
    <xf numFmtId="9" fontId="6" fillId="0" borderId="4" xfId="0" applyNumberFormat="1" applyFont="1" applyFill="1" applyBorder="1" applyAlignment="1" applyProtection="1">
      <alignment horizontal="center" vertical="center"/>
      <protection hidden="1"/>
    </xf>
    <xf numFmtId="0" fontId="57" fillId="0" borderId="2" xfId="0" applyFont="1" applyFill="1" applyBorder="1" applyAlignment="1" applyProtection="1">
      <alignment horizontal="center" vertical="center" textRotation="90"/>
      <protection hidden="1"/>
    </xf>
    <xf numFmtId="0" fontId="6" fillId="0" borderId="4" xfId="0" applyFont="1" applyFill="1" applyBorder="1" applyAlignment="1" applyProtection="1">
      <alignment horizontal="center" vertical="center" textRotation="90"/>
      <protection locked="0"/>
    </xf>
    <xf numFmtId="0" fontId="6" fillId="0" borderId="81" xfId="0" applyFont="1" applyFill="1" applyBorder="1" applyAlignment="1">
      <alignment horizontal="justify" vertical="center" wrapText="1"/>
    </xf>
    <xf numFmtId="0" fontId="6" fillId="0" borderId="81" xfId="0" applyFont="1" applyFill="1" applyBorder="1" applyAlignment="1">
      <alignment horizontal="center" vertical="center"/>
    </xf>
    <xf numFmtId="164" fontId="6" fillId="3" borderId="2" xfId="1" applyNumberFormat="1" applyFont="1" applyFill="1" applyBorder="1" applyAlignment="1">
      <alignment horizontal="center" vertical="center"/>
    </xf>
    <xf numFmtId="165" fontId="48" fillId="0" borderId="2"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center" vertical="center" wrapText="1"/>
      <protection locked="0"/>
    </xf>
    <xf numFmtId="0" fontId="6" fillId="0" borderId="6"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hidden="1"/>
    </xf>
    <xf numFmtId="0" fontId="6" fillId="0" borderId="2" xfId="0" applyFont="1" applyFill="1" applyBorder="1" applyAlignment="1" applyProtection="1">
      <alignment horizontal="center" vertical="center"/>
    </xf>
    <xf numFmtId="164" fontId="48" fillId="0" borderId="2" xfId="1" applyNumberFormat="1" applyFont="1" applyBorder="1" applyAlignment="1">
      <alignment horizontal="center" vertical="center"/>
    </xf>
    <xf numFmtId="164" fontId="48" fillId="0" borderId="2" xfId="1" applyNumberFormat="1" applyFont="1" applyFill="1" applyBorder="1" applyAlignment="1">
      <alignment horizontal="center" vertical="center"/>
    </xf>
    <xf numFmtId="0" fontId="6" fillId="0" borderId="2" xfId="0" quotePrefix="1" applyFont="1" applyFill="1" applyBorder="1" applyAlignment="1" applyProtection="1">
      <alignment horizontal="justify" vertical="center" wrapText="1"/>
      <protection locked="0"/>
    </xf>
    <xf numFmtId="0" fontId="6" fillId="0" borderId="0" xfId="0" applyFont="1" applyFill="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59" fillId="3" borderId="2" xfId="0" applyFont="1" applyFill="1" applyBorder="1" applyAlignment="1" applyProtection="1">
      <alignment horizontal="center" vertical="center" textRotation="90"/>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48" fillId="3" borderId="2"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9" fontId="59" fillId="3" borderId="2" xfId="0" applyNumberFormat="1" applyFont="1" applyFill="1" applyBorder="1" applyAlignment="1" applyProtection="1">
      <alignment horizontal="center" vertical="center"/>
      <protection hidden="1"/>
    </xf>
    <xf numFmtId="9" fontId="6" fillId="3" borderId="4"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82" xfId="0" applyFont="1" applyFill="1" applyBorder="1" applyAlignment="1" applyProtection="1">
      <alignment horizontal="justify" vertical="center" wrapText="1"/>
      <protection locked="0"/>
    </xf>
    <xf numFmtId="0" fontId="3" fillId="3" borderId="82" xfId="0" applyFont="1" applyFill="1" applyBorder="1" applyAlignment="1" applyProtection="1">
      <alignment horizontal="center" vertical="center"/>
      <protection locked="0"/>
    </xf>
    <xf numFmtId="165" fontId="3" fillId="3" borderId="82"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hidden="1"/>
    </xf>
    <xf numFmtId="0" fontId="48" fillId="3" borderId="82" xfId="0" applyFont="1" applyFill="1" applyBorder="1" applyAlignment="1" applyProtection="1">
      <alignment horizontal="justify" vertical="center" wrapText="1"/>
      <protection locked="0"/>
    </xf>
    <xf numFmtId="0" fontId="6" fillId="3" borderId="81" xfId="0" applyFont="1" applyFill="1" applyBorder="1" applyAlignment="1">
      <alignment horizontal="justify" vertical="center" wrapText="1"/>
    </xf>
    <xf numFmtId="0" fontId="3" fillId="3" borderId="81" xfId="0" applyFont="1" applyFill="1" applyBorder="1" applyAlignment="1">
      <alignment horizontal="center" vertical="center" wrapText="1"/>
    </xf>
    <xf numFmtId="0" fontId="3" fillId="3" borderId="81" xfId="0" applyFont="1" applyFill="1" applyBorder="1" applyAlignment="1">
      <alignment horizontal="justify" vertical="center" wrapText="1"/>
    </xf>
    <xf numFmtId="0" fontId="3" fillId="3" borderId="81" xfId="0" applyFont="1" applyFill="1" applyBorder="1" applyAlignment="1">
      <alignment horizontal="center" vertical="center"/>
    </xf>
    <xf numFmtId="0" fontId="48" fillId="3" borderId="81" xfId="0" applyFont="1" applyFill="1" applyBorder="1" applyAlignment="1">
      <alignment horizontal="left" vertical="center" wrapText="1"/>
    </xf>
    <xf numFmtId="0" fontId="48"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protection locked="0"/>
    </xf>
    <xf numFmtId="0" fontId="59" fillId="0" borderId="2" xfId="0" applyFont="1" applyBorder="1" applyAlignment="1" applyProtection="1">
      <alignment horizontal="center" vertical="center"/>
      <protection hidden="1"/>
    </xf>
    <xf numFmtId="0" fontId="59" fillId="0" borderId="2" xfId="0" applyFont="1" applyBorder="1" applyAlignment="1" applyProtection="1">
      <alignment horizontal="center" vertical="center" textRotation="90"/>
      <protection locked="0"/>
    </xf>
    <xf numFmtId="9" fontId="59" fillId="0" borderId="2" xfId="0" applyNumberFormat="1" applyFont="1" applyBorder="1" applyAlignment="1" applyProtection="1">
      <alignment horizontal="center" vertical="center"/>
      <protection hidden="1"/>
    </xf>
    <xf numFmtId="164" fontId="59" fillId="0" borderId="2" xfId="1" applyNumberFormat="1" applyFont="1" applyBorder="1" applyAlignment="1">
      <alignment horizontal="center" vertical="center"/>
    </xf>
    <xf numFmtId="0" fontId="60" fillId="0" borderId="2" xfId="0" applyFont="1" applyFill="1" applyBorder="1" applyAlignment="1" applyProtection="1">
      <alignment horizontal="center" vertical="center" textRotation="90" wrapText="1"/>
      <protection hidden="1"/>
    </xf>
    <xf numFmtId="9" fontId="59" fillId="0" borderId="4" xfId="0" applyNumberFormat="1" applyFont="1" applyBorder="1" applyAlignment="1" applyProtection="1">
      <alignment horizontal="center" vertical="center"/>
      <protection hidden="1"/>
    </xf>
    <xf numFmtId="0" fontId="60" fillId="0" borderId="2" xfId="0" applyFont="1" applyBorder="1" applyAlignment="1" applyProtection="1">
      <alignment horizontal="center" vertical="center" textRotation="90"/>
      <protection hidden="1"/>
    </xf>
    <xf numFmtId="0" fontId="59" fillId="0" borderId="4" xfId="0" applyFont="1" applyBorder="1" applyAlignment="1" applyProtection="1">
      <alignment horizontal="center" vertical="center" textRotation="90"/>
      <protection locked="0"/>
    </xf>
    <xf numFmtId="0" fontId="59" fillId="0" borderId="2" xfId="0" applyFont="1" applyFill="1" applyBorder="1" applyAlignment="1" applyProtection="1">
      <alignment horizontal="justify" vertical="center" wrapText="1"/>
      <protection locked="0"/>
    </xf>
    <xf numFmtId="0" fontId="59" fillId="0" borderId="2" xfId="0" applyFont="1" applyFill="1" applyBorder="1" applyAlignment="1" applyProtection="1">
      <alignment horizontal="center" vertical="center"/>
      <protection locked="0"/>
    </xf>
    <xf numFmtId="14" fontId="59" fillId="0" borderId="2" xfId="0" applyNumberFormat="1" applyFont="1" applyFill="1" applyBorder="1" applyAlignment="1" applyProtection="1">
      <alignment horizontal="center" vertical="center" wrapText="1"/>
      <protection locked="0"/>
    </xf>
    <xf numFmtId="0" fontId="59" fillId="0" borderId="2" xfId="0" applyFont="1" applyBorder="1" applyAlignment="1" applyProtection="1">
      <alignment horizontal="center" vertical="center"/>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48" fillId="0" borderId="2" xfId="0" applyFont="1" applyBorder="1" applyAlignment="1" applyProtection="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0" fontId="52" fillId="0" borderId="2" xfId="0" applyFont="1" applyFill="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1"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59" fillId="0" borderId="0" xfId="0" applyFont="1" applyFill="1" applyAlignment="1">
      <alignment vertical="center"/>
    </xf>
    <xf numFmtId="0" fontId="3" fillId="0" borderId="81" xfId="0" applyFont="1" applyFill="1" applyBorder="1" applyAlignment="1">
      <alignment horizontal="center" vertical="center" wrapText="1"/>
    </xf>
    <xf numFmtId="0" fontId="48" fillId="3" borderId="2" xfId="0" applyFont="1" applyFill="1" applyBorder="1" applyAlignment="1" applyProtection="1">
      <alignment horizontal="center" vertical="center"/>
      <protection hidden="1"/>
    </xf>
    <xf numFmtId="0" fontId="48" fillId="3" borderId="2" xfId="0" applyFont="1" applyFill="1" applyBorder="1" applyAlignment="1" applyProtection="1">
      <alignment horizontal="center" vertical="center" textRotation="90"/>
      <protection locked="0"/>
    </xf>
    <xf numFmtId="9" fontId="48" fillId="3" borderId="2" xfId="0" applyNumberFormat="1" applyFont="1" applyFill="1" applyBorder="1" applyAlignment="1" applyProtection="1">
      <alignment horizontal="center" vertical="center"/>
      <protection hidden="1"/>
    </xf>
    <xf numFmtId="164" fontId="48" fillId="3" borderId="2" xfId="1" applyNumberFormat="1" applyFont="1" applyFill="1" applyBorder="1" applyAlignment="1">
      <alignment horizontal="center" vertical="center"/>
    </xf>
    <xf numFmtId="0" fontId="52" fillId="3" borderId="2" xfId="0" applyFont="1" applyFill="1" applyBorder="1" applyAlignment="1" applyProtection="1">
      <alignment horizontal="center" vertical="center" textRotation="90" wrapText="1"/>
      <protection hidden="1"/>
    </xf>
    <xf numFmtId="9" fontId="48" fillId="3" borderId="4" xfId="0" applyNumberFormat="1" applyFont="1" applyFill="1" applyBorder="1" applyAlignment="1" applyProtection="1">
      <alignment horizontal="center" vertical="center"/>
      <protection hidden="1"/>
    </xf>
    <xf numFmtId="0" fontId="52" fillId="3" borderId="2" xfId="0" applyFont="1" applyFill="1" applyBorder="1" applyAlignment="1" applyProtection="1">
      <alignment horizontal="center" vertical="center" textRotation="90"/>
      <protection hidden="1"/>
    </xf>
    <xf numFmtId="0" fontId="48" fillId="3" borderId="4" xfId="0" applyFont="1" applyFill="1" applyBorder="1" applyAlignment="1" applyProtection="1">
      <alignment horizontal="center" vertical="center" textRotation="90"/>
      <protection locked="0"/>
    </xf>
    <xf numFmtId="0" fontId="48" fillId="0" borderId="2" xfId="0" applyFont="1" applyBorder="1" applyAlignment="1" applyProtection="1">
      <alignment horizontal="center" vertical="center"/>
      <protection locked="0"/>
    </xf>
    <xf numFmtId="0" fontId="48" fillId="0" borderId="0" xfId="0" applyFont="1" applyFill="1" applyAlignment="1">
      <alignment vertical="center"/>
    </xf>
    <xf numFmtId="0" fontId="48" fillId="0" borderId="2" xfId="0" applyFont="1" applyFill="1" applyBorder="1" applyAlignment="1" applyProtection="1">
      <alignment horizontal="center" vertical="center" textRotation="90"/>
      <protection locked="0"/>
    </xf>
    <xf numFmtId="9" fontId="48" fillId="0" borderId="2" xfId="0" applyNumberFormat="1" applyFont="1" applyFill="1" applyBorder="1" applyAlignment="1" applyProtection="1">
      <alignment horizontal="center" vertical="center"/>
      <protection hidden="1"/>
    </xf>
    <xf numFmtId="9" fontId="48" fillId="0" borderId="4" xfId="0" applyNumberFormat="1" applyFont="1" applyFill="1" applyBorder="1" applyAlignment="1" applyProtection="1">
      <alignment horizontal="center" vertical="center"/>
      <protection hidden="1"/>
    </xf>
    <xf numFmtId="0" fontId="52" fillId="0" borderId="2" xfId="0" applyFont="1" applyFill="1" applyBorder="1" applyAlignment="1" applyProtection="1">
      <alignment horizontal="center" vertical="center" textRotation="90"/>
      <protection hidden="1"/>
    </xf>
    <xf numFmtId="0" fontId="48" fillId="0" borderId="4" xfId="0" applyFont="1" applyFill="1" applyBorder="1" applyAlignment="1" applyProtection="1">
      <alignment horizontal="center" vertical="center" textRotation="90"/>
      <protection locked="0"/>
    </xf>
    <xf numFmtId="0" fontId="6" fillId="3" borderId="0" xfId="0" applyFont="1" applyFill="1" applyAlignment="1">
      <alignment horizontal="center" vertical="center"/>
    </xf>
    <xf numFmtId="9" fontId="6" fillId="0" borderId="4" xfId="0" applyNumberFormat="1" applyFont="1" applyBorder="1" applyAlignment="1" applyProtection="1">
      <alignment horizontal="center" vertical="center" wrapText="1"/>
      <protection hidden="1"/>
    </xf>
    <xf numFmtId="0" fontId="19" fillId="12" borderId="12" xfId="0" applyFont="1" applyFill="1" applyBorder="1" applyAlignment="1" applyProtection="1">
      <alignment horizontal="center" vertical="center" wrapText="1" readingOrder="1"/>
      <protection hidden="1"/>
    </xf>
    <xf numFmtId="0" fontId="19" fillId="12" borderId="19" xfId="0" applyFont="1" applyFill="1" applyBorder="1" applyAlignment="1" applyProtection="1">
      <alignment horizontal="center" vertical="center" wrapText="1" readingOrder="1"/>
      <protection hidden="1"/>
    </xf>
    <xf numFmtId="0" fontId="19" fillId="12" borderId="13"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vertical="center" wrapText="1" readingOrder="1"/>
      <protection hidden="1"/>
    </xf>
    <xf numFmtId="0" fontId="19" fillId="12" borderId="0" xfId="0" applyFont="1" applyFill="1" applyBorder="1" applyAlignment="1" applyProtection="1">
      <alignment horizontal="center" vertical="center" wrapText="1" readingOrder="1"/>
      <protection hidden="1"/>
    </xf>
    <xf numFmtId="0" fontId="19" fillId="12" borderId="15" xfId="0" applyFont="1" applyFill="1" applyBorder="1" applyAlignment="1" applyProtection="1">
      <alignment horizontal="center" vertical="center" wrapText="1" readingOrder="1"/>
      <protection hidden="1"/>
    </xf>
    <xf numFmtId="0" fontId="19" fillId="13" borderId="12" xfId="0" applyFont="1" applyFill="1" applyBorder="1" applyAlignment="1" applyProtection="1">
      <alignment horizontal="center" vertical="center" wrapText="1" readingOrder="1"/>
      <protection hidden="1"/>
    </xf>
    <xf numFmtId="0" fontId="19" fillId="13" borderId="19"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vertical="center" wrapText="1" readingOrder="1"/>
      <protection hidden="1"/>
    </xf>
    <xf numFmtId="0" fontId="19" fillId="13" borderId="14" xfId="0" applyFont="1" applyFill="1" applyBorder="1" applyAlignment="1" applyProtection="1">
      <alignment horizontal="center" vertical="center" wrapText="1" readingOrder="1"/>
      <protection hidden="1"/>
    </xf>
    <xf numFmtId="0" fontId="19" fillId="13" borderId="0" xfId="0" applyFont="1" applyFill="1" applyBorder="1" applyAlignment="1" applyProtection="1">
      <alignment horizontal="center" vertical="center" wrapText="1" readingOrder="1"/>
      <protection hidden="1"/>
    </xf>
    <xf numFmtId="0" fontId="19" fillId="13" borderId="15" xfId="0" applyFont="1" applyFill="1" applyBorder="1" applyAlignment="1" applyProtection="1">
      <alignment horizontal="center" vertical="center" wrapText="1" readingOrder="1"/>
      <protection hidden="1"/>
    </xf>
    <xf numFmtId="0" fontId="19" fillId="13" borderId="16" xfId="0" applyFont="1" applyFill="1" applyBorder="1" applyAlignment="1" applyProtection="1">
      <alignment horizontal="center" vertical="center" wrapText="1" readingOrder="1"/>
      <protection hidden="1"/>
    </xf>
    <xf numFmtId="0" fontId="19" fillId="13" borderId="18" xfId="0" applyFont="1" applyFill="1" applyBorder="1" applyAlignment="1" applyProtection="1">
      <alignment horizontal="center" vertical="center" wrapText="1" readingOrder="1"/>
      <protection hidden="1"/>
    </xf>
    <xf numFmtId="0" fontId="19" fillId="13" borderId="17" xfId="0" applyFont="1" applyFill="1" applyBorder="1" applyAlignment="1" applyProtection="1">
      <alignment horizontal="center" vertical="center" wrapText="1" readingOrder="1"/>
      <protection hidden="1"/>
    </xf>
    <xf numFmtId="0" fontId="19" fillId="5" borderId="12" xfId="0" applyFont="1" applyFill="1" applyBorder="1" applyAlignment="1" applyProtection="1">
      <alignment horizontal="center" vertical="center" wrapText="1" readingOrder="1"/>
      <protection hidden="1"/>
    </xf>
    <xf numFmtId="0" fontId="19" fillId="5" borderId="19" xfId="0" applyFont="1" applyFill="1" applyBorder="1" applyAlignment="1" applyProtection="1">
      <alignment horizontal="center" vertical="center" wrapText="1" readingOrder="1"/>
      <protection hidden="1"/>
    </xf>
    <xf numFmtId="0" fontId="19" fillId="5" borderId="13" xfId="0" applyFont="1" applyFill="1" applyBorder="1" applyAlignment="1" applyProtection="1">
      <alignment horizontal="center" vertical="center" wrapText="1" readingOrder="1"/>
      <protection hidden="1"/>
    </xf>
    <xf numFmtId="0" fontId="19" fillId="5" borderId="14" xfId="0" applyFont="1" applyFill="1" applyBorder="1" applyAlignment="1" applyProtection="1">
      <alignment horizontal="center" vertical="center" wrapText="1" readingOrder="1"/>
      <protection hidden="1"/>
    </xf>
    <xf numFmtId="0" fontId="19" fillId="5" borderId="0" xfId="0" applyFont="1" applyFill="1" applyBorder="1" applyAlignment="1" applyProtection="1">
      <alignment horizontal="center" vertical="center" wrapText="1" readingOrder="1"/>
      <protection hidden="1"/>
    </xf>
    <xf numFmtId="0" fontId="19" fillId="5" borderId="15" xfId="0" applyFont="1" applyFill="1" applyBorder="1" applyAlignment="1" applyProtection="1">
      <alignment horizontal="center" vertical="center" wrapText="1" readingOrder="1"/>
      <protection hidden="1"/>
    </xf>
    <xf numFmtId="0" fontId="19" fillId="5" borderId="16" xfId="0" applyFont="1" applyFill="1" applyBorder="1" applyAlignment="1" applyProtection="1">
      <alignment horizontal="center" vertical="center" wrapText="1" readingOrder="1"/>
      <protection hidden="1"/>
    </xf>
    <xf numFmtId="0" fontId="19" fillId="5" borderId="18" xfId="0" applyFont="1" applyFill="1" applyBorder="1" applyAlignment="1" applyProtection="1">
      <alignment horizontal="center" vertical="center" wrapText="1" readingOrder="1"/>
      <protection hidden="1"/>
    </xf>
    <xf numFmtId="0" fontId="19" fillId="5"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vertical="center" wrapText="1" readingOrder="1"/>
      <protection hidden="1"/>
    </xf>
    <xf numFmtId="0" fontId="19" fillId="12" borderId="18" xfId="0" applyFont="1" applyFill="1" applyBorder="1" applyAlignment="1" applyProtection="1">
      <alignment horizontal="center" vertical="center" wrapText="1" readingOrder="1"/>
      <protection hidden="1"/>
    </xf>
    <xf numFmtId="0" fontId="19" fillId="12" borderId="17" xfId="0" applyFont="1" applyFill="1" applyBorder="1" applyAlignment="1" applyProtection="1">
      <alignment horizontal="center" vertical="center" wrapText="1" readingOrder="1"/>
      <protection hidden="1"/>
    </xf>
    <xf numFmtId="0" fontId="54" fillId="3" borderId="64" xfId="2" applyFont="1" applyFill="1" applyBorder="1" applyAlignment="1" applyProtection="1">
      <alignment horizontal="justify" vertical="center" wrapText="1"/>
    </xf>
    <xf numFmtId="0" fontId="54" fillId="3" borderId="65" xfId="2" applyFont="1" applyFill="1" applyBorder="1" applyAlignment="1" applyProtection="1">
      <alignment horizontal="justify" vertical="center" wrapText="1"/>
    </xf>
    <xf numFmtId="0" fontId="53" fillId="3" borderId="71" xfId="0" applyFont="1" applyFill="1" applyBorder="1" applyAlignment="1" applyProtection="1">
      <alignment horizontal="left" vertical="center" wrapText="1"/>
    </xf>
    <xf numFmtId="0" fontId="53" fillId="3" borderId="72" xfId="0" applyFont="1" applyFill="1" applyBorder="1" applyAlignment="1" applyProtection="1">
      <alignment horizontal="left" vertical="center" wrapText="1"/>
    </xf>
    <xf numFmtId="0" fontId="53" fillId="3" borderId="58" xfId="3" applyFont="1" applyFill="1" applyBorder="1" applyAlignment="1" applyProtection="1">
      <alignment horizontal="left" vertical="top" wrapText="1" readingOrder="1"/>
    </xf>
    <xf numFmtId="0" fontId="53" fillId="3" borderId="59" xfId="3" applyFont="1" applyFill="1" applyBorder="1" applyAlignment="1" applyProtection="1">
      <alignment horizontal="left" vertical="top" wrapText="1" readingOrder="1"/>
    </xf>
    <xf numFmtId="0" fontId="54" fillId="3" borderId="60" xfId="2" applyFont="1" applyFill="1" applyBorder="1" applyAlignment="1" applyProtection="1">
      <alignment horizontal="justify" vertical="center" wrapText="1"/>
    </xf>
    <xf numFmtId="0" fontId="54" fillId="3" borderId="61" xfId="2" applyFont="1" applyFill="1" applyBorder="1" applyAlignment="1" applyProtection="1">
      <alignment horizontal="justify" vertical="center" wrapText="1"/>
    </xf>
    <xf numFmtId="0" fontId="53" fillId="3" borderId="62" xfId="0" applyFont="1" applyFill="1" applyBorder="1" applyAlignment="1" applyProtection="1">
      <alignment horizontal="left" vertical="center" wrapText="1"/>
    </xf>
    <xf numFmtId="0" fontId="53" fillId="3" borderId="63" xfId="0" applyFont="1" applyFill="1" applyBorder="1" applyAlignment="1" applyProtection="1">
      <alignment horizontal="left" vertical="center" wrapText="1"/>
    </xf>
    <xf numFmtId="0" fontId="48" fillId="3" borderId="14" xfId="2" applyFont="1" applyFill="1" applyBorder="1" applyAlignment="1" applyProtection="1">
      <alignment horizontal="left" vertical="top" wrapText="1"/>
    </xf>
    <xf numFmtId="0" fontId="48" fillId="3" borderId="0" xfId="2" applyFont="1" applyFill="1" applyBorder="1" applyAlignment="1" applyProtection="1">
      <alignment horizontal="left" vertical="top" wrapText="1"/>
    </xf>
    <xf numFmtId="0" fontId="48" fillId="3" borderId="15" xfId="2" applyFont="1" applyFill="1" applyBorder="1" applyAlignment="1" applyProtection="1">
      <alignment horizontal="left" vertical="top" wrapText="1"/>
    </xf>
    <xf numFmtId="0" fontId="53" fillId="3" borderId="73" xfId="0" applyFont="1" applyFill="1" applyBorder="1" applyAlignment="1" applyProtection="1">
      <alignment horizontal="left" vertical="center" wrapText="1"/>
    </xf>
    <xf numFmtId="0" fontId="53" fillId="3" borderId="74" xfId="0" applyFont="1" applyFill="1" applyBorder="1" applyAlignment="1" applyProtection="1">
      <alignment horizontal="left" vertical="center" wrapText="1"/>
    </xf>
    <xf numFmtId="0" fontId="54" fillId="3" borderId="66" xfId="0" applyFont="1" applyFill="1" applyBorder="1" applyAlignment="1" applyProtection="1">
      <alignment horizontal="justify" vertical="center" wrapText="1"/>
    </xf>
    <xf numFmtId="0" fontId="54" fillId="3" borderId="67" xfId="0" applyFont="1" applyFill="1" applyBorder="1" applyAlignment="1" applyProtection="1">
      <alignment horizontal="justify" vertical="center" wrapText="1"/>
    </xf>
    <xf numFmtId="0" fontId="49" fillId="14" borderId="48" xfId="2" applyFont="1" applyFill="1" applyBorder="1" applyAlignment="1" applyProtection="1">
      <alignment horizontal="center" vertical="center" wrapText="1"/>
    </xf>
    <xf numFmtId="0" fontId="49" fillId="14" borderId="49" xfId="2" applyFont="1" applyFill="1" applyBorder="1" applyAlignment="1" applyProtection="1">
      <alignment horizontal="center" vertical="center" wrapText="1"/>
    </xf>
    <xf numFmtId="0" fontId="49" fillId="14" borderId="50" xfId="2" applyFont="1" applyFill="1" applyBorder="1" applyAlignment="1" applyProtection="1">
      <alignment horizontal="center" vertical="center" wrapText="1"/>
    </xf>
    <xf numFmtId="0" fontId="48" fillId="0" borderId="14" xfId="2" quotePrefix="1" applyFont="1" applyBorder="1" applyAlignment="1" applyProtection="1">
      <alignment horizontal="left" vertical="center" wrapText="1"/>
    </xf>
    <xf numFmtId="0" fontId="48" fillId="0" borderId="0" xfId="2" quotePrefix="1" applyFont="1" applyBorder="1" applyAlignment="1" applyProtection="1">
      <alignment horizontal="left" vertical="center" wrapText="1"/>
    </xf>
    <xf numFmtId="0" fontId="48" fillId="0" borderId="15" xfId="2" quotePrefix="1" applyFont="1" applyBorder="1" applyAlignment="1" applyProtection="1">
      <alignment horizontal="left" vertical="center" wrapText="1"/>
    </xf>
    <xf numFmtId="0" fontId="48" fillId="0" borderId="68" xfId="2" quotePrefix="1" applyFont="1" applyBorder="1" applyAlignment="1" applyProtection="1">
      <alignment horizontal="left" vertical="center" wrapText="1"/>
    </xf>
    <xf numFmtId="0" fontId="48" fillId="0" borderId="69" xfId="2" quotePrefix="1" applyFont="1" applyBorder="1" applyAlignment="1" applyProtection="1">
      <alignment horizontal="left" vertical="center" wrapText="1"/>
    </xf>
    <xf numFmtId="0" fontId="48" fillId="0" borderId="70" xfId="2" quotePrefix="1" applyFont="1" applyBorder="1" applyAlignment="1" applyProtection="1">
      <alignment horizontal="left" vertical="center" wrapText="1"/>
    </xf>
    <xf numFmtId="0" fontId="50" fillId="3" borderId="51" xfId="2" quotePrefix="1" applyFont="1" applyFill="1" applyBorder="1" applyAlignment="1" applyProtection="1">
      <alignment horizontal="left" vertical="top" wrapText="1"/>
    </xf>
    <xf numFmtId="0" fontId="51" fillId="3" borderId="52" xfId="2" quotePrefix="1" applyFont="1" applyFill="1" applyBorder="1" applyAlignment="1" applyProtection="1">
      <alignment horizontal="left" vertical="top" wrapText="1"/>
    </xf>
    <xf numFmtId="0" fontId="51" fillId="3" borderId="53" xfId="2" quotePrefix="1" applyFont="1" applyFill="1" applyBorder="1" applyAlignment="1" applyProtection="1">
      <alignment horizontal="left" vertical="top" wrapText="1"/>
    </xf>
    <xf numFmtId="0" fontId="48" fillId="0" borderId="14" xfId="2" quotePrefix="1" applyFont="1" applyBorder="1" applyAlignment="1" applyProtection="1">
      <alignment horizontal="left" vertical="top" wrapText="1"/>
    </xf>
    <xf numFmtId="0" fontId="48" fillId="0" borderId="0" xfId="2" quotePrefix="1" applyFont="1" applyBorder="1" applyAlignment="1" applyProtection="1">
      <alignment horizontal="left" vertical="top" wrapText="1"/>
    </xf>
    <xf numFmtId="0" fontId="48" fillId="0" borderId="15" xfId="2" quotePrefix="1" applyFont="1" applyBorder="1" applyAlignment="1" applyProtection="1">
      <alignment horizontal="left" vertical="top" wrapText="1"/>
    </xf>
    <xf numFmtId="0" fontId="53" fillId="14" borderId="54" xfId="3" applyFont="1" applyFill="1" applyBorder="1" applyAlignment="1" applyProtection="1">
      <alignment horizontal="center" vertical="center" wrapText="1"/>
    </xf>
    <xf numFmtId="0" fontId="53" fillId="14" borderId="55" xfId="3" applyFont="1" applyFill="1" applyBorder="1" applyAlignment="1" applyProtection="1">
      <alignment horizontal="center" vertical="center" wrapText="1"/>
    </xf>
    <xf numFmtId="0" fontId="53" fillId="14" borderId="56" xfId="2" applyFont="1" applyFill="1" applyBorder="1" applyAlignment="1" applyProtection="1">
      <alignment horizontal="center" vertical="center"/>
    </xf>
    <xf numFmtId="0" fontId="53"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Border="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14" xfId="0" applyFont="1" applyBorder="1" applyAlignment="1">
      <alignment horizontal="center" vertical="center" wrapText="1"/>
    </xf>
    <xf numFmtId="0" fontId="42" fillId="0" borderId="0" xfId="0" applyFont="1" applyBorder="1" applyAlignment="1">
      <alignment horizontal="center" vertical="center"/>
    </xf>
    <xf numFmtId="0" fontId="42" fillId="0" borderId="14" xfId="0" applyFont="1" applyBorder="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Border="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12" xfId="0" applyFont="1" applyFill="1" applyBorder="1" applyAlignment="1">
      <alignment horizontal="center" vertical="center" textRotation="90" wrapText="1" readingOrder="1"/>
    </xf>
    <xf numFmtId="0" fontId="18" fillId="10" borderId="19" xfId="0" applyFont="1" applyFill="1" applyBorder="1" applyAlignment="1">
      <alignment horizontal="center" vertical="center" textRotation="90" wrapText="1" readingOrder="1"/>
    </xf>
    <xf numFmtId="0" fontId="18" fillId="10" borderId="13" xfId="0" applyFont="1" applyFill="1" applyBorder="1" applyAlignment="1">
      <alignment horizontal="center" vertical="center" textRotation="90" wrapText="1" readingOrder="1"/>
    </xf>
    <xf numFmtId="0" fontId="18" fillId="10" borderId="14" xfId="0" applyFont="1" applyFill="1" applyBorder="1" applyAlignment="1">
      <alignment horizontal="center" vertical="center" textRotation="90" wrapText="1" readingOrder="1"/>
    </xf>
    <xf numFmtId="0" fontId="18" fillId="10" borderId="0" xfId="0" applyFont="1" applyFill="1" applyBorder="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18" fillId="10" borderId="16" xfId="0" applyFont="1" applyFill="1" applyBorder="1" applyAlignment="1">
      <alignment horizontal="center" vertical="center" textRotation="90" wrapText="1" readingOrder="1"/>
    </xf>
    <xf numFmtId="0" fontId="18" fillId="10" borderId="18" xfId="0" applyFont="1" applyFill="1" applyBorder="1" applyAlignment="1">
      <alignment horizontal="center" vertical="center" textRotation="90" wrapText="1" readingOrder="1"/>
    </xf>
    <xf numFmtId="0" fontId="18" fillId="10" borderId="17" xfId="0" applyFont="1" applyFill="1" applyBorder="1" applyAlignment="1">
      <alignment horizontal="center" vertical="center" textRotation="90" wrapText="1" readingOrder="1"/>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2" fillId="0" borderId="17" xfId="0" applyFont="1" applyBorder="1" applyAlignment="1">
      <alignment horizontal="center" vertical="center"/>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Border="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Border="1" applyAlignment="1">
      <alignment horizontal="center" vertical="center" wrapText="1" readingOrder="1"/>
    </xf>
    <xf numFmtId="0" fontId="41" fillId="13" borderId="24" xfId="0" applyFont="1" applyFill="1" applyBorder="1" applyAlignment="1">
      <alignment horizontal="center" vertical="center" wrapText="1" readingOrder="1"/>
    </xf>
    <xf numFmtId="0" fontId="42" fillId="0" borderId="75" xfId="0" applyFont="1" applyBorder="1" applyAlignment="1">
      <alignment horizontal="center" vertical="center" wrapText="1"/>
    </xf>
    <xf numFmtId="0" fontId="42" fillId="0" borderId="75" xfId="0" applyFont="1" applyBorder="1" applyAlignment="1">
      <alignment horizontal="center" vertical="center"/>
    </xf>
    <xf numFmtId="0" fontId="42" fillId="0" borderId="77" xfId="0" applyFont="1" applyBorder="1" applyAlignment="1">
      <alignment horizontal="center" vertical="center"/>
    </xf>
    <xf numFmtId="0" fontId="42" fillId="0" borderId="78" xfId="0" applyFont="1" applyBorder="1" applyAlignment="1">
      <alignment horizontal="center" vertical="center"/>
    </xf>
    <xf numFmtId="0" fontId="42" fillId="0" borderId="79" xfId="0" applyFont="1" applyBorder="1" applyAlignment="1">
      <alignment horizontal="center" vertical="center"/>
    </xf>
    <xf numFmtId="0" fontId="42" fillId="0" borderId="0" xfId="0" applyFont="1" applyBorder="1" applyAlignment="1">
      <alignment horizontal="center" vertical="center" wrapText="1"/>
    </xf>
    <xf numFmtId="0" fontId="42" fillId="0" borderId="76" xfId="0" applyFont="1" applyBorder="1" applyAlignment="1">
      <alignment horizontal="center" vertical="center"/>
    </xf>
    <xf numFmtId="0" fontId="42" fillId="0" borderId="80" xfId="0" applyFont="1" applyBorder="1" applyAlignment="1">
      <alignment horizontal="center" vertical="center"/>
    </xf>
    <xf numFmtId="0" fontId="6" fillId="3" borderId="4"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9" fontId="6" fillId="3" borderId="5" xfId="0" applyNumberFormat="1"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3" borderId="4" xfId="0" applyFont="1" applyFill="1" applyBorder="1" applyAlignment="1" applyProtection="1">
      <alignment horizontal="justify" vertical="center" wrapText="1"/>
    </xf>
    <xf numFmtId="0" fontId="6" fillId="3" borderId="8" xfId="0" applyFont="1" applyFill="1" applyBorder="1" applyAlignment="1" applyProtection="1">
      <alignment horizontal="justify" vertical="center" wrapText="1"/>
    </xf>
    <xf numFmtId="0" fontId="6" fillId="3" borderId="4" xfId="0" quotePrefix="1" applyFont="1" applyFill="1" applyBorder="1" applyAlignment="1" applyProtection="1">
      <alignment horizontal="center" vertical="center" wrapText="1"/>
      <protection locked="0"/>
    </xf>
    <xf numFmtId="0" fontId="52" fillId="3" borderId="4" xfId="0" applyFont="1" applyFill="1" applyBorder="1" applyAlignment="1" applyProtection="1">
      <alignment horizontal="center" vertical="center" wrapText="1"/>
      <protection hidden="1"/>
    </xf>
    <xf numFmtId="0" fontId="6" fillId="0" borderId="4"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3" borderId="4" xfId="0" applyFont="1" applyFill="1" applyBorder="1" applyAlignment="1" applyProtection="1">
      <alignment horizontal="justify" vertical="center"/>
    </xf>
    <xf numFmtId="0" fontId="6" fillId="3" borderId="8" xfId="0" applyFont="1" applyFill="1" applyBorder="1" applyAlignment="1" applyProtection="1">
      <alignment horizontal="justify" vertical="center"/>
    </xf>
    <xf numFmtId="0" fontId="48" fillId="3" borderId="4" xfId="0" quotePrefix="1" applyFont="1" applyFill="1" applyBorder="1" applyAlignment="1" applyProtection="1">
      <alignment horizontal="center" vertical="center" wrapText="1"/>
      <protection locked="0"/>
    </xf>
    <xf numFmtId="0" fontId="6" fillId="3" borderId="8" xfId="0" quotePrefix="1" applyFont="1" applyFill="1" applyBorder="1" applyAlignment="1" applyProtection="1">
      <alignment horizontal="center" vertical="center" wrapText="1"/>
      <protection locked="0"/>
    </xf>
    <xf numFmtId="9" fontId="48" fillId="3" borderId="4" xfId="0" applyNumberFormat="1" applyFont="1" applyFill="1" applyBorder="1" applyAlignment="1" applyProtection="1">
      <alignment horizontal="center" vertical="center" wrapText="1"/>
      <protection locked="0"/>
    </xf>
    <xf numFmtId="9" fontId="48" fillId="3" borderId="8" xfId="0" applyNumberFormat="1" applyFont="1" applyFill="1" applyBorder="1" applyAlignment="1" applyProtection="1">
      <alignment horizontal="center" vertical="center" wrapText="1"/>
      <protection locked="0"/>
    </xf>
    <xf numFmtId="9" fontId="48" fillId="3" borderId="5" xfId="0" applyNumberFormat="1"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57" fillId="0" borderId="4" xfId="0" applyFont="1" applyFill="1" applyBorder="1" applyAlignment="1" applyProtection="1">
      <alignment horizontal="center" vertical="center" wrapText="1"/>
      <protection hidden="1"/>
    </xf>
    <xf numFmtId="0" fontId="57" fillId="0" borderId="8" xfId="0" applyFont="1" applyFill="1" applyBorder="1" applyAlignment="1" applyProtection="1">
      <alignment horizontal="center" vertical="center" wrapText="1"/>
      <protection hidden="1"/>
    </xf>
    <xf numFmtId="0" fontId="57" fillId="0" borderId="5" xfId="0" applyFont="1" applyFill="1" applyBorder="1" applyAlignment="1" applyProtection="1">
      <alignment horizontal="center" vertical="center" wrapText="1"/>
      <protection hidden="1"/>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6" fillId="0" borderId="4" xfId="0" applyFont="1" applyBorder="1" applyAlignment="1" applyProtection="1">
      <alignment horizontal="justify" vertical="center" wrapText="1"/>
    </xf>
    <xf numFmtId="0" fontId="6" fillId="0" borderId="8" xfId="0" applyFont="1" applyBorder="1" applyAlignment="1" applyProtection="1">
      <alignment horizontal="justify" vertical="center" wrapText="1"/>
    </xf>
    <xf numFmtId="0" fontId="6" fillId="0" borderId="5" xfId="0" applyFont="1" applyBorder="1" applyAlignment="1" applyProtection="1">
      <alignment horizontal="justify" vertical="center" wrapText="1"/>
    </xf>
    <xf numFmtId="0" fontId="6" fillId="0" borderId="8" xfId="0" applyFont="1" applyBorder="1" applyAlignment="1" applyProtection="1">
      <alignment horizontal="justify" vertical="center"/>
    </xf>
    <xf numFmtId="0" fontId="6" fillId="0" borderId="8"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9" fontId="6" fillId="0" borderId="5" xfId="0" applyNumberFormat="1" applyFont="1" applyBorder="1" applyAlignment="1" applyProtection="1">
      <alignment horizontal="center" vertical="center" wrapText="1"/>
      <protection locked="0"/>
    </xf>
    <xf numFmtId="0" fontId="6" fillId="0" borderId="4"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4" xfId="0" quotePrefix="1"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48" fillId="0" borderId="4" xfId="0" applyFont="1" applyBorder="1" applyAlignment="1" applyProtection="1">
      <alignment vertical="center" wrapText="1"/>
      <protection locked="0"/>
    </xf>
    <xf numFmtId="0" fontId="48" fillId="0" borderId="8" xfId="0" applyFont="1" applyBorder="1" applyAlignment="1" applyProtection="1">
      <alignment vertical="center" wrapText="1"/>
      <protection locked="0"/>
    </xf>
    <xf numFmtId="0" fontId="6" fillId="0" borderId="5" xfId="0" applyFont="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 fillId="9" borderId="7" xfId="0" applyFont="1" applyFill="1" applyBorder="1" applyAlignment="1">
      <alignment horizontal="lef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52" fillId="0" borderId="4" xfId="0" applyFont="1" applyFill="1" applyBorder="1" applyAlignment="1" applyProtection="1">
      <alignment horizontal="center" vertical="center" wrapText="1"/>
      <protection hidden="1"/>
    </xf>
    <xf numFmtId="0" fontId="52" fillId="0" borderId="8" xfId="0" applyFont="1" applyFill="1" applyBorder="1" applyAlignment="1" applyProtection="1">
      <alignment horizontal="center" vertical="center" wrapText="1"/>
      <protection hidden="1"/>
    </xf>
    <xf numFmtId="0" fontId="52" fillId="0" borderId="5" xfId="0" applyFont="1" applyFill="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locked="0"/>
    </xf>
    <xf numFmtId="9" fontId="48" fillId="0" borderId="8" xfId="0" applyNumberFormat="1" applyFont="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48" fillId="0" borderId="8" xfId="0" applyFont="1" applyBorder="1" applyAlignment="1" applyProtection="1">
      <alignment horizontal="center" vertical="center"/>
    </xf>
    <xf numFmtId="0" fontId="48" fillId="0" borderId="4" xfId="0" applyFont="1" applyBorder="1" applyAlignment="1" applyProtection="1">
      <alignment horizontal="center" vertical="center" wrapText="1"/>
    </xf>
    <xf numFmtId="0" fontId="48" fillId="0" borderId="8" xfId="0" applyFont="1" applyBorder="1" applyAlignment="1" applyProtection="1">
      <alignment horizontal="center" vertical="center" wrapText="1"/>
    </xf>
    <xf numFmtId="0" fontId="48" fillId="0" borderId="5" xfId="0" applyFont="1" applyBorder="1" applyAlignment="1" applyProtection="1">
      <alignment horizontal="center" vertical="center" wrapText="1"/>
    </xf>
    <xf numFmtId="0" fontId="48" fillId="0" borderId="4" xfId="0" applyFont="1" applyBorder="1" applyAlignment="1" applyProtection="1">
      <alignment horizontal="justify" vertical="center" wrapText="1"/>
    </xf>
    <xf numFmtId="0" fontId="48" fillId="0" borderId="8" xfId="0" applyFont="1" applyBorder="1" applyAlignment="1" applyProtection="1">
      <alignment horizontal="justify" vertical="center"/>
    </xf>
    <xf numFmtId="0" fontId="20" fillId="5" borderId="14" xfId="0" applyFont="1" applyFill="1" applyBorder="1" applyAlignment="1" applyProtection="1">
      <alignment horizontal="center" vertical="center" wrapText="1" readingOrder="1"/>
      <protection hidden="1"/>
    </xf>
    <xf numFmtId="0" fontId="20" fillId="5" borderId="0" xfId="0" applyFont="1" applyFill="1" applyBorder="1" applyAlignment="1" applyProtection="1">
      <alignment horizontal="center" vertical="center" wrapText="1" readingOrder="1"/>
      <protection hidden="1"/>
    </xf>
    <xf numFmtId="0" fontId="20" fillId="5" borderId="15" xfId="0" applyFont="1" applyFill="1" applyBorder="1" applyAlignment="1" applyProtection="1">
      <alignment horizontal="center" vertical="center" wrapText="1" readingOrder="1"/>
      <protection hidden="1"/>
    </xf>
    <xf numFmtId="0" fontId="20" fillId="12" borderId="0" xfId="0" applyFont="1" applyFill="1" applyBorder="1" applyAlignment="1" applyProtection="1">
      <alignment horizontal="center" vertical="center" wrapText="1" readingOrder="1"/>
      <protection hidden="1"/>
    </xf>
    <xf numFmtId="0" fontId="20" fillId="12"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vertical="center" wrapText="1" readingOrder="1"/>
      <protection hidden="1"/>
    </xf>
    <xf numFmtId="0" fontId="20" fillId="13" borderId="0" xfId="0" applyFont="1" applyFill="1" applyBorder="1" applyAlignment="1" applyProtection="1">
      <alignment horizontal="center" vertical="center" wrapText="1" readingOrder="1"/>
      <protection hidden="1"/>
    </xf>
    <xf numFmtId="0" fontId="20" fillId="13" borderId="15" xfId="0" applyFont="1" applyFill="1" applyBorder="1" applyAlignment="1" applyProtection="1">
      <alignment horizontal="center" vertical="center" wrapText="1" readingOrder="1"/>
      <protection hidden="1"/>
    </xf>
    <xf numFmtId="0" fontId="20" fillId="13"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vertical="center" wrapText="1" readingOrder="1"/>
      <protection hidden="1"/>
    </xf>
    <xf numFmtId="0" fontId="20" fillId="13" borderId="19" xfId="0" applyFont="1" applyFill="1" applyBorder="1" applyAlignment="1" applyProtection="1">
      <alignment horizontal="center" vertical="center" wrapText="1" readingOrder="1"/>
      <protection hidden="1"/>
    </xf>
    <xf numFmtId="0" fontId="20" fillId="13" borderId="13" xfId="0" applyFont="1" applyFill="1" applyBorder="1" applyAlignment="1" applyProtection="1">
      <alignment horizontal="center" vertical="center" wrapText="1" readingOrder="1"/>
      <protection hidden="1"/>
    </xf>
    <xf numFmtId="0" fontId="20" fillId="13" borderId="16" xfId="0" applyFont="1" applyFill="1" applyBorder="1" applyAlignment="1" applyProtection="1">
      <alignment horizontal="center" vertical="center" wrapText="1" readingOrder="1"/>
      <protection hidden="1"/>
    </xf>
    <xf numFmtId="0" fontId="20" fillId="13" borderId="18" xfId="0" applyFont="1" applyFill="1" applyBorder="1" applyAlignment="1" applyProtection="1">
      <alignment horizontal="center" vertical="center" wrapText="1" readingOrder="1"/>
      <protection hidden="1"/>
    </xf>
    <xf numFmtId="0" fontId="20" fillId="13" borderId="17"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vertical="center" wrapText="1" readingOrder="1"/>
      <protection hidden="1"/>
    </xf>
    <xf numFmtId="0" fontId="20" fillId="12" borderId="17" xfId="0" applyFont="1" applyFill="1" applyBorder="1" applyAlignment="1" applyProtection="1">
      <alignment horizontal="center" vertical="center" wrapText="1" readingOrder="1"/>
      <protection hidden="1"/>
    </xf>
    <xf numFmtId="0" fontId="20" fillId="12" borderId="19"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vertical="center" wrapText="1" readingOrder="1"/>
      <protection hidden="1"/>
    </xf>
    <xf numFmtId="0" fontId="20" fillId="5" borderId="16" xfId="0" applyFont="1" applyFill="1" applyBorder="1" applyAlignment="1" applyProtection="1">
      <alignment horizontal="center" vertical="center" wrapText="1" readingOrder="1"/>
      <protection hidden="1"/>
    </xf>
    <xf numFmtId="0" fontId="20" fillId="5" borderId="18" xfId="0" applyFont="1" applyFill="1" applyBorder="1" applyAlignment="1" applyProtection="1">
      <alignment horizontal="center" vertical="center" wrapText="1" readingOrder="1"/>
      <protection hidden="1"/>
    </xf>
    <xf numFmtId="0" fontId="20" fillId="5" borderId="19" xfId="0" applyFont="1" applyFill="1" applyBorder="1" applyAlignment="1" applyProtection="1">
      <alignment horizontal="center" vertical="center" wrapText="1" readingOrder="1"/>
      <protection hidden="1"/>
    </xf>
    <xf numFmtId="0" fontId="20" fillId="5" borderId="17" xfId="0" applyFont="1" applyFill="1" applyBorder="1" applyAlignment="1" applyProtection="1">
      <alignment horizontal="center" vertical="center" wrapText="1" readingOrder="1"/>
      <protection hidden="1"/>
    </xf>
    <xf numFmtId="0" fontId="20" fillId="5" borderId="13" xfId="0" applyFont="1" applyFill="1" applyBorder="1" applyAlignment="1" applyProtection="1">
      <alignment horizontal="center" vertic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Border="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Border="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Border="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Border="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0"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wrapText="1"/>
    </xf>
    <xf numFmtId="0" fontId="17" fillId="0" borderId="0" xfId="0" applyFont="1" applyBorder="1" applyAlignment="1">
      <alignment horizontal="center" vertical="center" wrapText="1"/>
    </xf>
    <xf numFmtId="0" fontId="20" fillId="12" borderId="13" xfId="0" applyFont="1" applyFill="1" applyBorder="1" applyAlignment="1" applyProtection="1">
      <alignment horizontal="center" vertical="center" wrapText="1" readingOrder="1"/>
      <protection hidden="1"/>
    </xf>
    <xf numFmtId="0" fontId="20" fillId="5" borderId="12" xfId="0" applyFont="1" applyFill="1" applyBorder="1" applyAlignment="1" applyProtection="1">
      <alignment horizontal="center" vertical="center" wrapText="1" readingOrder="1"/>
      <protection hidden="1"/>
    </xf>
    <xf numFmtId="0" fontId="24" fillId="0" borderId="0" xfId="0" applyFont="1" applyAlignment="1">
      <alignment horizontal="center" vertical="center" wrapText="1"/>
    </xf>
    <xf numFmtId="0" fontId="18" fillId="10" borderId="0" xfId="0" applyFont="1" applyFill="1" applyAlignment="1">
      <alignment horizontal="center" vertical="center" textRotation="90" wrapText="1" readingOrder="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Border="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554">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xr9:uid="{00000000-0011-0000-FFFF-FFFF0000000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203\Owncloud\Users\jguzm\Downloads\Mapa_riesgos_ERU_2022_Atenci&#243;n%20al%20Ciudadano%2029.0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directiva y accionistas y/o de proveedores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B37" zoomScale="110" zoomScaleNormal="110" workbookViewId="0">
      <selection activeCell="B43" sqref="B43:H43"/>
    </sheetView>
  </sheetViews>
  <sheetFormatPr baseColWidth="10" defaultColWidth="11.42578125" defaultRowHeight="15" x14ac:dyDescent="0.25"/>
  <cols>
    <col min="1" max="1" width="2.85546875" style="41" customWidth="1"/>
    <col min="2" max="3" width="24.7109375" style="41" customWidth="1"/>
    <col min="4" max="4" width="16" style="41" customWidth="1"/>
    <col min="5" max="5" width="24.7109375" style="41" customWidth="1"/>
    <col min="6" max="6" width="27.7109375" style="41" customWidth="1"/>
    <col min="7" max="8" width="24.7109375" style="41" customWidth="1"/>
    <col min="9" max="16384" width="11.42578125" style="41"/>
  </cols>
  <sheetData>
    <row r="1" spans="2:8" ht="15.75" thickBot="1" x14ac:dyDescent="0.3"/>
    <row r="2" spans="2:8" ht="18" x14ac:dyDescent="0.25">
      <c r="B2" s="256" t="s">
        <v>140</v>
      </c>
      <c r="C2" s="257"/>
      <c r="D2" s="257"/>
      <c r="E2" s="257"/>
      <c r="F2" s="257"/>
      <c r="G2" s="257"/>
      <c r="H2" s="258"/>
    </row>
    <row r="3" spans="2:8" x14ac:dyDescent="0.25">
      <c r="B3" s="42"/>
      <c r="C3" s="43"/>
      <c r="D3" s="43"/>
      <c r="E3" s="43"/>
      <c r="F3" s="43"/>
      <c r="G3" s="43"/>
      <c r="H3" s="44"/>
    </row>
    <row r="4" spans="2:8" ht="63" customHeight="1" x14ac:dyDescent="0.25">
      <c r="B4" s="259" t="s">
        <v>183</v>
      </c>
      <c r="C4" s="260"/>
      <c r="D4" s="260"/>
      <c r="E4" s="260"/>
      <c r="F4" s="260"/>
      <c r="G4" s="260"/>
      <c r="H4" s="261"/>
    </row>
    <row r="5" spans="2:8" ht="63" customHeight="1" x14ac:dyDescent="0.25">
      <c r="B5" s="262"/>
      <c r="C5" s="263"/>
      <c r="D5" s="263"/>
      <c r="E5" s="263"/>
      <c r="F5" s="263"/>
      <c r="G5" s="263"/>
      <c r="H5" s="264"/>
    </row>
    <row r="6" spans="2:8" ht="16.5" x14ac:dyDescent="0.25">
      <c r="B6" s="265" t="s">
        <v>138</v>
      </c>
      <c r="C6" s="266"/>
      <c r="D6" s="266"/>
      <c r="E6" s="266"/>
      <c r="F6" s="266"/>
      <c r="G6" s="266"/>
      <c r="H6" s="267"/>
    </row>
    <row r="7" spans="2:8" ht="95.25" customHeight="1" x14ac:dyDescent="0.25">
      <c r="B7" s="275" t="s">
        <v>143</v>
      </c>
      <c r="C7" s="276"/>
      <c r="D7" s="276"/>
      <c r="E7" s="276"/>
      <c r="F7" s="276"/>
      <c r="G7" s="276"/>
      <c r="H7" s="277"/>
    </row>
    <row r="8" spans="2:8" ht="16.5" x14ac:dyDescent="0.25">
      <c r="B8" s="79"/>
      <c r="C8" s="80"/>
      <c r="D8" s="80"/>
      <c r="E8" s="80"/>
      <c r="F8" s="80"/>
      <c r="G8" s="80"/>
      <c r="H8" s="81"/>
    </row>
    <row r="9" spans="2:8" ht="16.5" customHeight="1" x14ac:dyDescent="0.25">
      <c r="B9" s="268" t="s">
        <v>176</v>
      </c>
      <c r="C9" s="269"/>
      <c r="D9" s="269"/>
      <c r="E9" s="269"/>
      <c r="F9" s="269"/>
      <c r="G9" s="269"/>
      <c r="H9" s="270"/>
    </row>
    <row r="10" spans="2:8" ht="44.25" customHeight="1" x14ac:dyDescent="0.25">
      <c r="B10" s="268"/>
      <c r="C10" s="269"/>
      <c r="D10" s="269"/>
      <c r="E10" s="269"/>
      <c r="F10" s="269"/>
      <c r="G10" s="269"/>
      <c r="H10" s="270"/>
    </row>
    <row r="11" spans="2:8" ht="15.75" thickBot="1" x14ac:dyDescent="0.3">
      <c r="B11" s="67"/>
      <c r="C11" s="70"/>
      <c r="D11" s="75"/>
      <c r="E11" s="76"/>
      <c r="F11" s="76"/>
      <c r="G11" s="77"/>
      <c r="H11" s="78"/>
    </row>
    <row r="12" spans="2:8" ht="15.75" thickTop="1" x14ac:dyDescent="0.25">
      <c r="B12" s="67"/>
      <c r="C12" s="271" t="s">
        <v>139</v>
      </c>
      <c r="D12" s="272"/>
      <c r="E12" s="273" t="s">
        <v>177</v>
      </c>
      <c r="F12" s="274"/>
      <c r="G12" s="70"/>
      <c r="H12" s="71"/>
    </row>
    <row r="13" spans="2:8" ht="35.25" customHeight="1" x14ac:dyDescent="0.25">
      <c r="B13" s="67"/>
      <c r="C13" s="243" t="s">
        <v>170</v>
      </c>
      <c r="D13" s="244"/>
      <c r="E13" s="245" t="s">
        <v>175</v>
      </c>
      <c r="F13" s="246"/>
      <c r="G13" s="70"/>
      <c r="H13" s="71"/>
    </row>
    <row r="14" spans="2:8" ht="17.25" customHeight="1" x14ac:dyDescent="0.25">
      <c r="B14" s="67"/>
      <c r="C14" s="243" t="s">
        <v>171</v>
      </c>
      <c r="D14" s="244"/>
      <c r="E14" s="245" t="s">
        <v>173</v>
      </c>
      <c r="F14" s="246"/>
      <c r="G14" s="70"/>
      <c r="H14" s="71"/>
    </row>
    <row r="15" spans="2:8" ht="19.5" customHeight="1" x14ac:dyDescent="0.25">
      <c r="B15" s="67"/>
      <c r="C15" s="243" t="s">
        <v>172</v>
      </c>
      <c r="D15" s="244"/>
      <c r="E15" s="245" t="s">
        <v>174</v>
      </c>
      <c r="F15" s="246"/>
      <c r="G15" s="70"/>
      <c r="H15" s="71"/>
    </row>
    <row r="16" spans="2:8" ht="69.75" customHeight="1" x14ac:dyDescent="0.25">
      <c r="B16" s="67"/>
      <c r="C16" s="243" t="s">
        <v>141</v>
      </c>
      <c r="D16" s="244"/>
      <c r="E16" s="245" t="s">
        <v>142</v>
      </c>
      <c r="F16" s="246"/>
      <c r="G16" s="70"/>
      <c r="H16" s="71"/>
    </row>
    <row r="17" spans="2:8" ht="34.5" customHeight="1" x14ac:dyDescent="0.25">
      <c r="B17" s="67"/>
      <c r="C17" s="247" t="s">
        <v>2</v>
      </c>
      <c r="D17" s="248"/>
      <c r="E17" s="239" t="s">
        <v>184</v>
      </c>
      <c r="F17" s="240"/>
      <c r="G17" s="70"/>
      <c r="H17" s="71"/>
    </row>
    <row r="18" spans="2:8" ht="27.75" customHeight="1" x14ac:dyDescent="0.25">
      <c r="B18" s="67"/>
      <c r="C18" s="247" t="s">
        <v>3</v>
      </c>
      <c r="D18" s="248"/>
      <c r="E18" s="239" t="s">
        <v>185</v>
      </c>
      <c r="F18" s="240"/>
      <c r="G18" s="70"/>
      <c r="H18" s="71"/>
    </row>
    <row r="19" spans="2:8" ht="28.5" customHeight="1" x14ac:dyDescent="0.25">
      <c r="B19" s="67"/>
      <c r="C19" s="247" t="s">
        <v>38</v>
      </c>
      <c r="D19" s="248"/>
      <c r="E19" s="239" t="s">
        <v>186</v>
      </c>
      <c r="F19" s="240"/>
      <c r="G19" s="70"/>
      <c r="H19" s="71"/>
    </row>
    <row r="20" spans="2:8" ht="72.75" customHeight="1" x14ac:dyDescent="0.25">
      <c r="B20" s="67"/>
      <c r="C20" s="247" t="s">
        <v>1</v>
      </c>
      <c r="D20" s="248"/>
      <c r="E20" s="239" t="s">
        <v>187</v>
      </c>
      <c r="F20" s="240"/>
      <c r="G20" s="70"/>
      <c r="H20" s="71"/>
    </row>
    <row r="21" spans="2:8" ht="64.5" customHeight="1" x14ac:dyDescent="0.25">
      <c r="B21" s="67"/>
      <c r="C21" s="247" t="s">
        <v>44</v>
      </c>
      <c r="D21" s="248"/>
      <c r="E21" s="239" t="s">
        <v>145</v>
      </c>
      <c r="F21" s="240"/>
      <c r="G21" s="70"/>
      <c r="H21" s="71"/>
    </row>
    <row r="22" spans="2:8" ht="71.25" customHeight="1" x14ac:dyDescent="0.25">
      <c r="B22" s="67"/>
      <c r="C22" s="247" t="s">
        <v>144</v>
      </c>
      <c r="D22" s="248"/>
      <c r="E22" s="239" t="s">
        <v>146</v>
      </c>
      <c r="F22" s="240"/>
      <c r="G22" s="70"/>
      <c r="H22" s="71"/>
    </row>
    <row r="23" spans="2:8" ht="55.5" customHeight="1" x14ac:dyDescent="0.25">
      <c r="B23" s="67"/>
      <c r="C23" s="241" t="s">
        <v>147</v>
      </c>
      <c r="D23" s="242"/>
      <c r="E23" s="239" t="s">
        <v>148</v>
      </c>
      <c r="F23" s="240"/>
      <c r="G23" s="70"/>
      <c r="H23" s="71"/>
    </row>
    <row r="24" spans="2:8" ht="42" customHeight="1" x14ac:dyDescent="0.25">
      <c r="B24" s="67"/>
      <c r="C24" s="241" t="s">
        <v>42</v>
      </c>
      <c r="D24" s="242"/>
      <c r="E24" s="239" t="s">
        <v>149</v>
      </c>
      <c r="F24" s="240"/>
      <c r="G24" s="70"/>
      <c r="H24" s="71"/>
    </row>
    <row r="25" spans="2:8" ht="59.25" customHeight="1" x14ac:dyDescent="0.25">
      <c r="B25" s="67"/>
      <c r="C25" s="241" t="s">
        <v>137</v>
      </c>
      <c r="D25" s="242"/>
      <c r="E25" s="239" t="s">
        <v>150</v>
      </c>
      <c r="F25" s="240"/>
      <c r="G25" s="70"/>
      <c r="H25" s="71"/>
    </row>
    <row r="26" spans="2:8" ht="23.25" customHeight="1" x14ac:dyDescent="0.25">
      <c r="B26" s="67"/>
      <c r="C26" s="241" t="s">
        <v>12</v>
      </c>
      <c r="D26" s="242"/>
      <c r="E26" s="239" t="s">
        <v>151</v>
      </c>
      <c r="F26" s="240"/>
      <c r="G26" s="70"/>
      <c r="H26" s="71"/>
    </row>
    <row r="27" spans="2:8" ht="30.75" customHeight="1" x14ac:dyDescent="0.25">
      <c r="B27" s="67"/>
      <c r="C27" s="241" t="s">
        <v>155</v>
      </c>
      <c r="D27" s="242"/>
      <c r="E27" s="239" t="s">
        <v>152</v>
      </c>
      <c r="F27" s="240"/>
      <c r="G27" s="70"/>
      <c r="H27" s="71"/>
    </row>
    <row r="28" spans="2:8" ht="35.25" customHeight="1" x14ac:dyDescent="0.25">
      <c r="B28" s="67"/>
      <c r="C28" s="241" t="s">
        <v>156</v>
      </c>
      <c r="D28" s="242"/>
      <c r="E28" s="239" t="s">
        <v>153</v>
      </c>
      <c r="F28" s="240"/>
      <c r="G28" s="70"/>
      <c r="H28" s="71"/>
    </row>
    <row r="29" spans="2:8" ht="33" customHeight="1" x14ac:dyDescent="0.25">
      <c r="B29" s="67"/>
      <c r="C29" s="241" t="s">
        <v>156</v>
      </c>
      <c r="D29" s="242"/>
      <c r="E29" s="239" t="s">
        <v>153</v>
      </c>
      <c r="F29" s="240"/>
      <c r="G29" s="70"/>
      <c r="H29" s="71"/>
    </row>
    <row r="30" spans="2:8" ht="30" customHeight="1" x14ac:dyDescent="0.25">
      <c r="B30" s="67"/>
      <c r="C30" s="241" t="s">
        <v>157</v>
      </c>
      <c r="D30" s="242"/>
      <c r="E30" s="239" t="s">
        <v>154</v>
      </c>
      <c r="F30" s="240"/>
      <c r="G30" s="70"/>
      <c r="H30" s="71"/>
    </row>
    <row r="31" spans="2:8" ht="35.25" customHeight="1" x14ac:dyDescent="0.25">
      <c r="B31" s="67"/>
      <c r="C31" s="241" t="s">
        <v>158</v>
      </c>
      <c r="D31" s="242"/>
      <c r="E31" s="239" t="s">
        <v>159</v>
      </c>
      <c r="F31" s="240"/>
      <c r="G31" s="70"/>
      <c r="H31" s="71"/>
    </row>
    <row r="32" spans="2:8" ht="31.5" customHeight="1" x14ac:dyDescent="0.25">
      <c r="B32" s="67"/>
      <c r="C32" s="241" t="s">
        <v>160</v>
      </c>
      <c r="D32" s="242"/>
      <c r="E32" s="239" t="s">
        <v>161</v>
      </c>
      <c r="F32" s="240"/>
      <c r="G32" s="70"/>
      <c r="H32" s="71"/>
    </row>
    <row r="33" spans="2:8" ht="35.25" customHeight="1" x14ac:dyDescent="0.25">
      <c r="B33" s="67"/>
      <c r="C33" s="241" t="s">
        <v>162</v>
      </c>
      <c r="D33" s="242"/>
      <c r="E33" s="239" t="s">
        <v>163</v>
      </c>
      <c r="F33" s="240"/>
      <c r="G33" s="70"/>
      <c r="H33" s="71"/>
    </row>
    <row r="34" spans="2:8" ht="59.25" customHeight="1" x14ac:dyDescent="0.25">
      <c r="B34" s="67"/>
      <c r="C34" s="241" t="s">
        <v>164</v>
      </c>
      <c r="D34" s="242"/>
      <c r="E34" s="239" t="s">
        <v>165</v>
      </c>
      <c r="F34" s="240"/>
      <c r="G34" s="70"/>
      <c r="H34" s="71"/>
    </row>
    <row r="35" spans="2:8" ht="29.25" customHeight="1" x14ac:dyDescent="0.25">
      <c r="B35" s="67"/>
      <c r="C35" s="241" t="s">
        <v>29</v>
      </c>
      <c r="D35" s="242"/>
      <c r="E35" s="239" t="s">
        <v>166</v>
      </c>
      <c r="F35" s="240"/>
      <c r="G35" s="70"/>
      <c r="H35" s="71"/>
    </row>
    <row r="36" spans="2:8" ht="82.5" customHeight="1" x14ac:dyDescent="0.25">
      <c r="B36" s="67"/>
      <c r="C36" s="241" t="s">
        <v>168</v>
      </c>
      <c r="D36" s="242"/>
      <c r="E36" s="239" t="s">
        <v>167</v>
      </c>
      <c r="F36" s="240"/>
      <c r="G36" s="70"/>
      <c r="H36" s="71"/>
    </row>
    <row r="37" spans="2:8" ht="46.5" customHeight="1" x14ac:dyDescent="0.25">
      <c r="B37" s="67"/>
      <c r="C37" s="241" t="s">
        <v>35</v>
      </c>
      <c r="D37" s="242"/>
      <c r="E37" s="239" t="s">
        <v>169</v>
      </c>
      <c r="F37" s="240"/>
      <c r="G37" s="70"/>
      <c r="H37" s="71"/>
    </row>
    <row r="38" spans="2:8" ht="6.75" customHeight="1" thickBot="1" x14ac:dyDescent="0.3">
      <c r="B38" s="67"/>
      <c r="C38" s="252"/>
      <c r="D38" s="253"/>
      <c r="E38" s="254"/>
      <c r="F38" s="255"/>
      <c r="G38" s="70"/>
      <c r="H38" s="71"/>
    </row>
    <row r="39" spans="2:8" ht="15.75" thickTop="1" x14ac:dyDescent="0.25">
      <c r="B39" s="67"/>
      <c r="C39" s="68"/>
      <c r="D39" s="68"/>
      <c r="E39" s="69"/>
      <c r="F39" s="69"/>
      <c r="G39" s="70"/>
      <c r="H39" s="71"/>
    </row>
    <row r="40" spans="2:8" ht="21" customHeight="1" x14ac:dyDescent="0.25">
      <c r="B40" s="249" t="s">
        <v>178</v>
      </c>
      <c r="C40" s="250"/>
      <c r="D40" s="250"/>
      <c r="E40" s="250"/>
      <c r="F40" s="250"/>
      <c r="G40" s="250"/>
      <c r="H40" s="251"/>
    </row>
    <row r="41" spans="2:8" ht="20.25" customHeight="1" x14ac:dyDescent="0.25">
      <c r="B41" s="249" t="s">
        <v>179</v>
      </c>
      <c r="C41" s="250"/>
      <c r="D41" s="250"/>
      <c r="E41" s="250"/>
      <c r="F41" s="250"/>
      <c r="G41" s="250"/>
      <c r="H41" s="251"/>
    </row>
    <row r="42" spans="2:8" ht="20.25" customHeight="1" x14ac:dyDescent="0.25">
      <c r="B42" s="249" t="s">
        <v>180</v>
      </c>
      <c r="C42" s="250"/>
      <c r="D42" s="250"/>
      <c r="E42" s="250"/>
      <c r="F42" s="250"/>
      <c r="G42" s="250"/>
      <c r="H42" s="251"/>
    </row>
    <row r="43" spans="2:8" ht="20.25" customHeight="1" x14ac:dyDescent="0.25">
      <c r="B43" s="249" t="s">
        <v>181</v>
      </c>
      <c r="C43" s="250"/>
      <c r="D43" s="250"/>
      <c r="E43" s="250"/>
      <c r="F43" s="250"/>
      <c r="G43" s="250"/>
      <c r="H43" s="251"/>
    </row>
    <row r="44" spans="2:8" x14ac:dyDescent="0.25">
      <c r="B44" s="249" t="s">
        <v>182</v>
      </c>
      <c r="C44" s="250"/>
      <c r="D44" s="250"/>
      <c r="E44" s="250"/>
      <c r="F44" s="250"/>
      <c r="G44" s="250"/>
      <c r="H44" s="251"/>
    </row>
    <row r="45" spans="2:8" ht="15.75" thickBot="1" x14ac:dyDescent="0.3">
      <c r="B45" s="72"/>
      <c r="C45" s="73"/>
      <c r="D45" s="73"/>
      <c r="E45" s="73"/>
      <c r="F45" s="73"/>
      <c r="G45" s="73"/>
      <c r="H45" s="74"/>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448"/>
  <sheetViews>
    <sheetView topLeftCell="A193" zoomScale="25" zoomScaleNormal="25" workbookViewId="0">
      <selection activeCell="AJ30" sqref="AJ30"/>
    </sheetView>
  </sheetViews>
  <sheetFormatPr baseColWidth="10" defaultRowHeight="15" x14ac:dyDescent="0.25"/>
  <cols>
    <col min="2" max="9" width="5.710937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7109375" customWidth="1"/>
    <col min="26" max="31" width="5.7109375" customWidth="1"/>
  </cols>
  <sheetData>
    <row r="1" spans="1:76"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row>
    <row r="2" spans="1:76" ht="18" customHeight="1" x14ac:dyDescent="0.25">
      <c r="A2" s="41"/>
      <c r="B2" s="295" t="s">
        <v>134</v>
      </c>
      <c r="C2" s="296"/>
      <c r="D2" s="296"/>
      <c r="E2" s="296"/>
      <c r="F2" s="296"/>
      <c r="G2" s="296"/>
      <c r="H2" s="296"/>
      <c r="I2" s="296"/>
      <c r="J2" s="297" t="s">
        <v>2</v>
      </c>
      <c r="K2" s="297"/>
      <c r="L2" s="297"/>
      <c r="M2" s="297"/>
      <c r="N2" s="297"/>
      <c r="O2" s="297"/>
      <c r="P2" s="297"/>
      <c r="Q2" s="297"/>
      <c r="R2" s="297"/>
      <c r="S2" s="297"/>
      <c r="T2" s="297"/>
      <c r="U2" s="297"/>
      <c r="V2" s="297"/>
      <c r="W2" s="297"/>
      <c r="X2" s="297"/>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row>
    <row r="3" spans="1:76" ht="18.75" customHeight="1" x14ac:dyDescent="0.25">
      <c r="A3" s="41"/>
      <c r="B3" s="296"/>
      <c r="C3" s="296"/>
      <c r="D3" s="296"/>
      <c r="E3" s="296"/>
      <c r="F3" s="296"/>
      <c r="G3" s="296"/>
      <c r="H3" s="296"/>
      <c r="I3" s="296"/>
      <c r="J3" s="297"/>
      <c r="K3" s="297"/>
      <c r="L3" s="297"/>
      <c r="M3" s="297"/>
      <c r="N3" s="297"/>
      <c r="O3" s="297"/>
      <c r="P3" s="297"/>
      <c r="Q3" s="297"/>
      <c r="R3" s="297"/>
      <c r="S3" s="297"/>
      <c r="T3" s="297"/>
      <c r="U3" s="297"/>
      <c r="V3" s="297"/>
      <c r="W3" s="297"/>
      <c r="X3" s="297"/>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row>
    <row r="4" spans="1:76" ht="15" customHeight="1" x14ac:dyDescent="0.25">
      <c r="A4" s="41"/>
      <c r="B4" s="296"/>
      <c r="C4" s="296"/>
      <c r="D4" s="296"/>
      <c r="E4" s="296"/>
      <c r="F4" s="296"/>
      <c r="G4" s="296"/>
      <c r="H4" s="296"/>
      <c r="I4" s="296"/>
      <c r="J4" s="297"/>
      <c r="K4" s="297"/>
      <c r="L4" s="297"/>
      <c r="M4" s="297"/>
      <c r="N4" s="297"/>
      <c r="O4" s="297"/>
      <c r="P4" s="297"/>
      <c r="Q4" s="297"/>
      <c r="R4" s="297"/>
      <c r="S4" s="297"/>
      <c r="T4" s="297"/>
      <c r="U4" s="297"/>
      <c r="V4" s="297"/>
      <c r="W4" s="297"/>
      <c r="X4" s="297"/>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row>
    <row r="5" spans="1:76"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row>
    <row r="6" spans="1:76" ht="15" customHeight="1" x14ac:dyDescent="0.25">
      <c r="A6" s="41"/>
      <c r="B6" s="298" t="s">
        <v>4</v>
      </c>
      <c r="C6" s="299"/>
      <c r="D6" s="300"/>
      <c r="E6" s="284" t="s">
        <v>107</v>
      </c>
      <c r="F6" s="285"/>
      <c r="G6" s="285"/>
      <c r="H6" s="285"/>
      <c r="I6" s="285"/>
      <c r="J6" s="84" t="str">
        <f ca="1">IF(AND('Mapa final'!$AB$7="Muy Alta",'Mapa final'!$AD$7="Leve"),CONCATENATE("R1C",'Mapa final'!$R$7),"")</f>
        <v/>
      </c>
      <c r="K6" s="85" t="str">
        <f>IF(AND('Mapa final'!$AB$8="Muy Alta",'Mapa final'!$AD$8="Leve"),CONCATENATE("R1C",'Mapa final'!$R$8),"")</f>
        <v/>
      </c>
      <c r="L6" s="86" t="str">
        <f>IF(AND('Mapa final'!$AB$9="Muy Alta",'Mapa final'!$AD$9="Leve"),CONCATENATE("R1C",'Mapa final'!$R$9),"")</f>
        <v/>
      </c>
      <c r="M6" s="84" t="str">
        <f ca="1">IF(AND('Mapa final'!$AB$7="Muy Alta",'Mapa final'!$AD$7="Menor"),CONCATENATE("R1C",'Mapa final'!$R$7),"")</f>
        <v/>
      </c>
      <c r="N6" s="85" t="str">
        <f>IF(AND('Mapa final'!$AB$8="Muy Alta",'Mapa final'!$AD$8="Menor"),CONCATENATE("R1C",'Mapa final'!$R$8),"")</f>
        <v/>
      </c>
      <c r="O6" s="86" t="str">
        <f>IF(AND('Mapa final'!$AB$9="Muy Alta",'Mapa final'!$AD$9="Menor"),CONCATENATE("R1C",'Mapa final'!$R$9),"")</f>
        <v/>
      </c>
      <c r="P6" s="84" t="str">
        <f ca="1">IF(AND('Mapa final'!$AB$7="Muy Alta",'Mapa final'!$AD$7="Moderado"),CONCATENATE("R1C",'Mapa final'!$R$7),"")</f>
        <v/>
      </c>
      <c r="Q6" s="85" t="str">
        <f>IF(AND('Mapa final'!$AB$8="Muy Alta",'Mapa final'!$AD$8="Moderado"),CONCATENATE("R1C",'Mapa final'!$R$8),"")</f>
        <v/>
      </c>
      <c r="R6" s="86" t="str">
        <f>IF(AND('Mapa final'!$AB$9="Muy Alta",'Mapa final'!$AD$9="Moderado"),CONCATENATE("R1C",'Mapa final'!$R$9),"")</f>
        <v/>
      </c>
      <c r="S6" s="84" t="str">
        <f ca="1">IF(AND('Mapa final'!$AB$7="Muy Alta",'Mapa final'!$AD$7="Mayor"),CONCATENATE("R1C",'Mapa final'!$R$7),"")</f>
        <v/>
      </c>
      <c r="T6" s="85" t="str">
        <f>IF(AND('Mapa final'!$AB$8="Muy Alta",'Mapa final'!$AD$8="Mayor"),CONCATENATE("R1C",'Mapa final'!$R$8),"")</f>
        <v/>
      </c>
      <c r="U6" s="86" t="str">
        <f>IF(AND('Mapa final'!$AB$9="Muy Alta",'Mapa final'!$AD$9="Mayor"),CONCATENATE("R1C",'Mapa final'!$R$9),"")</f>
        <v/>
      </c>
      <c r="V6" s="212" t="str">
        <f ca="1">IF(AND('Mapa final'!$AB$7="Muy Alta",'Mapa final'!$AD$7="Catastrófico"),CONCATENATE("R1C",'Mapa final'!$R$7),"")</f>
        <v/>
      </c>
      <c r="W6" s="213" t="str">
        <f>IF(AND('Mapa final'!$AB$8="Muy Alta",'Mapa final'!$AD$8="Catastrófico"),CONCATENATE("R1C",'Mapa final'!$R$8),"")</f>
        <v/>
      </c>
      <c r="X6" s="214" t="str">
        <f>IF(AND('Mapa final'!$AB$9="Muy Alta",'Mapa final'!$AD$9="Catastrófico"),CONCATENATE("R1C",'Mapa final'!$R$9),"")</f>
        <v/>
      </c>
      <c r="Y6" s="41"/>
      <c r="Z6" s="289" t="s">
        <v>73</v>
      </c>
      <c r="AA6" s="290"/>
      <c r="AB6" s="290"/>
      <c r="AC6" s="290"/>
      <c r="AD6" s="290"/>
      <c r="AE6" s="29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row>
    <row r="7" spans="1:76" ht="15" customHeight="1" x14ac:dyDescent="0.25">
      <c r="A7" s="41"/>
      <c r="B7" s="301"/>
      <c r="C7" s="302"/>
      <c r="D7" s="303"/>
      <c r="E7" s="288"/>
      <c r="F7" s="287"/>
      <c r="G7" s="287"/>
      <c r="H7" s="287"/>
      <c r="I7" s="287"/>
      <c r="J7" s="87" t="str">
        <f ca="1">IF(AND('Mapa final'!$AB$10="Muy Alta",'Mapa final'!$AD$10="Leve"),CONCATENATE("R2C",'Mapa final'!$R$10),"")</f>
        <v/>
      </c>
      <c r="K7" s="40" t="str">
        <f>IF(AND('Mapa final'!$AB$11="Muy Alta",'Mapa final'!$AD$11="Leve"),CONCATENATE("R2C",'Mapa final'!$R$11),"")</f>
        <v/>
      </c>
      <c r="L7" s="88" t="str">
        <f>IF(AND('Mapa final'!$AB$12="Muy Alta",'Mapa final'!$AD$12="Leve"),CONCATENATE("R2C",'Mapa final'!$R$12),"")</f>
        <v/>
      </c>
      <c r="M7" s="87" t="str">
        <f ca="1">IF(AND('Mapa final'!$AB$10="Muy Alta",'Mapa final'!$AD$10="Menor"),CONCATENATE("R2C",'Mapa final'!$R$10),"")</f>
        <v/>
      </c>
      <c r="N7" s="40" t="str">
        <f>IF(AND('Mapa final'!$AB$11="Muy Alta",'Mapa final'!$AD$11="Menor"),CONCATENATE("R2C",'Mapa final'!$R$11),"")</f>
        <v/>
      </c>
      <c r="O7" s="88" t="str">
        <f>IF(AND('Mapa final'!$AB$12="Muy Alta",'Mapa final'!$AD$12="Menor"),CONCATENATE("R2C",'Mapa final'!$R$12),"")</f>
        <v/>
      </c>
      <c r="P7" s="87" t="str">
        <f ca="1">IF(AND('Mapa final'!$AB$10="Muy Alta",'Mapa final'!$AD$10="Moderado"),CONCATENATE("R2C",'Mapa final'!$R$10),"")</f>
        <v/>
      </c>
      <c r="Q7" s="40" t="str">
        <f>IF(AND('Mapa final'!$AB$11="Muy Alta",'Mapa final'!$AD$11="Moderado"),CONCATENATE("R2C",'Mapa final'!$R$11),"")</f>
        <v/>
      </c>
      <c r="R7" s="88" t="str">
        <f>IF(AND('Mapa final'!$AB$12="Muy Alta",'Mapa final'!$AD$12="Moderado"),CONCATENATE("R2C",'Mapa final'!$R$12),"")</f>
        <v/>
      </c>
      <c r="S7" s="87" t="str">
        <f ca="1">IF(AND('Mapa final'!$AB$10="Muy Alta",'Mapa final'!$AD$10="Mayor"),CONCATENATE("R2C",'Mapa final'!$R$10),"")</f>
        <v/>
      </c>
      <c r="T7" s="40" t="str">
        <f>IF(AND('Mapa final'!$AB$11="Muy Alta",'Mapa final'!$AD$11="Mayor"),CONCATENATE("R2C",'Mapa final'!$R$11),"")</f>
        <v/>
      </c>
      <c r="U7" s="88" t="str">
        <f>IF(AND('Mapa final'!$AB$12="Muy Alta",'Mapa final'!$AD$12="Mayor"),CONCATENATE("R2C",'Mapa final'!$R$12),"")</f>
        <v/>
      </c>
      <c r="V7" s="215" t="str">
        <f ca="1">IF(AND('Mapa final'!$AB$10="Muy Alta",'Mapa final'!$AD$10="Catastrófico"),CONCATENATE("R2C",'Mapa final'!$R$10),"")</f>
        <v/>
      </c>
      <c r="W7" s="216" t="str">
        <f>IF(AND('Mapa final'!$AB$11="Muy Alta",'Mapa final'!$AD$11="Catastrófico"),CONCATENATE("R2C",'Mapa final'!$R$11),"")</f>
        <v/>
      </c>
      <c r="X7" s="217" t="str">
        <f>IF(AND('Mapa final'!$AB$12="Muy Alta",'Mapa final'!$AD$12="Catastrófico"),CONCATENATE("R2C",'Mapa final'!$R$12),"")</f>
        <v/>
      </c>
      <c r="Y7" s="41"/>
      <c r="Z7" s="292"/>
      <c r="AA7" s="293"/>
      <c r="AB7" s="293"/>
      <c r="AC7" s="293"/>
      <c r="AD7" s="293"/>
      <c r="AE7" s="294"/>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row>
    <row r="8" spans="1:76" ht="15" customHeight="1" x14ac:dyDescent="0.25">
      <c r="A8" s="41"/>
      <c r="B8" s="301"/>
      <c r="C8" s="302"/>
      <c r="D8" s="303"/>
      <c r="E8" s="288"/>
      <c r="F8" s="287"/>
      <c r="G8" s="287"/>
      <c r="H8" s="287"/>
      <c r="I8" s="287"/>
      <c r="J8" s="87" t="str">
        <f ca="1">IF(AND('Mapa final'!$AB$13="Muy Alta",'Mapa final'!$AD$13="Leve"),CONCATENATE("R3C",'Mapa final'!$R$13),"")</f>
        <v/>
      </c>
      <c r="K8" s="40" t="str">
        <f>IF(AND('Mapa final'!$AB$14="Muy Alta",'Mapa final'!$AD$14="Leve"),CONCATENATE("R3C",'Mapa final'!$R$14),"")</f>
        <v/>
      </c>
      <c r="L8" s="88" t="str">
        <f>IF(AND('Mapa final'!$AB$15="Muy Alta",'Mapa final'!$AD$15="Leve"),CONCATENATE("R3C",'Mapa final'!$R$15),"")</f>
        <v/>
      </c>
      <c r="M8" s="87" t="str">
        <f ca="1">IF(AND('Mapa final'!$AB$13="Muy Alta",'Mapa final'!$AD$13="Menor"),CONCATENATE("R3C",'Mapa final'!$R$13),"")</f>
        <v/>
      </c>
      <c r="N8" s="40" t="str">
        <f>IF(AND('Mapa final'!$AB$14="Muy Alta",'Mapa final'!$AD$14="Menor"),CONCATENATE("R3C",'Mapa final'!$R$14),"")</f>
        <v/>
      </c>
      <c r="O8" s="88" t="str">
        <f>IF(AND('Mapa final'!$AB$15="Muy Alta",'Mapa final'!$AD$15="Menor"),CONCATENATE("R3C",'Mapa final'!$R$15),"")</f>
        <v/>
      </c>
      <c r="P8" s="87" t="str">
        <f ca="1">IF(AND('Mapa final'!$AB$13="Muy Alta",'Mapa final'!$AD$13="Moderado"),CONCATENATE("R3C",'Mapa final'!$R$13),"")</f>
        <v/>
      </c>
      <c r="Q8" s="40" t="str">
        <f>IF(AND('Mapa final'!$AB$14="Muy Alta",'Mapa final'!$AD$14="Moderado"),CONCATENATE("R3C",'Mapa final'!$R$14),"")</f>
        <v/>
      </c>
      <c r="R8" s="88" t="str">
        <f>IF(AND('Mapa final'!$AB$15="Muy Alta",'Mapa final'!$AD$15="Moderado"),CONCATENATE("R3C",'Mapa final'!$R$15),"")</f>
        <v/>
      </c>
      <c r="S8" s="87" t="str">
        <f ca="1">IF(AND('Mapa final'!$AB$13="Muy Alta",'Mapa final'!$AD$13="Mayor"),CONCATENATE("R3C",'Mapa final'!$R$13),"")</f>
        <v/>
      </c>
      <c r="T8" s="40" t="str">
        <f>IF(AND('Mapa final'!$AB$14="Muy Alta",'Mapa final'!$AD$14="Mayor"),CONCATENATE("R3C",'Mapa final'!$R$14),"")</f>
        <v/>
      </c>
      <c r="U8" s="88" t="str">
        <f>IF(AND('Mapa final'!$AB$15="Muy Alta",'Mapa final'!$AD$15="Mayor"),CONCATENATE("R3C",'Mapa final'!$R$15),"")</f>
        <v/>
      </c>
      <c r="V8" s="215" t="str">
        <f ca="1">IF(AND('Mapa final'!$AB$13="Muy Alta",'Mapa final'!$AD$13="Catastrófico"),CONCATENATE("R3C",'Mapa final'!$R$13),"")</f>
        <v/>
      </c>
      <c r="W8" s="216" t="str">
        <f>IF(AND('Mapa final'!$AB$14="Muy Alta",'Mapa final'!$AD$14="Catastrófico"),CONCATENATE("R3C",'Mapa final'!$R$14),"")</f>
        <v/>
      </c>
      <c r="X8" s="217" t="str">
        <f>IF(AND('Mapa final'!$AB$15="Muy Alta",'Mapa final'!$AD$15="Catastrófico"),CONCATENATE("R3C",'Mapa final'!$R$15),"")</f>
        <v/>
      </c>
      <c r="Y8" s="41"/>
      <c r="Z8" s="292"/>
      <c r="AA8" s="293"/>
      <c r="AB8" s="293"/>
      <c r="AC8" s="293"/>
      <c r="AD8" s="293"/>
      <c r="AE8" s="294"/>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row>
    <row r="9" spans="1:76" ht="15" customHeight="1" x14ac:dyDescent="0.25">
      <c r="A9" s="41"/>
      <c r="B9" s="301"/>
      <c r="C9" s="302"/>
      <c r="D9" s="303"/>
      <c r="E9" s="288"/>
      <c r="F9" s="287"/>
      <c r="G9" s="287"/>
      <c r="H9" s="287"/>
      <c r="I9" s="287"/>
      <c r="J9" s="87" t="str">
        <f ca="1">IF(AND('Mapa final'!$AB$16="Muy Alta",'Mapa final'!$AD$16="Leve"),CONCATENATE("R4C",'Mapa final'!$R$16),"")</f>
        <v/>
      </c>
      <c r="K9" s="40" t="str">
        <f>IF(AND('Mapa final'!$AB$17="Muy Alta",'Mapa final'!$AD$17="Leve"),CONCATENATE("R4C",'Mapa final'!$R$17),"")</f>
        <v/>
      </c>
      <c r="L9" s="88" t="str">
        <f>IF(AND('Mapa final'!$AB$18="Muy Alta",'Mapa final'!$AD$18="Leve"),CONCATENATE("R4C",'Mapa final'!$R$18),"")</f>
        <v/>
      </c>
      <c r="M9" s="87" t="str">
        <f ca="1">IF(AND('Mapa final'!$AB$16="Muy Alta",'Mapa final'!$AD$16="Menor"),CONCATENATE("R4C",'Mapa final'!$R$16),"")</f>
        <v/>
      </c>
      <c r="N9" s="40" t="str">
        <f>IF(AND('Mapa final'!$AB$17="Muy Alta",'Mapa final'!$AD$17="Menor"),CONCATENATE("R4C",'Mapa final'!$R$17),"")</f>
        <v/>
      </c>
      <c r="O9" s="88" t="str">
        <f>IF(AND('Mapa final'!$AB$18="Muy Alta",'Mapa final'!$AD$18="Menor"),CONCATENATE("R4C",'Mapa final'!$R$18),"")</f>
        <v/>
      </c>
      <c r="P9" s="87" t="str">
        <f ca="1">IF(AND('Mapa final'!$AB$16="Muy Alta",'Mapa final'!$AD$16="Moderado"),CONCATENATE("R4C",'Mapa final'!$R$16),"")</f>
        <v/>
      </c>
      <c r="Q9" s="40" t="str">
        <f>IF(AND('Mapa final'!$AB$17="Muy Alta",'Mapa final'!$AD$17="Moderado"),CONCATENATE("R4C",'Mapa final'!$R$17),"")</f>
        <v/>
      </c>
      <c r="R9" s="88" t="str">
        <f>IF(AND('Mapa final'!$AB$18="Muy Alta",'Mapa final'!$AD$18="Moderado"),CONCATENATE("R4C",'Mapa final'!$R$18),"")</f>
        <v/>
      </c>
      <c r="S9" s="87" t="str">
        <f ca="1">IF(AND('Mapa final'!$AB$16="Muy Alta",'Mapa final'!$AD$16="Mayor"),CONCATENATE("R4C",'Mapa final'!$R$16),"")</f>
        <v/>
      </c>
      <c r="T9" s="40" t="str">
        <f>IF(AND('Mapa final'!$AB$17="Muy Alta",'Mapa final'!$AD$17="Mayor"),CONCATENATE("R4C",'Mapa final'!$R$17),"")</f>
        <v/>
      </c>
      <c r="U9" s="88" t="str">
        <f>IF(AND('Mapa final'!$AB$18="Muy Alta",'Mapa final'!$AD$18="Mayor"),CONCATENATE("R4C",'Mapa final'!$R$18),"")</f>
        <v/>
      </c>
      <c r="V9" s="215" t="str">
        <f ca="1">IF(AND('Mapa final'!$AB$16="Muy Alta",'Mapa final'!$AD$16="Catastrófico"),CONCATENATE("R4C",'Mapa final'!$R$16),"")</f>
        <v/>
      </c>
      <c r="W9" s="216" t="str">
        <f>IF(AND('Mapa final'!$AB$17="Muy Alta",'Mapa final'!$AD$17="Catastrófico"),CONCATENATE("R4C",'Mapa final'!$R$17),"")</f>
        <v/>
      </c>
      <c r="X9" s="217" t="str">
        <f>IF(AND('Mapa final'!$AB$18="Muy Alta",'Mapa final'!$AD$18="Catastrófico"),CONCATENATE("R4C",'Mapa final'!$R$18),"")</f>
        <v/>
      </c>
      <c r="Y9" s="41"/>
      <c r="Z9" s="292"/>
      <c r="AA9" s="293"/>
      <c r="AB9" s="293"/>
      <c r="AC9" s="293"/>
      <c r="AD9" s="293"/>
      <c r="AE9" s="294"/>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row>
    <row r="10" spans="1:76" ht="15" customHeight="1" x14ac:dyDescent="0.25">
      <c r="A10" s="41"/>
      <c r="B10" s="301"/>
      <c r="C10" s="302"/>
      <c r="D10" s="303"/>
      <c r="E10" s="288"/>
      <c r="F10" s="287"/>
      <c r="G10" s="287"/>
      <c r="H10" s="287"/>
      <c r="I10" s="287"/>
      <c r="J10" s="87" t="str">
        <f ca="1">IF(AND('Mapa final'!$AB$19="Muy Alta",'Mapa final'!$AD$19="Leve"),CONCATENATE("R5C",'Mapa final'!$R$19),"")</f>
        <v/>
      </c>
      <c r="K10" s="40" t="str">
        <f>IF(AND('Mapa final'!$AB$20="Muy Alta",'Mapa final'!$AD$20="Leve"),CONCATENATE("R5C",'Mapa final'!$R$20),"")</f>
        <v/>
      </c>
      <c r="L10" s="88" t="str">
        <f>IF(AND('Mapa final'!$AB$21="Muy Alta",'Mapa final'!$AD$21="Leve"),CONCATENATE("R5C",'Mapa final'!$R$21),"")</f>
        <v/>
      </c>
      <c r="M10" s="87" t="str">
        <f ca="1">IF(AND('Mapa final'!$AB$19="Muy Alta",'Mapa final'!$AD$19="Menor"),CONCATENATE("R5C",'Mapa final'!$R$19),"")</f>
        <v/>
      </c>
      <c r="N10" s="40" t="str">
        <f>IF(AND('Mapa final'!$AB$20="Muy Alta",'Mapa final'!$AD$20="Menor"),CONCATENATE("R5C",'Mapa final'!$R$20),"")</f>
        <v/>
      </c>
      <c r="O10" s="88" t="str">
        <f>IF(AND('Mapa final'!$AB$21="Muy Alta",'Mapa final'!$AD$21="Menor"),CONCATENATE("R5C",'Mapa final'!$R$21),"")</f>
        <v/>
      </c>
      <c r="P10" s="87" t="str">
        <f ca="1">IF(AND('Mapa final'!$AB$19="Muy Alta",'Mapa final'!$AD$19="Moderado"),CONCATENATE("R5C",'Mapa final'!$R$19),"")</f>
        <v/>
      </c>
      <c r="Q10" s="40" t="str">
        <f>IF(AND('Mapa final'!$AB$20="Muy Alta",'Mapa final'!$AD$20="Moderado"),CONCATENATE("R5C",'Mapa final'!$R$20),"")</f>
        <v/>
      </c>
      <c r="R10" s="88" t="str">
        <f>IF(AND('Mapa final'!$AB$21="Muy Alta",'Mapa final'!$AD$21="Moderado"),CONCATENATE("R5C",'Mapa final'!$R$21),"")</f>
        <v/>
      </c>
      <c r="S10" s="87" t="str">
        <f ca="1">IF(AND('Mapa final'!$AB$19="Muy Alta",'Mapa final'!$AD$19="Mayor"),CONCATENATE("R5C",'Mapa final'!$R$19),"")</f>
        <v/>
      </c>
      <c r="T10" s="40" t="str">
        <f>IF(AND('Mapa final'!$AB$20="Muy Alta",'Mapa final'!$AD$20="Mayor"),CONCATENATE("R5C",'Mapa final'!$R$20),"")</f>
        <v/>
      </c>
      <c r="U10" s="88" t="str">
        <f>IF(AND('Mapa final'!$AB$21="Muy Alta",'Mapa final'!$AD$21="Mayor"),CONCATENATE("R5C",'Mapa final'!$R$21),"")</f>
        <v/>
      </c>
      <c r="V10" s="215" t="str">
        <f ca="1">IF(AND('Mapa final'!$AB$19="Muy Alta",'Mapa final'!$AD$19="Catastrófico"),CONCATENATE("R5C",'Mapa final'!$R$19),"")</f>
        <v/>
      </c>
      <c r="W10" s="216" t="str">
        <f>IF(AND('Mapa final'!$AB$20="Muy Alta",'Mapa final'!$AD$20="Catastrófico"),CONCATENATE("R5C",'Mapa final'!$R$20),"")</f>
        <v/>
      </c>
      <c r="X10" s="217" t="str">
        <f>IF(AND('Mapa final'!$AB$21="Muy Alta",'Mapa final'!$AD$21="Catastrófico"),CONCATENATE("R5C",'Mapa final'!$R$21),"")</f>
        <v/>
      </c>
      <c r="Y10" s="41"/>
      <c r="Z10" s="292"/>
      <c r="AA10" s="293"/>
      <c r="AB10" s="293"/>
      <c r="AC10" s="293"/>
      <c r="AD10" s="293"/>
      <c r="AE10" s="294"/>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row>
    <row r="11" spans="1:76" ht="15" customHeight="1" x14ac:dyDescent="0.25">
      <c r="A11" s="41"/>
      <c r="B11" s="301"/>
      <c r="C11" s="302"/>
      <c r="D11" s="303"/>
      <c r="E11" s="288"/>
      <c r="F11" s="287"/>
      <c r="G11" s="287"/>
      <c r="H11" s="287"/>
      <c r="I11" s="287"/>
      <c r="J11" s="87" t="str">
        <f ca="1">IF(AND('Mapa final'!$AB$22="Muy Alta",'Mapa final'!$AD$22="Leve"),CONCATENATE("R6C",'Mapa final'!$R$22),"")</f>
        <v/>
      </c>
      <c r="K11" s="40" t="str">
        <f>IF(AND('Mapa final'!$AB$23="Muy Alta",'Mapa final'!$AD$23="Leve"),CONCATENATE("R6C",'Mapa final'!$R$23),"")</f>
        <v/>
      </c>
      <c r="L11" s="88" t="str">
        <f>IF(AND('Mapa final'!$AB$24="Muy Alta",'Mapa final'!$AD$24="Leve"),CONCATENATE("R6C",'Mapa final'!$R$24),"")</f>
        <v/>
      </c>
      <c r="M11" s="87" t="str">
        <f ca="1">IF(AND('Mapa final'!$AB$22="Muy Alta",'Mapa final'!$AD$22="Menor"),CONCATENATE("R6C",'Mapa final'!$R$22),"")</f>
        <v/>
      </c>
      <c r="N11" s="40" t="str">
        <f>IF(AND('Mapa final'!$AB$23="Muy Alta",'Mapa final'!$AD$23="Menor"),CONCATENATE("R6C",'Mapa final'!$R$23),"")</f>
        <v/>
      </c>
      <c r="O11" s="88" t="str">
        <f>IF(AND('Mapa final'!$AB$24="Muy Alta",'Mapa final'!$AD$24="Menor"),CONCATENATE("R6C",'Mapa final'!$R$24),"")</f>
        <v/>
      </c>
      <c r="P11" s="87" t="str">
        <f ca="1">IF(AND('Mapa final'!$AB$22="Muy Alta",'Mapa final'!$AD$22="Moderado"),CONCATENATE("R6C",'Mapa final'!$R$22),"")</f>
        <v/>
      </c>
      <c r="Q11" s="40" t="str">
        <f>IF(AND('Mapa final'!$AB$23="Muy Alta",'Mapa final'!$AD$23="Moderado"),CONCATENATE("R6C",'Mapa final'!$R$23),"")</f>
        <v/>
      </c>
      <c r="R11" s="88" t="str">
        <f>IF(AND('Mapa final'!$AB$24="Muy Alta",'Mapa final'!$AD$24="Moderado"),CONCATENATE("R6C",'Mapa final'!$R$24),"")</f>
        <v/>
      </c>
      <c r="S11" s="87" t="str">
        <f ca="1">IF(AND('Mapa final'!$AB$22="Muy Alta",'Mapa final'!$AD$22="Mayor"),CONCATENATE("R6C",'Mapa final'!$R$22),"")</f>
        <v/>
      </c>
      <c r="T11" s="40" t="str">
        <f>IF(AND('Mapa final'!$AB$23="Muy Alta",'Mapa final'!$AD$23="Mayor"),CONCATENATE("R6C",'Mapa final'!$R$23),"")</f>
        <v/>
      </c>
      <c r="U11" s="88" t="str">
        <f>IF(AND('Mapa final'!$AB$24="Muy Alta",'Mapa final'!$AD$24="Mayor"),CONCATENATE("R6C",'Mapa final'!$R$24),"")</f>
        <v/>
      </c>
      <c r="V11" s="215" t="str">
        <f ca="1">IF(AND('Mapa final'!$AB$22="Muy Alta",'Mapa final'!$AD$22="Catastrófico"),CONCATENATE("R6C",'Mapa final'!$R$22),"")</f>
        <v/>
      </c>
      <c r="W11" s="216" t="str">
        <f>IF(AND('Mapa final'!$AB$23="Muy Alta",'Mapa final'!$AD$23="Catastrófico"),CONCATENATE("R6C",'Mapa final'!$R$23),"")</f>
        <v/>
      </c>
      <c r="X11" s="217" t="str">
        <f>IF(AND('Mapa final'!$AB$24="Muy Alta",'Mapa final'!$AD$24="Catastrófico"),CONCATENATE("R6C",'Mapa final'!$R$24),"")</f>
        <v/>
      </c>
      <c r="Y11" s="41"/>
      <c r="Z11" s="292"/>
      <c r="AA11" s="293"/>
      <c r="AB11" s="293"/>
      <c r="AC11" s="293"/>
      <c r="AD11" s="293"/>
      <c r="AE11" s="294"/>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row>
    <row r="12" spans="1:76" ht="15" customHeight="1" x14ac:dyDescent="0.25">
      <c r="A12" s="41"/>
      <c r="B12" s="301"/>
      <c r="C12" s="302"/>
      <c r="D12" s="303"/>
      <c r="E12" s="288"/>
      <c r="F12" s="287"/>
      <c r="G12" s="287"/>
      <c r="H12" s="287"/>
      <c r="I12" s="287"/>
      <c r="J12" s="87" t="str">
        <f ca="1">IF(AND('Mapa final'!$AB$25="Muy Alta",'Mapa final'!$AD$25="Leve"),CONCATENATE("R7C",'Mapa final'!$R$25),"")</f>
        <v/>
      </c>
      <c r="K12" s="40" t="str">
        <f>IF(AND('Mapa final'!$AB$26="Muy Alta",'Mapa final'!$AD$26="Leve"),CONCATENATE("R7C",'Mapa final'!$R$26),"")</f>
        <v/>
      </c>
      <c r="L12" s="88" t="str">
        <f>IF(AND('Mapa final'!$AB$27="Muy Alta",'Mapa final'!$AD$27="Leve"),CONCATENATE("R7C",'Mapa final'!$R$27),"")</f>
        <v/>
      </c>
      <c r="M12" s="87" t="str">
        <f ca="1">IF(AND('Mapa final'!$AB$25="Muy Alta",'Mapa final'!$AD$25="Menor"),CONCATENATE("R7C",'Mapa final'!$R$25),"")</f>
        <v/>
      </c>
      <c r="N12" s="40" t="str">
        <f>IF(AND('Mapa final'!$AB$26="Muy Alta",'Mapa final'!$AD$26="Menor"),CONCATENATE("R7C",'Mapa final'!$R$26),"")</f>
        <v/>
      </c>
      <c r="O12" s="88" t="str">
        <f>IF(AND('Mapa final'!$AB$27="Muy Alta",'Mapa final'!$AD$27="Menor"),CONCATENATE("R7C",'Mapa final'!$R$27),"")</f>
        <v/>
      </c>
      <c r="P12" s="87" t="str">
        <f ca="1">IF(AND('Mapa final'!$AB$25="Muy Alta",'Mapa final'!$AD$25="Moderado"),CONCATENATE("R7C",'Mapa final'!$R$25),"")</f>
        <v/>
      </c>
      <c r="Q12" s="40" t="str">
        <f>IF(AND('Mapa final'!$AB$26="Muy Alta",'Mapa final'!$AD$26="Moderado"),CONCATENATE("R7C",'Mapa final'!$R$26),"")</f>
        <v/>
      </c>
      <c r="R12" s="88" t="str">
        <f>IF(AND('Mapa final'!$AB$27="Muy Alta",'Mapa final'!$AD$27="Moderado"),CONCATENATE("R7C",'Mapa final'!$R$27),"")</f>
        <v/>
      </c>
      <c r="S12" s="87" t="str">
        <f ca="1">IF(AND('Mapa final'!$AB$25="Muy Alta",'Mapa final'!$AD$25="Mayor"),CONCATENATE("R7C",'Mapa final'!$R$25),"")</f>
        <v/>
      </c>
      <c r="T12" s="40" t="str">
        <f>IF(AND('Mapa final'!$AB$26="Muy Alta",'Mapa final'!$AD$26="Mayor"),CONCATENATE("R7C",'Mapa final'!$R$26),"")</f>
        <v/>
      </c>
      <c r="U12" s="88" t="str">
        <f>IF(AND('Mapa final'!$AB$27="Muy Alta",'Mapa final'!$AD$27="Mayor"),CONCATENATE("R7C",'Mapa final'!$R$27),"")</f>
        <v/>
      </c>
      <c r="V12" s="215" t="str">
        <f ca="1">IF(AND('Mapa final'!$AB$25="Muy Alta",'Mapa final'!$AD$25="Catastrófico"),CONCATENATE("R7C",'Mapa final'!$R$25),"")</f>
        <v/>
      </c>
      <c r="W12" s="216" t="str">
        <f>IF(AND('Mapa final'!$AB$26="Muy Alta",'Mapa final'!$AD$26="Catastrófico"),CONCATENATE("R7C",'Mapa final'!$R$26),"")</f>
        <v/>
      </c>
      <c r="X12" s="217" t="str">
        <f>IF(AND('Mapa final'!$AB$27="Muy Alta",'Mapa final'!$AD$27="Catastrófico"),CONCATENATE("R7C",'Mapa final'!$R$27),"")</f>
        <v/>
      </c>
      <c r="Y12" s="41"/>
      <c r="Z12" s="292"/>
      <c r="AA12" s="293"/>
      <c r="AB12" s="293"/>
      <c r="AC12" s="293"/>
      <c r="AD12" s="293"/>
      <c r="AE12" s="294"/>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row>
    <row r="13" spans="1:76" ht="15" customHeight="1" x14ac:dyDescent="0.25">
      <c r="A13" s="41"/>
      <c r="B13" s="301"/>
      <c r="C13" s="302"/>
      <c r="D13" s="303"/>
      <c r="E13" s="288"/>
      <c r="F13" s="287"/>
      <c r="G13" s="287"/>
      <c r="H13" s="287"/>
      <c r="I13" s="287"/>
      <c r="J13" s="87" t="str">
        <f ca="1">IF(AND('Mapa final'!$AB$28="Muy Alta",'Mapa final'!$AD$28="Leve"),CONCATENATE("R8C",'Mapa final'!$R$28),"")</f>
        <v/>
      </c>
      <c r="K13" s="40" t="str">
        <f>IF(AND('Mapa final'!$AB$29="Muy Alta",'Mapa final'!$AD$29="Leve"),CONCATENATE("R8C",'Mapa final'!$R$29),"")</f>
        <v/>
      </c>
      <c r="L13" s="88" t="str">
        <f>IF(AND('Mapa final'!$AB$30="Muy Alta",'Mapa final'!$AD$30="Leve"),CONCATENATE("R8C",'Mapa final'!$R$30),"")</f>
        <v/>
      </c>
      <c r="M13" s="87" t="str">
        <f ca="1">IF(AND('Mapa final'!$AB$28="Muy Alta",'Mapa final'!$AD$28="Menor"),CONCATENATE("R8C",'Mapa final'!$R$28),"")</f>
        <v/>
      </c>
      <c r="N13" s="40" t="str">
        <f>IF(AND('Mapa final'!$AB$29="Muy Alta",'Mapa final'!$AD$29="Menor"),CONCATENATE("R8C",'Mapa final'!$R$29),"")</f>
        <v/>
      </c>
      <c r="O13" s="88" t="str">
        <f>IF(AND('Mapa final'!$AB$30="Muy Alta",'Mapa final'!$AD$30="Menor"),CONCATENATE("R8C",'Mapa final'!$R$30),"")</f>
        <v/>
      </c>
      <c r="P13" s="87" t="str">
        <f ca="1">IF(AND('Mapa final'!$AB$28="Muy Alta",'Mapa final'!$AD$28="Moderado"),CONCATENATE("R8C",'Mapa final'!$R$28),"")</f>
        <v/>
      </c>
      <c r="Q13" s="40" t="str">
        <f>IF(AND('Mapa final'!$AB$29="Muy Alta",'Mapa final'!$AD$29="Moderado"),CONCATENATE("R8C",'Mapa final'!$R$29),"")</f>
        <v/>
      </c>
      <c r="R13" s="88" t="str">
        <f>IF(AND('Mapa final'!$AB$30="Muy Alta",'Mapa final'!$AD$30="Moderado"),CONCATENATE("R8C",'Mapa final'!$R$30),"")</f>
        <v/>
      </c>
      <c r="S13" s="87" t="str">
        <f ca="1">IF(AND('Mapa final'!$AB$28="Muy Alta",'Mapa final'!$AD$28="Mayor"),CONCATENATE("R8C",'Mapa final'!$R$28),"")</f>
        <v/>
      </c>
      <c r="T13" s="40" t="str">
        <f>IF(AND('Mapa final'!$AB$29="Muy Alta",'Mapa final'!$AD$29="Mayor"),CONCATENATE("R8C",'Mapa final'!$R$29),"")</f>
        <v/>
      </c>
      <c r="U13" s="88" t="str">
        <f>IF(AND('Mapa final'!$AB$30="Muy Alta",'Mapa final'!$AD$30="Mayor"),CONCATENATE("R8C",'Mapa final'!$R$30),"")</f>
        <v/>
      </c>
      <c r="V13" s="215" t="str">
        <f ca="1">IF(AND('Mapa final'!$AB$28="Muy Alta",'Mapa final'!$AD$28="Catastrófico"),CONCATENATE("R8C",'Mapa final'!$R$28),"")</f>
        <v/>
      </c>
      <c r="W13" s="216" t="str">
        <f>IF(AND('Mapa final'!$AB$29="Muy Alta",'Mapa final'!$AD$29="Catastrófico"),CONCATENATE("R8C",'Mapa final'!$R$29),"")</f>
        <v/>
      </c>
      <c r="X13" s="217" t="str">
        <f>IF(AND('Mapa final'!$AB$30="Muy Alta",'Mapa final'!$AD$30="Catastrófico"),CONCATENATE("R8C",'Mapa final'!$R$30),"")</f>
        <v/>
      </c>
      <c r="Y13" s="41"/>
      <c r="Z13" s="292"/>
      <c r="AA13" s="293"/>
      <c r="AB13" s="293"/>
      <c r="AC13" s="293"/>
      <c r="AD13" s="293"/>
      <c r="AE13" s="294"/>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row>
    <row r="14" spans="1:76" ht="15" customHeight="1" x14ac:dyDescent="0.25">
      <c r="A14" s="41"/>
      <c r="B14" s="301"/>
      <c r="C14" s="302"/>
      <c r="D14" s="303"/>
      <c r="E14" s="288"/>
      <c r="F14" s="287"/>
      <c r="G14" s="287"/>
      <c r="H14" s="287"/>
      <c r="I14" s="287"/>
      <c r="J14" s="87" t="str">
        <f ca="1">IF(AND('Mapa final'!$AB$31="Muy Alta",'Mapa final'!$AD$31="Leve"),CONCATENATE("R9C",'Mapa final'!$R$31),"")</f>
        <v/>
      </c>
      <c r="K14" s="40" t="str">
        <f>IF(AND('Mapa final'!$AB$32="Muy Alta",'Mapa final'!$AD$32="Leve"),CONCATENATE("R9C",'Mapa final'!$R$32),"")</f>
        <v/>
      </c>
      <c r="L14" s="88" t="str">
        <f>IF(AND('Mapa final'!$AB$33="Muy Alta",'Mapa final'!$AD$33="Leve"),CONCATENATE("R9C",'Mapa final'!$R$33),"")</f>
        <v/>
      </c>
      <c r="M14" s="87" t="str">
        <f ca="1">IF(AND('Mapa final'!$AB$31="Muy Alta",'Mapa final'!$AD$31="Menor"),CONCATENATE("R9C",'Mapa final'!$R$31),"")</f>
        <v/>
      </c>
      <c r="N14" s="40" t="str">
        <f>IF(AND('Mapa final'!$AB$32="Muy Alta",'Mapa final'!$AD$32="Menor"),CONCATENATE("R9C",'Mapa final'!$R$32),"")</f>
        <v/>
      </c>
      <c r="O14" s="88" t="str">
        <f>IF(AND('Mapa final'!$AB$33="Muy Alta",'Mapa final'!$AD$33="Menor"),CONCATENATE("R9C",'Mapa final'!$R$33),"")</f>
        <v/>
      </c>
      <c r="P14" s="87" t="str">
        <f ca="1">IF(AND('Mapa final'!$AB$31="Muy Alta",'Mapa final'!$AD$31="Moderado"),CONCATENATE("R9C",'Mapa final'!$R$31),"")</f>
        <v/>
      </c>
      <c r="Q14" s="40" t="str">
        <f>IF(AND('Mapa final'!$AB$32="Muy Alta",'Mapa final'!$AD$32="Moderado"),CONCATENATE("R9C",'Mapa final'!$R$32),"")</f>
        <v/>
      </c>
      <c r="R14" s="88" t="str">
        <f>IF(AND('Mapa final'!$AB$33="Muy Alta",'Mapa final'!$AD$33="Moderado"),CONCATENATE("R9C",'Mapa final'!$R$33),"")</f>
        <v/>
      </c>
      <c r="S14" s="87" t="str">
        <f ca="1">IF(AND('Mapa final'!$AB$31="Muy Alta",'Mapa final'!$AD$31="Mayor"),CONCATENATE("R9C",'Mapa final'!$R$31),"")</f>
        <v/>
      </c>
      <c r="T14" s="40" t="str">
        <f>IF(AND('Mapa final'!$AB$32="Muy Alta",'Mapa final'!$AD$32="Mayor"),CONCATENATE("R9C",'Mapa final'!$R$32),"")</f>
        <v/>
      </c>
      <c r="U14" s="88" t="str">
        <f>IF(AND('Mapa final'!$AB$33="Muy Alta",'Mapa final'!$AD$33="Mayor"),CONCATENATE("R9C",'Mapa final'!$R$33),"")</f>
        <v/>
      </c>
      <c r="V14" s="215" t="str">
        <f ca="1">IF(AND('Mapa final'!$AB$31="Muy Alta",'Mapa final'!$AD$31="Catastrófico"),CONCATENATE("R9C",'Mapa final'!$R$31),"")</f>
        <v/>
      </c>
      <c r="W14" s="216" t="str">
        <f>IF(AND('Mapa final'!$AB$32="Muy Alta",'Mapa final'!$AD$32="Catastrófico"),CONCATENATE("R9C",'Mapa final'!$R$32),"")</f>
        <v/>
      </c>
      <c r="X14" s="217" t="str">
        <f>IF(AND('Mapa final'!$AB$33="Muy Alta",'Mapa final'!$AD$33="Catastrófico"),CONCATENATE("R9C",'Mapa final'!$R$33),"")</f>
        <v/>
      </c>
      <c r="Y14" s="41"/>
      <c r="Z14" s="292"/>
      <c r="AA14" s="293"/>
      <c r="AB14" s="293"/>
      <c r="AC14" s="293"/>
      <c r="AD14" s="293"/>
      <c r="AE14" s="294"/>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row>
    <row r="15" spans="1:76" ht="15" customHeight="1" x14ac:dyDescent="0.25">
      <c r="A15" s="41"/>
      <c r="B15" s="301"/>
      <c r="C15" s="302"/>
      <c r="D15" s="303"/>
      <c r="E15" s="288"/>
      <c r="F15" s="287"/>
      <c r="G15" s="287"/>
      <c r="H15" s="287"/>
      <c r="I15" s="287"/>
      <c r="J15" s="87" t="str">
        <f ca="1">IF(AND('Mapa final'!$AB$34="Muy Alta",'Mapa final'!$AD$34="Leve"),CONCATENATE("R10C",'Mapa final'!$R$34),"")</f>
        <v/>
      </c>
      <c r="K15" s="40" t="str">
        <f>IF(AND('Mapa final'!$AB$35="Muy Alta",'Mapa final'!$AD$35="Leve"),CONCATENATE("R10C",'Mapa final'!$R$35),"")</f>
        <v/>
      </c>
      <c r="L15" s="88" t="str">
        <f>IF(AND('Mapa final'!$AB$36="Muy Alta",'Mapa final'!$AD$36="Leve"),CONCATENATE("R10C",'Mapa final'!$R$36),"")</f>
        <v/>
      </c>
      <c r="M15" s="87" t="str">
        <f ca="1">IF(AND('Mapa final'!$AB$34="Muy Alta",'Mapa final'!$AD$34="Menor"),CONCATENATE("R10C",'Mapa final'!$R$34),"")</f>
        <v/>
      </c>
      <c r="N15" s="40" t="str">
        <f>IF(AND('Mapa final'!$AB$35="Muy Alta",'Mapa final'!$AD$35="Menor"),CONCATENATE("R10C",'Mapa final'!$R$35),"")</f>
        <v/>
      </c>
      <c r="O15" s="88" t="str">
        <f>IF(AND('Mapa final'!$AB$36="Muy Alta",'Mapa final'!$AD$36="Menor"),CONCATENATE("R10C",'Mapa final'!$R$36),"")</f>
        <v/>
      </c>
      <c r="P15" s="87" t="str">
        <f ca="1">IF(AND('Mapa final'!$AB$34="Muy Alta",'Mapa final'!$AD$34="Moderado"),CONCATENATE("R10C",'Mapa final'!$R$34),"")</f>
        <v/>
      </c>
      <c r="Q15" s="40" t="str">
        <f>IF(AND('Mapa final'!$AB$35="Muy Alta",'Mapa final'!$AD$35="Moderado"),CONCATENATE("R10C",'Mapa final'!$R$35),"")</f>
        <v/>
      </c>
      <c r="R15" s="88" t="str">
        <f>IF(AND('Mapa final'!$AB$36="Muy Alta",'Mapa final'!$AD$36="Moderado"),CONCATENATE("R10C",'Mapa final'!$R$36),"")</f>
        <v/>
      </c>
      <c r="S15" s="87" t="str">
        <f ca="1">IF(AND('Mapa final'!$AB$34="Muy Alta",'Mapa final'!$AD$34="Mayor"),CONCATENATE("R10C",'Mapa final'!$R$34),"")</f>
        <v/>
      </c>
      <c r="T15" s="40" t="str">
        <f>IF(AND('Mapa final'!$AB$35="Muy Alta",'Mapa final'!$AD$35="Mayor"),CONCATENATE("R10C",'Mapa final'!$R$35),"")</f>
        <v/>
      </c>
      <c r="U15" s="88" t="str">
        <f>IF(AND('Mapa final'!$AB$36="Muy Alta",'Mapa final'!$AD$36="Mayor"),CONCATENATE("R10C",'Mapa final'!$R$36),"")</f>
        <v/>
      </c>
      <c r="V15" s="215" t="str">
        <f ca="1">IF(AND('Mapa final'!$AB$34="Muy Alta",'Mapa final'!$AD$34="Catastrófico"),CONCATENATE("R10C",'Mapa final'!$R$34),"")</f>
        <v/>
      </c>
      <c r="W15" s="216" t="str">
        <f>IF(AND('Mapa final'!$AB$35="Muy Alta",'Mapa final'!$AD$35="Catastrófico"),CONCATENATE("R10C",'Mapa final'!$R$35),"")</f>
        <v/>
      </c>
      <c r="X15" s="217" t="str">
        <f>IF(AND('Mapa final'!$AB$36="Muy Alta",'Mapa final'!$AD$36="Catastrófico"),CONCATENATE("R10C",'Mapa final'!$R$36),"")</f>
        <v/>
      </c>
      <c r="Y15" s="41"/>
      <c r="Z15" s="292"/>
      <c r="AA15" s="293"/>
      <c r="AB15" s="293"/>
      <c r="AC15" s="293"/>
      <c r="AD15" s="293"/>
      <c r="AE15" s="294"/>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row>
    <row r="16" spans="1:76" ht="15" customHeight="1" x14ac:dyDescent="0.25">
      <c r="A16" s="41"/>
      <c r="B16" s="301"/>
      <c r="C16" s="302"/>
      <c r="D16" s="303"/>
      <c r="E16" s="288"/>
      <c r="F16" s="287"/>
      <c r="G16" s="287"/>
      <c r="H16" s="287"/>
      <c r="I16" s="287"/>
      <c r="J16" s="87" t="str">
        <f ca="1">IF(AND('Mapa final'!$AB$37="Muy Alta",'Mapa final'!$AD$37="Leve"),CONCATENATE("R11C",'Mapa final'!$R$37),"")</f>
        <v/>
      </c>
      <c r="K16" s="40" t="str">
        <f>IF(AND('Mapa final'!$AB$38="Muy Alta",'Mapa final'!$AD$38="Leve"),CONCATENATE("R11C",'Mapa final'!$R$38),"")</f>
        <v/>
      </c>
      <c r="L16" s="88" t="str">
        <f>IF(AND('Mapa final'!$AB$39="Muy Alta",'Mapa final'!$AD$39="Leve"),CONCATENATE("R11C",'Mapa final'!$R$39),"")</f>
        <v/>
      </c>
      <c r="M16" s="87" t="str">
        <f ca="1">IF(AND('Mapa final'!$AB$37="Muy Alta",'Mapa final'!$AD$37="Menor"),CONCATENATE("R11C",'Mapa final'!$R$37),"")</f>
        <v/>
      </c>
      <c r="N16" s="40" t="str">
        <f>IF(AND('Mapa final'!$AB$38="Muy Alta",'Mapa final'!$AD$38="Menor"),CONCATENATE("R11C",'Mapa final'!$R$38),"")</f>
        <v/>
      </c>
      <c r="O16" s="88" t="str">
        <f>IF(AND('Mapa final'!$AB$39="Muy Alta",'Mapa final'!$AD$39="Menor"),CONCATENATE("R11C",'Mapa final'!$R$39),"")</f>
        <v/>
      </c>
      <c r="P16" s="87" t="str">
        <f ca="1">IF(AND('Mapa final'!$AB$37="Muy Alta",'Mapa final'!$AD$37="Moderado"),CONCATENATE("R11C",'Mapa final'!$R$37),"")</f>
        <v/>
      </c>
      <c r="Q16" s="40" t="str">
        <f>IF(AND('Mapa final'!$AB$38="Muy Alta",'Mapa final'!$AD$38="Moderado"),CONCATENATE("R11C",'Mapa final'!$R$38),"")</f>
        <v/>
      </c>
      <c r="R16" s="88" t="str">
        <f>IF(AND('Mapa final'!$AB$39="Muy Alta",'Mapa final'!$AD$39="Moderado"),CONCATENATE("R11C",'Mapa final'!$R$39),"")</f>
        <v/>
      </c>
      <c r="S16" s="87" t="str">
        <f ca="1">IF(AND('Mapa final'!$AB$37="Muy Alta",'Mapa final'!$AD$37="Mayor"),CONCATENATE("R11C",'Mapa final'!$R$37),"")</f>
        <v/>
      </c>
      <c r="T16" s="40" t="str">
        <f>IF(AND('Mapa final'!$AB$38="Muy Alta",'Mapa final'!$AD$38="Mayor"),CONCATENATE("R11C",'Mapa final'!$R$38),"")</f>
        <v/>
      </c>
      <c r="U16" s="88" t="str">
        <f>IF(AND('Mapa final'!$AB$39="Muy Alta",'Mapa final'!$AD$39="Mayor"),CONCATENATE("R11C",'Mapa final'!$R$39),"")</f>
        <v/>
      </c>
      <c r="V16" s="215" t="str">
        <f ca="1">IF(AND('Mapa final'!$AB$37="Muy Alta",'Mapa final'!$AD$37="Catastrófico"),CONCATENATE("R11C",'Mapa final'!$R$37),"")</f>
        <v/>
      </c>
      <c r="W16" s="216" t="str">
        <f>IF(AND('Mapa final'!$AB$38="Muy Alta",'Mapa final'!$AD$38="Catastrófico"),CONCATENATE("R11C",'Mapa final'!$R$38),"")</f>
        <v/>
      </c>
      <c r="X16" s="217" t="str">
        <f>IF(AND('Mapa final'!$AB$39="Muy Alta",'Mapa final'!$AD$39="Catastrófico"),CONCATENATE("R11C",'Mapa final'!$R$39),"")</f>
        <v/>
      </c>
      <c r="Y16" s="41"/>
      <c r="Z16" s="292"/>
      <c r="AA16" s="293"/>
      <c r="AB16" s="293"/>
      <c r="AC16" s="293"/>
      <c r="AD16" s="293"/>
      <c r="AE16" s="294"/>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row>
    <row r="17" spans="1:61" ht="15" customHeight="1" x14ac:dyDescent="0.25">
      <c r="A17" s="41"/>
      <c r="B17" s="301"/>
      <c r="C17" s="302"/>
      <c r="D17" s="303"/>
      <c r="E17" s="288"/>
      <c r="F17" s="287"/>
      <c r="G17" s="287"/>
      <c r="H17" s="287"/>
      <c r="I17" s="287"/>
      <c r="J17" s="87" t="str">
        <f ca="1">IF(AND('Mapa final'!$AB$40="Muy Alta",'Mapa final'!$AD$40="Leve"),CONCATENATE("R12C",'Mapa final'!$R$40),"")</f>
        <v/>
      </c>
      <c r="K17" s="40" t="str">
        <f>IF(AND('Mapa final'!$AB$41="Muy Alta",'Mapa final'!$AD$41="Leve"),CONCATENATE("R12C",'Mapa final'!$R$41),"")</f>
        <v/>
      </c>
      <c r="L17" s="88" t="str">
        <f>IF(AND('Mapa final'!$AB$42="Muy Alta",'Mapa final'!$AD$42="Leve"),CONCATENATE("R12C",'Mapa final'!$R$42),"")</f>
        <v/>
      </c>
      <c r="M17" s="87" t="str">
        <f ca="1">IF(AND('Mapa final'!$AB$40="Muy Alta",'Mapa final'!$AD$40="Menor"),CONCATENATE("R12C",'Mapa final'!$R$40),"")</f>
        <v/>
      </c>
      <c r="N17" s="40" t="str">
        <f>IF(AND('Mapa final'!$AB$41="Muy Alta",'Mapa final'!$AD$41="Menor"),CONCATENATE("R12C",'Mapa final'!$R$41),"")</f>
        <v/>
      </c>
      <c r="O17" s="88" t="str">
        <f>IF(AND('Mapa final'!$AB$42="Muy Alta",'Mapa final'!$AD$42="Menor"),CONCATENATE("R12C",'Mapa final'!$R$42),"")</f>
        <v/>
      </c>
      <c r="P17" s="87" t="str">
        <f ca="1">IF(AND('Mapa final'!$AB$40="Muy Alta",'Mapa final'!$AD$40="Moderado"),CONCATENATE("R12C",'Mapa final'!$R$40),"")</f>
        <v/>
      </c>
      <c r="Q17" s="40" t="str">
        <f>IF(AND('Mapa final'!$AB$41="Muy Alta",'Mapa final'!$AD$41="Moderado"),CONCATENATE("R12C",'Mapa final'!$R$41),"")</f>
        <v/>
      </c>
      <c r="R17" s="88" t="str">
        <f>IF(AND('Mapa final'!$AB$42="Muy Alta",'Mapa final'!$AD$42="Moderado"),CONCATENATE("R12C",'Mapa final'!$R$42),"")</f>
        <v/>
      </c>
      <c r="S17" s="87" t="str">
        <f ca="1">IF(AND('Mapa final'!$AB$40="Muy Alta",'Mapa final'!$AD$40="Mayor"),CONCATENATE("R12C",'Mapa final'!$R$40),"")</f>
        <v/>
      </c>
      <c r="T17" s="40" t="str">
        <f>IF(AND('Mapa final'!$AB$41="Muy Alta",'Mapa final'!$AD$41="Mayor"),CONCATENATE("R12C",'Mapa final'!$R$41),"")</f>
        <v/>
      </c>
      <c r="U17" s="88" t="str">
        <f>IF(AND('Mapa final'!$AB$42="Muy Alta",'Mapa final'!$AD$42="Mayor"),CONCATENATE("R12C",'Mapa final'!$R$42),"")</f>
        <v/>
      </c>
      <c r="V17" s="215" t="str">
        <f ca="1">IF(AND('Mapa final'!$AB$40="Muy Alta",'Mapa final'!$AD$40="Catastrófico"),CONCATENATE("R12C",'Mapa final'!$R$40),"")</f>
        <v/>
      </c>
      <c r="W17" s="216" t="str">
        <f>IF(AND('Mapa final'!$AB$41="Muy Alta",'Mapa final'!$AD$41="Catastrófico"),CONCATENATE("R12C",'Mapa final'!$R$41),"")</f>
        <v/>
      </c>
      <c r="X17" s="217" t="str">
        <f>IF(AND('Mapa final'!$AB$42="Muy Alta",'Mapa final'!$AD$42="Catastrófico"),CONCATENATE("R12C",'Mapa final'!$R$42),"")</f>
        <v/>
      </c>
      <c r="Y17" s="41"/>
      <c r="Z17" s="292"/>
      <c r="AA17" s="293"/>
      <c r="AB17" s="293"/>
      <c r="AC17" s="293"/>
      <c r="AD17" s="293"/>
      <c r="AE17" s="294"/>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row>
    <row r="18" spans="1:61" ht="15" customHeight="1" x14ac:dyDescent="0.25">
      <c r="A18" s="41"/>
      <c r="B18" s="301"/>
      <c r="C18" s="302"/>
      <c r="D18" s="303"/>
      <c r="E18" s="288"/>
      <c r="F18" s="287"/>
      <c r="G18" s="287"/>
      <c r="H18" s="287"/>
      <c r="I18" s="287"/>
      <c r="J18" s="87" t="str">
        <f ca="1">IF(AND('Mapa final'!$AB$43="Muy Alta",'Mapa final'!$AD$43="Leve"),CONCATENATE("R13C",'Mapa final'!$R$43),"")</f>
        <v/>
      </c>
      <c r="K18" s="40" t="str">
        <f>IF(AND('Mapa final'!$AB$44="Muy Alta",'Mapa final'!$AD$44="Leve"),CONCATENATE("R13C",'Mapa final'!$R$44),"")</f>
        <v/>
      </c>
      <c r="L18" s="88" t="str">
        <f>IF(AND('Mapa final'!$AB$45="Muy Alta",'Mapa final'!$AD$45="Leve"),CONCATENATE("R13C",'Mapa final'!$R$45),"")</f>
        <v/>
      </c>
      <c r="M18" s="87" t="str">
        <f ca="1">IF(AND('Mapa final'!$AB$43="Muy Alta",'Mapa final'!$AD$43="Menor"),CONCATENATE("R13C",'Mapa final'!$R$43),"")</f>
        <v/>
      </c>
      <c r="N18" s="40" t="str">
        <f>IF(AND('Mapa final'!$AB$44="Muy Alta",'Mapa final'!$AD$44="Menor"),CONCATENATE("R13C",'Mapa final'!$R$44),"")</f>
        <v/>
      </c>
      <c r="O18" s="88" t="str">
        <f>IF(AND('Mapa final'!$AB$45="Muy Alta",'Mapa final'!$AD$45="Menor"),CONCATENATE("R13C",'Mapa final'!$R$45),"")</f>
        <v/>
      </c>
      <c r="P18" s="87" t="str">
        <f ca="1">IF(AND('Mapa final'!$AB$43="Muy Alta",'Mapa final'!$AD$43="Moderado"),CONCATENATE("R13C",'Mapa final'!$R$43),"")</f>
        <v/>
      </c>
      <c r="Q18" s="40" t="str">
        <f>IF(AND('Mapa final'!$AB$44="Muy Alta",'Mapa final'!$AD$44="Moderado"),CONCATENATE("R13C",'Mapa final'!$R$44),"")</f>
        <v/>
      </c>
      <c r="R18" s="88" t="str">
        <f>IF(AND('Mapa final'!$AB$45="Muy Alta",'Mapa final'!$AD$45="Moderado"),CONCATENATE("R13C",'Mapa final'!$R$45),"")</f>
        <v/>
      </c>
      <c r="S18" s="87" t="str">
        <f ca="1">IF(AND('Mapa final'!$AB$43="Muy Alta",'Mapa final'!$AD$43="Mayor"),CONCATENATE("R13C",'Mapa final'!$R$43),"")</f>
        <v/>
      </c>
      <c r="T18" s="40" t="str">
        <f>IF(AND('Mapa final'!$AB$44="Muy Alta",'Mapa final'!$AD$44="Mayor"),CONCATENATE("R13C",'Mapa final'!$R$44),"")</f>
        <v/>
      </c>
      <c r="U18" s="88" t="str">
        <f>IF(AND('Mapa final'!$AB$45="Muy Alta",'Mapa final'!$AD$45="Mayor"),CONCATENATE("R13C",'Mapa final'!$R$45),"")</f>
        <v/>
      </c>
      <c r="V18" s="215" t="str">
        <f ca="1">IF(AND('Mapa final'!$AB$43="Muy Alta",'Mapa final'!$AD$43="Catastrófico"),CONCATENATE("R13C",'Mapa final'!$R$43),"")</f>
        <v/>
      </c>
      <c r="W18" s="216" t="str">
        <f>IF(AND('Mapa final'!$AB$44="Muy Alta",'Mapa final'!$AD$44="Catastrófico"),CONCATENATE("R13C",'Mapa final'!$R$44),"")</f>
        <v/>
      </c>
      <c r="X18" s="217" t="str">
        <f>IF(AND('Mapa final'!$AB$45="Muy Alta",'Mapa final'!$AD$45="Catastrófico"),CONCATENATE("R13C",'Mapa final'!$R$45),"")</f>
        <v/>
      </c>
      <c r="Y18" s="41"/>
      <c r="Z18" s="292"/>
      <c r="AA18" s="293"/>
      <c r="AB18" s="293"/>
      <c r="AC18" s="293"/>
      <c r="AD18" s="293"/>
      <c r="AE18" s="294"/>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row>
    <row r="19" spans="1:61" ht="15" customHeight="1" x14ac:dyDescent="0.25">
      <c r="A19" s="41"/>
      <c r="B19" s="301"/>
      <c r="C19" s="302"/>
      <c r="D19" s="303"/>
      <c r="E19" s="288"/>
      <c r="F19" s="287"/>
      <c r="G19" s="287"/>
      <c r="H19" s="287"/>
      <c r="I19" s="287"/>
      <c r="J19" s="87" t="str">
        <f ca="1">IF(AND('Mapa final'!$AB$46="Muy Alta",'Mapa final'!$AD$46="Leve"),CONCATENATE("R14C",'Mapa final'!$R$46),"")</f>
        <v/>
      </c>
      <c r="K19" s="40" t="str">
        <f>IF(AND('Mapa final'!$AB$47="Muy Alta",'Mapa final'!$AD$47="Leve"),CONCATENATE("R14C",'Mapa final'!$R$47),"")</f>
        <v/>
      </c>
      <c r="L19" s="88" t="str">
        <f>IF(AND('Mapa final'!$AB$48="Muy Alta",'Mapa final'!$AD$48="Leve"),CONCATENATE("R14C",'Mapa final'!$R$48),"")</f>
        <v/>
      </c>
      <c r="M19" s="87" t="str">
        <f ca="1">IF(AND('Mapa final'!$AB$46="Muy Alta",'Mapa final'!$AD$46="Menor"),CONCATENATE("R14C",'Mapa final'!$R$46),"")</f>
        <v/>
      </c>
      <c r="N19" s="40" t="str">
        <f>IF(AND('Mapa final'!$AB$47="Muy Alta",'Mapa final'!$AD$47="Menor"),CONCATENATE("R14C",'Mapa final'!$R$47),"")</f>
        <v/>
      </c>
      <c r="O19" s="88" t="str">
        <f>IF(AND('Mapa final'!$AB$48="Muy Alta",'Mapa final'!$AD$48="Menor"),CONCATENATE("R14C",'Mapa final'!$R$48),"")</f>
        <v/>
      </c>
      <c r="P19" s="87" t="str">
        <f ca="1">IF(AND('Mapa final'!$AB$46="Muy Alta",'Mapa final'!$AD$46="Moderado"),CONCATENATE("R14C",'Mapa final'!$R$46),"")</f>
        <v/>
      </c>
      <c r="Q19" s="40" t="str">
        <f>IF(AND('Mapa final'!$AB$47="Muy Alta",'Mapa final'!$AD$47="Moderado"),CONCATENATE("R14C",'Mapa final'!$R$47),"")</f>
        <v/>
      </c>
      <c r="R19" s="88" t="str">
        <f>IF(AND('Mapa final'!$AB$48="Muy Alta",'Mapa final'!$AD$48="Moderado"),CONCATENATE("R14C",'Mapa final'!$R$48),"")</f>
        <v/>
      </c>
      <c r="S19" s="87" t="str">
        <f ca="1">IF(AND('Mapa final'!$AB$46="Muy Alta",'Mapa final'!$AD$46="Mayor"),CONCATENATE("R14C",'Mapa final'!$R$46),"")</f>
        <v/>
      </c>
      <c r="T19" s="40" t="str">
        <f>IF(AND('Mapa final'!$AB$47="Muy Alta",'Mapa final'!$AD$47="Mayor"),CONCATENATE("R14C",'Mapa final'!$R$47),"")</f>
        <v/>
      </c>
      <c r="U19" s="88" t="str">
        <f>IF(AND('Mapa final'!$AB$48="Muy Alta",'Mapa final'!$AD$48="Mayor"),CONCATENATE("R14C",'Mapa final'!$R$48),"")</f>
        <v/>
      </c>
      <c r="V19" s="215" t="str">
        <f ca="1">IF(AND('Mapa final'!$AB$46="Muy Alta",'Mapa final'!$AD$46="Catastrófico"),CONCATENATE("R14C",'Mapa final'!$R$46),"")</f>
        <v/>
      </c>
      <c r="W19" s="216" t="str">
        <f>IF(AND('Mapa final'!$AB$47="Muy Alta",'Mapa final'!$AD$47="Catastrófico"),CONCATENATE("R14C",'Mapa final'!$R$47),"")</f>
        <v/>
      </c>
      <c r="X19" s="217" t="str">
        <f>IF(AND('Mapa final'!$AB$48="Muy Alta",'Mapa final'!$AD$48="Catastrófico"),CONCATENATE("R14C",'Mapa final'!$R$48),"")</f>
        <v/>
      </c>
      <c r="Y19" s="41"/>
      <c r="Z19" s="292"/>
      <c r="AA19" s="293"/>
      <c r="AB19" s="293"/>
      <c r="AC19" s="293"/>
      <c r="AD19" s="293"/>
      <c r="AE19" s="294"/>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row>
    <row r="20" spans="1:61" ht="15" customHeight="1" x14ac:dyDescent="0.25">
      <c r="A20" s="41"/>
      <c r="B20" s="301"/>
      <c r="C20" s="302"/>
      <c r="D20" s="303"/>
      <c r="E20" s="288"/>
      <c r="F20" s="287"/>
      <c r="G20" s="287"/>
      <c r="H20" s="287"/>
      <c r="I20" s="287"/>
      <c r="J20" s="87" t="str">
        <f ca="1">IF(AND('Mapa final'!$AB$49="Muy Alta",'Mapa final'!$AD$49="Leve"),CONCATENATE("R15C",'Mapa final'!$R$49),"")</f>
        <v/>
      </c>
      <c r="K20" s="40" t="str">
        <f>IF(AND('Mapa final'!$AB$50="Muy Alta",'Mapa final'!$AD$50="Leve"),CONCATENATE("R15C",'Mapa final'!$R$50),"")</f>
        <v/>
      </c>
      <c r="L20" s="88" t="str">
        <f>IF(AND('Mapa final'!$AB$51="Muy Alta",'Mapa final'!$AD$51="Leve"),CONCATENATE("R15C",'Mapa final'!$R$51),"")</f>
        <v/>
      </c>
      <c r="M20" s="87" t="str">
        <f ca="1">IF(AND('Mapa final'!$AB$49="Muy Alta",'Mapa final'!$AD$49="Menor"),CONCATENATE("R15C",'Mapa final'!$R$49),"")</f>
        <v/>
      </c>
      <c r="N20" s="40" t="str">
        <f>IF(AND('Mapa final'!$AB$50="Muy Alta",'Mapa final'!$AD$50="Menor"),CONCATENATE("R15C",'Mapa final'!$R$50),"")</f>
        <v/>
      </c>
      <c r="O20" s="88" t="str">
        <f>IF(AND('Mapa final'!$AB$51="Muy Alta",'Mapa final'!$AD$51="Menor"),CONCATENATE("R15C",'Mapa final'!$R$51),"")</f>
        <v/>
      </c>
      <c r="P20" s="87" t="str">
        <f ca="1">IF(AND('Mapa final'!$AB$49="Muy Alta",'Mapa final'!$AD$49="Moderado"),CONCATENATE("R15C",'Mapa final'!$R$49),"")</f>
        <v/>
      </c>
      <c r="Q20" s="40" t="str">
        <f>IF(AND('Mapa final'!$AB$50="Muy Alta",'Mapa final'!$AD$50="Moderado"),CONCATENATE("R15C",'Mapa final'!$R$50),"")</f>
        <v/>
      </c>
      <c r="R20" s="88" t="str">
        <f>IF(AND('Mapa final'!$AB$51="Muy Alta",'Mapa final'!$AD$51="Moderado"),CONCATENATE("R15C",'Mapa final'!$R$51),"")</f>
        <v/>
      </c>
      <c r="S20" s="87" t="str">
        <f ca="1">IF(AND('Mapa final'!$AB$49="Muy Alta",'Mapa final'!$AD$49="Mayor"),CONCATENATE("R15C",'Mapa final'!$R$49),"")</f>
        <v/>
      </c>
      <c r="T20" s="40" t="str">
        <f>IF(AND('Mapa final'!$AB$50="Muy Alta",'Mapa final'!$AD$50="Mayor"),CONCATENATE("R15C",'Mapa final'!$R$50),"")</f>
        <v/>
      </c>
      <c r="U20" s="88" t="str">
        <f>IF(AND('Mapa final'!$AB$51="Muy Alta",'Mapa final'!$AD$51="Mayor"),CONCATENATE("R15C",'Mapa final'!$R$51),"")</f>
        <v/>
      </c>
      <c r="V20" s="215" t="str">
        <f ca="1">IF(AND('Mapa final'!$AB$49="Muy Alta",'Mapa final'!$AD$49="Catastrófico"),CONCATENATE("R15C",'Mapa final'!$R$49),"")</f>
        <v/>
      </c>
      <c r="W20" s="216" t="str">
        <f>IF(AND('Mapa final'!$AB$50="Muy Alta",'Mapa final'!$AD$50="Catastrófico"),CONCATENATE("R15C",'Mapa final'!$R$50),"")</f>
        <v/>
      </c>
      <c r="X20" s="217" t="str">
        <f>IF(AND('Mapa final'!$AB$51="Muy Alta",'Mapa final'!$AD$51="Catastrófico"),CONCATENATE("R15C",'Mapa final'!$R$51),"")</f>
        <v/>
      </c>
      <c r="Y20" s="41"/>
      <c r="Z20" s="292"/>
      <c r="AA20" s="293"/>
      <c r="AB20" s="293"/>
      <c r="AC20" s="293"/>
      <c r="AD20" s="293"/>
      <c r="AE20" s="294"/>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row>
    <row r="21" spans="1:61" ht="15" customHeight="1" x14ac:dyDescent="0.25">
      <c r="A21" s="41"/>
      <c r="B21" s="301"/>
      <c r="C21" s="302"/>
      <c r="D21" s="303"/>
      <c r="E21" s="288"/>
      <c r="F21" s="287"/>
      <c r="G21" s="287"/>
      <c r="H21" s="287"/>
      <c r="I21" s="287"/>
      <c r="J21" s="87" t="str">
        <f ca="1">IF(AND('Mapa final'!$AB$52="Muy Alta",'Mapa final'!$AD$52="Leve"),CONCATENATE("R16C",'Mapa final'!$R$52),"")</f>
        <v/>
      </c>
      <c r="K21" s="40" t="str">
        <f>IF(AND('Mapa final'!$AB$53="Muy Alta",'Mapa final'!$AD$53="Leve"),CONCATENATE("R16C",'Mapa final'!$R$53),"")</f>
        <v/>
      </c>
      <c r="L21" s="88" t="str">
        <f>IF(AND('Mapa final'!$AB$54="Muy Alta",'Mapa final'!$AD$54="Leve"),CONCATENATE("R16C",'Mapa final'!$R$54),"")</f>
        <v/>
      </c>
      <c r="M21" s="87" t="str">
        <f ca="1">IF(AND('Mapa final'!$AB$52="Muy Alta",'Mapa final'!$AD$52="Menor"),CONCATENATE("R16C",'Mapa final'!$R$52),"")</f>
        <v/>
      </c>
      <c r="N21" s="40" t="str">
        <f>IF(AND('Mapa final'!$AB$53="Muy Alta",'Mapa final'!$AD$53="Menor"),CONCATENATE("R16C",'Mapa final'!$R$53),"")</f>
        <v/>
      </c>
      <c r="O21" s="88" t="str">
        <f>IF(AND('Mapa final'!$AB$54="Muy Alta",'Mapa final'!$AD$54="Menor"),CONCATENATE("R16C",'Mapa final'!$R$54),"")</f>
        <v/>
      </c>
      <c r="P21" s="87" t="str">
        <f ca="1">IF(AND('Mapa final'!$AB$52="Muy Alta",'Mapa final'!$AD$52="Moderado"),CONCATENATE("R16C",'Mapa final'!$R$52),"")</f>
        <v/>
      </c>
      <c r="Q21" s="40" t="str">
        <f>IF(AND('Mapa final'!$AB$53="Muy Alta",'Mapa final'!$AD$53="Moderado"),CONCATENATE("R16C",'Mapa final'!$R$53),"")</f>
        <v/>
      </c>
      <c r="R21" s="88" t="str">
        <f>IF(AND('Mapa final'!$AB$54="Muy Alta",'Mapa final'!$AD$54="Moderado"),CONCATENATE("R16C",'Mapa final'!$R$54),"")</f>
        <v/>
      </c>
      <c r="S21" s="87" t="str">
        <f ca="1">IF(AND('Mapa final'!$AB$52="Muy Alta",'Mapa final'!$AD$52="Mayor"),CONCATENATE("R16C",'Mapa final'!$R$52),"")</f>
        <v/>
      </c>
      <c r="T21" s="40" t="str">
        <f>IF(AND('Mapa final'!$AB$53="Muy Alta",'Mapa final'!$AD$53="Mayor"),CONCATENATE("R16C",'Mapa final'!$R$53),"")</f>
        <v/>
      </c>
      <c r="U21" s="88" t="str">
        <f>IF(AND('Mapa final'!$AB$54="Muy Alta",'Mapa final'!$AD$54="Mayor"),CONCATENATE("R16C",'Mapa final'!$R$54),"")</f>
        <v/>
      </c>
      <c r="V21" s="215" t="str">
        <f ca="1">IF(AND('Mapa final'!$AB$52="Muy Alta",'Mapa final'!$AD$52="Catastrófico"),CONCATENATE("R16C",'Mapa final'!$R$52),"")</f>
        <v/>
      </c>
      <c r="W21" s="216" t="str">
        <f>IF(AND('Mapa final'!$AB$53="Muy Alta",'Mapa final'!$AD$53="Catastrófico"),CONCATENATE("R16C",'Mapa final'!$R$53),"")</f>
        <v/>
      </c>
      <c r="X21" s="217" t="str">
        <f>IF(AND('Mapa final'!$AB$54="Muy Alta",'Mapa final'!$AD$54="Catastrófico"),CONCATENATE("R16C",'Mapa final'!$R$54),"")</f>
        <v/>
      </c>
      <c r="Y21" s="41"/>
      <c r="Z21" s="292"/>
      <c r="AA21" s="293"/>
      <c r="AB21" s="293"/>
      <c r="AC21" s="293"/>
      <c r="AD21" s="293"/>
      <c r="AE21" s="294"/>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row>
    <row r="22" spans="1:61" ht="15" customHeight="1" x14ac:dyDescent="0.25">
      <c r="A22" s="41"/>
      <c r="B22" s="301"/>
      <c r="C22" s="302"/>
      <c r="D22" s="303"/>
      <c r="E22" s="288"/>
      <c r="F22" s="287"/>
      <c r="G22" s="287"/>
      <c r="H22" s="287"/>
      <c r="I22" s="287"/>
      <c r="J22" s="87" t="str">
        <f ca="1">IF(AND('Mapa final'!$AB$55="Muy Alta",'Mapa final'!$AD$55="Leve"),CONCATENATE("R17",'Mapa final'!$R$55),"")</f>
        <v/>
      </c>
      <c r="K22" s="40" t="str">
        <f>IF(AND('Mapa final'!$AB$56="Muy Alta",'Mapa final'!$AD$56="Leve"),CONCATENATE("R17C",'Mapa final'!$R$56),"")</f>
        <v/>
      </c>
      <c r="L22" s="88" t="str">
        <f>IF(AND('Mapa final'!$AB$57="Muy Alta",'Mapa final'!$AD$57="Leve"),CONCATENATE("R17C",'Mapa final'!$R$57),"")</f>
        <v/>
      </c>
      <c r="M22" s="87" t="str">
        <f ca="1">IF(AND('Mapa final'!$AB$55="Muy Alta",'Mapa final'!$AD$55="Menor"),CONCATENATE("R17",'Mapa final'!$R$55),"")</f>
        <v/>
      </c>
      <c r="N22" s="40" t="str">
        <f>IF(AND('Mapa final'!$AB$56="Muy Alta",'Mapa final'!$AD$56="Menor"),CONCATENATE("R17C",'Mapa final'!$R$56),"")</f>
        <v/>
      </c>
      <c r="O22" s="88" t="str">
        <f>IF(AND('Mapa final'!$AB$57="Muy Alta",'Mapa final'!$AD$57="Menor"),CONCATENATE("R17C",'Mapa final'!$R$57),"")</f>
        <v/>
      </c>
      <c r="P22" s="87" t="str">
        <f ca="1">IF(AND('Mapa final'!$AB$55="Muy Alta",'Mapa final'!$AD$55="Moderado"),CONCATENATE("R17",'Mapa final'!$R$55),"")</f>
        <v/>
      </c>
      <c r="Q22" s="40" t="str">
        <f>IF(AND('Mapa final'!$AB$56="Muy Alta",'Mapa final'!$AD$56="Moderado"),CONCATENATE("R17C",'Mapa final'!$R$56),"")</f>
        <v/>
      </c>
      <c r="R22" s="88" t="str">
        <f>IF(AND('Mapa final'!$AB$57="Muy Alta",'Mapa final'!$AD$57="Moderado"),CONCATENATE("R17C",'Mapa final'!$R$57),"")</f>
        <v/>
      </c>
      <c r="S22" s="87" t="str">
        <f ca="1">IF(AND('Mapa final'!$AB$55="Muy Alta",'Mapa final'!$AD$55="Mayor"),CONCATENATE("R17",'Mapa final'!$R$55),"")</f>
        <v/>
      </c>
      <c r="T22" s="40" t="str">
        <f>IF(AND('Mapa final'!$AB$56="Muy Alta",'Mapa final'!$AD$56="Mayor"),CONCATENATE("R17C",'Mapa final'!$R$56),"")</f>
        <v/>
      </c>
      <c r="U22" s="88" t="str">
        <f>IF(AND('Mapa final'!$AB$57="Muy Alta",'Mapa final'!$AD$57="Mayor"),CONCATENATE("R17C",'Mapa final'!$R$57),"")</f>
        <v/>
      </c>
      <c r="V22" s="215" t="str">
        <f ca="1">IF(AND('Mapa final'!$AB$55="Muy Alta",'Mapa final'!$AD$55="Catastrófico"),CONCATENATE("R17",'Mapa final'!$R$55),"")</f>
        <v/>
      </c>
      <c r="W22" s="216" t="str">
        <f>IF(AND('Mapa final'!$AB$56="Muy Alta",'Mapa final'!$AD$56="Catastrófico"),CONCATENATE("R17C",'Mapa final'!$R$56),"")</f>
        <v/>
      </c>
      <c r="X22" s="217" t="str">
        <f>IF(AND('Mapa final'!$AB$57="Muy Alta",'Mapa final'!$AD$57="Catastrófico"),CONCATENATE("R17C",'Mapa final'!$R$57),"")</f>
        <v/>
      </c>
      <c r="Y22" s="41"/>
      <c r="Z22" s="292"/>
      <c r="AA22" s="293"/>
      <c r="AB22" s="293"/>
      <c r="AC22" s="293"/>
      <c r="AD22" s="293"/>
      <c r="AE22" s="294"/>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row>
    <row r="23" spans="1:61" ht="15" customHeight="1" x14ac:dyDescent="0.25">
      <c r="A23" s="41"/>
      <c r="B23" s="301"/>
      <c r="C23" s="302"/>
      <c r="D23" s="303"/>
      <c r="E23" s="288"/>
      <c r="F23" s="287"/>
      <c r="G23" s="287"/>
      <c r="H23" s="287"/>
      <c r="I23" s="287"/>
      <c r="J23" s="87" t="str">
        <f ca="1">IF(AND('Mapa final'!$AB$58="Muy Alta",'Mapa final'!$AD$58="Leve"),CONCATENATE("R18C",'Mapa final'!$R$58),"")</f>
        <v/>
      </c>
      <c r="K23" s="40" t="str">
        <f>IF(AND('Mapa final'!$AB$59="Muy Alta",'Mapa final'!$AD$59="Leve"),CONCATENATE("R18C",'Mapa final'!$R$59),"")</f>
        <v/>
      </c>
      <c r="L23" s="88" t="str">
        <f>IF(AND('Mapa final'!$AB$60="Muy Alta",'Mapa final'!$AD$60="Leve"),CONCATENATE("R18C",'Mapa final'!$R$60),"")</f>
        <v/>
      </c>
      <c r="M23" s="87" t="str">
        <f ca="1">IF(AND('Mapa final'!$AB$58="Muy Alta",'Mapa final'!$AD$58="Menor"),CONCATENATE("R18C",'Mapa final'!$R$58),"")</f>
        <v/>
      </c>
      <c r="N23" s="40" t="str">
        <f>IF(AND('Mapa final'!$AB$59="Muy Alta",'Mapa final'!$AD$59="Menor"),CONCATENATE("R18C",'Mapa final'!$R$59),"")</f>
        <v/>
      </c>
      <c r="O23" s="88" t="str">
        <f>IF(AND('Mapa final'!$AB$60="Muy Alta",'Mapa final'!$AD$60="Menor"),CONCATENATE("R18C",'Mapa final'!$R$60),"")</f>
        <v/>
      </c>
      <c r="P23" s="87" t="str">
        <f ca="1">IF(AND('Mapa final'!$AB$58="Muy Alta",'Mapa final'!$AD$58="Moderado"),CONCATENATE("R18C",'Mapa final'!$R$58),"")</f>
        <v/>
      </c>
      <c r="Q23" s="40" t="str">
        <f>IF(AND('Mapa final'!$AB$59="Muy Alta",'Mapa final'!$AD$59="Moderado"),CONCATENATE("R18C",'Mapa final'!$R$59),"")</f>
        <v/>
      </c>
      <c r="R23" s="88" t="str">
        <f>IF(AND('Mapa final'!$AB$60="Muy Alta",'Mapa final'!$AD$60="Moderado"),CONCATENATE("R18C",'Mapa final'!$R$60),"")</f>
        <v/>
      </c>
      <c r="S23" s="87" t="str">
        <f ca="1">IF(AND('Mapa final'!$AB$58="Muy Alta",'Mapa final'!$AD$58="Mayor"),CONCATENATE("R18C",'Mapa final'!$R$58),"")</f>
        <v/>
      </c>
      <c r="T23" s="40" t="str">
        <f>IF(AND('Mapa final'!$AB$59="Muy Alta",'Mapa final'!$AD$59="Mayor"),CONCATENATE("R18C",'Mapa final'!$R$59),"")</f>
        <v/>
      </c>
      <c r="U23" s="88" t="str">
        <f>IF(AND('Mapa final'!$AB$60="Muy Alta",'Mapa final'!$AD$60="Mayor"),CONCATENATE("R18C",'Mapa final'!$R$60),"")</f>
        <v/>
      </c>
      <c r="V23" s="215" t="str">
        <f ca="1">IF(AND('Mapa final'!$AB$58="Muy Alta",'Mapa final'!$AD$58="Catastrófico"),CONCATENATE("R18C",'Mapa final'!$R$58),"")</f>
        <v/>
      </c>
      <c r="W23" s="216" t="str">
        <f>IF(AND('Mapa final'!$AB$59="Muy Alta",'Mapa final'!$AD$59="Catastrófico"),CONCATENATE("R18C",'Mapa final'!$R$59),"")</f>
        <v/>
      </c>
      <c r="X23" s="217" t="str">
        <f>IF(AND('Mapa final'!$AB$60="Muy Alta",'Mapa final'!$AD$60="Catastrófico"),CONCATENATE("R18C",'Mapa final'!$R$60),"")</f>
        <v/>
      </c>
      <c r="Y23" s="41"/>
      <c r="Z23" s="292"/>
      <c r="AA23" s="293"/>
      <c r="AB23" s="293"/>
      <c r="AC23" s="293"/>
      <c r="AD23" s="293"/>
      <c r="AE23" s="294"/>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row>
    <row r="24" spans="1:61" ht="15" customHeight="1" x14ac:dyDescent="0.25">
      <c r="A24" s="41"/>
      <c r="B24" s="301"/>
      <c r="C24" s="302"/>
      <c r="D24" s="303"/>
      <c r="E24" s="288"/>
      <c r="F24" s="287"/>
      <c r="G24" s="287"/>
      <c r="H24" s="287"/>
      <c r="I24" s="287"/>
      <c r="J24" s="87" t="str">
        <f ca="1">IF(AND('Mapa final'!$AB$61="Muy Alta",'Mapa final'!$AD$61="Leve"),CONCATENATE("R19C",'Mapa final'!$R$61),"")</f>
        <v/>
      </c>
      <c r="K24" s="40" t="str">
        <f>IF(AND('Mapa final'!$AB$62="Muy Alta",'Mapa final'!$AD$62="Leve"),CONCATENATE("R19C",'Mapa final'!$R$62),"")</f>
        <v/>
      </c>
      <c r="L24" s="88" t="str">
        <f>IF(AND('Mapa final'!$AB$63="Muy Alta",'Mapa final'!$AD$63="Leve"),CONCATENATE("R19C",'Mapa final'!$R$63),"")</f>
        <v/>
      </c>
      <c r="M24" s="87" t="str">
        <f ca="1">IF(AND('Mapa final'!$AB$61="Muy Alta",'Mapa final'!$AD$61="Menor"),CONCATENATE("R19C",'Mapa final'!$R$61),"")</f>
        <v/>
      </c>
      <c r="N24" s="40" t="str">
        <f>IF(AND('Mapa final'!$AB$62="Muy Alta",'Mapa final'!$AD$62="Menor"),CONCATENATE("R19C",'Mapa final'!$R$62),"")</f>
        <v/>
      </c>
      <c r="O24" s="88" t="str">
        <f>IF(AND('Mapa final'!$AB$63="Muy Alta",'Mapa final'!$AD$63="Menor"),CONCATENATE("R19C",'Mapa final'!$R$63),"")</f>
        <v/>
      </c>
      <c r="P24" s="87" t="str">
        <f ca="1">IF(AND('Mapa final'!$AB$61="Muy Alta",'Mapa final'!$AD$61="Moderado"),CONCATENATE("R19C",'Mapa final'!$R$61),"")</f>
        <v/>
      </c>
      <c r="Q24" s="40" t="str">
        <f>IF(AND('Mapa final'!$AB$62="Muy Alta",'Mapa final'!$AD$62="Moderado"),CONCATENATE("R19C",'Mapa final'!$R$62),"")</f>
        <v/>
      </c>
      <c r="R24" s="88" t="str">
        <f>IF(AND('Mapa final'!$AB$63="Muy Alta",'Mapa final'!$AD$63="Moderado"),CONCATENATE("R19C",'Mapa final'!$R$63),"")</f>
        <v/>
      </c>
      <c r="S24" s="87" t="str">
        <f ca="1">IF(AND('Mapa final'!$AB$61="Muy Alta",'Mapa final'!$AD$61="Mayor"),CONCATENATE("R19C",'Mapa final'!$R$61),"")</f>
        <v/>
      </c>
      <c r="T24" s="40" t="str">
        <f>IF(AND('Mapa final'!$AB$62="Muy Alta",'Mapa final'!$AD$62="Mayor"),CONCATENATE("R19C",'Mapa final'!$R$62),"")</f>
        <v/>
      </c>
      <c r="U24" s="88" t="str">
        <f>IF(AND('Mapa final'!$AB$63="Muy Alta",'Mapa final'!$AD$63="Mayor"),CONCATENATE("R19C",'Mapa final'!$R$63),"")</f>
        <v/>
      </c>
      <c r="V24" s="215" t="str">
        <f ca="1">IF(AND('Mapa final'!$AB$61="Muy Alta",'Mapa final'!$AD$61="Catastrófico"),CONCATENATE("R19C",'Mapa final'!$R$61),"")</f>
        <v/>
      </c>
      <c r="W24" s="216" t="str">
        <f>IF(AND('Mapa final'!$AB$62="Muy Alta",'Mapa final'!$AD$62="Catastrófico"),CONCATENATE("R19C",'Mapa final'!$R$62),"")</f>
        <v/>
      </c>
      <c r="X24" s="217" t="str">
        <f>IF(AND('Mapa final'!$AB$63="Muy Alta",'Mapa final'!$AD$63="Catastrófico"),CONCATENATE("R19C",'Mapa final'!$R$63),"")</f>
        <v/>
      </c>
      <c r="Y24" s="41"/>
      <c r="Z24" s="292"/>
      <c r="AA24" s="293"/>
      <c r="AB24" s="293"/>
      <c r="AC24" s="293"/>
      <c r="AD24" s="293"/>
      <c r="AE24" s="294"/>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row>
    <row r="25" spans="1:61" ht="15" customHeight="1" x14ac:dyDescent="0.25">
      <c r="A25" s="41"/>
      <c r="B25" s="301"/>
      <c r="C25" s="302"/>
      <c r="D25" s="303"/>
      <c r="E25" s="288"/>
      <c r="F25" s="287"/>
      <c r="G25" s="287"/>
      <c r="H25" s="287"/>
      <c r="I25" s="287"/>
      <c r="J25" s="87" t="str">
        <f ca="1">IF(AND('Mapa final'!$AB$64="Muy Alta",'Mapa final'!$AD$64="Leve"),CONCATENATE("R20C",'Mapa final'!$R$64),"")</f>
        <v/>
      </c>
      <c r="K25" s="40" t="str">
        <f>IF(AND('Mapa final'!$AB$65="Muy Alta",'Mapa final'!$AD$65="Leve"),CONCATENATE("R20C",'Mapa final'!$R$65),"")</f>
        <v/>
      </c>
      <c r="L25" s="88" t="str">
        <f>IF(AND('Mapa final'!$AB$66="Muy Alta",'Mapa final'!$AD$66="Leve"),CONCATENATE("R20C",'Mapa final'!$R$66),"")</f>
        <v/>
      </c>
      <c r="M25" s="87" t="str">
        <f ca="1">IF(AND('Mapa final'!$AB$64="Muy Alta",'Mapa final'!$AD$64="Menor"),CONCATENATE("R20C",'Mapa final'!$R$64),"")</f>
        <v/>
      </c>
      <c r="N25" s="40" t="str">
        <f>IF(AND('Mapa final'!$AB$65="Muy Alta",'Mapa final'!$AD$65="Menor"),CONCATENATE("R20C",'Mapa final'!$R$65),"")</f>
        <v/>
      </c>
      <c r="O25" s="88" t="str">
        <f>IF(AND('Mapa final'!$AB$66="Muy Alta",'Mapa final'!$AD$66="Menor"),CONCATENATE("R20C",'Mapa final'!$R$66),"")</f>
        <v/>
      </c>
      <c r="P25" s="87" t="str">
        <f ca="1">IF(AND('Mapa final'!$AB$64="Muy Alta",'Mapa final'!$AD$64="Moderado"),CONCATENATE("R20C",'Mapa final'!$R$64),"")</f>
        <v/>
      </c>
      <c r="Q25" s="40" t="str">
        <f>IF(AND('Mapa final'!$AB$65="Muy Alta",'Mapa final'!$AD$65="Moderado"),CONCATENATE("R20C",'Mapa final'!$R$65),"")</f>
        <v/>
      </c>
      <c r="R25" s="88" t="str">
        <f>IF(AND('Mapa final'!$AB$66="Muy Alta",'Mapa final'!$AD$66="Moderado"),CONCATENATE("R20C",'Mapa final'!$R$66),"")</f>
        <v/>
      </c>
      <c r="S25" s="87" t="str">
        <f ca="1">IF(AND('Mapa final'!$AB$64="Muy Alta",'Mapa final'!$AD$64="Mayor"),CONCATENATE("R20C",'Mapa final'!$R$64),"")</f>
        <v/>
      </c>
      <c r="T25" s="40" t="str">
        <f>IF(AND('Mapa final'!$AB$65="Muy Alta",'Mapa final'!$AD$65="Mayor"),CONCATENATE("R20C",'Mapa final'!$R$65),"")</f>
        <v/>
      </c>
      <c r="U25" s="88" t="str">
        <f>IF(AND('Mapa final'!$AB$66="Muy Alta",'Mapa final'!$AD$66="Mayor"),CONCATENATE("R20C",'Mapa final'!$R$66),"")</f>
        <v/>
      </c>
      <c r="V25" s="215" t="str">
        <f ca="1">IF(AND('Mapa final'!$AB$64="Muy Alta",'Mapa final'!$AD$64="Catastrófico"),CONCATENATE("R20C",'Mapa final'!$R$64),"")</f>
        <v/>
      </c>
      <c r="W25" s="216" t="str">
        <f>IF(AND('Mapa final'!$AB$65="Muy Alta",'Mapa final'!$AD$65="Catastrófico"),CONCATENATE("R20C",'Mapa final'!$R$65),"")</f>
        <v/>
      </c>
      <c r="X25" s="217" t="str">
        <f>IF(AND('Mapa final'!$AB$66="Muy Alta",'Mapa final'!$AD$66="Catastrófico"),CONCATENATE("R20C",'Mapa final'!$R$66),"")</f>
        <v/>
      </c>
      <c r="Y25" s="41"/>
      <c r="Z25" s="292"/>
      <c r="AA25" s="293"/>
      <c r="AB25" s="293"/>
      <c r="AC25" s="293"/>
      <c r="AD25" s="293"/>
      <c r="AE25" s="294"/>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row>
    <row r="26" spans="1:61" ht="15" customHeight="1" x14ac:dyDescent="0.25">
      <c r="A26" s="41"/>
      <c r="B26" s="301"/>
      <c r="C26" s="302"/>
      <c r="D26" s="303"/>
      <c r="E26" s="288"/>
      <c r="F26" s="287"/>
      <c r="G26" s="287"/>
      <c r="H26" s="287"/>
      <c r="I26" s="287"/>
      <c r="J26" s="87" t="str">
        <f ca="1">IF(AND('Mapa final'!$AB$67="Muy Alta",'Mapa final'!$AD$67="Leve"),CONCATENATE("R21C",'Mapa final'!$R$67),"")</f>
        <v/>
      </c>
      <c r="K26" s="40" t="str">
        <f>IF(AND('Mapa final'!$AB$68="Muy Alta",'Mapa final'!$AD$68="Leve"),CONCATENATE("R21C",'Mapa final'!$R$68),"")</f>
        <v/>
      </c>
      <c r="L26" s="88" t="str">
        <f>IF(AND('Mapa final'!$AB$69="Muy Alta",'Mapa final'!$AD$69="Leve"),CONCATENATE("R21C",'Mapa final'!$R$69),"")</f>
        <v/>
      </c>
      <c r="M26" s="87" t="str">
        <f ca="1">IF(AND('Mapa final'!$AB$67="Muy Alta",'Mapa final'!$AD$67="Menor"),CONCATENATE("R21C",'Mapa final'!$R$67),"")</f>
        <v/>
      </c>
      <c r="N26" s="40" t="str">
        <f>IF(AND('Mapa final'!$AB$68="Muy Alta",'Mapa final'!$AD$68="Menor"),CONCATENATE("R21C",'Mapa final'!$R$68),"")</f>
        <v/>
      </c>
      <c r="O26" s="88" t="str">
        <f>IF(AND('Mapa final'!$AB$69="Muy Alta",'Mapa final'!$AD$69="Menor"),CONCATENATE("R21C",'Mapa final'!$R$69),"")</f>
        <v/>
      </c>
      <c r="P26" s="87" t="str">
        <f ca="1">IF(AND('Mapa final'!$AB$67="Muy Alta",'Mapa final'!$AD$67="Moderado"),CONCATENATE("R21C",'Mapa final'!$R$67),"")</f>
        <v/>
      </c>
      <c r="Q26" s="40" t="str">
        <f>IF(AND('Mapa final'!$AB$68="Muy Alta",'Mapa final'!$AD$68="Moderado"),CONCATENATE("R21C",'Mapa final'!$R$68),"")</f>
        <v/>
      </c>
      <c r="R26" s="88" t="str">
        <f>IF(AND('Mapa final'!$AB$69="Muy Alta",'Mapa final'!$AD$69="Moderado"),CONCATENATE("R21C",'Mapa final'!$R$69),"")</f>
        <v/>
      </c>
      <c r="S26" s="87" t="str">
        <f ca="1">IF(AND('Mapa final'!$AB$67="Muy Alta",'Mapa final'!$AD$67="Mayor"),CONCATENATE("R21C",'Mapa final'!$R$67),"")</f>
        <v/>
      </c>
      <c r="T26" s="40" t="str">
        <f>IF(AND('Mapa final'!$AB$68="Muy Alta",'Mapa final'!$AD$68="Mayor"),CONCATENATE("R21C",'Mapa final'!$R$68),"")</f>
        <v/>
      </c>
      <c r="U26" s="88" t="str">
        <f>IF(AND('Mapa final'!$AB$69="Muy Alta",'Mapa final'!$AD$69="Mayor"),CONCATENATE("R21C",'Mapa final'!$R$69),"")</f>
        <v/>
      </c>
      <c r="V26" s="215" t="str">
        <f ca="1">IF(AND('Mapa final'!$AB$67="Muy Alta",'Mapa final'!$AD$67="Catastrófico"),CONCATENATE("R21C",'Mapa final'!$R$67),"")</f>
        <v/>
      </c>
      <c r="W26" s="216" t="str">
        <f>IF(AND('Mapa final'!$AB$68="Muy Alta",'Mapa final'!$AD$68="Catastrófico"),CONCATENATE("R21C",'Mapa final'!$R$68),"")</f>
        <v/>
      </c>
      <c r="X26" s="217" t="str">
        <f>IF(AND('Mapa final'!$AB$69="Muy Alta",'Mapa final'!$AD$69="Catastrófico"),CONCATENATE("R21C",'Mapa final'!$R$69),"")</f>
        <v/>
      </c>
      <c r="Y26" s="41"/>
      <c r="Z26" s="292"/>
      <c r="AA26" s="293"/>
      <c r="AB26" s="293"/>
      <c r="AC26" s="293"/>
      <c r="AD26" s="293"/>
      <c r="AE26" s="294"/>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row>
    <row r="27" spans="1:61" ht="15" customHeight="1" x14ac:dyDescent="0.25">
      <c r="A27" s="41"/>
      <c r="B27" s="301"/>
      <c r="C27" s="302"/>
      <c r="D27" s="303"/>
      <c r="E27" s="288"/>
      <c r="F27" s="287"/>
      <c r="G27" s="287"/>
      <c r="H27" s="287"/>
      <c r="I27" s="287"/>
      <c r="J27" s="87" t="str">
        <f ca="1">IF(AND('Mapa final'!$AB$70="Muy Alta",'Mapa final'!$AD$70="Leve"),CONCATENATE("R22C",'Mapa final'!$R$70),"")</f>
        <v/>
      </c>
      <c r="K27" s="40" t="str">
        <f>IF(AND('Mapa final'!$AB$71="Muy Alta",'Mapa final'!$AD$71="Leve"),CONCATENATE("R22C",'Mapa final'!$R$71),"")</f>
        <v/>
      </c>
      <c r="L27" s="88" t="str">
        <f>IF(AND('Mapa final'!$AB$72="Muy Alta",'Mapa final'!$AD$72="Leve"),CONCATENATE("R22C",'Mapa final'!$R$72),"")</f>
        <v/>
      </c>
      <c r="M27" s="87" t="str">
        <f ca="1">IF(AND('Mapa final'!$AB$70="Muy Alta",'Mapa final'!$AD$70="Menor"),CONCATENATE("R22C",'Mapa final'!$R$70),"")</f>
        <v/>
      </c>
      <c r="N27" s="40" t="str">
        <f>IF(AND('Mapa final'!$AB$71="Muy Alta",'Mapa final'!$AD$71="Menor"),CONCATENATE("R22C",'Mapa final'!$R$71),"")</f>
        <v/>
      </c>
      <c r="O27" s="88" t="str">
        <f>IF(AND('Mapa final'!$AB$72="Muy Alta",'Mapa final'!$AD$72="Menor"),CONCATENATE("R22C",'Mapa final'!$R$72),"")</f>
        <v/>
      </c>
      <c r="P27" s="87" t="str">
        <f ca="1">IF(AND('Mapa final'!$AB$70="Muy Alta",'Mapa final'!$AD$70="Moderado"),CONCATENATE("R22C",'Mapa final'!$R$70),"")</f>
        <v/>
      </c>
      <c r="Q27" s="40" t="str">
        <f>IF(AND('Mapa final'!$AB$71="Muy Alta",'Mapa final'!$AD$71="Moderado"),CONCATENATE("R22C",'Mapa final'!$R$71),"")</f>
        <v/>
      </c>
      <c r="R27" s="88" t="str">
        <f>IF(AND('Mapa final'!$AB$72="Muy Alta",'Mapa final'!$AD$72="Moderado"),CONCATENATE("R22C",'Mapa final'!$R$72),"")</f>
        <v/>
      </c>
      <c r="S27" s="87" t="str">
        <f ca="1">IF(AND('Mapa final'!$AB$70="Muy Alta",'Mapa final'!$AD$70="Mayor"),CONCATENATE("R22C",'Mapa final'!$R$70),"")</f>
        <v/>
      </c>
      <c r="T27" s="40" t="str">
        <f>IF(AND('Mapa final'!$AB$71="Muy Alta",'Mapa final'!$AD$71="Mayor"),CONCATENATE("R22C",'Mapa final'!$R$71),"")</f>
        <v/>
      </c>
      <c r="U27" s="88" t="str">
        <f>IF(AND('Mapa final'!$AB$72="Muy Alta",'Mapa final'!$AD$72="Mayor"),CONCATENATE("R22C",'Mapa final'!$R$72),"")</f>
        <v/>
      </c>
      <c r="V27" s="215" t="str">
        <f ca="1">IF(AND('Mapa final'!$AB$70="Muy Alta",'Mapa final'!$AD$70="Catastrófico"),CONCATENATE("R22C",'Mapa final'!$R$70),"")</f>
        <v/>
      </c>
      <c r="W27" s="216" t="str">
        <f>IF(AND('Mapa final'!$AB$71="Muy Alta",'Mapa final'!$AD$71="Catastrófico"),CONCATENATE("R22C",'Mapa final'!$R$71),"")</f>
        <v/>
      </c>
      <c r="X27" s="217" t="str">
        <f>IF(AND('Mapa final'!$AB$72="Muy Alta",'Mapa final'!$AD$72="Catastrófico"),CONCATENATE("R22C",'Mapa final'!$R$72),"")</f>
        <v/>
      </c>
      <c r="Y27" s="41"/>
      <c r="Z27" s="292"/>
      <c r="AA27" s="293"/>
      <c r="AB27" s="293"/>
      <c r="AC27" s="293"/>
      <c r="AD27" s="293"/>
      <c r="AE27" s="294"/>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row>
    <row r="28" spans="1:61" ht="15" customHeight="1" x14ac:dyDescent="0.25">
      <c r="A28" s="41"/>
      <c r="B28" s="301"/>
      <c r="C28" s="302"/>
      <c r="D28" s="303"/>
      <c r="E28" s="288"/>
      <c r="F28" s="287"/>
      <c r="G28" s="287"/>
      <c r="H28" s="287"/>
      <c r="I28" s="287"/>
      <c r="J28" s="87" t="str">
        <f ca="1">IF(AND('Mapa final'!$AB$73="Muy Alta",'Mapa final'!$AD$73="Leve"),CONCATENATE("R23C",'Mapa final'!$R$73),"")</f>
        <v/>
      </c>
      <c r="K28" s="40" t="str">
        <f>IF(AND('Mapa final'!$AB$74="Muy Alta",'Mapa final'!$AD$74="Leve"),CONCATENATE("R23C",'Mapa final'!$R$74),"")</f>
        <v/>
      </c>
      <c r="L28" s="88" t="str">
        <f>IF(AND('Mapa final'!$AB$75="Muy Alta",'Mapa final'!$AD$75="Leve"),CONCATENATE("R23C",'Mapa final'!$R$75),"")</f>
        <v/>
      </c>
      <c r="M28" s="87" t="str">
        <f ca="1">IF(AND('Mapa final'!$AB$73="Muy Alta",'Mapa final'!$AD$73="Menor"),CONCATENATE("R23C",'Mapa final'!$R$73),"")</f>
        <v/>
      </c>
      <c r="N28" s="40" t="str">
        <f>IF(AND('Mapa final'!$AB$74="Muy Alta",'Mapa final'!$AD$74="Menor"),CONCATENATE("R23C",'Mapa final'!$R$74),"")</f>
        <v/>
      </c>
      <c r="O28" s="88" t="str">
        <f>IF(AND('Mapa final'!$AB$75="Muy Alta",'Mapa final'!$AD$75="Menor"),CONCATENATE("R23C",'Mapa final'!$R$75),"")</f>
        <v/>
      </c>
      <c r="P28" s="87" t="str">
        <f ca="1">IF(AND('Mapa final'!$AB$73="Muy Alta",'Mapa final'!$AD$73="Moderado"),CONCATENATE("R23C",'Mapa final'!$R$73),"")</f>
        <v/>
      </c>
      <c r="Q28" s="40" t="str">
        <f>IF(AND('Mapa final'!$AB$74="Muy Alta",'Mapa final'!$AD$74="Moderado"),CONCATENATE("R23C",'Mapa final'!$R$74),"")</f>
        <v/>
      </c>
      <c r="R28" s="88" t="str">
        <f>IF(AND('Mapa final'!$AB$75="Muy Alta",'Mapa final'!$AD$75="Moderado"),CONCATENATE("R23C",'Mapa final'!$R$75),"")</f>
        <v/>
      </c>
      <c r="S28" s="87" t="str">
        <f ca="1">IF(AND('Mapa final'!$AB$73="Muy Alta",'Mapa final'!$AD$73="Mayor"),CONCATENATE("R23C",'Mapa final'!$R$73),"")</f>
        <v/>
      </c>
      <c r="T28" s="40" t="str">
        <f>IF(AND('Mapa final'!$AB$74="Muy Alta",'Mapa final'!$AD$74="Mayor"),CONCATENATE("R23C",'Mapa final'!$R$74),"")</f>
        <v/>
      </c>
      <c r="U28" s="88" t="str">
        <f>IF(AND('Mapa final'!$AB$75="Muy Alta",'Mapa final'!$AD$75="Mayor"),CONCATENATE("R23C",'Mapa final'!$R$75),"")</f>
        <v/>
      </c>
      <c r="V28" s="215" t="str">
        <f ca="1">IF(AND('Mapa final'!$AB$73="Muy Alta",'Mapa final'!$AD$73="Catastrófico"),CONCATENATE("R23C",'Mapa final'!$R$73),"")</f>
        <v/>
      </c>
      <c r="W28" s="216" t="str">
        <f>IF(AND('Mapa final'!$AB$74="Muy Alta",'Mapa final'!$AD$74="Catastrófico"),CONCATENATE("R23C",'Mapa final'!$R$74),"")</f>
        <v/>
      </c>
      <c r="X28" s="217" t="str">
        <f>IF(AND('Mapa final'!$AB$75="Muy Alta",'Mapa final'!$AD$75="Catastrófico"),CONCATENATE("R23C",'Mapa final'!$R$75),"")</f>
        <v/>
      </c>
      <c r="Y28" s="41"/>
      <c r="Z28" s="292"/>
      <c r="AA28" s="293"/>
      <c r="AB28" s="293"/>
      <c r="AC28" s="293"/>
      <c r="AD28" s="293"/>
      <c r="AE28" s="294"/>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row>
    <row r="29" spans="1:61" ht="15" customHeight="1" x14ac:dyDescent="0.25">
      <c r="A29" s="41"/>
      <c r="B29" s="301"/>
      <c r="C29" s="302"/>
      <c r="D29" s="303"/>
      <c r="E29" s="288"/>
      <c r="F29" s="287"/>
      <c r="G29" s="287"/>
      <c r="H29" s="287"/>
      <c r="I29" s="287"/>
      <c r="J29" s="87" t="str">
        <f ca="1">IF(AND('Mapa final'!$AB$76="Muy Alta",'Mapa final'!$AD$76="Leve"),CONCATENATE("R24C",'Mapa final'!$R$76),"")</f>
        <v/>
      </c>
      <c r="K29" s="40" t="str">
        <f>IF(AND('Mapa final'!$AB$77="Muy Alta",'Mapa final'!$AD$77="Leve"),CONCATENATE("R24C",'Mapa final'!$R$77),"")</f>
        <v/>
      </c>
      <c r="L29" s="88" t="str">
        <f>IF(AND('Mapa final'!$AB$78="Muy Alta",'Mapa final'!$AD$78="Leve"),CONCATENATE("R24C",'Mapa final'!$R$78),"")</f>
        <v/>
      </c>
      <c r="M29" s="87" t="str">
        <f ca="1">IF(AND('Mapa final'!$AB$76="Muy Alta",'Mapa final'!$AD$76="Menor"),CONCATENATE("R24C",'Mapa final'!$R$76),"")</f>
        <v/>
      </c>
      <c r="N29" s="40" t="str">
        <f>IF(AND('Mapa final'!$AB$77="Muy Alta",'Mapa final'!$AD$77="Menor"),CONCATENATE("R24C",'Mapa final'!$R$77),"")</f>
        <v/>
      </c>
      <c r="O29" s="88" t="str">
        <f>IF(AND('Mapa final'!$AB$78="Muy Alta",'Mapa final'!$AD$78="Menor"),CONCATENATE("R24C",'Mapa final'!$R$78),"")</f>
        <v/>
      </c>
      <c r="P29" s="87" t="str">
        <f ca="1">IF(AND('Mapa final'!$AB$76="Muy Alta",'Mapa final'!$AD$76="Moderado"),CONCATENATE("R24C",'Mapa final'!$R$76),"")</f>
        <v/>
      </c>
      <c r="Q29" s="40" t="str">
        <f>IF(AND('Mapa final'!$AB$77="Muy Alta",'Mapa final'!$AD$77="Moderado"),CONCATENATE("R24C",'Mapa final'!$R$77),"")</f>
        <v/>
      </c>
      <c r="R29" s="88" t="str">
        <f>IF(AND('Mapa final'!$AB$78="Muy Alta",'Mapa final'!$AD$78="Moderado"),CONCATENATE("R24C",'Mapa final'!$R$78),"")</f>
        <v/>
      </c>
      <c r="S29" s="87" t="str">
        <f ca="1">IF(AND('Mapa final'!$AB$76="Muy Alta",'Mapa final'!$AD$76="Mayor"),CONCATENATE("R24C",'Mapa final'!$R$76),"")</f>
        <v/>
      </c>
      <c r="T29" s="40" t="str">
        <f>IF(AND('Mapa final'!$AB$77="Muy Alta",'Mapa final'!$AD$77="Mayor"),CONCATENATE("R24C",'Mapa final'!$R$77),"")</f>
        <v/>
      </c>
      <c r="U29" s="88" t="str">
        <f>IF(AND('Mapa final'!$AB$78="Muy Alta",'Mapa final'!$AD$78="Mayor"),CONCATENATE("R24C",'Mapa final'!$R$78),"")</f>
        <v/>
      </c>
      <c r="V29" s="215" t="str">
        <f ca="1">IF(AND('Mapa final'!$AB$76="Muy Alta",'Mapa final'!$AD$76="Catastrófico"),CONCATENATE("R24C",'Mapa final'!$R$76),"")</f>
        <v/>
      </c>
      <c r="W29" s="216" t="str">
        <f>IF(AND('Mapa final'!$AB$77="Muy Alta",'Mapa final'!$AD$77="Catastrófico"),CONCATENATE("R24C",'Mapa final'!$R$77),"")</f>
        <v/>
      </c>
      <c r="X29" s="217" t="str">
        <f>IF(AND('Mapa final'!$AB$78="Muy Alta",'Mapa final'!$AD$78="Catastrófico"),CONCATENATE("R24C",'Mapa final'!$R$78),"")</f>
        <v/>
      </c>
      <c r="Y29" s="41"/>
      <c r="Z29" s="292"/>
      <c r="AA29" s="293"/>
      <c r="AB29" s="293"/>
      <c r="AC29" s="293"/>
      <c r="AD29" s="293"/>
      <c r="AE29" s="294"/>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row>
    <row r="30" spans="1:61" ht="15" customHeight="1" x14ac:dyDescent="0.25">
      <c r="A30" s="41"/>
      <c r="B30" s="301"/>
      <c r="C30" s="302"/>
      <c r="D30" s="303"/>
      <c r="E30" s="288"/>
      <c r="F30" s="287"/>
      <c r="G30" s="287"/>
      <c r="H30" s="287"/>
      <c r="I30" s="287"/>
      <c r="J30" s="87" t="str">
        <f ca="1">IF(AND('Mapa final'!$AB$79="Muy Alta",'Mapa final'!$AD$79="Leve"),CONCATENATE("R25C",'Mapa final'!$R$79),"")</f>
        <v/>
      </c>
      <c r="K30" s="40" t="str">
        <f ca="1">IF(AND('Mapa final'!$AB$80="Muy Alta",'Mapa final'!$AD$80="Leve"),CONCATENATE("R25C",'Mapa final'!$R$80),"")</f>
        <v/>
      </c>
      <c r="L30" s="88" t="str">
        <f ca="1">IF(AND('Mapa final'!$AB$81="Muy Alta",'Mapa final'!$AD$81="Leve"),CONCATENATE("R25C",'Mapa final'!$R$81),"")</f>
        <v/>
      </c>
      <c r="M30" s="87" t="str">
        <f ca="1">IF(AND('Mapa final'!$AB$79="Muy Alta",'Mapa final'!$AD$79="Menor"),CONCATENATE("R25C",'Mapa final'!$R$79),"")</f>
        <v/>
      </c>
      <c r="N30" s="40" t="str">
        <f ca="1">IF(AND('Mapa final'!$AB$80="Muy Alta",'Mapa final'!$AD$80="Menor"),CONCATENATE("R25C",'Mapa final'!$R$80),"")</f>
        <v/>
      </c>
      <c r="O30" s="88" t="str">
        <f ca="1">IF(AND('Mapa final'!$AB$81="Muy Alta",'Mapa final'!$AD$81="Menor"),CONCATENATE("R25C",'Mapa final'!$R$81),"")</f>
        <v/>
      </c>
      <c r="P30" s="87" t="str">
        <f ca="1">IF(AND('Mapa final'!$AB$79="Muy Alta",'Mapa final'!$AD$79="Moderado"),CONCATENATE("R25C",'Mapa final'!$R$79),"")</f>
        <v/>
      </c>
      <c r="Q30" s="40" t="str">
        <f ca="1">IF(AND('Mapa final'!$AB$80="Muy Alta",'Mapa final'!$AD$80="Moderado"),CONCATENATE("R25C",'Mapa final'!$R$80),"")</f>
        <v/>
      </c>
      <c r="R30" s="88" t="str">
        <f ca="1">IF(AND('Mapa final'!$AB$81="Muy Alta",'Mapa final'!$AD$81="Moderado"),CONCATENATE("R25C",'Mapa final'!$R$81),"")</f>
        <v/>
      </c>
      <c r="S30" s="87" t="str">
        <f ca="1">IF(AND('Mapa final'!$AB$79="Muy Alta",'Mapa final'!$AD$79="Mayor"),CONCATENATE("R25C",'Mapa final'!$R$79),"")</f>
        <v/>
      </c>
      <c r="T30" s="40" t="str">
        <f ca="1">IF(AND('Mapa final'!$AB$80="Muy Alta",'Mapa final'!$AD$80="Mayor"),CONCATENATE("R25C",'Mapa final'!$R$80),"")</f>
        <v/>
      </c>
      <c r="U30" s="88" t="str">
        <f ca="1">IF(AND('Mapa final'!$AB$81="Muy Alta",'Mapa final'!$AD$81="Mayor"),CONCATENATE("R25C",'Mapa final'!$R$81),"")</f>
        <v/>
      </c>
      <c r="V30" s="215" t="str">
        <f ca="1">IF(AND('Mapa final'!$AB$79="Muy Alta",'Mapa final'!$AD$79="Catastrófico"),CONCATENATE("R25C",'Mapa final'!$R$79),"")</f>
        <v/>
      </c>
      <c r="W30" s="216" t="str">
        <f ca="1">IF(AND('Mapa final'!$AB$80="Muy Alta",'Mapa final'!$AD$80="Catastrófico"),CONCATENATE("R25C",'Mapa final'!$R$80),"")</f>
        <v/>
      </c>
      <c r="X30" s="217" t="str">
        <f ca="1">IF(AND('Mapa final'!$AB$81="Muy Alta",'Mapa final'!$AD$81="Catastrófico"),CONCATENATE("R25C",'Mapa final'!$R$81),"")</f>
        <v/>
      </c>
      <c r="Y30" s="41"/>
      <c r="Z30" s="292"/>
      <c r="AA30" s="293"/>
      <c r="AB30" s="293"/>
      <c r="AC30" s="293"/>
      <c r="AD30" s="293"/>
      <c r="AE30" s="294"/>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row>
    <row r="31" spans="1:61" ht="15" customHeight="1" x14ac:dyDescent="0.25">
      <c r="A31" s="41"/>
      <c r="B31" s="301"/>
      <c r="C31" s="302"/>
      <c r="D31" s="303"/>
      <c r="E31" s="288"/>
      <c r="F31" s="287"/>
      <c r="G31" s="287"/>
      <c r="H31" s="287"/>
      <c r="I31" s="287"/>
      <c r="J31" s="87" t="str">
        <f ca="1">IF(AND('Mapa final'!$AB$82="Muy Alta",'Mapa final'!$AD$82="Leve"),CONCATENATE("R26C",'Mapa final'!$R$82),"")</f>
        <v/>
      </c>
      <c r="K31" s="40" t="str">
        <f>IF(AND('Mapa final'!$AB$83="Muy Alta",'Mapa final'!$AD$83="Leve"),CONCATENATE("R26C",'Mapa final'!$R$83),"")</f>
        <v/>
      </c>
      <c r="L31" s="88" t="str">
        <f>IF(AND('Mapa final'!$AB$84="Muy Alta",'Mapa final'!$AD$84="Leve"),CONCATENATE("R26C",'Mapa final'!$R$84),"")</f>
        <v/>
      </c>
      <c r="M31" s="87" t="str">
        <f ca="1">IF(AND('Mapa final'!$AB$82="Muy Alta",'Mapa final'!$AD$82="Menor"),CONCATENATE("R26C",'Mapa final'!$R$82),"")</f>
        <v/>
      </c>
      <c r="N31" s="40" t="str">
        <f>IF(AND('Mapa final'!$AB$83="Muy Alta",'Mapa final'!$AD$83="Menor"),CONCATENATE("R26C",'Mapa final'!$R$83),"")</f>
        <v/>
      </c>
      <c r="O31" s="88" t="str">
        <f>IF(AND('Mapa final'!$AB$84="Muy Alta",'Mapa final'!$AD$84="Menor"),CONCATENATE("R26C",'Mapa final'!$R$84),"")</f>
        <v/>
      </c>
      <c r="P31" s="87" t="str">
        <f ca="1">IF(AND('Mapa final'!$AB$82="Muy Alta",'Mapa final'!$AD$82="Moderado"),CONCATENATE("R26C",'Mapa final'!$R$82),"")</f>
        <v/>
      </c>
      <c r="Q31" s="40" t="str">
        <f>IF(AND('Mapa final'!$AB$83="Muy Alta",'Mapa final'!$AD$83="Moderado"),CONCATENATE("R26C",'Mapa final'!$R$83),"")</f>
        <v/>
      </c>
      <c r="R31" s="88" t="str">
        <f>IF(AND('Mapa final'!$AB$84="Muy Alta",'Mapa final'!$AD$84="Moderado"),CONCATENATE("R26C",'Mapa final'!$R$84),"")</f>
        <v/>
      </c>
      <c r="S31" s="87" t="str">
        <f ca="1">IF(AND('Mapa final'!$AB$82="Muy Alta",'Mapa final'!$AD$82="Mayor"),CONCATENATE("R26C",'Mapa final'!$R$82),"")</f>
        <v/>
      </c>
      <c r="T31" s="40" t="str">
        <f>IF(AND('Mapa final'!$AB$83="Muy Alta",'Mapa final'!$AD$83="Mayor"),CONCATENATE("R26C",'Mapa final'!$R$83),"")</f>
        <v/>
      </c>
      <c r="U31" s="88" t="str">
        <f>IF(AND('Mapa final'!$AB$84="Muy Alta",'Mapa final'!$AD$84="Mayor"),CONCATENATE("R26C",'Mapa final'!$R$84),"")</f>
        <v/>
      </c>
      <c r="V31" s="215" t="str">
        <f ca="1">IF(AND('Mapa final'!$AB$82="Muy Alta",'Mapa final'!$AD$82="Catastrófico"),CONCATENATE("R26C",'Mapa final'!$R$82),"")</f>
        <v/>
      </c>
      <c r="W31" s="216" t="str">
        <f>IF(AND('Mapa final'!$AB$83="Muy Alta",'Mapa final'!$AD$83="Catastrófico"),CONCATENATE("R26C",'Mapa final'!$R$83),"")</f>
        <v/>
      </c>
      <c r="X31" s="217" t="str">
        <f>IF(AND('Mapa final'!$AB$84="Muy Alta",'Mapa final'!$AD$84="Catastrófico"),CONCATENATE("R26C",'Mapa final'!$R$84),"")</f>
        <v/>
      </c>
      <c r="Y31" s="41"/>
      <c r="Z31" s="292"/>
      <c r="AA31" s="293"/>
      <c r="AB31" s="293"/>
      <c r="AC31" s="293"/>
      <c r="AD31" s="293"/>
      <c r="AE31" s="294"/>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row>
    <row r="32" spans="1:61" ht="15" customHeight="1" x14ac:dyDescent="0.25">
      <c r="A32" s="41"/>
      <c r="B32" s="301"/>
      <c r="C32" s="302"/>
      <c r="D32" s="303"/>
      <c r="E32" s="288"/>
      <c r="F32" s="287"/>
      <c r="G32" s="287"/>
      <c r="H32" s="287"/>
      <c r="I32" s="287"/>
      <c r="J32" s="87" t="str">
        <f ca="1">IF(AND('Mapa final'!$AB$85="Muy Alta",'Mapa final'!$AD$85="Leve"),CONCATENATE("R27C",'Mapa final'!$R$85),"")</f>
        <v/>
      </c>
      <c r="K32" s="40" t="str">
        <f>IF(AND('Mapa final'!$AB$86="Muy Alta",'Mapa final'!$AD$86="Leve"),CONCATENATE("R27C",'Mapa final'!$R$86),"")</f>
        <v/>
      </c>
      <c r="L32" s="88" t="str">
        <f>IF(AND('Mapa final'!$AB$87="Muy Alta",'Mapa final'!$AD$87="Leve"),CONCATENATE("R27C",'Mapa final'!$R$87),"")</f>
        <v/>
      </c>
      <c r="M32" s="87" t="str">
        <f ca="1">IF(AND('Mapa final'!$AB$85="Muy Alta",'Mapa final'!$AD$85="Menor"),CONCATENATE("R27C",'Mapa final'!$R$85),"")</f>
        <v/>
      </c>
      <c r="N32" s="40" t="str">
        <f>IF(AND('Mapa final'!$AB$86="Muy Alta",'Mapa final'!$AD$86="Menor"),CONCATENATE("R27C",'Mapa final'!$R$86),"")</f>
        <v/>
      </c>
      <c r="O32" s="88" t="str">
        <f>IF(AND('Mapa final'!$AB$87="Muy Alta",'Mapa final'!$AD$87="Menor"),CONCATENATE("R27C",'Mapa final'!$R$87),"")</f>
        <v/>
      </c>
      <c r="P32" s="87" t="str">
        <f ca="1">IF(AND('Mapa final'!$AB$85="Muy Alta",'Mapa final'!$AD$85="Moderado"),CONCATENATE("R27C",'Mapa final'!$R$85),"")</f>
        <v/>
      </c>
      <c r="Q32" s="40" t="str">
        <f>IF(AND('Mapa final'!$AB$86="Muy Alta",'Mapa final'!$AD$86="Moderado"),CONCATENATE("R27C",'Mapa final'!$R$86),"")</f>
        <v/>
      </c>
      <c r="R32" s="88" t="str">
        <f>IF(AND('Mapa final'!$AB$87="Muy Alta",'Mapa final'!$AD$87="Moderado"),CONCATENATE("R27C",'Mapa final'!$R$87),"")</f>
        <v/>
      </c>
      <c r="S32" s="87" t="str">
        <f ca="1">IF(AND('Mapa final'!$AB$85="Muy Alta",'Mapa final'!$AD$85="Mayor"),CONCATENATE("R27C",'Mapa final'!$R$85),"")</f>
        <v/>
      </c>
      <c r="T32" s="40" t="str">
        <f>IF(AND('Mapa final'!$AB$86="Muy Alta",'Mapa final'!$AD$86="Mayor"),CONCATENATE("R27C",'Mapa final'!$R$86),"")</f>
        <v/>
      </c>
      <c r="U32" s="88" t="str">
        <f>IF(AND('Mapa final'!$AB$87="Muy Alta",'Mapa final'!$AD$87="Mayor"),CONCATENATE("R27C",'Mapa final'!$R$87),"")</f>
        <v/>
      </c>
      <c r="V32" s="215" t="str">
        <f ca="1">IF(AND('Mapa final'!$AB$85="Muy Alta",'Mapa final'!$AD$85="Catastrófico"),CONCATENATE("R27C",'Mapa final'!$R$85),"")</f>
        <v/>
      </c>
      <c r="W32" s="216" t="str">
        <f>IF(AND('Mapa final'!$AB$86="Muy Alta",'Mapa final'!$AD$86="Catastrófico"),CONCATENATE("R27C",'Mapa final'!$R$86),"")</f>
        <v/>
      </c>
      <c r="X32" s="217" t="str">
        <f>IF(AND('Mapa final'!$AB$87="Muy Alta",'Mapa final'!$AD$87="Catastrófico"),CONCATENATE("R27C",'Mapa final'!$R$87),"")</f>
        <v/>
      </c>
      <c r="Y32" s="41"/>
      <c r="Z32" s="292"/>
      <c r="AA32" s="293"/>
      <c r="AB32" s="293"/>
      <c r="AC32" s="293"/>
      <c r="AD32" s="293"/>
      <c r="AE32" s="294"/>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row>
    <row r="33" spans="1:61" ht="15" customHeight="1" x14ac:dyDescent="0.25">
      <c r="A33" s="41"/>
      <c r="B33" s="301"/>
      <c r="C33" s="302"/>
      <c r="D33" s="303"/>
      <c r="E33" s="288"/>
      <c r="F33" s="287"/>
      <c r="G33" s="287"/>
      <c r="H33" s="287"/>
      <c r="I33" s="287"/>
      <c r="J33" s="87" t="str">
        <f ca="1">IF(AND('Mapa final'!$AB$88="Muy Alta",'Mapa final'!$AD$88="Leve"),CONCATENATE("R28C",'Mapa final'!$R$88),"")</f>
        <v/>
      </c>
      <c r="K33" s="40" t="str">
        <f>IF(AND('Mapa final'!$AB$89="Muy Alta",'Mapa final'!$AD$89="Leve"),CONCATENATE("R28C",'Mapa final'!$R$89),"")</f>
        <v/>
      </c>
      <c r="L33" s="88" t="str">
        <f>IF(AND('Mapa final'!$AB$90="Muy Alta",'Mapa final'!$AD$90="Leve"),CONCATENATE("R28C",'Mapa final'!$R$90),"")</f>
        <v/>
      </c>
      <c r="M33" s="87" t="str">
        <f ca="1">IF(AND('Mapa final'!$AB$88="Muy Alta",'Mapa final'!$AD$88="Menor"),CONCATENATE("R28C",'Mapa final'!$R$88),"")</f>
        <v/>
      </c>
      <c r="N33" s="40" t="str">
        <f>IF(AND('Mapa final'!$AB$89="Muy Alta",'Mapa final'!$AD$89="Menor"),CONCATENATE("R28C",'Mapa final'!$R$89),"")</f>
        <v/>
      </c>
      <c r="O33" s="88" t="str">
        <f>IF(AND('Mapa final'!$AB$90="Muy Alta",'Mapa final'!$AD$90="Menor"),CONCATENATE("R28C",'Mapa final'!$R$90),"")</f>
        <v/>
      </c>
      <c r="P33" s="87" t="str">
        <f ca="1">IF(AND('Mapa final'!$AB$88="Muy Alta",'Mapa final'!$AD$88="Moderado"),CONCATENATE("R28C",'Mapa final'!$R$88),"")</f>
        <v/>
      </c>
      <c r="Q33" s="40" t="str">
        <f>IF(AND('Mapa final'!$AB$89="Muy Alta",'Mapa final'!$AD$89="Moderado"),CONCATENATE("R28C",'Mapa final'!$R$89),"")</f>
        <v/>
      </c>
      <c r="R33" s="88" t="str">
        <f>IF(AND('Mapa final'!$AB$90="Muy Alta",'Mapa final'!$AD$90="Moderado"),CONCATENATE("R28C",'Mapa final'!$R$90),"")</f>
        <v/>
      </c>
      <c r="S33" s="87" t="str">
        <f ca="1">IF(AND('Mapa final'!$AB$88="Muy Alta",'Mapa final'!$AD$88="Mayor"),CONCATENATE("R28C",'Mapa final'!$R$88),"")</f>
        <v/>
      </c>
      <c r="T33" s="40" t="str">
        <f>IF(AND('Mapa final'!$AB$89="Muy Alta",'Mapa final'!$AD$89="Mayor"),CONCATENATE("R28C",'Mapa final'!$R$89),"")</f>
        <v/>
      </c>
      <c r="U33" s="88" t="str">
        <f>IF(AND('Mapa final'!$AB$90="Muy Alta",'Mapa final'!$AD$90="Mayor"),CONCATENATE("R28C",'Mapa final'!$R$90),"")</f>
        <v/>
      </c>
      <c r="V33" s="215" t="str">
        <f ca="1">IF(AND('Mapa final'!$AB$88="Muy Alta",'Mapa final'!$AD$88="Catastrófico"),CONCATENATE("R28C",'Mapa final'!$R$88),"")</f>
        <v/>
      </c>
      <c r="W33" s="216" t="str">
        <f>IF(AND('Mapa final'!$AB$89="Muy Alta",'Mapa final'!$AD$89="Catastrófico"),CONCATENATE("R28C",'Mapa final'!$R$89),"")</f>
        <v/>
      </c>
      <c r="X33" s="217" t="str">
        <f>IF(AND('Mapa final'!$AB$90="Muy Alta",'Mapa final'!$AD$90="Catastrófico"),CONCATENATE("R28C",'Mapa final'!$R$90),"")</f>
        <v/>
      </c>
      <c r="Y33" s="41"/>
      <c r="Z33" s="292"/>
      <c r="AA33" s="293"/>
      <c r="AB33" s="293"/>
      <c r="AC33" s="293"/>
      <c r="AD33" s="293"/>
      <c r="AE33" s="294"/>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row>
    <row r="34" spans="1:61" ht="15" customHeight="1" x14ac:dyDescent="0.25">
      <c r="A34" s="41"/>
      <c r="B34" s="301"/>
      <c r="C34" s="302"/>
      <c r="D34" s="303"/>
      <c r="E34" s="288"/>
      <c r="F34" s="287"/>
      <c r="G34" s="287"/>
      <c r="H34" s="287"/>
      <c r="I34" s="287"/>
      <c r="J34" s="87" t="str">
        <f ca="1">IF(AND('Mapa final'!$AB$91="Muy Alta",'Mapa final'!$AD$91="Leve"),CONCATENATE("R29C",'Mapa final'!$R$91),"")</f>
        <v/>
      </c>
      <c r="K34" s="40" t="str">
        <f>IF(AND('Mapa final'!$AB$92="Muy Alta",'Mapa final'!$AD$92="Leve"),CONCATENATE("R29C",'Mapa final'!$R$92),"")</f>
        <v/>
      </c>
      <c r="L34" s="88" t="str">
        <f>IF(AND('Mapa final'!$AB$93="Muy Alta",'Mapa final'!$AD$93="Leve"),CONCATENATE("R29C",'Mapa final'!$R$93),"")</f>
        <v/>
      </c>
      <c r="M34" s="87" t="str">
        <f ca="1">IF(AND('Mapa final'!$AB$91="Muy Alta",'Mapa final'!$AD$91="Menor"),CONCATENATE("R29C",'Mapa final'!$R$91),"")</f>
        <v/>
      </c>
      <c r="N34" s="40" t="str">
        <f>IF(AND('Mapa final'!$AB$92="Muy Alta",'Mapa final'!$AD$92="Menor"),CONCATENATE("R29C",'Mapa final'!$R$92),"")</f>
        <v/>
      </c>
      <c r="O34" s="88" t="str">
        <f>IF(AND('Mapa final'!$AB$93="Muy Alta",'Mapa final'!$AD$93="Menor"),CONCATENATE("R29C",'Mapa final'!$R$93),"")</f>
        <v/>
      </c>
      <c r="P34" s="87" t="str">
        <f ca="1">IF(AND('Mapa final'!$AB$91="Muy Alta",'Mapa final'!$AD$91="Moderado"),CONCATENATE("R29C",'Mapa final'!$R$91),"")</f>
        <v/>
      </c>
      <c r="Q34" s="40" t="str">
        <f>IF(AND('Mapa final'!$AB$92="Muy Alta",'Mapa final'!$AD$92="Moderado"),CONCATENATE("R29C",'Mapa final'!$R$92),"")</f>
        <v/>
      </c>
      <c r="R34" s="88" t="str">
        <f>IF(AND('Mapa final'!$AB$93="Muy Alta",'Mapa final'!$AD$93="Moderado"),CONCATENATE("R29C",'Mapa final'!$R$93),"")</f>
        <v/>
      </c>
      <c r="S34" s="87" t="str">
        <f ca="1">IF(AND('Mapa final'!$AB$91="Muy Alta",'Mapa final'!$AD$91="Mayor"),CONCATENATE("R29C",'Mapa final'!$R$91),"")</f>
        <v/>
      </c>
      <c r="T34" s="40" t="str">
        <f>IF(AND('Mapa final'!$AB$92="Muy Alta",'Mapa final'!$AD$92="Mayor"),CONCATENATE("R29C",'Mapa final'!$R$92),"")</f>
        <v/>
      </c>
      <c r="U34" s="88" t="str">
        <f>IF(AND('Mapa final'!$AB$93="Muy Alta",'Mapa final'!$AD$93="Mayor"),CONCATENATE("R29C",'Mapa final'!$R$93),"")</f>
        <v/>
      </c>
      <c r="V34" s="215" t="str">
        <f ca="1">IF(AND('Mapa final'!$AB$91="Muy Alta",'Mapa final'!$AD$91="Catastrófico"),CONCATENATE("R29C",'Mapa final'!$R$91),"")</f>
        <v/>
      </c>
      <c r="W34" s="216" t="str">
        <f>IF(AND('Mapa final'!$AB$92="Muy Alta",'Mapa final'!$AD$92="Catastrófico"),CONCATENATE("R29C",'Mapa final'!$R$92),"")</f>
        <v/>
      </c>
      <c r="X34" s="217" t="str">
        <f>IF(AND('Mapa final'!$AB$93="Muy Alta",'Mapa final'!$AD$93="Catastrófico"),CONCATENATE("R29C",'Mapa final'!$R$93),"")</f>
        <v/>
      </c>
      <c r="Y34" s="41"/>
      <c r="Z34" s="292"/>
      <c r="AA34" s="293"/>
      <c r="AB34" s="293"/>
      <c r="AC34" s="293"/>
      <c r="AD34" s="293"/>
      <c r="AE34" s="294"/>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row>
    <row r="35" spans="1:61" ht="15" customHeight="1" x14ac:dyDescent="0.25">
      <c r="A35" s="41"/>
      <c r="B35" s="301"/>
      <c r="C35" s="302"/>
      <c r="D35" s="303"/>
      <c r="E35" s="288"/>
      <c r="F35" s="287"/>
      <c r="G35" s="287"/>
      <c r="H35" s="287"/>
      <c r="I35" s="287"/>
      <c r="J35" s="87" t="str">
        <f ca="1">IF(AND('Mapa final'!$AB$94="Muy Alta",'Mapa final'!$AD$94="Leve"),CONCATENATE("R30C",'Mapa final'!$R$94),"")</f>
        <v/>
      </c>
      <c r="K35" s="40" t="str">
        <f>IF(AND('Mapa final'!$AB$95="Muy Alta",'Mapa final'!$AD$95="Leve"),CONCATENATE("R30C",'Mapa final'!$R$95),"")</f>
        <v/>
      </c>
      <c r="L35" s="88" t="str">
        <f>IF(AND('Mapa final'!$AB$96="Muy Alta",'Mapa final'!$AD$96="Leve"),CONCATENATE("R30C",'Mapa final'!$R$96),"")</f>
        <v/>
      </c>
      <c r="M35" s="87" t="str">
        <f ca="1">IF(AND('Mapa final'!$AB$94="Muy Alta",'Mapa final'!$AD$94="Menor"),CONCATENATE("R30C",'Mapa final'!$R$94),"")</f>
        <v/>
      </c>
      <c r="N35" s="40" t="str">
        <f>IF(AND('Mapa final'!$AB$95="Muy Alta",'Mapa final'!$AD$95="Menor"),CONCATENATE("R30C",'Mapa final'!$R$95),"")</f>
        <v/>
      </c>
      <c r="O35" s="88" t="str">
        <f>IF(AND('Mapa final'!$AB$96="Muy Alta",'Mapa final'!$AD$96="Menor"),CONCATENATE("R30C",'Mapa final'!$R$96),"")</f>
        <v/>
      </c>
      <c r="P35" s="87" t="str">
        <f ca="1">IF(AND('Mapa final'!$AB$94="Muy Alta",'Mapa final'!$AD$94="Moderado"),CONCATENATE("R30C",'Mapa final'!$R$94),"")</f>
        <v/>
      </c>
      <c r="Q35" s="40" t="str">
        <f>IF(AND('Mapa final'!$AB$95="Muy Alta",'Mapa final'!$AD$95="Moderado"),CONCATENATE("R30C",'Mapa final'!$R$95),"")</f>
        <v/>
      </c>
      <c r="R35" s="88" t="str">
        <f>IF(AND('Mapa final'!$AB$96="Muy Alta",'Mapa final'!$AD$96="Moderado"),CONCATENATE("R30C",'Mapa final'!$R$96),"")</f>
        <v/>
      </c>
      <c r="S35" s="87" t="str">
        <f ca="1">IF(AND('Mapa final'!$AB$94="Muy Alta",'Mapa final'!$AD$94="Mayor"),CONCATENATE("R30C",'Mapa final'!$R$94),"")</f>
        <v/>
      </c>
      <c r="T35" s="40" t="str">
        <f>IF(AND('Mapa final'!$AB$95="Muy Alta",'Mapa final'!$AD$95="Mayor"),CONCATENATE("R30C",'Mapa final'!$R$95),"")</f>
        <v/>
      </c>
      <c r="U35" s="88" t="str">
        <f>IF(AND('Mapa final'!$AB$96="Muy Alta",'Mapa final'!$AD$96="Mayor"),CONCATENATE("R30C",'Mapa final'!$R$96),"")</f>
        <v/>
      </c>
      <c r="V35" s="215" t="str">
        <f ca="1">IF(AND('Mapa final'!$AB$94="Muy Alta",'Mapa final'!$AD$94="Catastrófico"),CONCATENATE("R30C",'Mapa final'!$R$94),"")</f>
        <v/>
      </c>
      <c r="W35" s="216" t="str">
        <f>IF(AND('Mapa final'!$AB$95="Muy Alta",'Mapa final'!$AD$95="Catastrófico"),CONCATENATE("R30C",'Mapa final'!$R$95),"")</f>
        <v/>
      </c>
      <c r="X35" s="217" t="str">
        <f>IF(AND('Mapa final'!$AB$96="Muy Alta",'Mapa final'!$AD$96="Catastrófico"),CONCATENATE("R30C",'Mapa final'!$R$96),"")</f>
        <v/>
      </c>
      <c r="Y35" s="41"/>
      <c r="Z35" s="292"/>
      <c r="AA35" s="293"/>
      <c r="AB35" s="293"/>
      <c r="AC35" s="293"/>
      <c r="AD35" s="293"/>
      <c r="AE35" s="294"/>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row>
    <row r="36" spans="1:61" ht="15" customHeight="1" x14ac:dyDescent="0.25">
      <c r="A36" s="41"/>
      <c r="B36" s="301"/>
      <c r="C36" s="302"/>
      <c r="D36" s="303"/>
      <c r="E36" s="288"/>
      <c r="F36" s="287"/>
      <c r="G36" s="287"/>
      <c r="H36" s="287"/>
      <c r="I36" s="287"/>
      <c r="J36" s="87" t="str">
        <f>IF(AND('Mapa final'!$AB$97="Muy Alta",'Mapa final'!$AD$97="Leve"),CONCATENATE("R31C",'Mapa final'!$R$97),"")</f>
        <v/>
      </c>
      <c r="K36" s="40" t="str">
        <f>IF(AND('Mapa final'!$AB$98="Muy Alta",'Mapa final'!$AD$98="Leve"),CONCATENATE("R31C",'Mapa final'!$R$98),"")</f>
        <v/>
      </c>
      <c r="L36" s="40" t="str">
        <f>IF(AND('Mapa final'!$AB$99="Muy Alta",'Mapa final'!$AD$99="Leve"),CONCATENATE("R31C",'Mapa final'!$R$99),"")</f>
        <v/>
      </c>
      <c r="M36" s="87" t="str">
        <f>IF(AND('Mapa final'!$AB$97="Muy Alta",'Mapa final'!$AD$97="Menor"),CONCATENATE("R31C",'Mapa final'!$R$97),"")</f>
        <v/>
      </c>
      <c r="N36" s="40" t="str">
        <f>IF(AND('Mapa final'!$AB$98="Muy Alta",'Mapa final'!$AD$98="Menor"),CONCATENATE("R31C",'Mapa final'!$R$98),"")</f>
        <v/>
      </c>
      <c r="O36" s="40" t="str">
        <f>IF(AND('Mapa final'!$AB$99="Muy Alta",'Mapa final'!$AD$99="Menor"),CONCATENATE("R31C",'Mapa final'!$R$99),"")</f>
        <v/>
      </c>
      <c r="P36" s="87" t="str">
        <f>IF(AND('Mapa final'!$AB$97="Muy Alta",'Mapa final'!$AD$97="Moderado"),CONCATENATE("R31C",'Mapa final'!$R$97),"")</f>
        <v/>
      </c>
      <c r="Q36" s="40" t="str">
        <f>IF(AND('Mapa final'!$AB$98="Muy Alta",'Mapa final'!$AD$98="Moderado"),CONCATENATE("R31C",'Mapa final'!$R$98),"")</f>
        <v/>
      </c>
      <c r="R36" s="40" t="str">
        <f>IF(AND('Mapa final'!$AB$99="Muy Alta",'Mapa final'!$AD$99="Moderado"),CONCATENATE("R31C",'Mapa final'!$R$99),"")</f>
        <v/>
      </c>
      <c r="S36" s="87" t="str">
        <f>IF(AND('Mapa final'!$AB$97="Muy Alta",'Mapa final'!$AD$97="Mayor"),CONCATENATE("R31C",'Mapa final'!$R$97),"")</f>
        <v/>
      </c>
      <c r="T36" s="40" t="str">
        <f>IF(AND('Mapa final'!$AB$98="Muy Alta",'Mapa final'!$AD$98="Mayor"),CONCATENATE("R31C",'Mapa final'!$R$98),"")</f>
        <v/>
      </c>
      <c r="U36" s="40" t="str">
        <f>IF(AND('Mapa final'!$AB$99="Muy Alta",'Mapa final'!$AD$99="Mayor"),CONCATENATE("R31C",'Mapa final'!$R$99),"")</f>
        <v/>
      </c>
      <c r="V36" s="215" t="str">
        <f>IF(AND('Mapa final'!$AB$97="Muy Alta",'Mapa final'!$AD$97="Catastrófico"),CONCATENATE("R31C",'Mapa final'!$R$97),"")</f>
        <v/>
      </c>
      <c r="W36" s="216" t="str">
        <f>IF(AND('Mapa final'!$AB$98="Muy Alta",'Mapa final'!$AD$98="Catastrófico"),CONCATENATE("R31C",'Mapa final'!$R$98),"")</f>
        <v/>
      </c>
      <c r="X36" s="217" t="str">
        <f>IF(AND('Mapa final'!$AB$99="Muy Alta",'Mapa final'!$AD$99="Catastrófico"),CONCATENATE("R31C",'Mapa final'!$R$99),"")</f>
        <v/>
      </c>
      <c r="Y36" s="41"/>
      <c r="Z36" s="292"/>
      <c r="AA36" s="293"/>
      <c r="AB36" s="293"/>
      <c r="AC36" s="293"/>
      <c r="AD36" s="293"/>
      <c r="AE36" s="294"/>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row>
    <row r="37" spans="1:61" ht="15" customHeight="1" x14ac:dyDescent="0.25">
      <c r="A37" s="41"/>
      <c r="B37" s="301"/>
      <c r="C37" s="302"/>
      <c r="D37" s="303"/>
      <c r="E37" s="288"/>
      <c r="F37" s="287"/>
      <c r="G37" s="287"/>
      <c r="H37" s="287"/>
      <c r="I37" s="287"/>
      <c r="J37" s="87" t="str">
        <f ca="1">IF(AND('Mapa final'!$AB$100="Muy Alta",'Mapa final'!$AD$100="Leve"),CONCATENATE("R32C",'Mapa final'!$R$100),"")</f>
        <v/>
      </c>
      <c r="K37" s="40" t="str">
        <f>IF(AND('Mapa final'!$AB$101="Muy Alta",'Mapa final'!$AD$101="Leve"),CONCATENATE("R32C",'Mapa final'!$R$101),"")</f>
        <v/>
      </c>
      <c r="L37" s="88" t="str">
        <f>IF(AND('Mapa final'!$AB$102="Muy Alta",'Mapa final'!$AD$102="Leve"),CONCATENATE("R32C",'Mapa final'!$R$102),"")</f>
        <v/>
      </c>
      <c r="M37" s="87" t="str">
        <f ca="1">IF(AND('Mapa final'!$AB$100="Muy Alta",'Mapa final'!$AD$100="Menor"),CONCATENATE("R32C",'Mapa final'!$R$100),"")</f>
        <v/>
      </c>
      <c r="N37" s="40" t="str">
        <f>IF(AND('Mapa final'!$AB$101="Muy Alta",'Mapa final'!$AD$101="Menor"),CONCATENATE("R32C",'Mapa final'!$R$101),"")</f>
        <v/>
      </c>
      <c r="O37" s="88" t="str">
        <f>IF(AND('Mapa final'!$AB$102="Muy Alta",'Mapa final'!$AD$102="Menor"),CONCATENATE("R32C",'Mapa final'!$R$102),"")</f>
        <v/>
      </c>
      <c r="P37" s="87" t="str">
        <f ca="1">IF(AND('Mapa final'!$AB$100="Muy Alta",'Mapa final'!$AD$100="Moderado"),CONCATENATE("R32C",'Mapa final'!$R$100),"")</f>
        <v/>
      </c>
      <c r="Q37" s="40" t="str">
        <f>IF(AND('Mapa final'!$AB$101="Muy Alta",'Mapa final'!$AD$101="Moderado"),CONCATENATE("R32C",'Mapa final'!$R$101),"")</f>
        <v/>
      </c>
      <c r="R37" s="88" t="str">
        <f>IF(AND('Mapa final'!$AB$102="Muy Alta",'Mapa final'!$AD$102="Moderado"),CONCATENATE("R32C",'Mapa final'!$R$102),"")</f>
        <v/>
      </c>
      <c r="S37" s="87" t="str">
        <f ca="1">IF(AND('Mapa final'!$AB$100="Muy Alta",'Mapa final'!$AD$100="Mayor"),CONCATENATE("R32C",'Mapa final'!$R$100),"")</f>
        <v/>
      </c>
      <c r="T37" s="40" t="str">
        <f>IF(AND('Mapa final'!$AB$101="Muy Alta",'Mapa final'!$AD$101="Mayor"),CONCATENATE("R32C",'Mapa final'!$R$101),"")</f>
        <v/>
      </c>
      <c r="U37" s="88" t="str">
        <f>IF(AND('Mapa final'!$AB$102="Muy Alta",'Mapa final'!$AD$102="Mayor"),CONCATENATE("R32C",'Mapa final'!$R$102),"")</f>
        <v/>
      </c>
      <c r="V37" s="215" t="str">
        <f ca="1">IF(AND('Mapa final'!$AB$100="Muy Alta",'Mapa final'!$AD$100="Catastrófico"),CONCATENATE("R32C",'Mapa final'!$R$100),"")</f>
        <v/>
      </c>
      <c r="W37" s="216" t="str">
        <f>IF(AND('Mapa final'!$AB$101="Muy Alta",'Mapa final'!$AD$101="Catastrófico"),CONCATENATE("R32C",'Mapa final'!$R$101),"")</f>
        <v/>
      </c>
      <c r="X37" s="217" t="str">
        <f>IF(AND('Mapa final'!$AB$102="Muy Alta",'Mapa final'!$AD$102="Catastrófico"),CONCATENATE("R32C",'Mapa final'!$R$102),"")</f>
        <v/>
      </c>
      <c r="Y37" s="41"/>
      <c r="Z37" s="292"/>
      <c r="AA37" s="293"/>
      <c r="AB37" s="293"/>
      <c r="AC37" s="293"/>
      <c r="AD37" s="293"/>
      <c r="AE37" s="294"/>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row>
    <row r="38" spans="1:61" ht="15" customHeight="1" x14ac:dyDescent="0.25">
      <c r="A38" s="41"/>
      <c r="B38" s="301"/>
      <c r="C38" s="302"/>
      <c r="D38" s="303"/>
      <c r="E38" s="288"/>
      <c r="F38" s="287"/>
      <c r="G38" s="287"/>
      <c r="H38" s="287"/>
      <c r="I38" s="287"/>
      <c r="J38" s="87" t="str">
        <f ca="1">IF(AND('Mapa final'!$AB$103="Muy Alta",'Mapa final'!$AD$103="Leve"),CONCATENATE("R33C",'Mapa final'!$R$103),"")</f>
        <v/>
      </c>
      <c r="K38" s="40" t="str">
        <f>IF(AND('Mapa final'!$AB$104="Muy Alta",'Mapa final'!$AD$104="Leve"),CONCATENATE("R33C",'Mapa final'!$R$104),"")</f>
        <v/>
      </c>
      <c r="L38" s="88" t="str">
        <f>IF(AND('Mapa final'!$AB$105="Muy Alta",'Mapa final'!$AD$105="Leve"),CONCATENATE("R33C",'Mapa final'!$R$105),"")</f>
        <v/>
      </c>
      <c r="M38" s="87" t="str">
        <f ca="1">IF(AND('Mapa final'!$AB$103="Muy Alta",'Mapa final'!$AD$103="Menor"),CONCATENATE("R33C",'Mapa final'!$R$103),"")</f>
        <v/>
      </c>
      <c r="N38" s="40" t="str">
        <f>IF(AND('Mapa final'!$AB$104="Muy Alta",'Mapa final'!$AD$104="Menor"),CONCATENATE("R33C",'Mapa final'!$R$104),"")</f>
        <v/>
      </c>
      <c r="O38" s="88" t="str">
        <f>IF(AND('Mapa final'!$AB$105="Muy Alta",'Mapa final'!$AD$105="Menor"),CONCATENATE("R33C",'Mapa final'!$R$105),"")</f>
        <v/>
      </c>
      <c r="P38" s="87" t="str">
        <f ca="1">IF(AND('Mapa final'!$AB$103="Muy Alta",'Mapa final'!$AD$103="Moderado"),CONCATENATE("R33C",'Mapa final'!$R$103),"")</f>
        <v/>
      </c>
      <c r="Q38" s="40" t="str">
        <f>IF(AND('Mapa final'!$AB$104="Muy Alta",'Mapa final'!$AD$104="Moderado"),CONCATENATE("R33C",'Mapa final'!$R$104),"")</f>
        <v/>
      </c>
      <c r="R38" s="88" t="str">
        <f>IF(AND('Mapa final'!$AB$105="Muy Alta",'Mapa final'!$AD$105="Moderado"),CONCATENATE("R33C",'Mapa final'!$R$105),"")</f>
        <v/>
      </c>
      <c r="S38" s="87" t="str">
        <f ca="1">IF(AND('Mapa final'!$AB$103="Muy Alta",'Mapa final'!$AD$103="Mayor"),CONCATENATE("R33C",'Mapa final'!$R$103),"")</f>
        <v/>
      </c>
      <c r="T38" s="40" t="str">
        <f>IF(AND('Mapa final'!$AB$104="Muy Alta",'Mapa final'!$AD$104="Mayor"),CONCATENATE("R33C",'Mapa final'!$R$104),"")</f>
        <v/>
      </c>
      <c r="U38" s="88" t="str">
        <f>IF(AND('Mapa final'!$AB$105="Muy Alta",'Mapa final'!$AD$105="Mayor"),CONCATENATE("R33C",'Mapa final'!$R$105),"")</f>
        <v/>
      </c>
      <c r="V38" s="215" t="str">
        <f ca="1">IF(AND('Mapa final'!$AB$103="Muy Alta",'Mapa final'!$AD$103="Catastrófico"),CONCATENATE("R33C",'Mapa final'!$R$103),"")</f>
        <v/>
      </c>
      <c r="W38" s="216" t="str">
        <f>IF(AND('Mapa final'!$AB$104="Muy Alta",'Mapa final'!$AD$104="Catastrófico"),CONCATENATE("R33C",'Mapa final'!$R$104),"")</f>
        <v/>
      </c>
      <c r="X38" s="217" t="str">
        <f>IF(AND('Mapa final'!$AB$105="Muy Alta",'Mapa final'!$AD$105="Catastrófico"),CONCATENATE("R33C",'Mapa final'!$R$105),"")</f>
        <v/>
      </c>
      <c r="Y38" s="41"/>
      <c r="Z38" s="292"/>
      <c r="AA38" s="293"/>
      <c r="AB38" s="293"/>
      <c r="AC38" s="293"/>
      <c r="AD38" s="293"/>
      <c r="AE38" s="294"/>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row>
    <row r="39" spans="1:61" ht="15" customHeight="1" x14ac:dyDescent="0.25">
      <c r="A39" s="41"/>
      <c r="B39" s="301"/>
      <c r="C39" s="302"/>
      <c r="D39" s="303"/>
      <c r="E39" s="288"/>
      <c r="F39" s="287"/>
      <c r="G39" s="287"/>
      <c r="H39" s="287"/>
      <c r="I39" s="287"/>
      <c r="J39" s="87" t="str">
        <f ca="1">IF(AND('Mapa final'!$AB$106="Muy Alta",'Mapa final'!$AD$106="Leve"),CONCATENATE("R34C",'Mapa final'!$R$106),"")</f>
        <v/>
      </c>
      <c r="K39" s="40" t="str">
        <f>IF(AND('Mapa final'!$AB$107="Muy Alta",'Mapa final'!$AD$107="Leve"),CONCATENATE("R34C",'Mapa final'!$R$107),"")</f>
        <v/>
      </c>
      <c r="L39" s="88" t="str">
        <f>IF(AND('Mapa final'!$AB$108="Muy Alta",'Mapa final'!$AD$108="Leve"),CONCATENATE("R34C",'Mapa final'!$R$108),"")</f>
        <v/>
      </c>
      <c r="M39" s="87" t="str">
        <f ca="1">IF(AND('Mapa final'!$AB$106="Muy Alta",'Mapa final'!$AD$106="Menor"),CONCATENATE("R34C",'Mapa final'!$R$106),"")</f>
        <v/>
      </c>
      <c r="N39" s="40" t="str">
        <f>IF(AND('Mapa final'!$AB$107="Muy Alta",'Mapa final'!$AD$107="Menor"),CONCATENATE("R34C",'Mapa final'!$R$107),"")</f>
        <v/>
      </c>
      <c r="O39" s="88" t="str">
        <f>IF(AND('Mapa final'!$AB$108="Muy Alta",'Mapa final'!$AD$108="Menor"),CONCATENATE("R34C",'Mapa final'!$R$108),"")</f>
        <v/>
      </c>
      <c r="P39" s="87" t="str">
        <f ca="1">IF(AND('Mapa final'!$AB$106="Muy Alta",'Mapa final'!$AD$106="Moderado"),CONCATENATE("R34C",'Mapa final'!$R$106),"")</f>
        <v/>
      </c>
      <c r="Q39" s="40" t="str">
        <f>IF(AND('Mapa final'!$AB$107="Muy Alta",'Mapa final'!$AD$107="Moderado"),CONCATENATE("R34C",'Mapa final'!$R$107),"")</f>
        <v/>
      </c>
      <c r="R39" s="88" t="str">
        <f>IF(AND('Mapa final'!$AB$108="Muy Alta",'Mapa final'!$AD$108="Moderado"),CONCATENATE("R34C",'Mapa final'!$R$108),"")</f>
        <v/>
      </c>
      <c r="S39" s="87" t="str">
        <f ca="1">IF(AND('Mapa final'!$AB$106="Muy Alta",'Mapa final'!$AD$106="Mayor"),CONCATENATE("R34C",'Mapa final'!$R$106),"")</f>
        <v/>
      </c>
      <c r="T39" s="40" t="str">
        <f>IF(AND('Mapa final'!$AB$107="Muy Alta",'Mapa final'!$AD$107="Mayor"),CONCATENATE("R34C",'Mapa final'!$R$107),"")</f>
        <v/>
      </c>
      <c r="U39" s="88" t="str">
        <f>IF(AND('Mapa final'!$AB$108="Muy Alta",'Mapa final'!$AD$108="Mayor"),CONCATENATE("R34C",'Mapa final'!$R$108),"")</f>
        <v/>
      </c>
      <c r="V39" s="215" t="str">
        <f ca="1">IF(AND('Mapa final'!$AB$106="Muy Alta",'Mapa final'!$AD$106="Catastrófico"),CONCATENATE("R34C",'Mapa final'!$R$106),"")</f>
        <v/>
      </c>
      <c r="W39" s="216" t="str">
        <f>IF(AND('Mapa final'!$AB$107="Muy Alta",'Mapa final'!$AD$107="Catastrófico"),CONCATENATE("R34C",'Mapa final'!$R$107),"")</f>
        <v/>
      </c>
      <c r="X39" s="217" t="str">
        <f>IF(AND('Mapa final'!$AB$108="Muy Alta",'Mapa final'!$AD$108="Catastrófico"),CONCATENATE("R34C",'Mapa final'!$R$108),"")</f>
        <v/>
      </c>
      <c r="Y39" s="41"/>
      <c r="Z39" s="292"/>
      <c r="AA39" s="293"/>
      <c r="AB39" s="293"/>
      <c r="AC39" s="293"/>
      <c r="AD39" s="293"/>
      <c r="AE39" s="294"/>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row>
    <row r="40" spans="1:61" ht="15" customHeight="1" x14ac:dyDescent="0.25">
      <c r="A40" s="41"/>
      <c r="B40" s="301"/>
      <c r="C40" s="302"/>
      <c r="D40" s="303"/>
      <c r="E40" s="288"/>
      <c r="F40" s="287"/>
      <c r="G40" s="287"/>
      <c r="H40" s="287"/>
      <c r="I40" s="287"/>
      <c r="J40" s="87" t="str">
        <f ca="1">IF(AND('Mapa final'!$AB$109="Muy Alta",'Mapa final'!$AD$109="Leve"),CONCATENATE("R35C",'Mapa final'!$R$109),"")</f>
        <v/>
      </c>
      <c r="K40" s="40" t="str">
        <f>IF(AND('Mapa final'!$AB$110="Muy Alta",'Mapa final'!$AD$110="Leve"),CONCATENATE("R35C",'Mapa final'!$R$110),"")</f>
        <v/>
      </c>
      <c r="L40" s="88" t="str">
        <f>IF(AND('Mapa final'!$AB$111="Muy Alta",'Mapa final'!$AD$111="Leve"),CONCATENATE("R35C",'Mapa final'!$R$111),"")</f>
        <v/>
      </c>
      <c r="M40" s="87" t="str">
        <f ca="1">IF(AND('Mapa final'!$AB$109="Muy Alta",'Mapa final'!$AD$109="Menor"),CONCATENATE("R35C",'Mapa final'!$R$109),"")</f>
        <v/>
      </c>
      <c r="N40" s="40" t="str">
        <f>IF(AND('Mapa final'!$AB$110="Muy Alta",'Mapa final'!$AD$110="Menor"),CONCATENATE("R35C",'Mapa final'!$R$110),"")</f>
        <v/>
      </c>
      <c r="O40" s="88" t="str">
        <f>IF(AND('Mapa final'!$AB$111="Muy Alta",'Mapa final'!$AD$111="Menor"),CONCATENATE("R35C",'Mapa final'!$R$111),"")</f>
        <v/>
      </c>
      <c r="P40" s="87" t="str">
        <f ca="1">IF(AND('Mapa final'!$AB$109="Muy Alta",'Mapa final'!$AD$109="Moderado"),CONCATENATE("R35C",'Mapa final'!$R$109),"")</f>
        <v/>
      </c>
      <c r="Q40" s="40" t="str">
        <f>IF(AND('Mapa final'!$AB$110="Muy Alta",'Mapa final'!$AD$110="Moderado"),CONCATENATE("R35C",'Mapa final'!$R$110),"")</f>
        <v/>
      </c>
      <c r="R40" s="88" t="str">
        <f>IF(AND('Mapa final'!$AB$111="Muy Alta",'Mapa final'!$AD$111="Moderado"),CONCATENATE("R35C",'Mapa final'!$R$111),"")</f>
        <v/>
      </c>
      <c r="S40" s="87" t="str">
        <f ca="1">IF(AND('Mapa final'!$AB$109="Muy Alta",'Mapa final'!$AD$109="Mayor"),CONCATENATE("R35C",'Mapa final'!$R$109),"")</f>
        <v/>
      </c>
      <c r="T40" s="40" t="str">
        <f>IF(AND('Mapa final'!$AB$110="Muy Alta",'Mapa final'!$AD$110="Mayor"),CONCATENATE("R35C",'Mapa final'!$R$110),"")</f>
        <v/>
      </c>
      <c r="U40" s="88" t="str">
        <f>IF(AND('Mapa final'!$AB$111="Muy Alta",'Mapa final'!$AD$111="Mayor"),CONCATENATE("R35C",'Mapa final'!$R$111),"")</f>
        <v/>
      </c>
      <c r="V40" s="215" t="str">
        <f ca="1">IF(AND('Mapa final'!$AB$109="Muy Alta",'Mapa final'!$AD$109="Catastrófico"),CONCATENATE("R35C",'Mapa final'!$R$109),"")</f>
        <v/>
      </c>
      <c r="W40" s="216" t="str">
        <f>IF(AND('Mapa final'!$AB$110="Muy Alta",'Mapa final'!$AD$110="Catastrófico"),CONCATENATE("R35C",'Mapa final'!$R$110),"")</f>
        <v/>
      </c>
      <c r="X40" s="217" t="str">
        <f>IF(AND('Mapa final'!$AB$111="Muy Alta",'Mapa final'!$AD$111="Catastrófico"),CONCATENATE("R35C",'Mapa final'!$R$111),"")</f>
        <v/>
      </c>
      <c r="Y40" s="41"/>
      <c r="Z40" s="292"/>
      <c r="AA40" s="293"/>
      <c r="AB40" s="293"/>
      <c r="AC40" s="293"/>
      <c r="AD40" s="293"/>
      <c r="AE40" s="294"/>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row>
    <row r="41" spans="1:61" ht="15" customHeight="1" x14ac:dyDescent="0.25">
      <c r="A41" s="41"/>
      <c r="B41" s="301"/>
      <c r="C41" s="302"/>
      <c r="D41" s="303"/>
      <c r="E41" s="288"/>
      <c r="F41" s="287"/>
      <c r="G41" s="287"/>
      <c r="H41" s="287"/>
      <c r="I41" s="287"/>
      <c r="J41" s="87" t="str">
        <f ca="1">IF(AND('Mapa final'!$AB$112="Muy Alta",'Mapa final'!$AD$112="Leve"),CONCATENATE("R36C",'Mapa final'!$R$112),"")</f>
        <v/>
      </c>
      <c r="K41" s="40" t="str">
        <f>IF(AND('Mapa final'!$AB$113="Muy Alta",'Mapa final'!$AD$113="Leve"),CONCATENATE("R36C",'Mapa final'!$R$113),"")</f>
        <v/>
      </c>
      <c r="L41" s="88" t="str">
        <f>IF(AND('Mapa final'!$AB$114="Muy Alta",'Mapa final'!$AD$114="Leve"),CONCATENATE("R36C",'Mapa final'!$R$114),"")</f>
        <v/>
      </c>
      <c r="M41" s="87" t="str">
        <f ca="1">IF(AND('Mapa final'!$AB$112="Muy Alta",'Mapa final'!$AD$112="Menor"),CONCATENATE("R36C",'Mapa final'!$R$112),"")</f>
        <v/>
      </c>
      <c r="N41" s="40" t="str">
        <f>IF(AND('Mapa final'!$AB$113="Muy Alta",'Mapa final'!$AD$113="Menor"),CONCATENATE("R36C",'Mapa final'!$R$113),"")</f>
        <v/>
      </c>
      <c r="O41" s="88" t="str">
        <f>IF(AND('Mapa final'!$AB$114="Muy Alta",'Mapa final'!$AD$114="Menor"),CONCATENATE("R36C",'Mapa final'!$R$114),"")</f>
        <v/>
      </c>
      <c r="P41" s="87" t="str">
        <f ca="1">IF(AND('Mapa final'!$AB$112="Muy Alta",'Mapa final'!$AD$112="Moderado"),CONCATENATE("R36C",'Mapa final'!$R$112),"")</f>
        <v/>
      </c>
      <c r="Q41" s="40" t="str">
        <f>IF(AND('Mapa final'!$AB$113="Muy Alta",'Mapa final'!$AD$113="Moderado"),CONCATENATE("R36C",'Mapa final'!$R$113),"")</f>
        <v/>
      </c>
      <c r="R41" s="88" t="str">
        <f>IF(AND('Mapa final'!$AB$114="Muy Alta",'Mapa final'!$AD$114="Moderado"),CONCATENATE("R36C",'Mapa final'!$R$114),"")</f>
        <v/>
      </c>
      <c r="S41" s="87" t="str">
        <f ca="1">IF(AND('Mapa final'!$AB$112="Muy Alta",'Mapa final'!$AD$112="Mayor"),CONCATENATE("R36C",'Mapa final'!$R$112),"")</f>
        <v/>
      </c>
      <c r="T41" s="40" t="str">
        <f>IF(AND('Mapa final'!$AB$113="Muy Alta",'Mapa final'!$AD$113="Mayor"),CONCATENATE("R36C",'Mapa final'!$R$113),"")</f>
        <v/>
      </c>
      <c r="U41" s="88" t="str">
        <f>IF(AND('Mapa final'!$AB$114="Muy Alta",'Mapa final'!$AD$114="Mayor"),CONCATENATE("R36C",'Mapa final'!$R$114),"")</f>
        <v/>
      </c>
      <c r="V41" s="215" t="str">
        <f ca="1">IF(AND('Mapa final'!$AB$112="Muy Alta",'Mapa final'!$AD$112="Catastrófico"),CONCATENATE("R36C",'Mapa final'!$R$112),"")</f>
        <v/>
      </c>
      <c r="W41" s="216" t="str">
        <f>IF(AND('Mapa final'!$AB$113="Muy Alta",'Mapa final'!$AD$113="Catastrófico"),CONCATENATE("R36C",'Mapa final'!$R$113),"")</f>
        <v/>
      </c>
      <c r="X41" s="217" t="str">
        <f>IF(AND('Mapa final'!$AB$114="Muy Alta",'Mapa final'!$AD$114="Catastrófico"),CONCATENATE("R36C",'Mapa final'!$R$114),"")</f>
        <v/>
      </c>
      <c r="Y41" s="41"/>
      <c r="Z41" s="292"/>
      <c r="AA41" s="293"/>
      <c r="AB41" s="293"/>
      <c r="AC41" s="293"/>
      <c r="AD41" s="293"/>
      <c r="AE41" s="294"/>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row>
    <row r="42" spans="1:61" ht="15" customHeight="1" x14ac:dyDescent="0.25">
      <c r="A42" s="41"/>
      <c r="B42" s="301"/>
      <c r="C42" s="302"/>
      <c r="D42" s="303"/>
      <c r="E42" s="288"/>
      <c r="F42" s="287"/>
      <c r="G42" s="287"/>
      <c r="H42" s="287"/>
      <c r="I42" s="287"/>
      <c r="J42" s="87" t="str">
        <f ca="1">IF(AND('Mapa final'!$AB$115="Muy Alta",'Mapa final'!$AD$115="Leve"),CONCATENATE("R37C",'Mapa final'!$R$115),"")</f>
        <v/>
      </c>
      <c r="K42" s="40" t="str">
        <f>IF(AND('Mapa final'!$AB$116="Muy Alta",'Mapa final'!$AD$116="Leve"),CONCATENATE("R37C",'Mapa final'!$R$116),"")</f>
        <v/>
      </c>
      <c r="L42" s="88" t="str">
        <f>IF(AND('Mapa final'!$AB$117="Muy Alta",'Mapa final'!$AD$117="Leve"),CONCATENATE("R37C",'Mapa final'!$R$117),"")</f>
        <v/>
      </c>
      <c r="M42" s="87" t="str">
        <f ca="1">IF(AND('Mapa final'!$AB$115="Muy Alta",'Mapa final'!$AD$115="Menor"),CONCATENATE("R37C",'Mapa final'!$R$115),"")</f>
        <v/>
      </c>
      <c r="N42" s="40" t="str">
        <f>IF(AND('Mapa final'!$AB$116="Muy Alta",'Mapa final'!$AD$116="Menor"),CONCATENATE("R37C",'Mapa final'!$R$116),"")</f>
        <v/>
      </c>
      <c r="O42" s="88" t="str">
        <f>IF(AND('Mapa final'!$AB$117="Muy Alta",'Mapa final'!$AD$117="Menor"),CONCATENATE("R37C",'Mapa final'!$R$117),"")</f>
        <v/>
      </c>
      <c r="P42" s="87" t="str">
        <f ca="1">IF(AND('Mapa final'!$AB$115="Muy Alta",'Mapa final'!$AD$115="Moderado"),CONCATENATE("R37C",'Mapa final'!$R$115),"")</f>
        <v/>
      </c>
      <c r="Q42" s="40" t="str">
        <f>IF(AND('Mapa final'!$AB$116="Muy Alta",'Mapa final'!$AD$116="Moderado"),CONCATENATE("R37C",'Mapa final'!$R$116),"")</f>
        <v/>
      </c>
      <c r="R42" s="88" t="str">
        <f>IF(AND('Mapa final'!$AB$117="Muy Alta",'Mapa final'!$AD$117="Moderado"),CONCATENATE("R37C",'Mapa final'!$R$117),"")</f>
        <v/>
      </c>
      <c r="S42" s="87" t="str">
        <f ca="1">IF(AND('Mapa final'!$AB$115="Muy Alta",'Mapa final'!$AD$115="Mayor"),CONCATENATE("R37C",'Mapa final'!$R$115),"")</f>
        <v/>
      </c>
      <c r="T42" s="40" t="str">
        <f>IF(AND('Mapa final'!$AB$116="Muy Alta",'Mapa final'!$AD$116="Mayor"),CONCATENATE("R37C",'Mapa final'!$R$116),"")</f>
        <v/>
      </c>
      <c r="U42" s="88" t="str">
        <f>IF(AND('Mapa final'!$AB$117="Muy Alta",'Mapa final'!$AD$117="Mayor"),CONCATENATE("R37C",'Mapa final'!$R$117),"")</f>
        <v/>
      </c>
      <c r="V42" s="215" t="str">
        <f ca="1">IF(AND('Mapa final'!$AB$115="Muy Alta",'Mapa final'!$AD$115="Catastrófico"),CONCATENATE("R37C",'Mapa final'!$R$115),"")</f>
        <v/>
      </c>
      <c r="W42" s="216" t="str">
        <f>IF(AND('Mapa final'!$AB$116="Muy Alta",'Mapa final'!$AD$116="Catastrófico"),CONCATENATE("R37C",'Mapa final'!$R$116),"")</f>
        <v/>
      </c>
      <c r="X42" s="217" t="str">
        <f>IF(AND('Mapa final'!$AB$117="Muy Alta",'Mapa final'!$AD$117="Catastrófico"),CONCATENATE("R37C",'Mapa final'!$R$117),"")</f>
        <v/>
      </c>
      <c r="Y42" s="41"/>
      <c r="Z42" s="292"/>
      <c r="AA42" s="293"/>
      <c r="AB42" s="293"/>
      <c r="AC42" s="293"/>
      <c r="AD42" s="293"/>
      <c r="AE42" s="294"/>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row>
    <row r="43" spans="1:61" ht="15" customHeight="1" x14ac:dyDescent="0.25">
      <c r="A43" s="41"/>
      <c r="B43" s="301"/>
      <c r="C43" s="302"/>
      <c r="D43" s="303"/>
      <c r="E43" s="288"/>
      <c r="F43" s="287"/>
      <c r="G43" s="287"/>
      <c r="H43" s="287"/>
      <c r="I43" s="287"/>
      <c r="J43" s="87" t="str">
        <f ca="1">IF(AND('Mapa final'!$AB$118="Muy Alta",'Mapa final'!$AD$118="Leve"),CONCATENATE("R39C",'Mapa final'!$R$118),"")</f>
        <v/>
      </c>
      <c r="K43" s="40" t="str">
        <f>IF(AND('Mapa final'!$AB$119="Muy Alta",'Mapa final'!$AD$119="Leve"),CONCATENATE("R38C",'Mapa final'!$R$119),"")</f>
        <v/>
      </c>
      <c r="L43" s="88" t="str">
        <f>IF(AND('Mapa final'!$AB$120="Muy Alta",'Mapa final'!$AD$120="Leve"),CONCATENATE("R38C",'Mapa final'!$R$120),"")</f>
        <v/>
      </c>
      <c r="M43" s="87" t="str">
        <f ca="1">IF(AND('Mapa final'!$AB$118="Muy Alta",'Mapa final'!$AD$118="Menor"),CONCATENATE("R39C",'Mapa final'!$R$118),"")</f>
        <v/>
      </c>
      <c r="N43" s="40" t="str">
        <f>IF(AND('Mapa final'!$AB$119="Muy Alta",'Mapa final'!$AD$119="Menor"),CONCATENATE("R38C",'Mapa final'!$R$119),"")</f>
        <v/>
      </c>
      <c r="O43" s="88" t="str">
        <f>IF(AND('Mapa final'!$AB$120="Muy Alta",'Mapa final'!$AD$120="Menor"),CONCATENATE("R38C",'Mapa final'!$R$120),"")</f>
        <v/>
      </c>
      <c r="P43" s="87" t="str">
        <f ca="1">IF(AND('Mapa final'!$AB$118="Muy Alta",'Mapa final'!$AD$118="Moderado"),CONCATENATE("R39C",'Mapa final'!$R$118),"")</f>
        <v/>
      </c>
      <c r="Q43" s="40" t="str">
        <f>IF(AND('Mapa final'!$AB$119="Muy Alta",'Mapa final'!$AD$119="Moderado"),CONCATENATE("R38C",'Mapa final'!$R$119),"")</f>
        <v/>
      </c>
      <c r="R43" s="88" t="str">
        <f>IF(AND('Mapa final'!$AB$120="Muy Alta",'Mapa final'!$AD$120="Moderado"),CONCATENATE("R38C",'Mapa final'!$R$120),"")</f>
        <v/>
      </c>
      <c r="S43" s="87" t="str">
        <f ca="1">IF(AND('Mapa final'!$AB$118="Muy Alta",'Mapa final'!$AD$118="Mayor"),CONCATENATE("R39C",'Mapa final'!$R$118),"")</f>
        <v/>
      </c>
      <c r="T43" s="40" t="str">
        <f>IF(AND('Mapa final'!$AB$119="Muy Alta",'Mapa final'!$AD$119="Mayor"),CONCATENATE("R38C",'Mapa final'!$R$119),"")</f>
        <v/>
      </c>
      <c r="U43" s="88" t="str">
        <f>IF(AND('Mapa final'!$AB$120="Muy Alta",'Mapa final'!$AD$120="Mayor"),CONCATENATE("R38C",'Mapa final'!$R$120),"")</f>
        <v/>
      </c>
      <c r="V43" s="215" t="str">
        <f ca="1">IF(AND('Mapa final'!$AB$118="Muy Alta",'Mapa final'!$AD$118="Catastrófico"),CONCATENATE("R39C",'Mapa final'!$R$118),"")</f>
        <v/>
      </c>
      <c r="W43" s="216" t="str">
        <f>IF(AND('Mapa final'!$AB$119="Muy Alta",'Mapa final'!$AD$119="Catastrófico"),CONCATENATE("R38C",'Mapa final'!$R$119),"")</f>
        <v/>
      </c>
      <c r="X43" s="217" t="str">
        <f>IF(AND('Mapa final'!$AB$120="Muy Alta",'Mapa final'!$AD$120="Catastrófico"),CONCATENATE("R38C",'Mapa final'!$R$120),"")</f>
        <v/>
      </c>
      <c r="Y43" s="41"/>
      <c r="Z43" s="292"/>
      <c r="AA43" s="293"/>
      <c r="AB43" s="293"/>
      <c r="AC43" s="293"/>
      <c r="AD43" s="293"/>
      <c r="AE43" s="294"/>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row>
    <row r="44" spans="1:61" ht="15" customHeight="1" x14ac:dyDescent="0.25">
      <c r="A44" s="41"/>
      <c r="B44" s="301"/>
      <c r="C44" s="302"/>
      <c r="D44" s="303"/>
      <c r="E44" s="288"/>
      <c r="F44" s="287"/>
      <c r="G44" s="287"/>
      <c r="H44" s="287"/>
      <c r="I44" s="287"/>
      <c r="J44" s="87" t="str">
        <f ca="1">IF(AND('Mapa final'!$AB$121="Muy Alta",'Mapa final'!$AD$121="Leve"),CONCATENATE("R40C",'Mapa final'!$R$121),"")</f>
        <v/>
      </c>
      <c r="K44" s="40" t="str">
        <f>IF(AND('Mapa final'!$AB$122="Muy Alta",'Mapa final'!$AD$122="Leve"),CONCATENATE("R39C",'Mapa final'!$R$122),"")</f>
        <v/>
      </c>
      <c r="L44" s="88" t="str">
        <f>IF(AND('Mapa final'!$AB$123="Muy Alta",'Mapa final'!$AD$123="Leve"),CONCATENATE("R39C",'Mapa final'!$R$123),"")</f>
        <v/>
      </c>
      <c r="M44" s="87" t="str">
        <f ca="1">IF(AND('Mapa final'!$AB$121="Muy Alta",'Mapa final'!$AD$121="Menor"),CONCATENATE("R40C",'Mapa final'!$R$121),"")</f>
        <v/>
      </c>
      <c r="N44" s="40" t="str">
        <f>IF(AND('Mapa final'!$AB$122="Muy Alta",'Mapa final'!$AD$122="Menor"),CONCATENATE("R39C",'Mapa final'!$R$122),"")</f>
        <v/>
      </c>
      <c r="O44" s="88" t="str">
        <f>IF(AND('Mapa final'!$AB$123="Muy Alta",'Mapa final'!$AD$123="Menor"),CONCATENATE("R39C",'Mapa final'!$R$123),"")</f>
        <v/>
      </c>
      <c r="P44" s="87" t="str">
        <f ca="1">IF(AND('Mapa final'!$AB$121="Muy Alta",'Mapa final'!$AD$121="Moderado"),CONCATENATE("R40C",'Mapa final'!$R$121),"")</f>
        <v/>
      </c>
      <c r="Q44" s="40" t="str">
        <f>IF(AND('Mapa final'!$AB$122="Muy Alta",'Mapa final'!$AD$122="Moderado"),CONCATENATE("R39C",'Mapa final'!$R$122),"")</f>
        <v/>
      </c>
      <c r="R44" s="88" t="str">
        <f>IF(AND('Mapa final'!$AB$123="Muy Alta",'Mapa final'!$AD$123="Moderado"),CONCATENATE("R39C",'Mapa final'!$R$123),"")</f>
        <v/>
      </c>
      <c r="S44" s="87" t="str">
        <f ca="1">IF(AND('Mapa final'!$AB$121="Muy Alta",'Mapa final'!$AD$121="Mayor"),CONCATENATE("R40C",'Mapa final'!$R$121),"")</f>
        <v/>
      </c>
      <c r="T44" s="40" t="str">
        <f>IF(AND('Mapa final'!$AB$122="Muy Alta",'Mapa final'!$AD$122="Mayor"),CONCATENATE("R39C",'Mapa final'!$R$122),"")</f>
        <v/>
      </c>
      <c r="U44" s="88" t="str">
        <f>IF(AND('Mapa final'!$AB$123="Muy Alta",'Mapa final'!$AD$123="Mayor"),CONCATENATE("R39C",'Mapa final'!$R$123),"")</f>
        <v/>
      </c>
      <c r="V44" s="215" t="str">
        <f ca="1">IF(AND('Mapa final'!$AB$121="Muy Alta",'Mapa final'!$AD$121="Catastrófico"),CONCATENATE("R40C",'Mapa final'!$R$121),"")</f>
        <v/>
      </c>
      <c r="W44" s="216" t="str">
        <f>IF(AND('Mapa final'!$AB$122="Muy Alta",'Mapa final'!$AD$122="Catastrófico"),CONCATENATE("R39C",'Mapa final'!$R$122),"")</f>
        <v/>
      </c>
      <c r="X44" s="217" t="str">
        <f>IF(AND('Mapa final'!$AB$123="Muy Alta",'Mapa final'!$AD$123="Catastrófico"),CONCATENATE("R39C",'Mapa final'!$R$123),"")</f>
        <v/>
      </c>
      <c r="Y44" s="41"/>
      <c r="Z44" s="292"/>
      <c r="AA44" s="293"/>
      <c r="AB44" s="293"/>
      <c r="AC44" s="293"/>
      <c r="AD44" s="293"/>
      <c r="AE44" s="294"/>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row>
    <row r="45" spans="1:61" ht="15" customHeight="1" x14ac:dyDescent="0.25">
      <c r="A45" s="41"/>
      <c r="B45" s="301"/>
      <c r="C45" s="302"/>
      <c r="D45" s="303"/>
      <c r="E45" s="288"/>
      <c r="F45" s="287"/>
      <c r="G45" s="287"/>
      <c r="H45" s="287"/>
      <c r="I45" s="287"/>
      <c r="J45" s="87" t="str">
        <f ca="1">IF(AND('Mapa final'!$AB$124="Muy Alta",'Mapa final'!$AD$124="Leve"),CONCATENATE("R41C",'Mapa final'!$R$124),"")</f>
        <v/>
      </c>
      <c r="K45" s="40" t="str">
        <f>IF(AND('Mapa final'!$AB$125="Muy Alta",'Mapa final'!$AD$125="Leve"),CONCATENATE("R40C",'Mapa final'!$R$125),"")</f>
        <v/>
      </c>
      <c r="L45" s="88" t="str">
        <f>IF(AND('Mapa final'!$AB$126="Muy Alta",'Mapa final'!$AD$126="Leve"),CONCATENATE("R40C",'Mapa final'!$R$126),"")</f>
        <v/>
      </c>
      <c r="M45" s="87" t="str">
        <f ca="1">IF(AND('Mapa final'!$AB$124="Muy Alta",'Mapa final'!$AD$124="Menor"),CONCATENATE("R41C",'Mapa final'!$R$124),"")</f>
        <v/>
      </c>
      <c r="N45" s="40" t="str">
        <f>IF(AND('Mapa final'!$AB$125="Muy Alta",'Mapa final'!$AD$125="Menor"),CONCATENATE("R40C",'Mapa final'!$R$125),"")</f>
        <v/>
      </c>
      <c r="O45" s="88" t="str">
        <f>IF(AND('Mapa final'!$AB$126="Muy Alta",'Mapa final'!$AD$126="Menor"),CONCATENATE("R40C",'Mapa final'!$R$126),"")</f>
        <v/>
      </c>
      <c r="P45" s="87" t="str">
        <f ca="1">IF(AND('Mapa final'!$AB$124="Muy Alta",'Mapa final'!$AD$124="Moderado"),CONCATENATE("R41C",'Mapa final'!$R$124),"")</f>
        <v/>
      </c>
      <c r="Q45" s="40" t="str">
        <f>IF(AND('Mapa final'!$AB$125="Muy Alta",'Mapa final'!$AD$125="Moderado"),CONCATENATE("R40C",'Mapa final'!$R$125),"")</f>
        <v/>
      </c>
      <c r="R45" s="88" t="str">
        <f>IF(AND('Mapa final'!$AB$126="Muy Alta",'Mapa final'!$AD$126="Moderado"),CONCATENATE("R40C",'Mapa final'!$R$126),"")</f>
        <v/>
      </c>
      <c r="S45" s="87" t="str">
        <f ca="1">IF(AND('Mapa final'!$AB$124="Muy Alta",'Mapa final'!$AD$124="Mayor"),CONCATENATE("R41C",'Mapa final'!$R$124),"")</f>
        <v/>
      </c>
      <c r="T45" s="40" t="str">
        <f>IF(AND('Mapa final'!$AB$125="Muy Alta",'Mapa final'!$AD$125="Mayor"),CONCATENATE("R40C",'Mapa final'!$R$125),"")</f>
        <v/>
      </c>
      <c r="U45" s="88" t="str">
        <f>IF(AND('Mapa final'!$AB$126="Muy Alta",'Mapa final'!$AD$126="Mayor"),CONCATENATE("R40C",'Mapa final'!$R$126),"")</f>
        <v/>
      </c>
      <c r="V45" s="215" t="str">
        <f ca="1">IF(AND('Mapa final'!$AB$124="Muy Alta",'Mapa final'!$AD$124="Catastrófico"),CONCATENATE("R41C",'Mapa final'!$R$124),"")</f>
        <v/>
      </c>
      <c r="W45" s="216" t="str">
        <f>IF(AND('Mapa final'!$AB$125="Muy Alta",'Mapa final'!$AD$125="Catastrófico"),CONCATENATE("R40C",'Mapa final'!$R$125),"")</f>
        <v/>
      </c>
      <c r="X45" s="217" t="str">
        <f>IF(AND('Mapa final'!$AB$126="Muy Alta",'Mapa final'!$AD$126="Catastrófico"),CONCATENATE("R40C",'Mapa final'!$R$126),"")</f>
        <v/>
      </c>
      <c r="Y45" s="41"/>
      <c r="Z45" s="292"/>
      <c r="AA45" s="293"/>
      <c r="AB45" s="293"/>
      <c r="AC45" s="293"/>
      <c r="AD45" s="293"/>
      <c r="AE45" s="294"/>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row>
    <row r="46" spans="1:61" ht="15" customHeight="1" x14ac:dyDescent="0.25">
      <c r="A46" s="41"/>
      <c r="B46" s="301"/>
      <c r="C46" s="302"/>
      <c r="D46" s="303"/>
      <c r="E46" s="288"/>
      <c r="F46" s="287"/>
      <c r="G46" s="287"/>
      <c r="H46" s="287"/>
      <c r="I46" s="287"/>
      <c r="J46" s="87" t="str">
        <f ca="1">IF(AND('Mapa final'!$AB$127="Muy Alta",'Mapa final'!$AD$127="Leve"),CONCATENATE("R42C",'Mapa final'!$R$127),"")</f>
        <v/>
      </c>
      <c r="K46" s="40" t="str">
        <f>IF(AND('Mapa final'!$AB$128="Muy Alta",'Mapa final'!$AD$128="Leve"),CONCATENATE("R41C",'Mapa final'!$R$128),"")</f>
        <v/>
      </c>
      <c r="L46" s="88" t="str">
        <f>IF(AND('Mapa final'!$AB$129="Muy Alta",'Mapa final'!$AD$129="Leve"),CONCATENATE("R41C",'Mapa final'!$R$129),"")</f>
        <v/>
      </c>
      <c r="M46" s="87" t="str">
        <f ca="1">IF(AND('Mapa final'!$AB$127="Muy Alta",'Mapa final'!$AD$127="Menor"),CONCATENATE("R42C",'Mapa final'!$R$127),"")</f>
        <v/>
      </c>
      <c r="N46" s="40" t="str">
        <f>IF(AND('Mapa final'!$AB$128="Muy Alta",'Mapa final'!$AD$128="Menor"),CONCATENATE("R41C",'Mapa final'!$R$128),"")</f>
        <v/>
      </c>
      <c r="O46" s="88" t="str">
        <f>IF(AND('Mapa final'!$AB$129="Muy Alta",'Mapa final'!$AD$129="Menor"),CONCATENATE("R41C",'Mapa final'!$R$129),"")</f>
        <v/>
      </c>
      <c r="P46" s="87" t="str">
        <f ca="1">IF(AND('Mapa final'!$AB$127="Muy Alta",'Mapa final'!$AD$127="Moderado"),CONCATENATE("R42C",'Mapa final'!$R$127),"")</f>
        <v/>
      </c>
      <c r="Q46" s="40" t="str">
        <f>IF(AND('Mapa final'!$AB$128="Muy Alta",'Mapa final'!$AD$128="Moderado"),CONCATENATE("R41C",'Mapa final'!$R$128),"")</f>
        <v/>
      </c>
      <c r="R46" s="88" t="str">
        <f>IF(AND('Mapa final'!$AB$129="Muy Alta",'Mapa final'!$AD$129="Moderado"),CONCATENATE("R41C",'Mapa final'!$R$129),"")</f>
        <v/>
      </c>
      <c r="S46" s="87" t="str">
        <f ca="1">IF(AND('Mapa final'!$AB$127="Muy Alta",'Mapa final'!$AD$127="Mayor"),CONCATENATE("R42C",'Mapa final'!$R$127),"")</f>
        <v/>
      </c>
      <c r="T46" s="40" t="str">
        <f>IF(AND('Mapa final'!$AB$128="Muy Alta",'Mapa final'!$AD$128="Mayor"),CONCATENATE("R41C",'Mapa final'!$R$128),"")</f>
        <v/>
      </c>
      <c r="U46" s="88" t="str">
        <f>IF(AND('Mapa final'!$AB$129="Muy Alta",'Mapa final'!$AD$129="Mayor"),CONCATENATE("R41C",'Mapa final'!$R$129),"")</f>
        <v/>
      </c>
      <c r="V46" s="215" t="str">
        <f ca="1">IF(AND('Mapa final'!$AB$127="Muy Alta",'Mapa final'!$AD$127="Catastrófico"),CONCATENATE("R42C",'Mapa final'!$R$127),"")</f>
        <v/>
      </c>
      <c r="W46" s="216" t="str">
        <f>IF(AND('Mapa final'!$AB$128="Muy Alta",'Mapa final'!$AD$128="Catastrófico"),CONCATENATE("R41C",'Mapa final'!$R$128),"")</f>
        <v/>
      </c>
      <c r="X46" s="217" t="str">
        <f>IF(AND('Mapa final'!$AB$129="Muy Alta",'Mapa final'!$AD$129="Catastrófico"),CONCATENATE("R41C",'Mapa final'!$R$129),"")</f>
        <v/>
      </c>
      <c r="Y46" s="41"/>
      <c r="Z46" s="292"/>
      <c r="AA46" s="293"/>
      <c r="AB46" s="293"/>
      <c r="AC46" s="293"/>
      <c r="AD46" s="293"/>
      <c r="AE46" s="294"/>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row>
    <row r="47" spans="1:61" ht="15" customHeight="1" x14ac:dyDescent="0.25">
      <c r="A47" s="41"/>
      <c r="B47" s="301"/>
      <c r="C47" s="302"/>
      <c r="D47" s="303"/>
      <c r="E47" s="288"/>
      <c r="F47" s="287"/>
      <c r="G47" s="287"/>
      <c r="H47" s="287"/>
      <c r="I47" s="287"/>
      <c r="J47" s="87" t="str">
        <f ca="1">IF(AND('Mapa final'!$AB$130="Muy Alta",'Mapa final'!$AD$130="Leve"),CONCATENATE("R43C",'Mapa final'!$R$130),"")</f>
        <v/>
      </c>
      <c r="K47" s="40" t="str">
        <f>IF(AND('Mapa final'!$AB$131="Muy Alta",'Mapa final'!$AD$131="Leve"),CONCATENATE("R42C",'Mapa final'!$R$131),"")</f>
        <v/>
      </c>
      <c r="L47" s="88" t="str">
        <f>IF(AND('Mapa final'!$AB$132="Muy Alta",'Mapa final'!$AD$132="Leve"),CONCATENATE("R42C",'Mapa final'!$R$132),"")</f>
        <v/>
      </c>
      <c r="M47" s="87" t="str">
        <f ca="1">IF(AND('Mapa final'!$AB$130="Muy Alta",'Mapa final'!$AD$130="Menor"),CONCATENATE("R43C",'Mapa final'!$R$130),"")</f>
        <v/>
      </c>
      <c r="N47" s="40" t="str">
        <f>IF(AND('Mapa final'!$AB$131="Muy Alta",'Mapa final'!$AD$131="Menor"),CONCATENATE("R42C",'Mapa final'!$R$131),"")</f>
        <v/>
      </c>
      <c r="O47" s="88" t="str">
        <f>IF(AND('Mapa final'!$AB$132="Muy Alta",'Mapa final'!$AD$132="Menor"),CONCATENATE("R42C",'Mapa final'!$R$132),"")</f>
        <v/>
      </c>
      <c r="P47" s="87" t="str">
        <f ca="1">IF(AND('Mapa final'!$AB$130="Muy Alta",'Mapa final'!$AD$130="Moderado"),CONCATENATE("R43C",'Mapa final'!$R$130),"")</f>
        <v/>
      </c>
      <c r="Q47" s="40" t="str">
        <f>IF(AND('Mapa final'!$AB$131="Muy Alta",'Mapa final'!$AD$131="Moderado"),CONCATENATE("R42C",'Mapa final'!$R$131),"")</f>
        <v/>
      </c>
      <c r="R47" s="88" t="str">
        <f>IF(AND('Mapa final'!$AB$132="Muy Alta",'Mapa final'!$AD$132="Moderado"),CONCATENATE("R42C",'Mapa final'!$R$132),"")</f>
        <v/>
      </c>
      <c r="S47" s="87" t="str">
        <f ca="1">IF(AND('Mapa final'!$AB$130="Muy Alta",'Mapa final'!$AD$130="Mayor"),CONCATENATE("R43C",'Mapa final'!$R$130),"")</f>
        <v/>
      </c>
      <c r="T47" s="40" t="str">
        <f>IF(AND('Mapa final'!$AB$131="Muy Alta",'Mapa final'!$AD$131="Mayor"),CONCATENATE("R42C",'Mapa final'!$R$131),"")</f>
        <v/>
      </c>
      <c r="U47" s="88" t="str">
        <f>IF(AND('Mapa final'!$AB$132="Muy Alta",'Mapa final'!$AD$132="Mayor"),CONCATENATE("R42C",'Mapa final'!$R$132),"")</f>
        <v/>
      </c>
      <c r="V47" s="215" t="str">
        <f ca="1">IF(AND('Mapa final'!$AB$130="Muy Alta",'Mapa final'!$AD$130="Catastrófico"),CONCATENATE("R43C",'Mapa final'!$R$130),"")</f>
        <v/>
      </c>
      <c r="W47" s="216" t="str">
        <f>IF(AND('Mapa final'!$AB$131="Muy Alta",'Mapa final'!$AD$131="Catastrófico"),CONCATENATE("R42C",'Mapa final'!$R$131),"")</f>
        <v/>
      </c>
      <c r="X47" s="217" t="str">
        <f>IF(AND('Mapa final'!$AB$132="Muy Alta",'Mapa final'!$AD$132="Catastrófico"),CONCATENATE("R42C",'Mapa final'!$R$132),"")</f>
        <v/>
      </c>
      <c r="Y47" s="41"/>
      <c r="Z47" s="292"/>
      <c r="AA47" s="293"/>
      <c r="AB47" s="293"/>
      <c r="AC47" s="293"/>
      <c r="AD47" s="293"/>
      <c r="AE47" s="294"/>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row>
    <row r="48" spans="1:61" ht="15" customHeight="1" x14ac:dyDescent="0.25">
      <c r="A48" s="41"/>
      <c r="B48" s="301"/>
      <c r="C48" s="302"/>
      <c r="D48" s="303"/>
      <c r="E48" s="288"/>
      <c r="F48" s="287"/>
      <c r="G48" s="287"/>
      <c r="H48" s="287"/>
      <c r="I48" s="287"/>
      <c r="J48" s="87" t="str">
        <f ca="1">IF(AND('Mapa final'!$AB$133="Muy Alta",'Mapa final'!$AD$133="Leve"),CONCATENATE("R44C",'Mapa final'!$R$133),"")</f>
        <v/>
      </c>
      <c r="K48" s="40" t="str">
        <f>IF(AND('Mapa final'!$AB$134="Muy Alta",'Mapa final'!$AD$134="Leve"),CONCATENATE("R43C",'Mapa final'!$R$134),"")</f>
        <v/>
      </c>
      <c r="L48" s="88" t="str">
        <f>IF(AND('Mapa final'!$AB$135="Muy Alta",'Mapa final'!$AD$135="Leve"),CONCATENATE("R43C",'Mapa final'!$R$135),"")</f>
        <v/>
      </c>
      <c r="M48" s="87" t="str">
        <f ca="1">IF(AND('Mapa final'!$AB$133="Muy Alta",'Mapa final'!$AD$133="Menor"),CONCATENATE("R44C",'Mapa final'!$R$133),"")</f>
        <v/>
      </c>
      <c r="N48" s="40" t="str">
        <f>IF(AND('Mapa final'!$AB$134="Muy Alta",'Mapa final'!$AD$134="Menor"),CONCATENATE("R43C",'Mapa final'!$R$134),"")</f>
        <v/>
      </c>
      <c r="O48" s="88" t="str">
        <f>IF(AND('Mapa final'!$AB$135="Muy Alta",'Mapa final'!$AD$135="Menor"),CONCATENATE("R43C",'Mapa final'!$R$135),"")</f>
        <v/>
      </c>
      <c r="P48" s="87" t="str">
        <f ca="1">IF(AND('Mapa final'!$AB$133="Muy Alta",'Mapa final'!$AD$133="Moderado"),CONCATENATE("R44C",'Mapa final'!$R$133),"")</f>
        <v/>
      </c>
      <c r="Q48" s="40" t="str">
        <f>IF(AND('Mapa final'!$AB$134="Muy Alta",'Mapa final'!$AD$134="Moderado"),CONCATENATE("R43C",'Mapa final'!$R$134),"")</f>
        <v/>
      </c>
      <c r="R48" s="88" t="str">
        <f>IF(AND('Mapa final'!$AB$135="Muy Alta",'Mapa final'!$AD$135="Moderado"),CONCATENATE("R43C",'Mapa final'!$R$135),"")</f>
        <v/>
      </c>
      <c r="S48" s="87" t="str">
        <f ca="1">IF(AND('Mapa final'!$AB$133="Muy Alta",'Mapa final'!$AD$133="Mayor"),CONCATENATE("R44C",'Mapa final'!$R$133),"")</f>
        <v/>
      </c>
      <c r="T48" s="40" t="str">
        <f>IF(AND('Mapa final'!$AB$134="Muy Alta",'Mapa final'!$AD$134="Mayor"),CONCATENATE("R43C",'Mapa final'!$R$134),"")</f>
        <v/>
      </c>
      <c r="U48" s="88" t="str">
        <f>IF(AND('Mapa final'!$AB$135="Muy Alta",'Mapa final'!$AD$135="Mayor"),CONCATENATE("R43C",'Mapa final'!$R$135),"")</f>
        <v/>
      </c>
      <c r="V48" s="215" t="str">
        <f ca="1">IF(AND('Mapa final'!$AB$133="Muy Alta",'Mapa final'!$AD$133="Catastrófico"),CONCATENATE("R44C",'Mapa final'!$R$133),"")</f>
        <v/>
      </c>
      <c r="W48" s="216" t="str">
        <f>IF(AND('Mapa final'!$AB$134="Muy Alta",'Mapa final'!$AD$134="Catastrófico"),CONCATENATE("R43C",'Mapa final'!$R$134),"")</f>
        <v/>
      </c>
      <c r="X48" s="217" t="str">
        <f>IF(AND('Mapa final'!$AB$135="Muy Alta",'Mapa final'!$AD$135="Catastrófico"),CONCATENATE("R43C",'Mapa final'!$R$135),"")</f>
        <v/>
      </c>
      <c r="Y48" s="41"/>
      <c r="Z48" s="292"/>
      <c r="AA48" s="293"/>
      <c r="AB48" s="293"/>
      <c r="AC48" s="293"/>
      <c r="AD48" s="293"/>
      <c r="AE48" s="294"/>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row>
    <row r="49" spans="1:61" ht="15" customHeight="1" x14ac:dyDescent="0.25">
      <c r="A49" s="41"/>
      <c r="B49" s="301"/>
      <c r="C49" s="302"/>
      <c r="D49" s="303"/>
      <c r="E49" s="288"/>
      <c r="F49" s="287"/>
      <c r="G49" s="287"/>
      <c r="H49" s="287"/>
      <c r="I49" s="287"/>
      <c r="J49" s="87" t="str">
        <f ca="1">IF(AND('Mapa final'!$AB$136="Muy Alta",'Mapa final'!$AD$136="Leve"),CONCATENATE("R45C",'Mapa final'!$R$136),"")</f>
        <v/>
      </c>
      <c r="K49" s="40" t="str">
        <f>IF(AND('Mapa final'!$AB$137="Muy Alta",'Mapa final'!$AD$137="Leve"),CONCATENATE("R44C",'Mapa final'!$R$137),"")</f>
        <v/>
      </c>
      <c r="L49" s="88" t="str">
        <f>IF(AND('Mapa final'!$AB$138="Muy Alta",'Mapa final'!$AD$138="Leve"),CONCATENATE("R44C",'Mapa final'!$R$138),"")</f>
        <v/>
      </c>
      <c r="M49" s="87" t="str">
        <f ca="1">IF(AND('Mapa final'!$AB$136="Muy Alta",'Mapa final'!$AD$136="Menor"),CONCATENATE("R45C",'Mapa final'!$R$136),"")</f>
        <v/>
      </c>
      <c r="N49" s="40" t="str">
        <f>IF(AND('Mapa final'!$AB$137="Muy Alta",'Mapa final'!$AD$137="Menor"),CONCATENATE("R44C",'Mapa final'!$R$137),"")</f>
        <v/>
      </c>
      <c r="O49" s="88" t="str">
        <f>IF(AND('Mapa final'!$AB$138="Muy Alta",'Mapa final'!$AD$138="Menor"),CONCATENATE("R44C",'Mapa final'!$R$138),"")</f>
        <v/>
      </c>
      <c r="P49" s="87" t="str">
        <f ca="1">IF(AND('Mapa final'!$AB$136="Muy Alta",'Mapa final'!$AD$136="Moderado"),CONCATENATE("R45C",'Mapa final'!$R$136),"")</f>
        <v/>
      </c>
      <c r="Q49" s="40" t="str">
        <f>IF(AND('Mapa final'!$AB$137="Muy Alta",'Mapa final'!$AD$137="Moderado"),CONCATENATE("R44C",'Mapa final'!$R$137),"")</f>
        <v/>
      </c>
      <c r="R49" s="88" t="str">
        <f>IF(AND('Mapa final'!$AB$138="Muy Alta",'Mapa final'!$AD$138="Moderado"),CONCATENATE("R44C",'Mapa final'!$R$138),"")</f>
        <v/>
      </c>
      <c r="S49" s="87" t="str">
        <f ca="1">IF(AND('Mapa final'!$AB$136="Muy Alta",'Mapa final'!$AD$136="Mayor"),CONCATENATE("R45C",'Mapa final'!$R$136),"")</f>
        <v/>
      </c>
      <c r="T49" s="40" t="str">
        <f>IF(AND('Mapa final'!$AB$137="Muy Alta",'Mapa final'!$AD$137="Mayor"),CONCATENATE("R44C",'Mapa final'!$R$137),"")</f>
        <v/>
      </c>
      <c r="U49" s="88" t="str">
        <f>IF(AND('Mapa final'!$AB$138="Muy Alta",'Mapa final'!$AD$138="Mayor"),CONCATENATE("R44C",'Mapa final'!$R$138),"")</f>
        <v/>
      </c>
      <c r="V49" s="215" t="str">
        <f ca="1">IF(AND('Mapa final'!$AB$136="Muy Alta",'Mapa final'!$AD$136="Catastrófico"),CONCATENATE("R45C",'Mapa final'!$R$136),"")</f>
        <v/>
      </c>
      <c r="W49" s="216" t="str">
        <f>IF(AND('Mapa final'!$AB$137="Muy Alta",'Mapa final'!$AD$137="Catastrófico"),CONCATENATE("R44C",'Mapa final'!$R$137),"")</f>
        <v/>
      </c>
      <c r="X49" s="217" t="str">
        <f>IF(AND('Mapa final'!$AB$138="Muy Alta",'Mapa final'!$AD$138="Catastrófico"),CONCATENATE("R44C",'Mapa final'!$R$138),"")</f>
        <v/>
      </c>
      <c r="Y49" s="41"/>
      <c r="Z49" s="292"/>
      <c r="AA49" s="293"/>
      <c r="AB49" s="293"/>
      <c r="AC49" s="293"/>
      <c r="AD49" s="293"/>
      <c r="AE49" s="294"/>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row>
    <row r="50" spans="1:61" ht="15" customHeight="1" x14ac:dyDescent="0.25">
      <c r="A50" s="41"/>
      <c r="B50" s="301"/>
      <c r="C50" s="302"/>
      <c r="D50" s="303"/>
      <c r="E50" s="288"/>
      <c r="F50" s="287"/>
      <c r="G50" s="287"/>
      <c r="H50" s="287"/>
      <c r="I50" s="287"/>
      <c r="J50" s="87" t="str">
        <f ca="1">IF(AND('Mapa final'!$AB$139="Muy Alta",'Mapa final'!$AD$139="Leve"),CONCATENATE("R46C",'Mapa final'!$R$139),"")</f>
        <v/>
      </c>
      <c r="K50" s="40" t="str">
        <f>IF(AND('Mapa final'!$AB$140="Muy Alta",'Mapa final'!$AD$140="Leve"),CONCATENATE("R45C",'Mapa final'!$R$140),"")</f>
        <v/>
      </c>
      <c r="L50" s="88" t="str">
        <f>IF(AND('Mapa final'!$AB$141="Muy Alta",'Mapa final'!$AD$141="Leve"),CONCATENATE("R45C",'Mapa final'!$R$141),"")</f>
        <v/>
      </c>
      <c r="M50" s="87" t="str">
        <f ca="1">IF(AND('Mapa final'!$AB$139="Muy Alta",'Mapa final'!$AD$139="Menor"),CONCATENATE("R46C",'Mapa final'!$R$139),"")</f>
        <v/>
      </c>
      <c r="N50" s="40" t="str">
        <f>IF(AND('Mapa final'!$AB$140="Muy Alta",'Mapa final'!$AD$140="Menor"),CONCATENATE("R45C",'Mapa final'!$R$140),"")</f>
        <v/>
      </c>
      <c r="O50" s="88" t="str">
        <f>IF(AND('Mapa final'!$AB$141="Muy Alta",'Mapa final'!$AD$141="Menor"),CONCATENATE("R45C",'Mapa final'!$R$141),"")</f>
        <v/>
      </c>
      <c r="P50" s="87" t="str">
        <f ca="1">IF(AND('Mapa final'!$AB$139="Muy Alta",'Mapa final'!$AD$139="Moderado"),CONCATENATE("R46C",'Mapa final'!$R$139),"")</f>
        <v/>
      </c>
      <c r="Q50" s="40" t="str">
        <f>IF(AND('Mapa final'!$AB$140="Muy Alta",'Mapa final'!$AD$140="Moderado"),CONCATENATE("R45C",'Mapa final'!$R$140),"")</f>
        <v/>
      </c>
      <c r="R50" s="88" t="str">
        <f>IF(AND('Mapa final'!$AB$141="Muy Alta",'Mapa final'!$AD$141="Moderado"),CONCATENATE("R45C",'Mapa final'!$R$141),"")</f>
        <v/>
      </c>
      <c r="S50" s="87" t="str">
        <f ca="1">IF(AND('Mapa final'!$AB$139="Muy Alta",'Mapa final'!$AD$139="Mayor"),CONCATENATE("R46C",'Mapa final'!$R$139),"")</f>
        <v/>
      </c>
      <c r="T50" s="40" t="str">
        <f>IF(AND('Mapa final'!$AB$140="Muy Alta",'Mapa final'!$AD$140="Mayor"),CONCATENATE("R45C",'Mapa final'!$R$140),"")</f>
        <v/>
      </c>
      <c r="U50" s="88" t="str">
        <f>IF(AND('Mapa final'!$AB$141="Muy Alta",'Mapa final'!$AD$141="Mayor"),CONCATENATE("R45C",'Mapa final'!$R$141),"")</f>
        <v/>
      </c>
      <c r="V50" s="215" t="str">
        <f ca="1">IF(AND('Mapa final'!$AB$139="Muy Alta",'Mapa final'!$AD$139="Catastrófico"),CONCATENATE("R46C",'Mapa final'!$R$139),"")</f>
        <v/>
      </c>
      <c r="W50" s="216" t="str">
        <f>IF(AND('Mapa final'!$AB$140="Muy Alta",'Mapa final'!$AD$140="Catastrófico"),CONCATENATE("R45C",'Mapa final'!$R$140),"")</f>
        <v/>
      </c>
      <c r="X50" s="217" t="str">
        <f>IF(AND('Mapa final'!$AB$141="Muy Alta",'Mapa final'!$AD$141="Catastrófico"),CONCATENATE("R45C",'Mapa final'!$R$141),"")</f>
        <v/>
      </c>
      <c r="Y50" s="41"/>
      <c r="Z50" s="292"/>
      <c r="AA50" s="293"/>
      <c r="AB50" s="293"/>
      <c r="AC50" s="293"/>
      <c r="AD50" s="293"/>
      <c r="AE50" s="294"/>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row>
    <row r="51" spans="1:61" ht="15" customHeight="1" x14ac:dyDescent="0.25">
      <c r="A51" s="41"/>
      <c r="B51" s="301"/>
      <c r="C51" s="302"/>
      <c r="D51" s="303"/>
      <c r="E51" s="288"/>
      <c r="F51" s="287"/>
      <c r="G51" s="287"/>
      <c r="H51" s="287"/>
      <c r="I51" s="287"/>
      <c r="J51" s="87" t="str">
        <f ca="1">IF(AND('Mapa final'!$AB$142="Muy Alta",'Mapa final'!$AD$142="Leve"),CONCATENATE("R47C",'Mapa final'!$R$142),"")</f>
        <v/>
      </c>
      <c r="K51" s="40" t="str">
        <f>IF(AND('Mapa final'!$AB$143="Muy Alta",'Mapa final'!$AD$143="Leve"),CONCATENATE("R46C",'Mapa final'!$R$143),"")</f>
        <v/>
      </c>
      <c r="L51" s="88" t="str">
        <f>IF(AND('Mapa final'!$AB$144="Muy Alta",'Mapa final'!$AD$144="Leve"),CONCATENATE("R46C",'Mapa final'!$R$144),"")</f>
        <v/>
      </c>
      <c r="M51" s="87" t="str">
        <f ca="1">IF(AND('Mapa final'!$AB$142="Muy Alta",'Mapa final'!$AD$142="Menor"),CONCATENATE("R47C",'Mapa final'!$R$142),"")</f>
        <v/>
      </c>
      <c r="N51" s="40" t="str">
        <f>IF(AND('Mapa final'!$AB$143="Muy Alta",'Mapa final'!$AD$143="Menor"),CONCATENATE("R46C",'Mapa final'!$R$143),"")</f>
        <v/>
      </c>
      <c r="O51" s="88" t="str">
        <f>IF(AND('Mapa final'!$AB$144="Muy Alta",'Mapa final'!$AD$144="Menor"),CONCATENATE("R46C",'Mapa final'!$R$144),"")</f>
        <v/>
      </c>
      <c r="P51" s="87" t="str">
        <f ca="1">IF(AND('Mapa final'!$AB$142="Muy Alta",'Mapa final'!$AD$142="Moderado"),CONCATENATE("R47C",'Mapa final'!$R$142),"")</f>
        <v/>
      </c>
      <c r="Q51" s="40" t="str">
        <f>IF(AND('Mapa final'!$AB$143="Muy Alta",'Mapa final'!$AD$143="Moderado"),CONCATENATE("R46C",'Mapa final'!$R$143),"")</f>
        <v/>
      </c>
      <c r="R51" s="88" t="str">
        <f>IF(AND('Mapa final'!$AB$144="Muy Alta",'Mapa final'!$AD$144="Moderado"),CONCATENATE("R46C",'Mapa final'!$R$144),"")</f>
        <v/>
      </c>
      <c r="S51" s="87" t="str">
        <f ca="1">IF(AND('Mapa final'!$AB$142="Muy Alta",'Mapa final'!$AD$142="Mayor"),CONCATENATE("R47C",'Mapa final'!$R$142),"")</f>
        <v/>
      </c>
      <c r="T51" s="40" t="str">
        <f>IF(AND('Mapa final'!$AB$143="Muy Alta",'Mapa final'!$AD$143="Mayor"),CONCATENATE("R46C",'Mapa final'!$R$143),"")</f>
        <v/>
      </c>
      <c r="U51" s="88" t="str">
        <f>IF(AND('Mapa final'!$AB$144="Muy Alta",'Mapa final'!$AD$144="Mayor"),CONCATENATE("R46C",'Mapa final'!$R$144),"")</f>
        <v/>
      </c>
      <c r="V51" s="215" t="str">
        <f ca="1">IF(AND('Mapa final'!$AB$142="Muy Alta",'Mapa final'!$AD$142="Catastrófico"),CONCATENATE("R47C",'Mapa final'!$R$142),"")</f>
        <v/>
      </c>
      <c r="W51" s="216" t="str">
        <f>IF(AND('Mapa final'!$AB$143="Muy Alta",'Mapa final'!$AD$143="Catastrófico"),CONCATENATE("R46C",'Mapa final'!$R$143),"")</f>
        <v/>
      </c>
      <c r="X51" s="217" t="str">
        <f>IF(AND('Mapa final'!$AB$144="Muy Alta",'Mapa final'!$AD$144="Catastrófico"),CONCATENATE("R46C",'Mapa final'!$R$144),"")</f>
        <v/>
      </c>
      <c r="Y51" s="41"/>
      <c r="Z51" s="292"/>
      <c r="AA51" s="293"/>
      <c r="AB51" s="293"/>
      <c r="AC51" s="293"/>
      <c r="AD51" s="293"/>
      <c r="AE51" s="294"/>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row>
    <row r="52" spans="1:61" ht="15" customHeight="1" x14ac:dyDescent="0.25">
      <c r="A52" s="41"/>
      <c r="B52" s="301"/>
      <c r="C52" s="302"/>
      <c r="D52" s="303"/>
      <c r="E52" s="288"/>
      <c r="F52" s="287"/>
      <c r="G52" s="287"/>
      <c r="H52" s="287"/>
      <c r="I52" s="287"/>
      <c r="J52" s="87" t="str">
        <f ca="1">IF(AND('Mapa final'!$AB$145="Muy Alta",'Mapa final'!$AD$145="Leve"),CONCATENATE("R48C",'Mapa final'!$R$145),"")</f>
        <v/>
      </c>
      <c r="K52" s="40" t="str">
        <f>IF(AND('Mapa final'!$AB$146="Muy Alta",'Mapa final'!$AD$146="Leve"),CONCATENATE("R47C",'Mapa final'!$R$146),"")</f>
        <v/>
      </c>
      <c r="L52" s="88" t="str">
        <f>IF(AND('Mapa final'!$AB$147="Muy Alta",'Mapa final'!$AD$147="Leve"),CONCATENATE("R47C",'Mapa final'!$R$147),"")</f>
        <v/>
      </c>
      <c r="M52" s="87" t="str">
        <f ca="1">IF(AND('Mapa final'!$AB$145="Muy Alta",'Mapa final'!$AD$145="Menor"),CONCATENATE("R48C",'Mapa final'!$R$145),"")</f>
        <v/>
      </c>
      <c r="N52" s="40" t="str">
        <f>IF(AND('Mapa final'!$AB$146="Muy Alta",'Mapa final'!$AD$146="Menor"),CONCATENATE("R47C",'Mapa final'!$R$146),"")</f>
        <v/>
      </c>
      <c r="O52" s="88" t="str">
        <f>IF(AND('Mapa final'!$AB$147="Muy Alta",'Mapa final'!$AD$147="Menor"),CONCATENATE("R47C",'Mapa final'!$R$147),"")</f>
        <v/>
      </c>
      <c r="P52" s="87" t="str">
        <f ca="1">IF(AND('Mapa final'!$AB$145="Muy Alta",'Mapa final'!$AD$145="Moderado"),CONCATENATE("R48C",'Mapa final'!$R$145),"")</f>
        <v/>
      </c>
      <c r="Q52" s="40" t="str">
        <f>IF(AND('Mapa final'!$AB$146="Muy Alta",'Mapa final'!$AD$146="Moderado"),CONCATENATE("R47C",'Mapa final'!$R$146),"")</f>
        <v/>
      </c>
      <c r="R52" s="88" t="str">
        <f>IF(AND('Mapa final'!$AB$147="Muy Alta",'Mapa final'!$AD$147="Moderado"),CONCATENATE("R47C",'Mapa final'!$R$147),"")</f>
        <v/>
      </c>
      <c r="S52" s="87" t="str">
        <f ca="1">IF(AND('Mapa final'!$AB$145="Muy Alta",'Mapa final'!$AD$145="Mayor"),CONCATENATE("R48C",'Mapa final'!$R$145),"")</f>
        <v/>
      </c>
      <c r="T52" s="40" t="str">
        <f>IF(AND('Mapa final'!$AB$146="Muy Alta",'Mapa final'!$AD$146="Mayor"),CONCATENATE("R47C",'Mapa final'!$R$146),"")</f>
        <v/>
      </c>
      <c r="U52" s="88" t="str">
        <f>IF(AND('Mapa final'!$AB$147="Muy Alta",'Mapa final'!$AD$147="Mayor"),CONCATENATE("R47C",'Mapa final'!$R$147),"")</f>
        <v/>
      </c>
      <c r="V52" s="215" t="str">
        <f ca="1">IF(AND('Mapa final'!$AB$145="Muy Alta",'Mapa final'!$AD$145="Catastrófico"),CONCATENATE("R48C",'Mapa final'!$R$145),"")</f>
        <v/>
      </c>
      <c r="W52" s="216" t="str">
        <f>IF(AND('Mapa final'!$AB$146="Muy Alta",'Mapa final'!$AD$146="Catastrófico"),CONCATENATE("R47C",'Mapa final'!$R$146),"")</f>
        <v/>
      </c>
      <c r="X52" s="217" t="str">
        <f>IF(AND('Mapa final'!$AB$147="Muy Alta",'Mapa final'!$AD$147="Catastrófico"),CONCATENATE("R47C",'Mapa final'!$R$147),"")</f>
        <v/>
      </c>
      <c r="Y52" s="41"/>
      <c r="Z52" s="292"/>
      <c r="AA52" s="293"/>
      <c r="AB52" s="293"/>
      <c r="AC52" s="293"/>
      <c r="AD52" s="293"/>
      <c r="AE52" s="294"/>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row>
    <row r="53" spans="1:61" ht="15" customHeight="1" x14ac:dyDescent="0.25">
      <c r="A53" s="41"/>
      <c r="B53" s="301"/>
      <c r="C53" s="302"/>
      <c r="D53" s="303"/>
      <c r="E53" s="288"/>
      <c r="F53" s="287"/>
      <c r="G53" s="287"/>
      <c r="H53" s="287"/>
      <c r="I53" s="287"/>
      <c r="J53" s="87" t="str">
        <f>IF(AND('Mapa final'!$AB$148="Muy Alta",'Mapa final'!$AD$148="Leve"),CONCATENATE("R49C",'Mapa final'!$R$148),"")</f>
        <v/>
      </c>
      <c r="K53" s="40" t="str">
        <f>IF(AND('Mapa final'!$AB$149="Muy Alta",'Mapa final'!$AD$149="Leve"),CONCATENATE("R48C",'Mapa final'!$R$149),"")</f>
        <v/>
      </c>
      <c r="L53" s="88" t="str">
        <f>IF(AND('Mapa final'!$AB$150="Muy Alta",'Mapa final'!$AD$150="Leve"),CONCATENATE("R48C",'Mapa final'!$R$150),"")</f>
        <v/>
      </c>
      <c r="M53" s="87" t="str">
        <f>IF(AND('Mapa final'!$AB$148="Muy Alta",'Mapa final'!$AD$148="Menor"),CONCATENATE("R49C",'Mapa final'!$R$148),"")</f>
        <v/>
      </c>
      <c r="N53" s="40" t="str">
        <f>IF(AND('Mapa final'!$AB$149="Muy Alta",'Mapa final'!$AD$149="Menor"),CONCATENATE("R48C",'Mapa final'!$R$149),"")</f>
        <v/>
      </c>
      <c r="O53" s="88" t="str">
        <f>IF(AND('Mapa final'!$AB$150="Muy Alta",'Mapa final'!$AD$150="Menor"),CONCATENATE("R48C",'Mapa final'!$R$150),"")</f>
        <v/>
      </c>
      <c r="P53" s="87" t="str">
        <f>IF(AND('Mapa final'!$AB$148="Muy Alta",'Mapa final'!$AD$148="Moderado"),CONCATENATE("R49C",'Mapa final'!$R$148),"")</f>
        <v/>
      </c>
      <c r="Q53" s="40" t="str">
        <f>IF(AND('Mapa final'!$AB$149="Muy Alta",'Mapa final'!$AD$149="Moderado"),CONCATENATE("R48C",'Mapa final'!$R$149),"")</f>
        <v/>
      </c>
      <c r="R53" s="88" t="str">
        <f>IF(AND('Mapa final'!$AB$150="Muy Alta",'Mapa final'!$AD$150="Moderado"),CONCATENATE("R48C",'Mapa final'!$R$150),"")</f>
        <v/>
      </c>
      <c r="S53" s="87" t="str">
        <f>IF(AND('Mapa final'!$AB$148="Muy Alta",'Mapa final'!$AD$148="Mayor"),CONCATENATE("R49C",'Mapa final'!$R$148),"")</f>
        <v/>
      </c>
      <c r="T53" s="40" t="str">
        <f>IF(AND('Mapa final'!$AB$149="Muy Alta",'Mapa final'!$AD$149="Mayor"),CONCATENATE("R48C",'Mapa final'!$R$149),"")</f>
        <v/>
      </c>
      <c r="U53" s="88" t="str">
        <f>IF(AND('Mapa final'!$AB$150="Muy Alta",'Mapa final'!$AD$150="Mayor"),CONCATENATE("R48C",'Mapa final'!$R$150),"")</f>
        <v/>
      </c>
      <c r="V53" s="215" t="str">
        <f>IF(AND('Mapa final'!$AB$148="Muy Alta",'Mapa final'!$AD$148="Catastrófico"),CONCATENATE("R49C",'Mapa final'!$R$148),"")</f>
        <v/>
      </c>
      <c r="W53" s="216" t="str">
        <f>IF(AND('Mapa final'!$AB$149="Muy Alta",'Mapa final'!$AD$149="Catastrófico"),CONCATENATE("R48C",'Mapa final'!$R$149),"")</f>
        <v/>
      </c>
      <c r="X53" s="217" t="str">
        <f>IF(AND('Mapa final'!$AB$150="Muy Alta",'Mapa final'!$AD$150="Catastrófico"),CONCATENATE("R48C",'Mapa final'!$R$150),"")</f>
        <v/>
      </c>
      <c r="Y53" s="41"/>
      <c r="Z53" s="292"/>
      <c r="AA53" s="293"/>
      <c r="AB53" s="293"/>
      <c r="AC53" s="293"/>
      <c r="AD53" s="293"/>
      <c r="AE53" s="294"/>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row>
    <row r="54" spans="1:61" ht="15" customHeight="1" x14ac:dyDescent="0.25">
      <c r="A54" s="41"/>
      <c r="B54" s="301"/>
      <c r="C54" s="302"/>
      <c r="D54" s="303"/>
      <c r="E54" s="288"/>
      <c r="F54" s="287"/>
      <c r="G54" s="287"/>
      <c r="H54" s="287"/>
      <c r="I54" s="287"/>
      <c r="J54" s="87" t="str">
        <f>IF(AND('Mapa final'!$AB$151="Muy Alta",'Mapa final'!$AD$151="Leve"),CONCATENATE("R49C",'Mapa final'!$R$151),"")</f>
        <v/>
      </c>
      <c r="K54" s="40" t="str">
        <f>IF(AND('Mapa final'!$AB$152="Muy Alta",'Mapa final'!$AD$152="Leve"),CONCATENATE("R49C",'Mapa final'!$R$152),"")</f>
        <v/>
      </c>
      <c r="L54" s="88" t="str">
        <f>IF(AND('Mapa final'!$AB$153="Muy Alta",'Mapa final'!$AD$153="Leve"),CONCATENATE("R49C",'Mapa final'!$R$153),"")</f>
        <v/>
      </c>
      <c r="M54" s="87" t="str">
        <f>IF(AND('Mapa final'!$AB$151="Muy Alta",'Mapa final'!$AD$151="Menor"),CONCATENATE("R49C",'Mapa final'!$R$151),"")</f>
        <v/>
      </c>
      <c r="N54" s="40" t="str">
        <f>IF(AND('Mapa final'!$AB$152="Muy Alta",'Mapa final'!$AD$152="Menor"),CONCATENATE("R49C",'Mapa final'!$R$152),"")</f>
        <v/>
      </c>
      <c r="O54" s="88" t="str">
        <f>IF(AND('Mapa final'!$AB$153="Muy Alta",'Mapa final'!$AD$153="Menor"),CONCATENATE("R49C",'Mapa final'!$R$153),"")</f>
        <v/>
      </c>
      <c r="P54" s="87" t="str">
        <f>IF(AND('Mapa final'!$AB$151="Muy Alta",'Mapa final'!$AD$151="Moderado"),CONCATENATE("R49C",'Mapa final'!$R$151),"")</f>
        <v/>
      </c>
      <c r="Q54" s="40" t="str">
        <f>IF(AND('Mapa final'!$AB$152="Muy Alta",'Mapa final'!$AD$152="Moderado"),CONCATENATE("R49C",'Mapa final'!$R$152),"")</f>
        <v/>
      </c>
      <c r="R54" s="88" t="str">
        <f>IF(AND('Mapa final'!$AB$153="Muy Alta",'Mapa final'!$AD$153="Moderado"),CONCATENATE("R49C",'Mapa final'!$R$153),"")</f>
        <v/>
      </c>
      <c r="S54" s="87" t="str">
        <f>IF(AND('Mapa final'!$AB$151="Muy Alta",'Mapa final'!$AD$151="Mayor"),CONCATENATE("R49C",'Mapa final'!$R$151),"")</f>
        <v/>
      </c>
      <c r="T54" s="40" t="str">
        <f>IF(AND('Mapa final'!$AB$152="Muy Alta",'Mapa final'!$AD$152="Mayor"),CONCATENATE("R49C",'Mapa final'!$R$152),"")</f>
        <v/>
      </c>
      <c r="U54" s="88" t="str">
        <f>IF(AND('Mapa final'!$AB$153="Muy Alta",'Mapa final'!$AD$153="Mayor"),CONCATENATE("R49C",'Mapa final'!$R$153),"")</f>
        <v/>
      </c>
      <c r="V54" s="215" t="str">
        <f>IF(AND('Mapa final'!$AB$151="Muy Alta",'Mapa final'!$AD$151="Catastrófico"),CONCATENATE("R49C",'Mapa final'!$R$151),"")</f>
        <v/>
      </c>
      <c r="W54" s="216" t="str">
        <f>IF(AND('Mapa final'!$AB$152="Muy Alta",'Mapa final'!$AD$152="Catastrófico"),CONCATENATE("R49C",'Mapa final'!$R$152),"")</f>
        <v/>
      </c>
      <c r="X54" s="217" t="str">
        <f>IF(AND('Mapa final'!$AB$153="Muy Alta",'Mapa final'!$AD$153="Catastrófico"),CONCATENATE("R49C",'Mapa final'!$R$153),"")</f>
        <v/>
      </c>
      <c r="Y54" s="41"/>
      <c r="Z54" s="292"/>
      <c r="AA54" s="293"/>
      <c r="AB54" s="293"/>
      <c r="AC54" s="293"/>
      <c r="AD54" s="293"/>
      <c r="AE54" s="294"/>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row>
    <row r="55" spans="1:61" ht="15" customHeight="1" thickBot="1" x14ac:dyDescent="0.3">
      <c r="A55" s="41"/>
      <c r="B55" s="301"/>
      <c r="C55" s="302"/>
      <c r="D55" s="303"/>
      <c r="E55" s="288"/>
      <c r="F55" s="287"/>
      <c r="G55" s="287"/>
      <c r="H55" s="287"/>
      <c r="I55" s="287"/>
      <c r="J55" s="87" t="str">
        <f>IF(AND('Mapa final'!$AB$154="Muy Alta",'Mapa final'!$AD$154="Leve"),CONCATENATE("R50C",'Mapa final'!$R$154),"")</f>
        <v/>
      </c>
      <c r="K55" s="40" t="str">
        <f>IF(AND('Mapa final'!$AB$155="Muy Alta",'Mapa final'!$AD$155="Leve"),CONCATENATE("R50C",'Mapa final'!$R$155),"")</f>
        <v/>
      </c>
      <c r="L55" s="88" t="str">
        <f>IF(AND('Mapa final'!$AB$156="Muy Alta",'Mapa final'!$AD$156="Leve"),CONCATENATE("R50C",'Mapa final'!$R$156),"")</f>
        <v/>
      </c>
      <c r="M55" s="87" t="str">
        <f>IF(AND('Mapa final'!$AB$154="Muy Alta",'Mapa final'!$AD$154="Menor"),CONCATENATE("R50C",'Mapa final'!$R$154),"")</f>
        <v/>
      </c>
      <c r="N55" s="40" t="str">
        <f>IF(AND('Mapa final'!$AB$155="Muy Alta",'Mapa final'!$AD$155="Menor"),CONCATENATE("R50C",'Mapa final'!$R$155),"")</f>
        <v/>
      </c>
      <c r="O55" s="88" t="str">
        <f>IF(AND('Mapa final'!$AB$156="Muy Alta",'Mapa final'!$AD$156="Menor"),CONCATENATE("R50C",'Mapa final'!$R$156),"")</f>
        <v/>
      </c>
      <c r="P55" s="87" t="str">
        <f>IF(AND('Mapa final'!$AB$154="Muy Alta",'Mapa final'!$AD$154="Moderado"),CONCATENATE("R50C",'Mapa final'!$R$154),"")</f>
        <v/>
      </c>
      <c r="Q55" s="40" t="str">
        <f>IF(AND('Mapa final'!$AB$155="Muy Alta",'Mapa final'!$AD$155="Moderado"),CONCATENATE("R50C",'Mapa final'!$R$155),"")</f>
        <v/>
      </c>
      <c r="R55" s="88" t="str">
        <f>IF(AND('Mapa final'!$AB$156="Muy Alta",'Mapa final'!$AD$156="Moderado"),CONCATENATE("R50C",'Mapa final'!$R$156),"")</f>
        <v/>
      </c>
      <c r="S55" s="87" t="str">
        <f>IF(AND('Mapa final'!$AB$154="Muy Alta",'Mapa final'!$AD$154="Mayor"),CONCATENATE("R50C",'Mapa final'!$R$154),"")</f>
        <v/>
      </c>
      <c r="T55" s="40" t="str">
        <f>IF(AND('Mapa final'!$AB$155="Muy Alta",'Mapa final'!$AD$155="Mayor"),CONCATENATE("R50C",'Mapa final'!$R$155),"")</f>
        <v/>
      </c>
      <c r="U55" s="88" t="str">
        <f>IF(AND('Mapa final'!$AB$156="Muy Alta",'Mapa final'!$AD$156="Mayor"),CONCATENATE("R50C",'Mapa final'!$R$156),"")</f>
        <v/>
      </c>
      <c r="V55" s="236" t="str">
        <f>IF(AND('Mapa final'!$AB$154="Muy Alta",'Mapa final'!$AD$154="Catastrófico"),CONCATENATE("R50C",'Mapa final'!$R$154),"")</f>
        <v/>
      </c>
      <c r="W55" s="237" t="str">
        <f>IF(AND('Mapa final'!$AB$155="Muy Alta",'Mapa final'!$AD$155="Catastrófico"),CONCATENATE("R50C",'Mapa final'!$R$155),"")</f>
        <v/>
      </c>
      <c r="X55" s="238" t="str">
        <f>IF(AND('Mapa final'!$AB$156="Muy Alta",'Mapa final'!$AD$156="Catastrófico"),CONCATENATE("R50C",'Mapa final'!$R$156),"")</f>
        <v/>
      </c>
      <c r="Y55" s="41"/>
      <c r="Z55" s="292"/>
      <c r="AA55" s="293"/>
      <c r="AB55" s="293"/>
      <c r="AC55" s="293"/>
      <c r="AD55" s="293"/>
      <c r="AE55" s="294"/>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row>
    <row r="56" spans="1:61" ht="15" customHeight="1" x14ac:dyDescent="0.25">
      <c r="A56" s="41"/>
      <c r="B56" s="301"/>
      <c r="C56" s="302"/>
      <c r="D56" s="303"/>
      <c r="E56" s="284" t="s">
        <v>106</v>
      </c>
      <c r="F56" s="285"/>
      <c r="G56" s="285"/>
      <c r="H56" s="285"/>
      <c r="I56" s="285"/>
      <c r="J56" s="218" t="str">
        <f ca="1">IF(AND('Mapa final'!$AB$7="Alta",'Mapa final'!$AD$7="Moderado"),CONCATENATE("R1C",'Mapa final'!$R$7),"")</f>
        <v/>
      </c>
      <c r="K56" s="219" t="str">
        <f>IF(AND('Mapa final'!$AB$8="Alta",'Mapa final'!$AD$8="Moderado"),CONCATENATE("R1C",'Mapa final'!$R$8),"")</f>
        <v/>
      </c>
      <c r="L56" s="220" t="str">
        <f>IF(AND('Mapa final'!$AB$9="Alta",'Mapa final'!$AD$9="Moderado"),CONCATENATE("R1C",'Mapa final'!$R$9),"")</f>
        <v/>
      </c>
      <c r="M56" s="218" t="str">
        <f ca="1">IF(AND('Mapa final'!$AB$7="Alta",'Mapa final'!$AD$7="Moderado"),CONCATENATE("R1C",'Mapa final'!$R$7),"")</f>
        <v/>
      </c>
      <c r="N56" s="219" t="str">
        <f>IF(AND('Mapa final'!$AB$8="Alta",'Mapa final'!$AD$8="Moderado"),CONCATENATE("R1C",'Mapa final'!$R$8),"")</f>
        <v/>
      </c>
      <c r="O56" s="220" t="str">
        <f>IF(AND('Mapa final'!$AB$9="Alta",'Mapa final'!$AD$9="Moderado"),CONCATENATE("R1C",'Mapa final'!$R$9),"")</f>
        <v/>
      </c>
      <c r="P56" s="84" t="str">
        <f ca="1">IF(AND('Mapa final'!$AB$7="Alta",'Mapa final'!$AD$7="Moderado"),CONCATENATE("R1C",'Mapa final'!$R$7),"")</f>
        <v/>
      </c>
      <c r="Q56" s="85" t="str">
        <f>IF(AND('Mapa final'!$AB$8="Alta",'Mapa final'!$AD$8="Moderado"),CONCATENATE("R1C",'Mapa final'!$R$8),"")</f>
        <v/>
      </c>
      <c r="R56" s="86" t="str">
        <f>IF(AND('Mapa final'!$AB$9="Alta",'Mapa final'!$AD$9="Moderado"),CONCATENATE("R1C",'Mapa final'!$R$9),"")</f>
        <v/>
      </c>
      <c r="S56" s="84" t="str">
        <f ca="1">IF(AND('Mapa final'!$AB$7="Alta",'Mapa final'!$AD$7="Mayor"),CONCATENATE("R1C",'Mapa final'!$R$7),"")</f>
        <v/>
      </c>
      <c r="T56" s="85" t="str">
        <f>IF(AND('Mapa final'!$AB$8="Alta",'Mapa final'!$AD$8="Mayor"),CONCATENATE("R1C",'Mapa final'!$R$8),"")</f>
        <v/>
      </c>
      <c r="U56" s="86" t="str">
        <f>IF(AND('Mapa final'!$AB$9="Alta",'Mapa final'!$AD$9="Mayor"),CONCATENATE("R1C",'Mapa final'!$R$9),"")</f>
        <v/>
      </c>
      <c r="V56" s="212" t="str">
        <f ca="1">IF(AND('Mapa final'!$AB$7="Alta",'Mapa final'!$AD$7="Catastrófico"),CONCATENATE("R1C",'Mapa final'!$R$7),"")</f>
        <v/>
      </c>
      <c r="W56" s="213" t="str">
        <f>IF(AND('Mapa final'!$AB$8="Alta",'Mapa final'!$AD$8="Catastrófico"),CONCATENATE("R1C",'Mapa final'!$R$8),"")</f>
        <v/>
      </c>
      <c r="X56" s="214" t="str">
        <f>IF(AND('Mapa final'!$AB$9="Alta",'Mapa final'!$AD$9="Catastrófico"),CONCATENATE("R1C",'Mapa final'!$R$9),"")</f>
        <v/>
      </c>
      <c r="Y56" s="41"/>
      <c r="Z56" s="278" t="s">
        <v>74</v>
      </c>
      <c r="AA56" s="279"/>
      <c r="AB56" s="279"/>
      <c r="AC56" s="279"/>
      <c r="AD56" s="279"/>
      <c r="AE56" s="280"/>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row>
    <row r="57" spans="1:61" ht="15" customHeight="1" x14ac:dyDescent="0.25">
      <c r="A57" s="41"/>
      <c r="B57" s="301"/>
      <c r="C57" s="302"/>
      <c r="D57" s="303"/>
      <c r="E57" s="286"/>
      <c r="F57" s="287"/>
      <c r="G57" s="287"/>
      <c r="H57" s="287"/>
      <c r="I57" s="287"/>
      <c r="J57" s="221" t="str">
        <f ca="1">IF(AND('Mapa final'!$AB$10="Alta",'Mapa final'!$AD$10="Moderado"),CONCATENATE("R2C",'Mapa final'!$R$10),"")</f>
        <v/>
      </c>
      <c r="K57" s="222" t="str">
        <f>IF(AND('Mapa final'!$AB$11="Alta",'Mapa final'!$AD$11="Moderado"),CONCATENATE("R2C",'Mapa final'!$R$11),"")</f>
        <v/>
      </c>
      <c r="L57" s="223" t="str">
        <f>IF(AND('Mapa final'!$AB$12="Alta",'Mapa final'!$AD$12="Moderado"),CONCATENATE("R2C",'Mapa final'!$R$12),"")</f>
        <v/>
      </c>
      <c r="M57" s="221" t="str">
        <f ca="1">IF(AND('Mapa final'!$AB$10="Alta",'Mapa final'!$AD$10="Moderado"),CONCATENATE("R2C",'Mapa final'!$R$10),"")</f>
        <v/>
      </c>
      <c r="N57" s="222" t="str">
        <f>IF(AND('Mapa final'!$AB$11="Alta",'Mapa final'!$AD$11="Moderado"),CONCATENATE("R2C",'Mapa final'!$R$11),"")</f>
        <v/>
      </c>
      <c r="O57" s="223" t="str">
        <f>IF(AND('Mapa final'!$AB$12="Alta",'Mapa final'!$AD$12="Moderado"),CONCATENATE("R2C",'Mapa final'!$R$12),"")</f>
        <v/>
      </c>
      <c r="P57" s="87" t="str">
        <f ca="1">IF(AND('Mapa final'!$AB$10="Alta",'Mapa final'!$AD$10="Moderado"),CONCATENATE("R2C",'Mapa final'!$R$10),"")</f>
        <v/>
      </c>
      <c r="Q57" s="40" t="str">
        <f>IF(AND('Mapa final'!$AB$11="Alta",'Mapa final'!$AD$11="Moderado"),CONCATENATE("R2C",'Mapa final'!$R$11),"")</f>
        <v/>
      </c>
      <c r="R57" s="88" t="str">
        <f>IF(AND('Mapa final'!$AB$12="Alta",'Mapa final'!$AD$12="Moderado"),CONCATENATE("R2C",'Mapa final'!$R$12),"")</f>
        <v/>
      </c>
      <c r="S57" s="87" t="str">
        <f ca="1">IF(AND('Mapa final'!$AB$10="Alta",'Mapa final'!$AD$10="Mayor"),CONCATENATE("R2C",'Mapa final'!$R$10),"")</f>
        <v/>
      </c>
      <c r="T57" s="40" t="str">
        <f>IF(AND('Mapa final'!$AB$11="Alta",'Mapa final'!$AD$11="Mayor"),CONCATENATE("R2C",'Mapa final'!$R$11),"")</f>
        <v/>
      </c>
      <c r="U57" s="88" t="str">
        <f>IF(AND('Mapa final'!$AB$12="Alta",'Mapa final'!$AD$12="Mayor"),CONCATENATE("R2C",'Mapa final'!$R$12),"")</f>
        <v/>
      </c>
      <c r="V57" s="215" t="str">
        <f ca="1">IF(AND('Mapa final'!$AB$10="Alta",'Mapa final'!$AD$10="Catastrófico"),CONCATENATE("R2C",'Mapa final'!$R$10),"")</f>
        <v/>
      </c>
      <c r="W57" s="216" t="str">
        <f>IF(AND('Mapa final'!$AB$11="Alta",'Mapa final'!$AD$11="Catastrófico"),CONCATENATE("R2C",'Mapa final'!$R$11),"")</f>
        <v/>
      </c>
      <c r="X57" s="217" t="str">
        <f>IF(AND('Mapa final'!$AB$12="Alta",'Mapa final'!$AD$12="Catastrófico"),CONCATENATE("R2C",'Mapa final'!$R$12),"")</f>
        <v/>
      </c>
      <c r="Y57" s="41"/>
      <c r="Z57" s="281"/>
      <c r="AA57" s="282"/>
      <c r="AB57" s="282"/>
      <c r="AC57" s="282"/>
      <c r="AD57" s="282"/>
      <c r="AE57" s="283"/>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row>
    <row r="58" spans="1:61" ht="15" customHeight="1" x14ac:dyDescent="0.25">
      <c r="A58" s="41"/>
      <c r="B58" s="301"/>
      <c r="C58" s="302"/>
      <c r="D58" s="303"/>
      <c r="E58" s="288"/>
      <c r="F58" s="287"/>
      <c r="G58" s="287"/>
      <c r="H58" s="287"/>
      <c r="I58" s="287"/>
      <c r="J58" s="221" t="str">
        <f ca="1">IF(AND('Mapa final'!$AB$13="Alta",'Mapa final'!$AD$13="Moderado"),CONCATENATE("R3C",'Mapa final'!$R$13),"")</f>
        <v/>
      </c>
      <c r="K58" s="222" t="str">
        <f>IF(AND('Mapa final'!$AB$14="Alta",'Mapa final'!$AD$14="Moderado"),CONCATENATE("R3C",'Mapa final'!$R$14),"")</f>
        <v/>
      </c>
      <c r="L58" s="223" t="str">
        <f>IF(AND('Mapa final'!$AB$15="Alta",'Mapa final'!$AD$15="Moderado"),CONCATENATE("R3C",'Mapa final'!$R$15),"")</f>
        <v/>
      </c>
      <c r="M58" s="221" t="str">
        <f ca="1">IF(AND('Mapa final'!$AB$13="Alta",'Mapa final'!$AD$13="Moderado"),CONCATENATE("R3C",'Mapa final'!$R$13),"")</f>
        <v/>
      </c>
      <c r="N58" s="222" t="str">
        <f>IF(AND('Mapa final'!$AB$14="Alta",'Mapa final'!$AD$14="Moderado"),CONCATENATE("R3C",'Mapa final'!$R$14),"")</f>
        <v/>
      </c>
      <c r="O58" s="223" t="str">
        <f>IF(AND('Mapa final'!$AB$15="Alta",'Mapa final'!$AD$15="Moderado"),CONCATENATE("R3C",'Mapa final'!$R$15),"")</f>
        <v/>
      </c>
      <c r="P58" s="87" t="str">
        <f ca="1">IF(AND('Mapa final'!$AB$13="Alta",'Mapa final'!$AD$13="Moderado"),CONCATENATE("R3C",'Mapa final'!$R$13),"")</f>
        <v/>
      </c>
      <c r="Q58" s="40" t="str">
        <f>IF(AND('Mapa final'!$AB$14="Alta",'Mapa final'!$AD$14="Moderado"),CONCATENATE("R3C",'Mapa final'!$R$14),"")</f>
        <v/>
      </c>
      <c r="R58" s="88" t="str">
        <f>IF(AND('Mapa final'!$AB$15="Alta",'Mapa final'!$AD$15="Moderado"),CONCATENATE("R3C",'Mapa final'!$R$15),"")</f>
        <v/>
      </c>
      <c r="S58" s="87" t="str">
        <f ca="1">IF(AND('Mapa final'!$AB$13="Alta",'Mapa final'!$AD$13="Mayor"),CONCATENATE("R3C",'Mapa final'!$R$13),"")</f>
        <v/>
      </c>
      <c r="T58" s="40" t="str">
        <f>IF(AND('Mapa final'!$AB$14="Alta",'Mapa final'!$AD$14="Mayor"),CONCATENATE("R3C",'Mapa final'!$R$14),"")</f>
        <v/>
      </c>
      <c r="U58" s="88" t="str">
        <f>IF(AND('Mapa final'!$AB$15="Alta",'Mapa final'!$AD$15="Mayor"),CONCATENATE("R3C",'Mapa final'!$R$15),"")</f>
        <v/>
      </c>
      <c r="V58" s="215" t="str">
        <f ca="1">IF(AND('Mapa final'!$AB$13="Alta",'Mapa final'!$AD$13="Catastrófico"),CONCATENATE("R3C",'Mapa final'!$R$13),"")</f>
        <v/>
      </c>
      <c r="W58" s="216" t="str">
        <f>IF(AND('Mapa final'!$AB$14="Alta",'Mapa final'!$AD$14="Catastrófico"),CONCATENATE("R3C",'Mapa final'!$R$14),"")</f>
        <v/>
      </c>
      <c r="X58" s="217" t="str">
        <f>IF(AND('Mapa final'!$AB$15="Alta",'Mapa final'!$AD$15="Catastrófico"),CONCATENATE("R3C",'Mapa final'!$R$15),"")</f>
        <v/>
      </c>
      <c r="Y58" s="41"/>
      <c r="Z58" s="281"/>
      <c r="AA58" s="282"/>
      <c r="AB58" s="282"/>
      <c r="AC58" s="282"/>
      <c r="AD58" s="282"/>
      <c r="AE58" s="283"/>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row>
    <row r="59" spans="1:61" ht="15" customHeight="1" x14ac:dyDescent="0.25">
      <c r="A59" s="41"/>
      <c r="B59" s="301"/>
      <c r="C59" s="302"/>
      <c r="D59" s="303"/>
      <c r="E59" s="288"/>
      <c r="F59" s="287"/>
      <c r="G59" s="287"/>
      <c r="H59" s="287"/>
      <c r="I59" s="287"/>
      <c r="J59" s="221" t="str">
        <f ca="1">IF(AND('Mapa final'!$AB$16="Alta",'Mapa final'!$AD$16="Moderado"),CONCATENATE("R4C",'Mapa final'!$R$16),"")</f>
        <v/>
      </c>
      <c r="K59" s="222" t="str">
        <f>IF(AND('Mapa final'!$AB$17="Alta",'Mapa final'!$AD$17="Moderado"),CONCATENATE("R4C",'Mapa final'!$R$17),"")</f>
        <v/>
      </c>
      <c r="L59" s="223" t="str">
        <f>IF(AND('Mapa final'!$AB$18="Alta",'Mapa final'!$AD$18="Moderado"),CONCATENATE("R4C",'Mapa final'!$R$18),"")</f>
        <v/>
      </c>
      <c r="M59" s="221" t="str">
        <f ca="1">IF(AND('Mapa final'!$AB$16="Alta",'Mapa final'!$AD$16="Moderado"),CONCATENATE("R4C",'Mapa final'!$R$16),"")</f>
        <v/>
      </c>
      <c r="N59" s="222" t="str">
        <f>IF(AND('Mapa final'!$AB$17="Alta",'Mapa final'!$AD$17="Moderado"),CONCATENATE("R4C",'Mapa final'!$R$17),"")</f>
        <v/>
      </c>
      <c r="O59" s="223" t="str">
        <f>IF(AND('Mapa final'!$AB$18="Alta",'Mapa final'!$AD$18="Moderado"),CONCATENATE("R4C",'Mapa final'!$R$18),"")</f>
        <v/>
      </c>
      <c r="P59" s="87" t="str">
        <f ca="1">IF(AND('Mapa final'!$AB$16="Alta",'Mapa final'!$AD$16="Moderado"),CONCATENATE("R4C",'Mapa final'!$R$16),"")</f>
        <v/>
      </c>
      <c r="Q59" s="40" t="str">
        <f>IF(AND('Mapa final'!$AB$17="Alta",'Mapa final'!$AD$17="Moderado"),CONCATENATE("R4C",'Mapa final'!$R$17),"")</f>
        <v/>
      </c>
      <c r="R59" s="88" t="str">
        <f>IF(AND('Mapa final'!$AB$18="Alta",'Mapa final'!$AD$18="Moderado"),CONCATENATE("R4C",'Mapa final'!$R$18),"")</f>
        <v/>
      </c>
      <c r="S59" s="87" t="str">
        <f ca="1">IF(AND('Mapa final'!$AB$16="Alta",'Mapa final'!$AD$16="Mayor"),CONCATENATE("R4C",'Mapa final'!$R$16),"")</f>
        <v/>
      </c>
      <c r="T59" s="40" t="str">
        <f>IF(AND('Mapa final'!$AB$17="Alta",'Mapa final'!$AD$17="Mayor"),CONCATENATE("R4C",'Mapa final'!$R$17),"")</f>
        <v/>
      </c>
      <c r="U59" s="88" t="str">
        <f>IF(AND('Mapa final'!$AB$18="Alta",'Mapa final'!$AD$18="Mayor"),CONCATENATE("R4C",'Mapa final'!$R$18),"")</f>
        <v/>
      </c>
      <c r="V59" s="215" t="str">
        <f ca="1">IF(AND('Mapa final'!$AB$16="Alta",'Mapa final'!$AD$16="Catastrófico"),CONCATENATE("R4C",'Mapa final'!$R$16),"")</f>
        <v/>
      </c>
      <c r="W59" s="216" t="str">
        <f>IF(AND('Mapa final'!$AB$17="Alta",'Mapa final'!$AD$17="Catastrófico"),CONCATENATE("R4C",'Mapa final'!$R$17),"")</f>
        <v/>
      </c>
      <c r="X59" s="217" t="str">
        <f>IF(AND('Mapa final'!$AB$18="Alta",'Mapa final'!$AD$18="Catastrófico"),CONCATENATE("R4C",'Mapa final'!$R$18),"")</f>
        <v/>
      </c>
      <c r="Y59" s="41"/>
      <c r="Z59" s="281"/>
      <c r="AA59" s="282"/>
      <c r="AB59" s="282"/>
      <c r="AC59" s="282"/>
      <c r="AD59" s="282"/>
      <c r="AE59" s="283"/>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row>
    <row r="60" spans="1:61" ht="12" customHeight="1" x14ac:dyDescent="0.25">
      <c r="A60" s="41"/>
      <c r="B60" s="301"/>
      <c r="C60" s="302"/>
      <c r="D60" s="303"/>
      <c r="E60" s="288"/>
      <c r="F60" s="287"/>
      <c r="G60" s="287"/>
      <c r="H60" s="287"/>
      <c r="I60" s="287"/>
      <c r="J60" s="221" t="str">
        <f ca="1">IF(AND('Mapa final'!$AB$19="Alta",'Mapa final'!$AD$19="Moderado"),CONCATENATE("R5C",'Mapa final'!$R$19),"")</f>
        <v/>
      </c>
      <c r="K60" s="222" t="str">
        <f>IF(AND('Mapa final'!$AB$20="Alta",'Mapa final'!$AD$20="Moderado"),CONCATENATE("R5C",'Mapa final'!$R$20),"")</f>
        <v/>
      </c>
      <c r="L60" s="223" t="str">
        <f>IF(AND('Mapa final'!$AB$21="Alta",'Mapa final'!$AD$21="Moderado"),CONCATENATE("R5C",'Mapa final'!$R$21),"")</f>
        <v/>
      </c>
      <c r="M60" s="221" t="str">
        <f ca="1">IF(AND('Mapa final'!$AB$19="Alta",'Mapa final'!$AD$19="Moderado"),CONCATENATE("R5C",'Mapa final'!$R$19),"")</f>
        <v/>
      </c>
      <c r="N60" s="222" t="str">
        <f>IF(AND('Mapa final'!$AB$20="Alta",'Mapa final'!$AD$20="Moderado"),CONCATENATE("R5C",'Mapa final'!$R$20),"")</f>
        <v/>
      </c>
      <c r="O60" s="223" t="str">
        <f>IF(AND('Mapa final'!$AB$21="Alta",'Mapa final'!$AD$21="Moderado"),CONCATENATE("R5C",'Mapa final'!$R$21),"")</f>
        <v/>
      </c>
      <c r="P60" s="87" t="str">
        <f ca="1">IF(AND('Mapa final'!$AB$19="Alta",'Mapa final'!$AD$19="Moderado"),CONCATENATE("R5C",'Mapa final'!$R$19),"")</f>
        <v/>
      </c>
      <c r="Q60" s="40" t="str">
        <f>IF(AND('Mapa final'!$AB$20="Alta",'Mapa final'!$AD$20="Moderado"),CONCATENATE("R5C",'Mapa final'!$R$20),"")</f>
        <v/>
      </c>
      <c r="R60" s="88" t="str">
        <f>IF(AND('Mapa final'!$AB$21="Alta",'Mapa final'!$AD$21="Moderado"),CONCATENATE("R5C",'Mapa final'!$R$21),"")</f>
        <v/>
      </c>
      <c r="S60" s="87" t="str">
        <f ca="1">IF(AND('Mapa final'!$AB$19="Alta",'Mapa final'!$AD$19="Mayor"),CONCATENATE("R5C",'Mapa final'!$R$19),"")</f>
        <v/>
      </c>
      <c r="T60" s="40" t="str">
        <f>IF(AND('Mapa final'!$AB$20="Alta",'Mapa final'!$AD$20="Mayor"),CONCATENATE("R5C",'Mapa final'!$R$20),"")</f>
        <v/>
      </c>
      <c r="U60" s="88" t="str">
        <f>IF(AND('Mapa final'!$AB$21="Alta",'Mapa final'!$AD$21="Mayor"),CONCATENATE("R5C",'Mapa final'!$R$21),"")</f>
        <v/>
      </c>
      <c r="V60" s="215" t="str">
        <f ca="1">IF(AND('Mapa final'!$AB$19="Alta",'Mapa final'!$AD$19="Catastrófico"),CONCATENATE("R5C",'Mapa final'!$R$19),"")</f>
        <v/>
      </c>
      <c r="W60" s="216" t="str">
        <f>IF(AND('Mapa final'!$AB$20="Alta",'Mapa final'!$AD$20="Catastrófico"),CONCATENATE("R5C",'Mapa final'!$R$20),"")</f>
        <v/>
      </c>
      <c r="X60" s="217" t="str">
        <f>IF(AND('Mapa final'!$AB$21="Alta",'Mapa final'!$AD$21="Catastrófico"),CONCATENATE("R5C",'Mapa final'!$R$21),"")</f>
        <v/>
      </c>
      <c r="Y60" s="41"/>
      <c r="Z60" s="281"/>
      <c r="AA60" s="282"/>
      <c r="AB60" s="282"/>
      <c r="AC60" s="282"/>
      <c r="AD60" s="282"/>
      <c r="AE60" s="283"/>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row>
    <row r="61" spans="1:61" ht="12" customHeight="1" x14ac:dyDescent="0.25">
      <c r="A61" s="41"/>
      <c r="B61" s="301"/>
      <c r="C61" s="302"/>
      <c r="D61" s="303"/>
      <c r="E61" s="288"/>
      <c r="F61" s="287"/>
      <c r="G61" s="287"/>
      <c r="H61" s="287"/>
      <c r="I61" s="287"/>
      <c r="J61" s="221" t="str">
        <f ca="1">IF(AND('Mapa final'!$AB$22="Alta",'Mapa final'!$AD$22="Moderado"),CONCATENATE("R6C",'Mapa final'!$R$22),"")</f>
        <v/>
      </c>
      <c r="K61" s="222" t="str">
        <f>IF(AND('Mapa final'!$AB$23="Alta",'Mapa final'!$AD$23="Moderado"),CONCATENATE("R6C",'Mapa final'!$R$23),"")</f>
        <v/>
      </c>
      <c r="L61" s="223" t="str">
        <f>IF(AND('Mapa final'!$AB$24="Alta",'Mapa final'!$AD$24="Moderado"),CONCATENATE("R6C",'Mapa final'!$R$24),"")</f>
        <v/>
      </c>
      <c r="M61" s="221" t="str">
        <f ca="1">IF(AND('Mapa final'!$AB$22="Alta",'Mapa final'!$AD$22="Moderado"),CONCATENATE("R6C",'Mapa final'!$R$22),"")</f>
        <v/>
      </c>
      <c r="N61" s="222" t="str">
        <f>IF(AND('Mapa final'!$AB$23="Alta",'Mapa final'!$AD$23="Moderado"),CONCATENATE("R6C",'Mapa final'!$R$23),"")</f>
        <v/>
      </c>
      <c r="O61" s="223" t="str">
        <f>IF(AND('Mapa final'!$AB$24="Alta",'Mapa final'!$AD$24="Moderado"),CONCATENATE("R6C",'Mapa final'!$R$24),"")</f>
        <v/>
      </c>
      <c r="P61" s="87" t="str">
        <f ca="1">IF(AND('Mapa final'!$AB$22="Alta",'Mapa final'!$AD$22="Moderado"),CONCATENATE("R6C",'Mapa final'!$R$22),"")</f>
        <v/>
      </c>
      <c r="Q61" s="40" t="str">
        <f>IF(AND('Mapa final'!$AB$23="Alta",'Mapa final'!$AD$23="Moderado"),CONCATENATE("R6C",'Mapa final'!$R$23),"")</f>
        <v/>
      </c>
      <c r="R61" s="88" t="str">
        <f>IF(AND('Mapa final'!$AB$24="Alta",'Mapa final'!$AD$24="Moderado"),CONCATENATE("R6C",'Mapa final'!$R$24),"")</f>
        <v/>
      </c>
      <c r="S61" s="87" t="str">
        <f ca="1">IF(AND('Mapa final'!$AB$22="Alta",'Mapa final'!$AD$22="Mayor"),CONCATENATE("R6C",'Mapa final'!$R$22),"")</f>
        <v/>
      </c>
      <c r="T61" s="40" t="str">
        <f>IF(AND('Mapa final'!$AB$23="Alta",'Mapa final'!$AD$23="Mayor"),CONCATENATE("R6C",'Mapa final'!$R$23),"")</f>
        <v/>
      </c>
      <c r="U61" s="88" t="str">
        <f>IF(AND('Mapa final'!$AB$24="Alta",'Mapa final'!$AD$24="Mayor"),CONCATENATE("R6C",'Mapa final'!$R$24),"")</f>
        <v/>
      </c>
      <c r="V61" s="215" t="str">
        <f ca="1">IF(AND('Mapa final'!$AB$22="Alta",'Mapa final'!$AD$22="Catastrófico"),CONCATENATE("R6C",'Mapa final'!$R$22),"")</f>
        <v/>
      </c>
      <c r="W61" s="216" t="str">
        <f>IF(AND('Mapa final'!$AB$23="Alta",'Mapa final'!$AD$23="Catastrófico"),CONCATENATE("R6C",'Mapa final'!$R$23),"")</f>
        <v/>
      </c>
      <c r="X61" s="217" t="str">
        <f>IF(AND('Mapa final'!$AB$24="Alta",'Mapa final'!$AD$24="Catastrófico"),CONCATENATE("R6C",'Mapa final'!$R$24),"")</f>
        <v/>
      </c>
      <c r="Y61" s="41"/>
      <c r="Z61" s="281"/>
      <c r="AA61" s="282"/>
      <c r="AB61" s="282"/>
      <c r="AC61" s="282"/>
      <c r="AD61" s="282"/>
      <c r="AE61" s="283"/>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row>
    <row r="62" spans="1:61" ht="12" customHeight="1" x14ac:dyDescent="0.25">
      <c r="A62" s="41"/>
      <c r="B62" s="301"/>
      <c r="C62" s="302"/>
      <c r="D62" s="303"/>
      <c r="E62" s="288"/>
      <c r="F62" s="287"/>
      <c r="G62" s="287"/>
      <c r="H62" s="287"/>
      <c r="I62" s="287"/>
      <c r="J62" s="221" t="str">
        <f ca="1">IF(AND('Mapa final'!$AB$25="Alta",'Mapa final'!$AD$25="Moderado"),CONCATENATE("R7C",'Mapa final'!$R$25),"")</f>
        <v/>
      </c>
      <c r="K62" s="222" t="str">
        <f>IF(AND('Mapa final'!$AB$26="Alta",'Mapa final'!$AD$26="Moderado"),CONCATENATE("R7C",'Mapa final'!$R$26),"")</f>
        <v/>
      </c>
      <c r="L62" s="223" t="str">
        <f>IF(AND('Mapa final'!$AB$27="Alta",'Mapa final'!$AD$27="Moderado"),CONCATENATE("R7C",'Mapa final'!$R$27),"")</f>
        <v/>
      </c>
      <c r="M62" s="221" t="str">
        <f ca="1">IF(AND('Mapa final'!$AB$25="Alta",'Mapa final'!$AD$25="Moderado"),CONCATENATE("R7C",'Mapa final'!$R$25),"")</f>
        <v/>
      </c>
      <c r="N62" s="222" t="str">
        <f>IF(AND('Mapa final'!$AB$26="Alta",'Mapa final'!$AD$26="Moderado"),CONCATENATE("R7C",'Mapa final'!$R$26),"")</f>
        <v/>
      </c>
      <c r="O62" s="223" t="str">
        <f>IF(AND('Mapa final'!$AB$27="Alta",'Mapa final'!$AD$27="Moderado"),CONCATENATE("R7C",'Mapa final'!$R$27),"")</f>
        <v/>
      </c>
      <c r="P62" s="87" t="str">
        <f ca="1">IF(AND('Mapa final'!$AB$25="Alta",'Mapa final'!$AD$25="Moderado"),CONCATENATE("R7C",'Mapa final'!$R$25),"")</f>
        <v/>
      </c>
      <c r="Q62" s="40" t="str">
        <f>IF(AND('Mapa final'!$AB$26="Alta",'Mapa final'!$AD$26="Moderado"),CONCATENATE("R7C",'Mapa final'!$R$26),"")</f>
        <v/>
      </c>
      <c r="R62" s="88" t="str">
        <f>IF(AND('Mapa final'!$AB$27="Alta",'Mapa final'!$AD$27="Moderado"),CONCATENATE("R7C",'Mapa final'!$R$27),"")</f>
        <v/>
      </c>
      <c r="S62" s="87" t="str">
        <f ca="1">IF(AND('Mapa final'!$AB$25="Alta",'Mapa final'!$AD$25="Mayor"),CONCATENATE("R7C",'Mapa final'!$R$25),"")</f>
        <v/>
      </c>
      <c r="T62" s="40" t="str">
        <f>IF(AND('Mapa final'!$AB$26="Alta",'Mapa final'!$AD$26="Mayor"),CONCATENATE("R7C",'Mapa final'!$R$26),"")</f>
        <v/>
      </c>
      <c r="U62" s="88" t="str">
        <f>IF(AND('Mapa final'!$AB$27="Alta",'Mapa final'!$AD$27="Mayor"),CONCATENATE("R7C",'Mapa final'!$R$27),"")</f>
        <v/>
      </c>
      <c r="V62" s="215" t="str">
        <f ca="1">IF(AND('Mapa final'!$AB$25="Alta",'Mapa final'!$AD$25="Catastrófico"),CONCATENATE("R7C",'Mapa final'!$R$25),"")</f>
        <v/>
      </c>
      <c r="W62" s="216" t="str">
        <f>IF(AND('Mapa final'!$AB$26="Alta",'Mapa final'!$AD$26="Catastrófico"),CONCATENATE("R7C",'Mapa final'!$R$26),"")</f>
        <v/>
      </c>
      <c r="X62" s="217" t="str">
        <f>IF(AND('Mapa final'!$AB$27="Alta",'Mapa final'!$AD$27="Catastrófico"),CONCATENATE("R7C",'Mapa final'!$R$27),"")</f>
        <v/>
      </c>
      <c r="Y62" s="41"/>
      <c r="Z62" s="281"/>
      <c r="AA62" s="282"/>
      <c r="AB62" s="282"/>
      <c r="AC62" s="282"/>
      <c r="AD62" s="282"/>
      <c r="AE62" s="283"/>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row>
    <row r="63" spans="1:61" ht="12" customHeight="1" x14ac:dyDescent="0.25">
      <c r="A63" s="41"/>
      <c r="B63" s="301"/>
      <c r="C63" s="302"/>
      <c r="D63" s="303"/>
      <c r="E63" s="288"/>
      <c r="F63" s="287"/>
      <c r="G63" s="287"/>
      <c r="H63" s="287"/>
      <c r="I63" s="287"/>
      <c r="J63" s="221" t="str">
        <f ca="1">IF(AND('Mapa final'!$AB$28="Alta",'Mapa final'!$AD$28="Moderado"),CONCATENATE("R8C",'Mapa final'!$R$28),"")</f>
        <v/>
      </c>
      <c r="K63" s="222" t="str">
        <f>IF(AND('Mapa final'!$AB$29="Alta",'Mapa final'!$AD$29="Moderado"),CONCATENATE("R8C",'Mapa final'!$R$29),"")</f>
        <v/>
      </c>
      <c r="L63" s="223" t="str">
        <f>IF(AND('Mapa final'!$AB$30="Alta",'Mapa final'!$AD$30="Moderado"),CONCATENATE("R8C",'Mapa final'!$R$30),"")</f>
        <v/>
      </c>
      <c r="M63" s="221" t="str">
        <f ca="1">IF(AND('Mapa final'!$AB$28="Alta",'Mapa final'!$AD$28="Moderado"),CONCATENATE("R8C",'Mapa final'!$R$28),"")</f>
        <v/>
      </c>
      <c r="N63" s="222" t="str">
        <f>IF(AND('Mapa final'!$AB$29="Alta",'Mapa final'!$AD$29="Moderado"),CONCATENATE("R8C",'Mapa final'!$R$29),"")</f>
        <v/>
      </c>
      <c r="O63" s="223" t="str">
        <f>IF(AND('Mapa final'!$AB$30="Alta",'Mapa final'!$AD$30="Moderado"),CONCATENATE("R8C",'Mapa final'!$R$30),"")</f>
        <v/>
      </c>
      <c r="P63" s="87" t="str">
        <f ca="1">IF(AND('Mapa final'!$AB$28="Alta",'Mapa final'!$AD$28="Moderado"),CONCATENATE("R8C",'Mapa final'!$R$28),"")</f>
        <v/>
      </c>
      <c r="Q63" s="40" t="str">
        <f>IF(AND('Mapa final'!$AB$29="Alta",'Mapa final'!$AD$29="Moderado"),CONCATENATE("R8C",'Mapa final'!$R$29),"")</f>
        <v/>
      </c>
      <c r="R63" s="88" t="str">
        <f>IF(AND('Mapa final'!$AB$30="Alta",'Mapa final'!$AD$30="Moderado"),CONCATENATE("R8C",'Mapa final'!$R$30),"")</f>
        <v/>
      </c>
      <c r="S63" s="87" t="str">
        <f ca="1">IF(AND('Mapa final'!$AB$28="Alta",'Mapa final'!$AD$28="Mayor"),CONCATENATE("R8C",'Mapa final'!$R$28),"")</f>
        <v/>
      </c>
      <c r="T63" s="40" t="str">
        <f>IF(AND('Mapa final'!$AB$29="Alta",'Mapa final'!$AD$29="Mayor"),CONCATENATE("R8C",'Mapa final'!$R$29),"")</f>
        <v/>
      </c>
      <c r="U63" s="88" t="str">
        <f>IF(AND('Mapa final'!$AB$30="Alta",'Mapa final'!$AD$30="Mayor"),CONCATENATE("R8C",'Mapa final'!$R$30),"")</f>
        <v/>
      </c>
      <c r="V63" s="215" t="str">
        <f ca="1">IF(AND('Mapa final'!$AB$28="Alta",'Mapa final'!$AD$28="Catastrófico"),CONCATENATE("R8C",'Mapa final'!$R$28),"")</f>
        <v/>
      </c>
      <c r="W63" s="216" t="str">
        <f>IF(AND('Mapa final'!$AB$29="Alta",'Mapa final'!$AD$29="Catastrófico"),CONCATENATE("R8C",'Mapa final'!$R$29),"")</f>
        <v/>
      </c>
      <c r="X63" s="217" t="str">
        <f>IF(AND('Mapa final'!$AB$30="Alta",'Mapa final'!$AD$30="Catastrófico"),CONCATENATE("R8C",'Mapa final'!$R$30),"")</f>
        <v/>
      </c>
      <c r="Y63" s="41"/>
      <c r="Z63" s="281"/>
      <c r="AA63" s="282"/>
      <c r="AB63" s="282"/>
      <c r="AC63" s="282"/>
      <c r="AD63" s="282"/>
      <c r="AE63" s="283"/>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row>
    <row r="64" spans="1:61" ht="12" customHeight="1" x14ac:dyDescent="0.25">
      <c r="A64" s="41"/>
      <c r="B64" s="301"/>
      <c r="C64" s="302"/>
      <c r="D64" s="303"/>
      <c r="E64" s="288"/>
      <c r="F64" s="287"/>
      <c r="G64" s="287"/>
      <c r="H64" s="287"/>
      <c r="I64" s="287"/>
      <c r="J64" s="221" t="str">
        <f ca="1">IF(AND('Mapa final'!$AB$31="Alta",'Mapa final'!$AD$31="Moderado"),CONCATENATE("R9C",'Mapa final'!$R$31),"")</f>
        <v/>
      </c>
      <c r="K64" s="222" t="str">
        <f>IF(AND('Mapa final'!$AB$32="Alta",'Mapa final'!$AD$32="Moderado"),CONCATENATE("R9C",'Mapa final'!$R$32),"")</f>
        <v/>
      </c>
      <c r="L64" s="223" t="str">
        <f>IF(AND('Mapa final'!$AB$33="Alta",'Mapa final'!$AD$33="Moderado"),CONCATENATE("R9C",'Mapa final'!$R$33),"")</f>
        <v/>
      </c>
      <c r="M64" s="221" t="str">
        <f ca="1">IF(AND('Mapa final'!$AB$31="Alta",'Mapa final'!$AD$31="Moderado"),CONCATENATE("R9C",'Mapa final'!$R$31),"")</f>
        <v/>
      </c>
      <c r="N64" s="222" t="str">
        <f>IF(AND('Mapa final'!$AB$32="Alta",'Mapa final'!$AD$32="Moderado"),CONCATENATE("R9C",'Mapa final'!$R$32),"")</f>
        <v/>
      </c>
      <c r="O64" s="223" t="str">
        <f>IF(AND('Mapa final'!$AB$33="Alta",'Mapa final'!$AD$33="Moderado"),CONCATENATE("R9C",'Mapa final'!$R$33),"")</f>
        <v/>
      </c>
      <c r="P64" s="87" t="str">
        <f ca="1">IF(AND('Mapa final'!$AB$31="Alta",'Mapa final'!$AD$31="Moderado"),CONCATENATE("R9C",'Mapa final'!$R$31),"")</f>
        <v/>
      </c>
      <c r="Q64" s="40" t="str">
        <f>IF(AND('Mapa final'!$AB$32="Alta",'Mapa final'!$AD$32="Moderado"),CONCATENATE("R9C",'Mapa final'!$R$32),"")</f>
        <v/>
      </c>
      <c r="R64" s="88" t="str">
        <f>IF(AND('Mapa final'!$AB$33="Alta",'Mapa final'!$AD$33="Moderado"),CONCATENATE("R9C",'Mapa final'!$R$33),"")</f>
        <v/>
      </c>
      <c r="S64" s="87" t="str">
        <f ca="1">IF(AND('Mapa final'!$AB$31="Alta",'Mapa final'!$AD$31="Mayor"),CONCATENATE("R9C",'Mapa final'!$R$31),"")</f>
        <v/>
      </c>
      <c r="T64" s="40" t="str">
        <f>IF(AND('Mapa final'!$AB$32="Alta",'Mapa final'!$AD$32="Mayor"),CONCATENATE("R9C",'Mapa final'!$R$32),"")</f>
        <v/>
      </c>
      <c r="U64" s="88" t="str">
        <f>IF(AND('Mapa final'!$AB$33="Alta",'Mapa final'!$AD$33="Mayor"),CONCATENATE("R9C",'Mapa final'!$R$33),"")</f>
        <v/>
      </c>
      <c r="V64" s="215" t="str">
        <f ca="1">IF(AND('Mapa final'!$AB$31="Alta",'Mapa final'!$AD$31="Catastrófico"),CONCATENATE("R9C",'Mapa final'!$R$31),"")</f>
        <v/>
      </c>
      <c r="W64" s="216" t="str">
        <f>IF(AND('Mapa final'!$AB$32="Alta",'Mapa final'!$AD$32="Catastrófico"),CONCATENATE("R9C",'Mapa final'!$R$32),"")</f>
        <v/>
      </c>
      <c r="X64" s="217" t="str">
        <f>IF(AND('Mapa final'!$AB$33="Alta",'Mapa final'!$AD$33="Catastrófico"),CONCATENATE("R9C",'Mapa final'!$R$33),"")</f>
        <v/>
      </c>
      <c r="Y64" s="41"/>
      <c r="Z64" s="281"/>
      <c r="AA64" s="282"/>
      <c r="AB64" s="282"/>
      <c r="AC64" s="282"/>
      <c r="AD64" s="282"/>
      <c r="AE64" s="283"/>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row>
    <row r="65" spans="1:61" ht="12" customHeight="1" x14ac:dyDescent="0.25">
      <c r="A65" s="41"/>
      <c r="B65" s="301"/>
      <c r="C65" s="302"/>
      <c r="D65" s="303"/>
      <c r="E65" s="288"/>
      <c r="F65" s="287"/>
      <c r="G65" s="287"/>
      <c r="H65" s="287"/>
      <c r="I65" s="287"/>
      <c r="J65" s="221" t="str">
        <f ca="1">IF(AND('Mapa final'!$AB$34="Alta",'Mapa final'!$AD$34="Moderado"),CONCATENATE("R10C",'Mapa final'!$R$34),"")</f>
        <v/>
      </c>
      <c r="K65" s="222" t="str">
        <f>IF(AND('Mapa final'!$AB$35="Alta",'Mapa final'!$AD$35="Moderado"),CONCATENATE("R10C",'Mapa final'!$R$35),"")</f>
        <v/>
      </c>
      <c r="L65" s="223" t="str">
        <f>IF(AND('Mapa final'!$AB$36="Alta",'Mapa final'!$AD$36="Moderado"),CONCATENATE("R10C",'Mapa final'!$R$36),"")</f>
        <v/>
      </c>
      <c r="M65" s="221" t="str">
        <f ca="1">IF(AND('Mapa final'!$AB$34="Alta",'Mapa final'!$AD$34="Moderado"),CONCATENATE("R10C",'Mapa final'!$R$34),"")</f>
        <v/>
      </c>
      <c r="N65" s="222" t="str">
        <f>IF(AND('Mapa final'!$AB$35="Alta",'Mapa final'!$AD$35="Moderado"),CONCATENATE("R10C",'Mapa final'!$R$35),"")</f>
        <v/>
      </c>
      <c r="O65" s="223" t="str">
        <f>IF(AND('Mapa final'!$AB$36="Alta",'Mapa final'!$AD$36="Moderado"),CONCATENATE("R10C",'Mapa final'!$R$36),"")</f>
        <v/>
      </c>
      <c r="P65" s="87" t="str">
        <f ca="1">IF(AND('Mapa final'!$AB$34="Alta",'Mapa final'!$AD$34="Moderado"),CONCATENATE("R10C",'Mapa final'!$R$34),"")</f>
        <v/>
      </c>
      <c r="Q65" s="40" t="str">
        <f>IF(AND('Mapa final'!$AB$35="Alta",'Mapa final'!$AD$35="Moderado"),CONCATENATE("R10C",'Mapa final'!$R$35),"")</f>
        <v/>
      </c>
      <c r="R65" s="88" t="str">
        <f>IF(AND('Mapa final'!$AB$36="Alta",'Mapa final'!$AD$36="Moderado"),CONCATENATE("R10C",'Mapa final'!$R$36),"")</f>
        <v/>
      </c>
      <c r="S65" s="87" t="str">
        <f ca="1">IF(AND('Mapa final'!$AB$34="Alta",'Mapa final'!$AD$34="Mayor"),CONCATENATE("R10C",'Mapa final'!$R$34),"")</f>
        <v/>
      </c>
      <c r="T65" s="40" t="str">
        <f>IF(AND('Mapa final'!$AB$35="Alta",'Mapa final'!$AD$35="Mayor"),CONCATENATE("R10C",'Mapa final'!$R$35),"")</f>
        <v/>
      </c>
      <c r="U65" s="88" t="str">
        <f>IF(AND('Mapa final'!$AB$36="Alta",'Mapa final'!$AD$36="Mayor"),CONCATENATE("R10C",'Mapa final'!$R$36),"")</f>
        <v/>
      </c>
      <c r="V65" s="215" t="str">
        <f ca="1">IF(AND('Mapa final'!$AB$34="Alta",'Mapa final'!$AD$34="Catastrófico"),CONCATENATE("R10C",'Mapa final'!$R$34),"")</f>
        <v/>
      </c>
      <c r="W65" s="216" t="str">
        <f>IF(AND('Mapa final'!$AB$35="Alta",'Mapa final'!$AD$35="Catastrófico"),CONCATENATE("R10C",'Mapa final'!$R$35),"")</f>
        <v/>
      </c>
      <c r="X65" s="217" t="str">
        <f>IF(AND('Mapa final'!$AB$36="Alta",'Mapa final'!$AD$36="Catastrófico"),CONCATENATE("R10C",'Mapa final'!$R$36),"")</f>
        <v/>
      </c>
      <c r="Y65" s="41"/>
      <c r="Z65" s="281"/>
      <c r="AA65" s="282"/>
      <c r="AB65" s="282"/>
      <c r="AC65" s="282"/>
      <c r="AD65" s="282"/>
      <c r="AE65" s="283"/>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row>
    <row r="66" spans="1:61" ht="12" customHeight="1" x14ac:dyDescent="0.25">
      <c r="A66" s="41"/>
      <c r="B66" s="301"/>
      <c r="C66" s="302"/>
      <c r="D66" s="303"/>
      <c r="E66" s="288"/>
      <c r="F66" s="287"/>
      <c r="G66" s="287"/>
      <c r="H66" s="287"/>
      <c r="I66" s="287"/>
      <c r="J66" s="221" t="str">
        <f ca="1">IF(AND('Mapa final'!$AB$37="Alta",'Mapa final'!$AD$37="Moderado"),CONCATENATE("R11C",'Mapa final'!$R$37),"")</f>
        <v/>
      </c>
      <c r="K66" s="222" t="str">
        <f>IF(AND('Mapa final'!$AB$38="Alta",'Mapa final'!$AD$38="Moderado"),CONCATENATE("R11C",'Mapa final'!$R$38),"")</f>
        <v/>
      </c>
      <c r="L66" s="223" t="str">
        <f>IF(AND('Mapa final'!$AB$39="Alta",'Mapa final'!$AD$39="Moderado"),CONCATENATE("R11C",'Mapa final'!$R$39),"")</f>
        <v/>
      </c>
      <c r="M66" s="221" t="str">
        <f ca="1">IF(AND('Mapa final'!$AB$37="Alta",'Mapa final'!$AD$37="Moderado"),CONCATENATE("R11C",'Mapa final'!$R$37),"")</f>
        <v/>
      </c>
      <c r="N66" s="222" t="str">
        <f>IF(AND('Mapa final'!$AB$38="Alta",'Mapa final'!$AD$38="Moderado"),CONCATENATE("R11C",'Mapa final'!$R$38),"")</f>
        <v/>
      </c>
      <c r="O66" s="223" t="str">
        <f>IF(AND('Mapa final'!$AB$39="Alta",'Mapa final'!$AD$39="Moderado"),CONCATENATE("R11C",'Mapa final'!$R$39),"")</f>
        <v/>
      </c>
      <c r="P66" s="87" t="str">
        <f ca="1">IF(AND('Mapa final'!$AB$37="Alta",'Mapa final'!$AD$37="Moderado"),CONCATENATE("R11C",'Mapa final'!$R$37),"")</f>
        <v/>
      </c>
      <c r="Q66" s="40" t="str">
        <f>IF(AND('Mapa final'!$AB$38="Alta",'Mapa final'!$AD$38="Moderado"),CONCATENATE("R11C",'Mapa final'!$R$38),"")</f>
        <v/>
      </c>
      <c r="R66" s="88" t="str">
        <f>IF(AND('Mapa final'!$AB$39="Alta",'Mapa final'!$AD$39="Moderado"),CONCATENATE("R11C",'Mapa final'!$R$39),"")</f>
        <v/>
      </c>
      <c r="S66" s="87" t="str">
        <f ca="1">IF(AND('Mapa final'!$AB$37="Alta",'Mapa final'!$AD$37="Mayor"),CONCATENATE("R11C",'Mapa final'!$R$37),"")</f>
        <v/>
      </c>
      <c r="T66" s="40" t="str">
        <f>IF(AND('Mapa final'!$AB$38="Alta",'Mapa final'!$AD$38="Mayor"),CONCATENATE("R11C",'Mapa final'!$R$38),"")</f>
        <v/>
      </c>
      <c r="U66" s="88" t="str">
        <f>IF(AND('Mapa final'!$AB$39="Alta",'Mapa final'!$AD$39="Mayor"),CONCATENATE("R11C",'Mapa final'!$R$39),"")</f>
        <v/>
      </c>
      <c r="V66" s="215" t="str">
        <f ca="1">IF(AND('Mapa final'!$AB$37="Alta",'Mapa final'!$AD$37="Catastrófico"),CONCATENATE("R11C",'Mapa final'!$R$37),"")</f>
        <v/>
      </c>
      <c r="W66" s="216" t="str">
        <f>IF(AND('Mapa final'!$AB$38="Alta",'Mapa final'!$AD$38="Catastrófico"),CONCATENATE("R11C",'Mapa final'!$R$38),"")</f>
        <v/>
      </c>
      <c r="X66" s="217" t="str">
        <f>IF(AND('Mapa final'!$AB$39="Alta",'Mapa final'!$AD$39="Catastrófico"),CONCATENATE("R11C",'Mapa final'!$R$39),"")</f>
        <v/>
      </c>
      <c r="Y66" s="41"/>
      <c r="Z66" s="281"/>
      <c r="AA66" s="282"/>
      <c r="AB66" s="282"/>
      <c r="AC66" s="282"/>
      <c r="AD66" s="282"/>
      <c r="AE66" s="283"/>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row>
    <row r="67" spans="1:61" ht="12" customHeight="1" x14ac:dyDescent="0.25">
      <c r="A67" s="41"/>
      <c r="B67" s="301"/>
      <c r="C67" s="302"/>
      <c r="D67" s="303"/>
      <c r="E67" s="288"/>
      <c r="F67" s="287"/>
      <c r="G67" s="287"/>
      <c r="H67" s="287"/>
      <c r="I67" s="287"/>
      <c r="J67" s="221" t="str">
        <f ca="1">IF(AND('Mapa final'!$AB$40="Alta",'Mapa final'!$AD$40="Moderado"),CONCATENATE("R12C",'Mapa final'!$R$40),"")</f>
        <v/>
      </c>
      <c r="K67" s="222" t="str">
        <f>IF(AND('Mapa final'!$AB$41="Alta",'Mapa final'!$AD$41="Moderado"),CONCATENATE("R12C",'Mapa final'!$R$41),"")</f>
        <v/>
      </c>
      <c r="L67" s="223" t="str">
        <f>IF(AND('Mapa final'!$AB$42="Alta",'Mapa final'!$AD$42="Moderado"),CONCATENATE("R12C",'Mapa final'!$R$42),"")</f>
        <v/>
      </c>
      <c r="M67" s="221" t="str">
        <f ca="1">IF(AND('Mapa final'!$AB$40="Alta",'Mapa final'!$AD$40="Moderado"),CONCATENATE("R12C",'Mapa final'!$R$40),"")</f>
        <v/>
      </c>
      <c r="N67" s="222" t="str">
        <f>IF(AND('Mapa final'!$AB$41="Alta",'Mapa final'!$AD$41="Moderado"),CONCATENATE("R12C",'Mapa final'!$R$41),"")</f>
        <v/>
      </c>
      <c r="O67" s="223" t="str">
        <f>IF(AND('Mapa final'!$AB$42="Alta",'Mapa final'!$AD$42="Moderado"),CONCATENATE("R12C",'Mapa final'!$R$42),"")</f>
        <v/>
      </c>
      <c r="P67" s="87" t="str">
        <f ca="1">IF(AND('Mapa final'!$AB$40="Alta",'Mapa final'!$AD$40="Moderado"),CONCATENATE("R12C",'Mapa final'!$R$40),"")</f>
        <v/>
      </c>
      <c r="Q67" s="40" t="str">
        <f>IF(AND('Mapa final'!$AB$41="Alta",'Mapa final'!$AD$41="Moderado"),CONCATENATE("R12C",'Mapa final'!$R$41),"")</f>
        <v/>
      </c>
      <c r="R67" s="88" t="str">
        <f>IF(AND('Mapa final'!$AB$42="Alta",'Mapa final'!$AD$42="Moderado"),CONCATENATE("R12C",'Mapa final'!$R$42),"")</f>
        <v/>
      </c>
      <c r="S67" s="87" t="str">
        <f ca="1">IF(AND('Mapa final'!$AB$40="Alta",'Mapa final'!$AD$40="Mayor"),CONCATENATE("R12C",'Mapa final'!$R$40),"")</f>
        <v/>
      </c>
      <c r="T67" s="40" t="str">
        <f>IF(AND('Mapa final'!$AB$41="Alta",'Mapa final'!$AD$41="Mayor"),CONCATENATE("R12C",'Mapa final'!$R$41),"")</f>
        <v/>
      </c>
      <c r="U67" s="88" t="str">
        <f>IF(AND('Mapa final'!$AB$42="Alta",'Mapa final'!$AD$42="Mayor"),CONCATENATE("R12C",'Mapa final'!$R$42),"")</f>
        <v/>
      </c>
      <c r="V67" s="215" t="str">
        <f ca="1">IF(AND('Mapa final'!$AB$40="Alta",'Mapa final'!$AD$40="Catastrófico"),CONCATENATE("R12C",'Mapa final'!$R$40),"")</f>
        <v/>
      </c>
      <c r="W67" s="216" t="str">
        <f>IF(AND('Mapa final'!$AB$41="Alta",'Mapa final'!$AD$41="Catastrófico"),CONCATENATE("R12C",'Mapa final'!$R$41),"")</f>
        <v/>
      </c>
      <c r="X67" s="217" t="str">
        <f>IF(AND('Mapa final'!$AB$42="Alta",'Mapa final'!$AD$42="Catastrófico"),CONCATENATE("R12C",'Mapa final'!$R$42),"")</f>
        <v/>
      </c>
      <c r="Y67" s="41"/>
      <c r="Z67" s="281"/>
      <c r="AA67" s="282"/>
      <c r="AB67" s="282"/>
      <c r="AC67" s="282"/>
      <c r="AD67" s="282"/>
      <c r="AE67" s="283"/>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row>
    <row r="68" spans="1:61" ht="12" customHeight="1" x14ac:dyDescent="0.25">
      <c r="A68" s="41"/>
      <c r="B68" s="301"/>
      <c r="C68" s="302"/>
      <c r="D68" s="303"/>
      <c r="E68" s="288"/>
      <c r="F68" s="287"/>
      <c r="G68" s="287"/>
      <c r="H68" s="287"/>
      <c r="I68" s="287"/>
      <c r="J68" s="221" t="str">
        <f ca="1">IF(AND('Mapa final'!$AB$43="Alta",'Mapa final'!$AD$43="Moderado"),CONCATENATE("R13C",'Mapa final'!$R$43),"")</f>
        <v/>
      </c>
      <c r="K68" s="222" t="str">
        <f>IF(AND('Mapa final'!$AB$44="Alta",'Mapa final'!$AD$44="Moderado"),CONCATENATE("R13C",'Mapa final'!$R$44),"")</f>
        <v/>
      </c>
      <c r="L68" s="223" t="str">
        <f>IF(AND('Mapa final'!$AB$45="Alta",'Mapa final'!$AD$45="Moderado"),CONCATENATE("R13C",'Mapa final'!$R$45),"")</f>
        <v/>
      </c>
      <c r="M68" s="221" t="str">
        <f ca="1">IF(AND('Mapa final'!$AB$43="Alta",'Mapa final'!$AD$43="Moderado"),CONCATENATE("R13C",'Mapa final'!$R$43),"")</f>
        <v/>
      </c>
      <c r="N68" s="222" t="str">
        <f>IF(AND('Mapa final'!$AB$44="Alta",'Mapa final'!$AD$44="Moderado"),CONCATENATE("R13C",'Mapa final'!$R$44),"")</f>
        <v/>
      </c>
      <c r="O68" s="223" t="str">
        <f>IF(AND('Mapa final'!$AB$45="Alta",'Mapa final'!$AD$45="Moderado"),CONCATENATE("R13C",'Mapa final'!$R$45),"")</f>
        <v/>
      </c>
      <c r="P68" s="87" t="str">
        <f ca="1">IF(AND('Mapa final'!$AB$43="Alta",'Mapa final'!$AD$43="Moderado"),CONCATENATE("R13C",'Mapa final'!$R$43),"")</f>
        <v/>
      </c>
      <c r="Q68" s="40" t="str">
        <f>IF(AND('Mapa final'!$AB$44="Alta",'Mapa final'!$AD$44="Moderado"),CONCATENATE("R13C",'Mapa final'!$R$44),"")</f>
        <v/>
      </c>
      <c r="R68" s="88" t="str">
        <f>IF(AND('Mapa final'!$AB$45="Alta",'Mapa final'!$AD$45="Moderado"),CONCATENATE("R13C",'Mapa final'!$R$45),"")</f>
        <v/>
      </c>
      <c r="S68" s="87" t="str">
        <f ca="1">IF(AND('Mapa final'!$AB$43="Alta",'Mapa final'!$AD$43="Mayor"),CONCATENATE("R13C",'Mapa final'!$R$43),"")</f>
        <v/>
      </c>
      <c r="T68" s="40" t="str">
        <f>IF(AND('Mapa final'!$AB$44="Alta",'Mapa final'!$AD$44="Mayor"),CONCATENATE("R13C",'Mapa final'!$R$44),"")</f>
        <v/>
      </c>
      <c r="U68" s="88" t="str">
        <f>IF(AND('Mapa final'!$AB$45="Alta",'Mapa final'!$AD$45="Mayor"),CONCATENATE("R13C",'Mapa final'!$R$45),"")</f>
        <v/>
      </c>
      <c r="V68" s="215" t="str">
        <f ca="1">IF(AND('Mapa final'!$AB$43="Alta",'Mapa final'!$AD$43="Catastrófico"),CONCATENATE("R13C",'Mapa final'!$R$43),"")</f>
        <v/>
      </c>
      <c r="W68" s="216" t="str">
        <f>IF(AND('Mapa final'!$AB$44="Alta",'Mapa final'!$AD$44="Catastrófico"),CONCATENATE("R13C",'Mapa final'!$R$44),"")</f>
        <v/>
      </c>
      <c r="X68" s="217" t="str">
        <f>IF(AND('Mapa final'!$AB$45="Alta",'Mapa final'!$AD$45="Catastrófico"),CONCATENATE("R13C",'Mapa final'!$R$45),"")</f>
        <v/>
      </c>
      <c r="Y68" s="41"/>
      <c r="Z68" s="281"/>
      <c r="AA68" s="282"/>
      <c r="AB68" s="282"/>
      <c r="AC68" s="282"/>
      <c r="AD68" s="282"/>
      <c r="AE68" s="283"/>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row>
    <row r="69" spans="1:61" ht="12" customHeight="1" x14ac:dyDescent="0.25">
      <c r="A69" s="41"/>
      <c r="B69" s="301"/>
      <c r="C69" s="302"/>
      <c r="D69" s="303"/>
      <c r="E69" s="288"/>
      <c r="F69" s="287"/>
      <c r="G69" s="287"/>
      <c r="H69" s="287"/>
      <c r="I69" s="287"/>
      <c r="J69" s="221" t="str">
        <f ca="1">IF(AND('Mapa final'!$AB$46="Alta",'Mapa final'!$AD$46="Moderado"),CONCATENATE("R14C",'Mapa final'!$R$46),"")</f>
        <v/>
      </c>
      <c r="K69" s="222" t="str">
        <f>IF(AND('Mapa final'!$AB$47="Alta",'Mapa final'!$AD$47="Moderado"),CONCATENATE("R14C",'Mapa final'!$R$47),"")</f>
        <v/>
      </c>
      <c r="L69" s="223" t="str">
        <f>IF(AND('Mapa final'!$AB$48="Alta",'Mapa final'!$AD$48="Moderado"),CONCATENATE("R14C",'Mapa final'!$R$48),"")</f>
        <v/>
      </c>
      <c r="M69" s="221" t="str">
        <f ca="1">IF(AND('Mapa final'!$AB$46="Alta",'Mapa final'!$AD$46="Moderado"),CONCATENATE("R14C",'Mapa final'!$R$46),"")</f>
        <v/>
      </c>
      <c r="N69" s="222" t="str">
        <f>IF(AND('Mapa final'!$AB$47="Alta",'Mapa final'!$AD$47="Moderado"),CONCATENATE("R14C",'Mapa final'!$R$47),"")</f>
        <v/>
      </c>
      <c r="O69" s="223" t="str">
        <f>IF(AND('Mapa final'!$AB$48="Alta",'Mapa final'!$AD$48="Moderado"),CONCATENATE("R14C",'Mapa final'!$R$48),"")</f>
        <v/>
      </c>
      <c r="P69" s="87" t="str">
        <f ca="1">IF(AND('Mapa final'!$AB$46="Alta",'Mapa final'!$AD$46="Moderado"),CONCATENATE("R14C",'Mapa final'!$R$46),"")</f>
        <v/>
      </c>
      <c r="Q69" s="40" t="str">
        <f>IF(AND('Mapa final'!$AB$47="Alta",'Mapa final'!$AD$47="Moderado"),CONCATENATE("R14C",'Mapa final'!$R$47),"")</f>
        <v/>
      </c>
      <c r="R69" s="88" t="str">
        <f>IF(AND('Mapa final'!$AB$48="Alta",'Mapa final'!$AD$48="Moderado"),CONCATENATE("R14C",'Mapa final'!$R$48),"")</f>
        <v/>
      </c>
      <c r="S69" s="87" t="str">
        <f ca="1">IF(AND('Mapa final'!$AB$46="Alta",'Mapa final'!$AD$46="Mayor"),CONCATENATE("R14C",'Mapa final'!$R$46),"")</f>
        <v/>
      </c>
      <c r="T69" s="40" t="str">
        <f>IF(AND('Mapa final'!$AB$47="Alta",'Mapa final'!$AD$47="Mayor"),CONCATENATE("R14C",'Mapa final'!$R$47),"")</f>
        <v/>
      </c>
      <c r="U69" s="88" t="str">
        <f>IF(AND('Mapa final'!$AB$48="Alta",'Mapa final'!$AD$48="Mayor"),CONCATENATE("R14C",'Mapa final'!$R$48),"")</f>
        <v/>
      </c>
      <c r="V69" s="215" t="str">
        <f ca="1">IF(AND('Mapa final'!$AB$46="Alta",'Mapa final'!$AD$46="Catastrófico"),CONCATENATE("R14C",'Mapa final'!$R$46),"")</f>
        <v/>
      </c>
      <c r="W69" s="216" t="str">
        <f>IF(AND('Mapa final'!$AB$47="Alta",'Mapa final'!$AD$47="Catastrófico"),CONCATENATE("R14C",'Mapa final'!$R$47),"")</f>
        <v/>
      </c>
      <c r="X69" s="217" t="str">
        <f>IF(AND('Mapa final'!$AB$48="Alta",'Mapa final'!$AD$48="Catastrófico"),CONCATENATE("R14C",'Mapa final'!$R$48),"")</f>
        <v/>
      </c>
      <c r="Y69" s="41"/>
      <c r="Z69" s="281"/>
      <c r="AA69" s="282"/>
      <c r="AB69" s="282"/>
      <c r="AC69" s="282"/>
      <c r="AD69" s="282"/>
      <c r="AE69" s="283"/>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row>
    <row r="70" spans="1:61" ht="15" customHeight="1" x14ac:dyDescent="0.25">
      <c r="A70" s="41"/>
      <c r="B70" s="301"/>
      <c r="C70" s="302"/>
      <c r="D70" s="303"/>
      <c r="E70" s="288"/>
      <c r="F70" s="287"/>
      <c r="G70" s="287"/>
      <c r="H70" s="287"/>
      <c r="I70" s="287"/>
      <c r="J70" s="221" t="str">
        <f ca="1">IF(AND('Mapa final'!$AB$49="Alta",'Mapa final'!$AD$49="Moderado"),CONCATENATE("R15C",'Mapa final'!$R$49),"")</f>
        <v/>
      </c>
      <c r="K70" s="222" t="str">
        <f>IF(AND('Mapa final'!$AB$50="Alta",'Mapa final'!$AD$50="Moderado"),CONCATENATE("R15C",'Mapa final'!$R$50),"")</f>
        <v/>
      </c>
      <c r="L70" s="223" t="str">
        <f>IF(AND('Mapa final'!$AB$51="Alta",'Mapa final'!$AD$51="Moderado"),CONCATENATE("R15C",'Mapa final'!$R$51),"")</f>
        <v/>
      </c>
      <c r="M70" s="221" t="str">
        <f ca="1">IF(AND('Mapa final'!$AB$49="Alta",'Mapa final'!$AD$49="Moderado"),CONCATENATE("R15C",'Mapa final'!$R$49),"")</f>
        <v/>
      </c>
      <c r="N70" s="222" t="str">
        <f>IF(AND('Mapa final'!$AB$50="Alta",'Mapa final'!$AD$50="Moderado"),CONCATENATE("R15C",'Mapa final'!$R$50),"")</f>
        <v/>
      </c>
      <c r="O70" s="223" t="str">
        <f>IF(AND('Mapa final'!$AB$51="Alta",'Mapa final'!$AD$51="Moderado"),CONCATENATE("R15C",'Mapa final'!$R$51),"")</f>
        <v/>
      </c>
      <c r="P70" s="87" t="str">
        <f ca="1">IF(AND('Mapa final'!$AB$49="Alta",'Mapa final'!$AD$49="Moderado"),CONCATENATE("R15C",'Mapa final'!$R$49),"")</f>
        <v/>
      </c>
      <c r="Q70" s="40" t="str">
        <f>IF(AND('Mapa final'!$AB$50="Alta",'Mapa final'!$AD$50="Moderado"),CONCATENATE("R15C",'Mapa final'!$R$50),"")</f>
        <v/>
      </c>
      <c r="R70" s="88" t="str">
        <f>IF(AND('Mapa final'!$AB$51="Alta",'Mapa final'!$AD$51="Moderado"),CONCATENATE("R15C",'Mapa final'!$R$51),"")</f>
        <v/>
      </c>
      <c r="S70" s="87" t="str">
        <f ca="1">IF(AND('Mapa final'!$AB$49="Alta",'Mapa final'!$AD$49="Mayor"),CONCATENATE("R15C",'Mapa final'!$R$49),"")</f>
        <v/>
      </c>
      <c r="T70" s="40" t="str">
        <f>IF(AND('Mapa final'!$AB$50="Alta",'Mapa final'!$AD$50="Mayor"),CONCATENATE("R15C",'Mapa final'!$R$50),"")</f>
        <v/>
      </c>
      <c r="U70" s="88" t="str">
        <f>IF(AND('Mapa final'!$AB$51="Alta",'Mapa final'!$AD$51="Mayor"),CONCATENATE("R15C",'Mapa final'!$R$51),"")</f>
        <v/>
      </c>
      <c r="V70" s="215" t="str">
        <f ca="1">IF(AND('Mapa final'!$AB$49="Alta",'Mapa final'!$AD$49="Catastrófico"),CONCATENATE("R15C",'Mapa final'!$R$49),"")</f>
        <v/>
      </c>
      <c r="W70" s="216" t="str">
        <f>IF(AND('Mapa final'!$AB$50="Alta",'Mapa final'!$AD$50="Catastrófico"),CONCATENATE("R15C",'Mapa final'!$R$50),"")</f>
        <v/>
      </c>
      <c r="X70" s="217" t="str">
        <f>IF(AND('Mapa final'!$AB$51="Alta",'Mapa final'!$AD$51="Catastrófico"),CONCATENATE("R15C",'Mapa final'!$R$51),"")</f>
        <v/>
      </c>
      <c r="Y70" s="41"/>
      <c r="Z70" s="281"/>
      <c r="AA70" s="282"/>
      <c r="AB70" s="282"/>
      <c r="AC70" s="282"/>
      <c r="AD70" s="282"/>
      <c r="AE70" s="283"/>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row>
    <row r="71" spans="1:61" ht="15" customHeight="1" x14ac:dyDescent="0.25">
      <c r="A71" s="41"/>
      <c r="B71" s="301"/>
      <c r="C71" s="302"/>
      <c r="D71" s="303"/>
      <c r="E71" s="288"/>
      <c r="F71" s="287"/>
      <c r="G71" s="287"/>
      <c r="H71" s="287"/>
      <c r="I71" s="287"/>
      <c r="J71" s="221" t="str">
        <f ca="1">IF(AND('Mapa final'!$AB$52="Alta",'Mapa final'!$AD$52="Moderado"),CONCATENATE("R16C",'Mapa final'!$R$52),"")</f>
        <v/>
      </c>
      <c r="K71" s="222" t="str">
        <f>IF(AND('Mapa final'!$AB$53="Alta",'Mapa final'!$AD$53="Moderado"),CONCATENATE("R16C",'Mapa final'!$R$53),"")</f>
        <v/>
      </c>
      <c r="L71" s="223" t="str">
        <f>IF(AND('Mapa final'!$AB$54="Alta",'Mapa final'!$AD$54="Moderado"),CONCATENATE("R16C",'Mapa final'!$R$54),"")</f>
        <v/>
      </c>
      <c r="M71" s="221" t="str">
        <f ca="1">IF(AND('Mapa final'!$AB$52="Alta",'Mapa final'!$AD$52="Moderado"),CONCATENATE("R16C",'Mapa final'!$R$52),"")</f>
        <v/>
      </c>
      <c r="N71" s="222" t="str">
        <f>IF(AND('Mapa final'!$AB$53="Alta",'Mapa final'!$AD$53="Moderado"),CONCATENATE("R16C",'Mapa final'!$R$53),"")</f>
        <v/>
      </c>
      <c r="O71" s="223" t="str">
        <f>IF(AND('Mapa final'!$AB$54="Alta",'Mapa final'!$AD$54="Moderado"),CONCATENATE("R16C",'Mapa final'!$R$54),"")</f>
        <v/>
      </c>
      <c r="P71" s="87" t="str">
        <f ca="1">IF(AND('Mapa final'!$AB$52="Alta",'Mapa final'!$AD$52="Moderado"),CONCATENATE("R16C",'Mapa final'!$R$52),"")</f>
        <v/>
      </c>
      <c r="Q71" s="40" t="str">
        <f>IF(AND('Mapa final'!$AB$53="Alta",'Mapa final'!$AD$53="Moderado"),CONCATENATE("R16C",'Mapa final'!$R$53),"")</f>
        <v/>
      </c>
      <c r="R71" s="88" t="str">
        <f>IF(AND('Mapa final'!$AB$54="Alta",'Mapa final'!$AD$54="Moderado"),CONCATENATE("R16C",'Mapa final'!$R$54),"")</f>
        <v/>
      </c>
      <c r="S71" s="87" t="str">
        <f ca="1">IF(AND('Mapa final'!$AB$52="Alta",'Mapa final'!$AD$52="Mayor"),CONCATENATE("R16C",'Mapa final'!$R$52),"")</f>
        <v/>
      </c>
      <c r="T71" s="40" t="str">
        <f>IF(AND('Mapa final'!$AB$53="Alta",'Mapa final'!$AD$53="Mayor"),CONCATENATE("R16C",'Mapa final'!$R$53),"")</f>
        <v/>
      </c>
      <c r="U71" s="88" t="str">
        <f>IF(AND('Mapa final'!$AB$54="Alta",'Mapa final'!$AD$54="Mayor"),CONCATENATE("R16C",'Mapa final'!$R$54),"")</f>
        <v/>
      </c>
      <c r="V71" s="215" t="str">
        <f ca="1">IF(AND('Mapa final'!$AB$52="Alta",'Mapa final'!$AD$52="Catastrófico"),CONCATENATE("R16C",'Mapa final'!$R$52),"")</f>
        <v/>
      </c>
      <c r="W71" s="216" t="str">
        <f>IF(AND('Mapa final'!$AB$53="Alta",'Mapa final'!$AD$53="Catastrófico"),CONCATENATE("R16C",'Mapa final'!$R$53),"")</f>
        <v/>
      </c>
      <c r="X71" s="217" t="str">
        <f>IF(AND('Mapa final'!$AB$54="Alta",'Mapa final'!$AD$54="Catastrófico"),CONCATENATE("R16C",'Mapa final'!$R$54),"")</f>
        <v/>
      </c>
      <c r="Y71" s="41"/>
      <c r="Z71" s="281"/>
      <c r="AA71" s="282"/>
      <c r="AB71" s="282"/>
      <c r="AC71" s="282"/>
      <c r="AD71" s="282"/>
      <c r="AE71" s="283"/>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row>
    <row r="72" spans="1:61" ht="15" customHeight="1" x14ac:dyDescent="0.25">
      <c r="A72" s="41"/>
      <c r="B72" s="301"/>
      <c r="C72" s="302"/>
      <c r="D72" s="303"/>
      <c r="E72" s="288"/>
      <c r="F72" s="287"/>
      <c r="G72" s="287"/>
      <c r="H72" s="287"/>
      <c r="I72" s="287"/>
      <c r="J72" s="221" t="str">
        <f ca="1">IF(AND('Mapa final'!$AB$55="Alta",'Mapa final'!$AD$55="Moderado"),CONCATENATE("R17",'Mapa final'!$R$55),"")</f>
        <v/>
      </c>
      <c r="K72" s="222" t="str">
        <f>IF(AND('Mapa final'!$AB$56="Alta",'Mapa final'!$AD$56="Moderado"),CONCATENATE("R17C",'Mapa final'!$R$56),"")</f>
        <v/>
      </c>
      <c r="L72" s="223" t="str">
        <f>IF(AND('Mapa final'!$AB$57="Alta",'Mapa final'!$AD$57="Moderado"),CONCATENATE("R17C",'Mapa final'!$R$57),"")</f>
        <v/>
      </c>
      <c r="M72" s="221" t="str">
        <f ca="1">IF(AND('Mapa final'!$AB$55="Alta",'Mapa final'!$AD$55="Moderado"),CONCATENATE("R17",'Mapa final'!$R$55),"")</f>
        <v/>
      </c>
      <c r="N72" s="222" t="str">
        <f>IF(AND('Mapa final'!$AB$56="Alta",'Mapa final'!$AD$56="Moderado"),CONCATENATE("R17C",'Mapa final'!$R$56),"")</f>
        <v/>
      </c>
      <c r="O72" s="223" t="str">
        <f>IF(AND('Mapa final'!$AB$57="Alta",'Mapa final'!$AD$57="Moderado"),CONCATENATE("R17C",'Mapa final'!$R$57),"")</f>
        <v/>
      </c>
      <c r="P72" s="87" t="str">
        <f ca="1">IF(AND('Mapa final'!$AB$55="Alta",'Mapa final'!$AD$55="Moderado"),CONCATENATE("R17",'Mapa final'!$R$55),"")</f>
        <v/>
      </c>
      <c r="Q72" s="40" t="str">
        <f>IF(AND('Mapa final'!$AB$56="Alta",'Mapa final'!$AD$56="Moderado"),CONCATENATE("R17C",'Mapa final'!$R$56),"")</f>
        <v/>
      </c>
      <c r="R72" s="88" t="str">
        <f>IF(AND('Mapa final'!$AB$57="Alta",'Mapa final'!$AD$57="Moderado"),CONCATENATE("R17C",'Mapa final'!$R$57),"")</f>
        <v/>
      </c>
      <c r="S72" s="87" t="str">
        <f ca="1">IF(AND('Mapa final'!$AB$55="Alta",'Mapa final'!$AD$55="Mayor"),CONCATENATE("R17",'Mapa final'!$R$55),"")</f>
        <v/>
      </c>
      <c r="T72" s="40" t="str">
        <f>IF(AND('Mapa final'!$AB$56="Alta",'Mapa final'!$AD$56="Mayor"),CONCATENATE("R17C",'Mapa final'!$R$56),"")</f>
        <v/>
      </c>
      <c r="U72" s="88" t="str">
        <f>IF(AND('Mapa final'!$AB$57="Alta",'Mapa final'!$AD$57="Mayor"),CONCATENATE("R17C",'Mapa final'!$R$57),"")</f>
        <v/>
      </c>
      <c r="V72" s="215" t="str">
        <f ca="1">IF(AND('Mapa final'!$AB$55="Alta",'Mapa final'!$AD$55="Catastrófico"),CONCATENATE("R17",'Mapa final'!$R$55),"")</f>
        <v/>
      </c>
      <c r="W72" s="216" t="str">
        <f>IF(AND('Mapa final'!$AB$56="Alta",'Mapa final'!$AD$56="Catastrófico"),CONCATENATE("R17C",'Mapa final'!$R$56),"")</f>
        <v/>
      </c>
      <c r="X72" s="217" t="str">
        <f>IF(AND('Mapa final'!$AB$57="Alta",'Mapa final'!$AD$57="Catastrófico"),CONCATENATE("R17C",'Mapa final'!$R$57),"")</f>
        <v/>
      </c>
      <c r="Y72" s="41"/>
      <c r="Z72" s="281"/>
      <c r="AA72" s="282"/>
      <c r="AB72" s="282"/>
      <c r="AC72" s="282"/>
      <c r="AD72" s="282"/>
      <c r="AE72" s="283"/>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row>
    <row r="73" spans="1:61" ht="15" customHeight="1" x14ac:dyDescent="0.25">
      <c r="A73" s="41"/>
      <c r="B73" s="301"/>
      <c r="C73" s="302"/>
      <c r="D73" s="303"/>
      <c r="E73" s="288"/>
      <c r="F73" s="287"/>
      <c r="G73" s="287"/>
      <c r="H73" s="287"/>
      <c r="I73" s="287"/>
      <c r="J73" s="221" t="str">
        <f ca="1">IF(AND('Mapa final'!$AB$58="Alta",'Mapa final'!$AD$58="Moderado"),CONCATENATE("R18C",'Mapa final'!$R$58),"")</f>
        <v/>
      </c>
      <c r="K73" s="222" t="str">
        <f>IF(AND('Mapa final'!$AB$59="Alta",'Mapa final'!$AD$59="Moderado"),CONCATENATE("R18C",'Mapa final'!$R$59),"")</f>
        <v/>
      </c>
      <c r="L73" s="223" t="str">
        <f>IF(AND('Mapa final'!$AB$60="Alta",'Mapa final'!$AD$60="Moderado"),CONCATENATE("R18C",'Mapa final'!$R$60),"")</f>
        <v/>
      </c>
      <c r="M73" s="221" t="str">
        <f ca="1">IF(AND('Mapa final'!$AB$58="Alta",'Mapa final'!$AD$58="Moderado"),CONCATENATE("R18C",'Mapa final'!$R$58),"")</f>
        <v/>
      </c>
      <c r="N73" s="222" t="str">
        <f>IF(AND('Mapa final'!$AB$59="Alta",'Mapa final'!$AD$59="Moderado"),CONCATENATE("R18C",'Mapa final'!$R$59),"")</f>
        <v/>
      </c>
      <c r="O73" s="223" t="str">
        <f>IF(AND('Mapa final'!$AB$60="Alta",'Mapa final'!$AD$60="Moderado"),CONCATENATE("R18C",'Mapa final'!$R$60),"")</f>
        <v/>
      </c>
      <c r="P73" s="87" t="str">
        <f ca="1">IF(AND('Mapa final'!$AB$58="Alta",'Mapa final'!$AD$58="Moderado"),CONCATENATE("R18C",'Mapa final'!$R$58),"")</f>
        <v/>
      </c>
      <c r="Q73" s="40" t="str">
        <f>IF(AND('Mapa final'!$AB$59="Alta",'Mapa final'!$AD$59="Moderado"),CONCATENATE("R18C",'Mapa final'!$R$59),"")</f>
        <v/>
      </c>
      <c r="R73" s="88" t="str">
        <f>IF(AND('Mapa final'!$AB$60="Alta",'Mapa final'!$AD$60="Moderado"),CONCATENATE("R18C",'Mapa final'!$R$60),"")</f>
        <v/>
      </c>
      <c r="S73" s="87" t="str">
        <f ca="1">IF(AND('Mapa final'!$AB$58="Alta",'Mapa final'!$AD$58="Mayor"),CONCATENATE("R18C",'Mapa final'!$R$58),"")</f>
        <v/>
      </c>
      <c r="T73" s="40" t="str">
        <f>IF(AND('Mapa final'!$AB$59="Alta",'Mapa final'!$AD$59="Mayor"),CONCATENATE("R18C",'Mapa final'!$R$59),"")</f>
        <v/>
      </c>
      <c r="U73" s="88" t="str">
        <f>IF(AND('Mapa final'!$AB$60="Alta",'Mapa final'!$AD$60="Mayor"),CONCATENATE("R18C",'Mapa final'!$R$60),"")</f>
        <v/>
      </c>
      <c r="V73" s="215" t="str">
        <f ca="1">IF(AND('Mapa final'!$AB$58="Alta",'Mapa final'!$AD$58="Catastrófico"),CONCATENATE("R18C",'Mapa final'!$R$58),"")</f>
        <v/>
      </c>
      <c r="W73" s="216" t="str">
        <f>IF(AND('Mapa final'!$AB$59="Alta",'Mapa final'!$AD$59="Catastrófico"),CONCATENATE("R18C",'Mapa final'!$R$59),"")</f>
        <v/>
      </c>
      <c r="X73" s="217" t="str">
        <f>IF(AND('Mapa final'!$AB$60="Alta",'Mapa final'!$AD$60="Catastrófico"),CONCATENATE("R18C",'Mapa final'!$R$60),"")</f>
        <v/>
      </c>
      <c r="Y73" s="41"/>
      <c r="Z73" s="281"/>
      <c r="AA73" s="282"/>
      <c r="AB73" s="282"/>
      <c r="AC73" s="282"/>
      <c r="AD73" s="282"/>
      <c r="AE73" s="283"/>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row>
    <row r="74" spans="1:61" ht="15" customHeight="1" x14ac:dyDescent="0.25">
      <c r="A74" s="41"/>
      <c r="B74" s="301"/>
      <c r="C74" s="302"/>
      <c r="D74" s="303"/>
      <c r="E74" s="288"/>
      <c r="F74" s="287"/>
      <c r="G74" s="287"/>
      <c r="H74" s="287"/>
      <c r="I74" s="287"/>
      <c r="J74" s="221" t="str">
        <f ca="1">IF(AND('Mapa final'!$AB$61="Alta",'Mapa final'!$AD$61="Moderado"),CONCATENATE("R19C",'Mapa final'!$R$61),"")</f>
        <v/>
      </c>
      <c r="K74" s="222" t="str">
        <f>IF(AND('Mapa final'!$AB$62="Alta",'Mapa final'!$AD$62="Moderado"),CONCATENATE("R19C",'Mapa final'!$R$62),"")</f>
        <v/>
      </c>
      <c r="L74" s="223" t="str">
        <f>IF(AND('Mapa final'!$AB$63="Alta",'Mapa final'!$AD$63="Moderado"),CONCATENATE("R19C",'Mapa final'!$R$63),"")</f>
        <v/>
      </c>
      <c r="M74" s="221" t="str">
        <f ca="1">IF(AND('Mapa final'!$AB$61="Alta",'Mapa final'!$AD$61="Moderado"),CONCATENATE("R19C",'Mapa final'!$R$61),"")</f>
        <v/>
      </c>
      <c r="N74" s="222" t="str">
        <f>IF(AND('Mapa final'!$AB$62="Alta",'Mapa final'!$AD$62="Moderado"),CONCATENATE("R19C",'Mapa final'!$R$62),"")</f>
        <v/>
      </c>
      <c r="O74" s="223" t="str">
        <f>IF(AND('Mapa final'!$AB$63="Alta",'Mapa final'!$AD$63="Moderado"),CONCATENATE("R19C",'Mapa final'!$R$63),"")</f>
        <v/>
      </c>
      <c r="P74" s="87" t="str">
        <f ca="1">IF(AND('Mapa final'!$AB$61="Alta",'Mapa final'!$AD$61="Moderado"),CONCATENATE("R19C",'Mapa final'!$R$61),"")</f>
        <v/>
      </c>
      <c r="Q74" s="40" t="str">
        <f>IF(AND('Mapa final'!$AB$62="Alta",'Mapa final'!$AD$62="Moderado"),CONCATENATE("R19C",'Mapa final'!$R$62),"")</f>
        <v/>
      </c>
      <c r="R74" s="88" t="str">
        <f>IF(AND('Mapa final'!$AB$63="Alta",'Mapa final'!$AD$63="Moderado"),CONCATENATE("R19C",'Mapa final'!$R$63),"")</f>
        <v/>
      </c>
      <c r="S74" s="87" t="str">
        <f ca="1">IF(AND('Mapa final'!$AB$61="Alta",'Mapa final'!$AD$61="Mayor"),CONCATENATE("R19C",'Mapa final'!$R$61),"")</f>
        <v/>
      </c>
      <c r="T74" s="40" t="str">
        <f>IF(AND('Mapa final'!$AB$62="Alta",'Mapa final'!$AD$62="Mayor"),CONCATENATE("R19C",'Mapa final'!$R$62),"")</f>
        <v/>
      </c>
      <c r="U74" s="88" t="str">
        <f>IF(AND('Mapa final'!$AB$63="Alta",'Mapa final'!$AD$63="Mayor"),CONCATENATE("R19C",'Mapa final'!$R$63),"")</f>
        <v/>
      </c>
      <c r="V74" s="215" t="str">
        <f ca="1">IF(AND('Mapa final'!$AB$61="Alta",'Mapa final'!$AD$61="Catastrófico"),CONCATENATE("R19C",'Mapa final'!$R$61),"")</f>
        <v/>
      </c>
      <c r="W74" s="216" t="str">
        <f>IF(AND('Mapa final'!$AB$62="Alta",'Mapa final'!$AD$62="Catastrófico"),CONCATENATE("R19C",'Mapa final'!$R$62),"")</f>
        <v/>
      </c>
      <c r="X74" s="217" t="str">
        <f>IF(AND('Mapa final'!$AB$63="Alta",'Mapa final'!$AD$63="Catastrófico"),CONCATENATE("R19C",'Mapa final'!$R$63),"")</f>
        <v/>
      </c>
      <c r="Y74" s="41"/>
      <c r="Z74" s="281"/>
      <c r="AA74" s="282"/>
      <c r="AB74" s="282"/>
      <c r="AC74" s="282"/>
      <c r="AD74" s="282"/>
      <c r="AE74" s="283"/>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row>
    <row r="75" spans="1:61" ht="15" customHeight="1" x14ac:dyDescent="0.25">
      <c r="A75" s="41"/>
      <c r="B75" s="301"/>
      <c r="C75" s="302"/>
      <c r="D75" s="303"/>
      <c r="E75" s="288"/>
      <c r="F75" s="287"/>
      <c r="G75" s="287"/>
      <c r="H75" s="287"/>
      <c r="I75" s="287"/>
      <c r="J75" s="221" t="str">
        <f ca="1">IF(AND('Mapa final'!$AB$64="Alta",'Mapa final'!$AD$64="Moderado"),CONCATENATE("R20C",'Mapa final'!$R$64),"")</f>
        <v/>
      </c>
      <c r="K75" s="222" t="str">
        <f>IF(AND('Mapa final'!$AB$65="Alta",'Mapa final'!$AD$65="Moderado"),CONCATENATE("R20C",'Mapa final'!$R$65),"")</f>
        <v/>
      </c>
      <c r="L75" s="223" t="str">
        <f>IF(AND('Mapa final'!$AB$66="Alta",'Mapa final'!$AD$66="Moderado"),CONCATENATE("R20C",'Mapa final'!$R$66),"")</f>
        <v/>
      </c>
      <c r="M75" s="221" t="str">
        <f ca="1">IF(AND('Mapa final'!$AB$64="Alta",'Mapa final'!$AD$64="Moderado"),CONCATENATE("R20C",'Mapa final'!$R$64),"")</f>
        <v/>
      </c>
      <c r="N75" s="222" t="str">
        <f>IF(AND('Mapa final'!$AB$65="Alta",'Mapa final'!$AD$65="Moderado"),CONCATENATE("R20C",'Mapa final'!$R$65),"")</f>
        <v/>
      </c>
      <c r="O75" s="223" t="str">
        <f>IF(AND('Mapa final'!$AB$66="Alta",'Mapa final'!$AD$66="Moderado"),CONCATENATE("R20C",'Mapa final'!$R$66),"")</f>
        <v/>
      </c>
      <c r="P75" s="87" t="str">
        <f ca="1">IF(AND('Mapa final'!$AB$64="Alta",'Mapa final'!$AD$64="Moderado"),CONCATENATE("R20C",'Mapa final'!$R$64),"")</f>
        <v/>
      </c>
      <c r="Q75" s="40" t="str">
        <f>IF(AND('Mapa final'!$AB$65="Alta",'Mapa final'!$AD$65="Moderado"),CONCATENATE("R20C",'Mapa final'!$R$65),"")</f>
        <v/>
      </c>
      <c r="R75" s="88" t="str">
        <f>IF(AND('Mapa final'!$AB$66="Alta",'Mapa final'!$AD$66="Moderado"),CONCATENATE("R20C",'Mapa final'!$R$66),"")</f>
        <v/>
      </c>
      <c r="S75" s="87" t="str">
        <f ca="1">IF(AND('Mapa final'!$AB$64="Alta",'Mapa final'!$AD$64="Mayor"),CONCATENATE("R20C",'Mapa final'!$R$64),"")</f>
        <v/>
      </c>
      <c r="T75" s="40" t="str">
        <f>IF(AND('Mapa final'!$AB$65="Alta",'Mapa final'!$AD$65="Mayor"),CONCATENATE("R20C",'Mapa final'!$R$65),"")</f>
        <v/>
      </c>
      <c r="U75" s="88" t="str">
        <f>IF(AND('Mapa final'!$AB$66="Alta",'Mapa final'!$AD$66="Mayor"),CONCATENATE("R20C",'Mapa final'!$R$66),"")</f>
        <v/>
      </c>
      <c r="V75" s="215" t="str">
        <f ca="1">IF(AND('Mapa final'!$AB$64="Alta",'Mapa final'!$AD$64="Catastrófico"),CONCATENATE("R20C",'Mapa final'!$R$64),"")</f>
        <v/>
      </c>
      <c r="W75" s="216" t="str">
        <f>IF(AND('Mapa final'!$AB$65="Alta",'Mapa final'!$AD$65="Catastrófico"),CONCATENATE("R20C",'Mapa final'!$R$65),"")</f>
        <v/>
      </c>
      <c r="X75" s="217" t="str">
        <f>IF(AND('Mapa final'!$AB$66="Alta",'Mapa final'!$AD$66="Catastrófico"),CONCATENATE("R20C",'Mapa final'!$R$66),"")</f>
        <v/>
      </c>
      <c r="Y75" s="41"/>
      <c r="Z75" s="281"/>
      <c r="AA75" s="282"/>
      <c r="AB75" s="282"/>
      <c r="AC75" s="282"/>
      <c r="AD75" s="282"/>
      <c r="AE75" s="283"/>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row>
    <row r="76" spans="1:61" ht="15" customHeight="1" x14ac:dyDescent="0.25">
      <c r="A76" s="41"/>
      <c r="B76" s="301"/>
      <c r="C76" s="302"/>
      <c r="D76" s="303"/>
      <c r="E76" s="288"/>
      <c r="F76" s="287"/>
      <c r="G76" s="287"/>
      <c r="H76" s="287"/>
      <c r="I76" s="287"/>
      <c r="J76" s="221" t="str">
        <f ca="1">IF(AND('Mapa final'!$AB$67="Alta",'Mapa final'!$AD$67="Moderado"),CONCATENATE("R21C",'Mapa final'!$R$67),"")</f>
        <v/>
      </c>
      <c r="K76" s="222" t="str">
        <f>IF(AND('Mapa final'!$AB$68="Alta",'Mapa final'!$AD$68="Moderado"),CONCATENATE("R21C",'Mapa final'!$R$68),"")</f>
        <v/>
      </c>
      <c r="L76" s="223" t="str">
        <f>IF(AND('Mapa final'!$AB$69="Alta",'Mapa final'!$AD$69="Moderado"),CONCATENATE("R21C",'Mapa final'!$R$69),"")</f>
        <v/>
      </c>
      <c r="M76" s="221" t="str">
        <f ca="1">IF(AND('Mapa final'!$AB$67="Alta",'Mapa final'!$AD$67="Moderado"),CONCATENATE("R21C",'Mapa final'!$R$67),"")</f>
        <v/>
      </c>
      <c r="N76" s="222" t="str">
        <f>IF(AND('Mapa final'!$AB$68="Alta",'Mapa final'!$AD$68="Moderado"),CONCATENATE("R21C",'Mapa final'!$R$68),"")</f>
        <v/>
      </c>
      <c r="O76" s="223" t="str">
        <f>IF(AND('Mapa final'!$AB$69="Alta",'Mapa final'!$AD$69="Moderado"),CONCATENATE("R21C",'Mapa final'!$R$69),"")</f>
        <v/>
      </c>
      <c r="P76" s="87" t="str">
        <f ca="1">IF(AND('Mapa final'!$AB$67="Alta",'Mapa final'!$AD$67="Moderado"),CONCATENATE("R21C",'Mapa final'!$R$67),"")</f>
        <v/>
      </c>
      <c r="Q76" s="40" t="str">
        <f>IF(AND('Mapa final'!$AB$68="Alta",'Mapa final'!$AD$68="Moderado"),CONCATENATE("R21C",'Mapa final'!$R$68),"")</f>
        <v/>
      </c>
      <c r="R76" s="88" t="str">
        <f>IF(AND('Mapa final'!$AB$69="Alta",'Mapa final'!$AD$69="Moderado"),CONCATENATE("R21C",'Mapa final'!$R$69),"")</f>
        <v/>
      </c>
      <c r="S76" s="87" t="str">
        <f ca="1">IF(AND('Mapa final'!$AB$67="Alta",'Mapa final'!$AD$67="Mayor"),CONCATENATE("R21C",'Mapa final'!$R$67),"")</f>
        <v/>
      </c>
      <c r="T76" s="40" t="str">
        <f>IF(AND('Mapa final'!$AB$68="Alta",'Mapa final'!$AD$68="Mayor"),CONCATENATE("R21C",'Mapa final'!$R$68),"")</f>
        <v/>
      </c>
      <c r="U76" s="88" t="str">
        <f>IF(AND('Mapa final'!$AB$69="Alta",'Mapa final'!$AD$69="Mayor"),CONCATENATE("R21C",'Mapa final'!$R$69),"")</f>
        <v/>
      </c>
      <c r="V76" s="215" t="str">
        <f ca="1">IF(AND('Mapa final'!$AB$67="Alta",'Mapa final'!$AD$67="Catastrófico"),CONCATENATE("R21C",'Mapa final'!$R$67),"")</f>
        <v/>
      </c>
      <c r="W76" s="216" t="str">
        <f>IF(AND('Mapa final'!$AB$68="Alta",'Mapa final'!$AD$68="Catastrófico"),CONCATENATE("R21C",'Mapa final'!$R$68),"")</f>
        <v/>
      </c>
      <c r="X76" s="217" t="str">
        <f>IF(AND('Mapa final'!$AB$69="Alta",'Mapa final'!$AD$69="Catastrófico"),CONCATENATE("R21C",'Mapa final'!$R$69),"")</f>
        <v/>
      </c>
      <c r="Y76" s="41"/>
      <c r="Z76" s="281"/>
      <c r="AA76" s="282"/>
      <c r="AB76" s="282"/>
      <c r="AC76" s="282"/>
      <c r="AD76" s="282"/>
      <c r="AE76" s="283"/>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row>
    <row r="77" spans="1:61" ht="15" customHeight="1" x14ac:dyDescent="0.25">
      <c r="A77" s="41"/>
      <c r="B77" s="301"/>
      <c r="C77" s="302"/>
      <c r="D77" s="303"/>
      <c r="E77" s="288"/>
      <c r="F77" s="287"/>
      <c r="G77" s="287"/>
      <c r="H77" s="287"/>
      <c r="I77" s="287"/>
      <c r="J77" s="221" t="str">
        <f ca="1">IF(AND('Mapa final'!$AB$70="Alta",'Mapa final'!$AD$70="Moderado"),CONCATENATE("R22C",'Mapa final'!$R$70),"")</f>
        <v/>
      </c>
      <c r="K77" s="222" t="str">
        <f>IF(AND('Mapa final'!$AB$71="Alta",'Mapa final'!$AD$71="Moderado"),CONCATENATE("R22C",'Mapa final'!$R$71),"")</f>
        <v/>
      </c>
      <c r="L77" s="223" t="str">
        <f>IF(AND('Mapa final'!$AB$72="Alta",'Mapa final'!$AD$72="Moderado"),CONCATENATE("R22C",'Mapa final'!$R$72),"")</f>
        <v/>
      </c>
      <c r="M77" s="221" t="str">
        <f ca="1">IF(AND('Mapa final'!$AB$70="Alta",'Mapa final'!$AD$70="Moderado"),CONCATENATE("R22C",'Mapa final'!$R$70),"")</f>
        <v/>
      </c>
      <c r="N77" s="222" t="str">
        <f>IF(AND('Mapa final'!$AB$71="Alta",'Mapa final'!$AD$71="Moderado"),CONCATENATE("R22C",'Mapa final'!$R$71),"")</f>
        <v/>
      </c>
      <c r="O77" s="223" t="str">
        <f>IF(AND('Mapa final'!$AB$72="Alta",'Mapa final'!$AD$72="Moderado"),CONCATENATE("R22C",'Mapa final'!$R$72),"")</f>
        <v/>
      </c>
      <c r="P77" s="87" t="str">
        <f ca="1">IF(AND('Mapa final'!$AB$70="Alta",'Mapa final'!$AD$70="Moderado"),CONCATENATE("R22C",'Mapa final'!$R$70),"")</f>
        <v/>
      </c>
      <c r="Q77" s="40" t="str">
        <f>IF(AND('Mapa final'!$AB$71="Alta",'Mapa final'!$AD$71="Moderado"),CONCATENATE("R22C",'Mapa final'!$R$71),"")</f>
        <v/>
      </c>
      <c r="R77" s="88" t="str">
        <f>IF(AND('Mapa final'!$AB$72="Alta",'Mapa final'!$AD$72="Moderado"),CONCATENATE("R22C",'Mapa final'!$R$72),"")</f>
        <v/>
      </c>
      <c r="S77" s="87" t="str">
        <f ca="1">IF(AND('Mapa final'!$AB$70="Alta",'Mapa final'!$AD$70="Mayor"),CONCATENATE("R22C",'Mapa final'!$R$70),"")</f>
        <v/>
      </c>
      <c r="T77" s="40" t="str">
        <f>IF(AND('Mapa final'!$AB$71="Alta",'Mapa final'!$AD$71="Mayor"),CONCATENATE("R22C",'Mapa final'!$R$71),"")</f>
        <v/>
      </c>
      <c r="U77" s="88" t="str">
        <f>IF(AND('Mapa final'!$AB$72="Alta",'Mapa final'!$AD$72="Mayor"),CONCATENATE("R22C",'Mapa final'!$R$72),"")</f>
        <v/>
      </c>
      <c r="V77" s="215" t="str">
        <f ca="1">IF(AND('Mapa final'!$AB$70="Alta",'Mapa final'!$AD$70="Catastrófico"),CONCATENATE("R22C",'Mapa final'!$R$70),"")</f>
        <v/>
      </c>
      <c r="W77" s="216" t="str">
        <f>IF(AND('Mapa final'!$AB$71="Alta",'Mapa final'!$AD$71="Catastrófico"),CONCATENATE("R22C",'Mapa final'!$R$71),"")</f>
        <v/>
      </c>
      <c r="X77" s="217" t="str">
        <f>IF(AND('Mapa final'!$AB$72="Alta",'Mapa final'!$AD$72="Catastrófico"),CONCATENATE("R22C",'Mapa final'!$R$72),"")</f>
        <v/>
      </c>
      <c r="Y77" s="41"/>
      <c r="Z77" s="281"/>
      <c r="AA77" s="282"/>
      <c r="AB77" s="282"/>
      <c r="AC77" s="282"/>
      <c r="AD77" s="282"/>
      <c r="AE77" s="283"/>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row>
    <row r="78" spans="1:61" ht="15" customHeight="1" x14ac:dyDescent="0.25">
      <c r="A78" s="41"/>
      <c r="B78" s="301"/>
      <c r="C78" s="302"/>
      <c r="D78" s="303"/>
      <c r="E78" s="288"/>
      <c r="F78" s="287"/>
      <c r="G78" s="287"/>
      <c r="H78" s="287"/>
      <c r="I78" s="287"/>
      <c r="J78" s="221" t="str">
        <f ca="1">IF(AND('Mapa final'!$AB$73="Alta",'Mapa final'!$AD$73="Moderado"),CONCATENATE("R23C",'Mapa final'!$R$73),"")</f>
        <v/>
      </c>
      <c r="K78" s="222" t="str">
        <f>IF(AND('Mapa final'!$AB$74="Alta",'Mapa final'!$AD$74="Moderado"),CONCATENATE("R23C",'Mapa final'!$R$74),"")</f>
        <v/>
      </c>
      <c r="L78" s="223" t="str">
        <f>IF(AND('Mapa final'!$AB$75="Alta",'Mapa final'!$AD$75="Moderado"),CONCATENATE("R23C",'Mapa final'!$R$75),"")</f>
        <v/>
      </c>
      <c r="M78" s="221" t="str">
        <f ca="1">IF(AND('Mapa final'!$AB$73="Alta",'Mapa final'!$AD$73="Moderado"),CONCATENATE("R23C",'Mapa final'!$R$73),"")</f>
        <v/>
      </c>
      <c r="N78" s="222" t="str">
        <f>IF(AND('Mapa final'!$AB$74="Alta",'Mapa final'!$AD$74="Moderado"),CONCATENATE("R23C",'Mapa final'!$R$74),"")</f>
        <v/>
      </c>
      <c r="O78" s="223" t="str">
        <f>IF(AND('Mapa final'!$AB$75="Alta",'Mapa final'!$AD$75="Moderado"),CONCATENATE("R23C",'Mapa final'!$R$75),"")</f>
        <v/>
      </c>
      <c r="P78" s="87" t="str">
        <f ca="1">IF(AND('Mapa final'!$AB$73="Alta",'Mapa final'!$AD$73="Moderado"),CONCATENATE("R23C",'Mapa final'!$R$73),"")</f>
        <v/>
      </c>
      <c r="Q78" s="40" t="str">
        <f>IF(AND('Mapa final'!$AB$74="Alta",'Mapa final'!$AD$74="Moderado"),CONCATENATE("R23C",'Mapa final'!$R$74),"")</f>
        <v/>
      </c>
      <c r="R78" s="88" t="str">
        <f>IF(AND('Mapa final'!$AB$75="Alta",'Mapa final'!$AD$75="Moderado"),CONCATENATE("R23C",'Mapa final'!$R$75),"")</f>
        <v/>
      </c>
      <c r="S78" s="87" t="str">
        <f ca="1">IF(AND('Mapa final'!$AB$73="Alta",'Mapa final'!$AD$73="Mayor"),CONCATENATE("R23C",'Mapa final'!$R$73),"")</f>
        <v/>
      </c>
      <c r="T78" s="40" t="str">
        <f>IF(AND('Mapa final'!$AB$74="Alta",'Mapa final'!$AD$74="Mayor"),CONCATENATE("R23C",'Mapa final'!$R$74),"")</f>
        <v/>
      </c>
      <c r="U78" s="88" t="str">
        <f>IF(AND('Mapa final'!$AB$75="Alta",'Mapa final'!$AD$75="Mayor"),CONCATENATE("R23C",'Mapa final'!$R$75),"")</f>
        <v/>
      </c>
      <c r="V78" s="215" t="str">
        <f ca="1">IF(AND('Mapa final'!$AB$73="Alta",'Mapa final'!$AD$73="Catastrófico"),CONCATENATE("R23C",'Mapa final'!$R$73),"")</f>
        <v/>
      </c>
      <c r="W78" s="216" t="str">
        <f>IF(AND('Mapa final'!$AB$74="Alta",'Mapa final'!$AD$74="Catastrófico"),CONCATENATE("R23C",'Mapa final'!$R$74),"")</f>
        <v/>
      </c>
      <c r="X78" s="217" t="str">
        <f>IF(AND('Mapa final'!$AB$75="Alta",'Mapa final'!$AD$75="Catastrófico"),CONCATENATE("R23C",'Mapa final'!$R$75),"")</f>
        <v/>
      </c>
      <c r="Y78" s="41"/>
      <c r="Z78" s="281"/>
      <c r="AA78" s="282"/>
      <c r="AB78" s="282"/>
      <c r="AC78" s="282"/>
      <c r="AD78" s="282"/>
      <c r="AE78" s="283"/>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row>
    <row r="79" spans="1:61" ht="15" customHeight="1" x14ac:dyDescent="0.25">
      <c r="A79" s="41"/>
      <c r="B79" s="301"/>
      <c r="C79" s="302"/>
      <c r="D79" s="303"/>
      <c r="E79" s="288"/>
      <c r="F79" s="287"/>
      <c r="G79" s="287"/>
      <c r="H79" s="287"/>
      <c r="I79" s="287"/>
      <c r="J79" s="221" t="str">
        <f ca="1">IF(AND('Mapa final'!$AB$76="Alta",'Mapa final'!$AD$76="Moderado"),CONCATENATE("R24C",'Mapa final'!$R$76),"")</f>
        <v/>
      </c>
      <c r="K79" s="222" t="str">
        <f>IF(AND('Mapa final'!$AB$77="Alta",'Mapa final'!$AD$77="Moderado"),CONCATENATE("R24C",'Mapa final'!$R$77),"")</f>
        <v/>
      </c>
      <c r="L79" s="223" t="str">
        <f>IF(AND('Mapa final'!$AB$78="Alta",'Mapa final'!$AD$78="Moderado"),CONCATENATE("R24C",'Mapa final'!$R$78),"")</f>
        <v/>
      </c>
      <c r="M79" s="221" t="str">
        <f ca="1">IF(AND('Mapa final'!$AB$76="Alta",'Mapa final'!$AD$76="Moderado"),CONCATENATE("R24C",'Mapa final'!$R$76),"")</f>
        <v/>
      </c>
      <c r="N79" s="222" t="str">
        <f>IF(AND('Mapa final'!$AB$77="Alta",'Mapa final'!$AD$77="Moderado"),CONCATENATE("R24C",'Mapa final'!$R$77),"")</f>
        <v/>
      </c>
      <c r="O79" s="223" t="str">
        <f>IF(AND('Mapa final'!$AB$78="Alta",'Mapa final'!$AD$78="Moderado"),CONCATENATE("R24C",'Mapa final'!$R$78),"")</f>
        <v/>
      </c>
      <c r="P79" s="87" t="str">
        <f ca="1">IF(AND('Mapa final'!$AB$76="Alta",'Mapa final'!$AD$76="Moderado"),CONCATENATE("R24C",'Mapa final'!$R$76),"")</f>
        <v/>
      </c>
      <c r="Q79" s="40" t="str">
        <f>IF(AND('Mapa final'!$AB$77="Alta",'Mapa final'!$AD$77="Moderado"),CONCATENATE("R24C",'Mapa final'!$R$77),"")</f>
        <v/>
      </c>
      <c r="R79" s="88" t="str">
        <f>IF(AND('Mapa final'!$AB$78="Alta",'Mapa final'!$AD$78="Moderado"),CONCATENATE("R24C",'Mapa final'!$R$78),"")</f>
        <v/>
      </c>
      <c r="S79" s="87" t="str">
        <f ca="1">IF(AND('Mapa final'!$AB$76="Alta",'Mapa final'!$AD$76="Mayor"),CONCATENATE("R24C",'Mapa final'!$R$76),"")</f>
        <v/>
      </c>
      <c r="T79" s="40" t="str">
        <f>IF(AND('Mapa final'!$AB$77="Alta",'Mapa final'!$AD$77="Mayor"),CONCATENATE("R24C",'Mapa final'!$R$77),"")</f>
        <v/>
      </c>
      <c r="U79" s="88" t="str">
        <f>IF(AND('Mapa final'!$AB$78="Alta",'Mapa final'!$AD$78="Mayor"),CONCATENATE("R24C",'Mapa final'!$R$78),"")</f>
        <v/>
      </c>
      <c r="V79" s="215" t="str">
        <f ca="1">IF(AND('Mapa final'!$AB$76="Alta",'Mapa final'!$AD$76="Catastrófico"),CONCATENATE("R24C",'Mapa final'!$R$76),"")</f>
        <v/>
      </c>
      <c r="W79" s="216" t="str">
        <f>IF(AND('Mapa final'!$AB$77="Alta",'Mapa final'!$AD$77="Catastrófico"),CONCATENATE("R24C",'Mapa final'!$R$77),"")</f>
        <v/>
      </c>
      <c r="X79" s="217" t="str">
        <f>IF(AND('Mapa final'!$AB$78="Alta",'Mapa final'!$AD$78="Catastrófico"),CONCATENATE("R24C",'Mapa final'!$R$78),"")</f>
        <v/>
      </c>
      <c r="Y79" s="41"/>
      <c r="Z79" s="281"/>
      <c r="AA79" s="282"/>
      <c r="AB79" s="282"/>
      <c r="AC79" s="282"/>
      <c r="AD79" s="282"/>
      <c r="AE79" s="283"/>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row>
    <row r="80" spans="1:61" ht="15" customHeight="1" x14ac:dyDescent="0.25">
      <c r="A80" s="41"/>
      <c r="B80" s="301"/>
      <c r="C80" s="302"/>
      <c r="D80" s="303"/>
      <c r="E80" s="288"/>
      <c r="F80" s="287"/>
      <c r="G80" s="287"/>
      <c r="H80" s="287"/>
      <c r="I80" s="287"/>
      <c r="J80" s="221" t="str">
        <f ca="1">IF(AND('Mapa final'!$AB$79="Alta",'Mapa final'!$AD$79="Moderado"),CONCATENATE("R25C",'Mapa final'!$R$79),"")</f>
        <v/>
      </c>
      <c r="K80" s="222" t="str">
        <f ca="1">IF(AND('Mapa final'!$AB$80="Alta",'Mapa final'!$AD$80="Moderado"),CONCATENATE("R25C",'Mapa final'!$R$80),"")</f>
        <v/>
      </c>
      <c r="L80" s="223" t="str">
        <f ca="1">IF(AND('Mapa final'!$AB$81="Alta",'Mapa final'!$AD$81="Moderado"),CONCATENATE("R25C",'Mapa final'!$R$81),"")</f>
        <v/>
      </c>
      <c r="M80" s="221" t="str">
        <f ca="1">IF(AND('Mapa final'!$AB$79="Alta",'Mapa final'!$AD$79="Moderado"),CONCATENATE("R25C",'Mapa final'!$R$79),"")</f>
        <v/>
      </c>
      <c r="N80" s="222" t="str">
        <f ca="1">IF(AND('Mapa final'!$AB$80="Alta",'Mapa final'!$AD$80="Moderado"),CONCATENATE("R25C",'Mapa final'!$R$80),"")</f>
        <v/>
      </c>
      <c r="O80" s="223" t="str">
        <f ca="1">IF(AND('Mapa final'!$AB$81="Alta",'Mapa final'!$AD$81="Moderado"),CONCATENATE("R25C",'Mapa final'!$R$81),"")</f>
        <v/>
      </c>
      <c r="P80" s="87" t="str">
        <f ca="1">IF(AND('Mapa final'!$AB$79="Alta",'Mapa final'!$AD$79="Moderado"),CONCATENATE("R25C",'Mapa final'!$R$79),"")</f>
        <v/>
      </c>
      <c r="Q80" s="40" t="str">
        <f ca="1">IF(AND('Mapa final'!$AB$80="Alta",'Mapa final'!$AD$80="Moderado"),CONCATENATE("R25C",'Mapa final'!$R$80),"")</f>
        <v/>
      </c>
      <c r="R80" s="88" t="str">
        <f ca="1">IF(AND('Mapa final'!$AB$81="Alta",'Mapa final'!$AD$81="Moderado"),CONCATENATE("R25C",'Mapa final'!$R$81),"")</f>
        <v/>
      </c>
      <c r="S80" s="87" t="str">
        <f ca="1">IF(AND('Mapa final'!$AB$79="Alta",'Mapa final'!$AD$79="Mayor"),CONCATENATE("R25C",'Mapa final'!$R$79),"")</f>
        <v/>
      </c>
      <c r="T80" s="40" t="str">
        <f ca="1">IF(AND('Mapa final'!$AB$80="Alta",'Mapa final'!$AD$80="Mayor"),CONCATENATE("R25C",'Mapa final'!$R$80),"")</f>
        <v/>
      </c>
      <c r="U80" s="88" t="str">
        <f ca="1">IF(AND('Mapa final'!$AB$81="Alta",'Mapa final'!$AD$81="Mayor"),CONCATENATE("R25C",'Mapa final'!$R$81),"")</f>
        <v/>
      </c>
      <c r="V80" s="215" t="str">
        <f ca="1">IF(AND('Mapa final'!$AB$79="Alta",'Mapa final'!$AD$79="Catastrófico"),CONCATENATE("R25C",'Mapa final'!$R$79),"")</f>
        <v/>
      </c>
      <c r="W80" s="216" t="str">
        <f ca="1">IF(AND('Mapa final'!$AB$80="Alta",'Mapa final'!$AD$80="Catastrófico"),CONCATENATE("R25C",'Mapa final'!$R$80),"")</f>
        <v/>
      </c>
      <c r="X80" s="217" t="str">
        <f ca="1">IF(AND('Mapa final'!$AB$81="Alta",'Mapa final'!$AD$81="Catastrófico"),CONCATENATE("R25C",'Mapa final'!$R$81),"")</f>
        <v/>
      </c>
      <c r="Y80" s="41"/>
      <c r="Z80" s="281"/>
      <c r="AA80" s="282"/>
      <c r="AB80" s="282"/>
      <c r="AC80" s="282"/>
      <c r="AD80" s="282"/>
      <c r="AE80" s="283"/>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row>
    <row r="81" spans="1:61" ht="15" customHeight="1" x14ac:dyDescent="0.25">
      <c r="A81" s="41"/>
      <c r="B81" s="301"/>
      <c r="C81" s="302"/>
      <c r="D81" s="303"/>
      <c r="E81" s="288"/>
      <c r="F81" s="287"/>
      <c r="G81" s="287"/>
      <c r="H81" s="287"/>
      <c r="I81" s="287"/>
      <c r="J81" s="221" t="str">
        <f ca="1">IF(AND('Mapa final'!$AB$82="Alta",'Mapa final'!$AD$82="Moderado"),CONCATENATE("R26C",'Mapa final'!$R$82),"")</f>
        <v/>
      </c>
      <c r="K81" s="222" t="str">
        <f>IF(AND('Mapa final'!$AB$83="Alta",'Mapa final'!$AD$83="Moderado"),CONCATENATE("R26C",'Mapa final'!$R$83),"")</f>
        <v/>
      </c>
      <c r="L81" s="223" t="str">
        <f>IF(AND('Mapa final'!$AB$84="Alta",'Mapa final'!$AD$84="Moderado"),CONCATENATE("R26C",'Mapa final'!$R$84),"")</f>
        <v/>
      </c>
      <c r="M81" s="221" t="str">
        <f ca="1">IF(AND('Mapa final'!$AB$82="Alta",'Mapa final'!$AD$82="Moderado"),CONCATENATE("R26C",'Mapa final'!$R$82),"")</f>
        <v/>
      </c>
      <c r="N81" s="222" t="str">
        <f>IF(AND('Mapa final'!$AB$83="Alta",'Mapa final'!$AD$83="Moderado"),CONCATENATE("R26C",'Mapa final'!$R$83),"")</f>
        <v/>
      </c>
      <c r="O81" s="223" t="str">
        <f>IF(AND('Mapa final'!$AB$84="Alta",'Mapa final'!$AD$84="Moderado"),CONCATENATE("R26C",'Mapa final'!$R$84),"")</f>
        <v/>
      </c>
      <c r="P81" s="87" t="str">
        <f ca="1">IF(AND('Mapa final'!$AB$82="Alta",'Mapa final'!$AD$82="Moderado"),CONCATENATE("R26C",'Mapa final'!$R$82),"")</f>
        <v/>
      </c>
      <c r="Q81" s="40" t="str">
        <f>IF(AND('Mapa final'!$AB$83="Alta",'Mapa final'!$AD$83="Moderado"),CONCATENATE("R26C",'Mapa final'!$R$83),"")</f>
        <v/>
      </c>
      <c r="R81" s="88" t="str">
        <f>IF(AND('Mapa final'!$AB$84="Alta",'Mapa final'!$AD$84="Moderado"),CONCATENATE("R26C",'Mapa final'!$R$84),"")</f>
        <v/>
      </c>
      <c r="S81" s="87" t="str">
        <f ca="1">IF(AND('Mapa final'!$AB$82="Alta",'Mapa final'!$AD$82="Mayor"),CONCATENATE("R26C",'Mapa final'!$R$82),"")</f>
        <v/>
      </c>
      <c r="T81" s="40" t="str">
        <f>IF(AND('Mapa final'!$AB$83="Alta",'Mapa final'!$AD$83="Mayor"),CONCATENATE("R26C",'Mapa final'!$R$83),"")</f>
        <v/>
      </c>
      <c r="U81" s="88" t="str">
        <f>IF(AND('Mapa final'!$AB$84="Alta",'Mapa final'!$AD$84="Mayor"),CONCATENATE("R26C",'Mapa final'!$R$84),"")</f>
        <v/>
      </c>
      <c r="V81" s="215" t="str">
        <f ca="1">IF(AND('Mapa final'!$AB$82="Alta",'Mapa final'!$AD$82="Catastrófico"),CONCATENATE("R26C",'Mapa final'!$R$82),"")</f>
        <v/>
      </c>
      <c r="W81" s="216" t="str">
        <f>IF(AND('Mapa final'!$AB$83="Alta",'Mapa final'!$AD$83="Catastrófico"),CONCATENATE("R26C",'Mapa final'!$R$83),"")</f>
        <v/>
      </c>
      <c r="X81" s="217" t="str">
        <f>IF(AND('Mapa final'!$AB$84="Alta",'Mapa final'!$AD$84="Catastrófico"),CONCATENATE("R26C",'Mapa final'!$R$84),"")</f>
        <v/>
      </c>
      <c r="Y81" s="41"/>
      <c r="Z81" s="281"/>
      <c r="AA81" s="282"/>
      <c r="AB81" s="282"/>
      <c r="AC81" s="282"/>
      <c r="AD81" s="282"/>
      <c r="AE81" s="283"/>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row>
    <row r="82" spans="1:61" ht="15" customHeight="1" x14ac:dyDescent="0.25">
      <c r="A82" s="41"/>
      <c r="B82" s="301"/>
      <c r="C82" s="302"/>
      <c r="D82" s="303"/>
      <c r="E82" s="288"/>
      <c r="F82" s="287"/>
      <c r="G82" s="287"/>
      <c r="H82" s="287"/>
      <c r="I82" s="287"/>
      <c r="J82" s="221" t="str">
        <f ca="1">IF(AND('Mapa final'!$AB$85="Alta",'Mapa final'!$AD$85="Moderado"),CONCATENATE("R27C",'Mapa final'!$R$85),"")</f>
        <v/>
      </c>
      <c r="K82" s="222" t="str">
        <f>IF(AND('Mapa final'!$AB$86="Alta",'Mapa final'!$AD$86="Moderado"),CONCATENATE("R27C",'Mapa final'!$R$86),"")</f>
        <v/>
      </c>
      <c r="L82" s="223" t="str">
        <f>IF(AND('Mapa final'!$AB$87="Alta",'Mapa final'!$AD$87="Moderado"),CONCATENATE("R27C",'Mapa final'!$R$87),"")</f>
        <v/>
      </c>
      <c r="M82" s="221" t="str">
        <f ca="1">IF(AND('Mapa final'!$AB$85="Alta",'Mapa final'!$AD$85="Moderado"),CONCATENATE("R27C",'Mapa final'!$R$85),"")</f>
        <v/>
      </c>
      <c r="N82" s="222" t="str">
        <f>IF(AND('Mapa final'!$AB$86="Alta",'Mapa final'!$AD$86="Moderado"),CONCATENATE("R27C",'Mapa final'!$R$86),"")</f>
        <v/>
      </c>
      <c r="O82" s="223" t="str">
        <f>IF(AND('Mapa final'!$AB$87="Alta",'Mapa final'!$AD$87="Moderado"),CONCATENATE("R27C",'Mapa final'!$R$87),"")</f>
        <v/>
      </c>
      <c r="P82" s="87" t="str">
        <f ca="1">IF(AND('Mapa final'!$AB$85="Alta",'Mapa final'!$AD$85="Moderado"),CONCATENATE("R27C",'Mapa final'!$R$85),"")</f>
        <v/>
      </c>
      <c r="Q82" s="40" t="str">
        <f>IF(AND('Mapa final'!$AB$86="Alta",'Mapa final'!$AD$86="Moderado"),CONCATENATE("R27C",'Mapa final'!$R$86),"")</f>
        <v/>
      </c>
      <c r="R82" s="88" t="str">
        <f>IF(AND('Mapa final'!$AB$87="Alta",'Mapa final'!$AD$87="Moderado"),CONCATENATE("R27C",'Mapa final'!$R$87),"")</f>
        <v/>
      </c>
      <c r="S82" s="87" t="str">
        <f ca="1">IF(AND('Mapa final'!$AB$85="Alta",'Mapa final'!$AD$85="Mayor"),CONCATENATE("R27C",'Mapa final'!$R$85),"")</f>
        <v/>
      </c>
      <c r="T82" s="40" t="str">
        <f>IF(AND('Mapa final'!$AB$86="Alta",'Mapa final'!$AD$86="Mayor"),CONCATENATE("R27C",'Mapa final'!$R$86),"")</f>
        <v/>
      </c>
      <c r="U82" s="88" t="str">
        <f>IF(AND('Mapa final'!$AB$87="Alta",'Mapa final'!$AD$87="Mayor"),CONCATENATE("R27C",'Mapa final'!$R$87),"")</f>
        <v/>
      </c>
      <c r="V82" s="215" t="str">
        <f ca="1">IF(AND('Mapa final'!$AB$85="Alta",'Mapa final'!$AD$85="Catastrófico"),CONCATENATE("R27C",'Mapa final'!$R$85),"")</f>
        <v/>
      </c>
      <c r="W82" s="216" t="str">
        <f>IF(AND('Mapa final'!$AB$86="Alta",'Mapa final'!$AD$86="Catastrófico"),CONCATENATE("R27C",'Mapa final'!$R$86),"")</f>
        <v/>
      </c>
      <c r="X82" s="217" t="str">
        <f>IF(AND('Mapa final'!$AB$87="Alta",'Mapa final'!$AD$87="Catastrófico"),CONCATENATE("R27C",'Mapa final'!$R$87),"")</f>
        <v/>
      </c>
      <c r="Y82" s="41"/>
      <c r="Z82" s="281"/>
      <c r="AA82" s="282"/>
      <c r="AB82" s="282"/>
      <c r="AC82" s="282"/>
      <c r="AD82" s="282"/>
      <c r="AE82" s="283"/>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row>
    <row r="83" spans="1:61" ht="15" customHeight="1" x14ac:dyDescent="0.25">
      <c r="A83" s="41"/>
      <c r="B83" s="301"/>
      <c r="C83" s="302"/>
      <c r="D83" s="303"/>
      <c r="E83" s="288"/>
      <c r="F83" s="287"/>
      <c r="G83" s="287"/>
      <c r="H83" s="287"/>
      <c r="I83" s="287"/>
      <c r="J83" s="221" t="str">
        <f ca="1">IF(AND('Mapa final'!$AB$88="Alta",'Mapa final'!$AD$88="Moderado"),CONCATENATE("R28C",'Mapa final'!$R$88),"")</f>
        <v/>
      </c>
      <c r="K83" s="222" t="str">
        <f>IF(AND('Mapa final'!$AB$89="Alta",'Mapa final'!$AD$89="Moderado"),CONCATENATE("R28C",'Mapa final'!$R$89),"")</f>
        <v/>
      </c>
      <c r="L83" s="223" t="str">
        <f>IF(AND('Mapa final'!$AB$90="Alta",'Mapa final'!$AD$90="Moderado"),CONCATENATE("R28C",'Mapa final'!$R$90),"")</f>
        <v/>
      </c>
      <c r="M83" s="221" t="str">
        <f ca="1">IF(AND('Mapa final'!$AB$88="Alta",'Mapa final'!$AD$88="Moderado"),CONCATENATE("R28C",'Mapa final'!$R$88),"")</f>
        <v/>
      </c>
      <c r="N83" s="222" t="str">
        <f>IF(AND('Mapa final'!$AB$89="Alta",'Mapa final'!$AD$89="Moderado"),CONCATENATE("R28C",'Mapa final'!$R$89),"")</f>
        <v/>
      </c>
      <c r="O83" s="223" t="str">
        <f>IF(AND('Mapa final'!$AB$90="Alta",'Mapa final'!$AD$90="Moderado"),CONCATENATE("R28C",'Mapa final'!$R$90),"")</f>
        <v/>
      </c>
      <c r="P83" s="87" t="str">
        <f ca="1">IF(AND('Mapa final'!$AB$88="Alta",'Mapa final'!$AD$88="Moderado"),CONCATENATE("R28C",'Mapa final'!$R$88),"")</f>
        <v/>
      </c>
      <c r="Q83" s="40" t="str">
        <f>IF(AND('Mapa final'!$AB$89="Alta",'Mapa final'!$AD$89="Moderado"),CONCATENATE("R28C",'Mapa final'!$R$89),"")</f>
        <v/>
      </c>
      <c r="R83" s="88" t="str">
        <f>IF(AND('Mapa final'!$AB$90="Alta",'Mapa final'!$AD$90="Moderado"),CONCATENATE("R28C",'Mapa final'!$R$90),"")</f>
        <v/>
      </c>
      <c r="S83" s="87" t="str">
        <f ca="1">IF(AND('Mapa final'!$AB$88="Alta",'Mapa final'!$AD$88="Mayor"),CONCATENATE("R28C",'Mapa final'!$R$88),"")</f>
        <v/>
      </c>
      <c r="T83" s="40" t="str">
        <f>IF(AND('Mapa final'!$AB$89="Alta",'Mapa final'!$AD$89="Mayor"),CONCATENATE("R28C",'Mapa final'!$R$89),"")</f>
        <v/>
      </c>
      <c r="U83" s="88" t="str">
        <f>IF(AND('Mapa final'!$AB$90="Alta",'Mapa final'!$AD$90="Mayor"),CONCATENATE("R28C",'Mapa final'!$R$90),"")</f>
        <v/>
      </c>
      <c r="V83" s="215" t="str">
        <f ca="1">IF(AND('Mapa final'!$AB$88="Alta",'Mapa final'!$AD$88="Catastrófico"),CONCATENATE("R28C",'Mapa final'!$R$88),"")</f>
        <v/>
      </c>
      <c r="W83" s="216" t="str">
        <f>IF(AND('Mapa final'!$AB$89="Alta",'Mapa final'!$AD$89="Catastrófico"),CONCATENATE("R28C",'Mapa final'!$R$89),"")</f>
        <v/>
      </c>
      <c r="X83" s="217" t="str">
        <f>IF(AND('Mapa final'!$AB$90="Alta",'Mapa final'!$AD$90="Catastrófico"),CONCATENATE("R28C",'Mapa final'!$R$90),"")</f>
        <v/>
      </c>
      <c r="Y83" s="41"/>
      <c r="Z83" s="281"/>
      <c r="AA83" s="282"/>
      <c r="AB83" s="282"/>
      <c r="AC83" s="282"/>
      <c r="AD83" s="282"/>
      <c r="AE83" s="283"/>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row>
    <row r="84" spans="1:61" ht="15" customHeight="1" x14ac:dyDescent="0.25">
      <c r="A84" s="41"/>
      <c r="B84" s="301"/>
      <c r="C84" s="302"/>
      <c r="D84" s="303"/>
      <c r="E84" s="288"/>
      <c r="F84" s="287"/>
      <c r="G84" s="287"/>
      <c r="H84" s="287"/>
      <c r="I84" s="287"/>
      <c r="J84" s="221" t="str">
        <f ca="1">IF(AND('Mapa final'!$AB$91="Alta",'Mapa final'!$AD$91="Moderado"),CONCATENATE("R29C",'Mapa final'!$R$91),"")</f>
        <v/>
      </c>
      <c r="K84" s="222" t="str">
        <f>IF(AND('Mapa final'!$AB$92="Alta",'Mapa final'!$AD$92="Moderado"),CONCATENATE("R29C",'Mapa final'!$R$92),"")</f>
        <v/>
      </c>
      <c r="L84" s="223" t="str">
        <f>IF(AND('Mapa final'!$AB$93="Alta",'Mapa final'!$AD$93="Moderado"),CONCATENATE("R29C",'Mapa final'!$R$93),"")</f>
        <v/>
      </c>
      <c r="M84" s="221" t="str">
        <f ca="1">IF(AND('Mapa final'!$AB$91="Alta",'Mapa final'!$AD$91="Moderado"),CONCATENATE("R29C",'Mapa final'!$R$91),"")</f>
        <v/>
      </c>
      <c r="N84" s="222" t="str">
        <f>IF(AND('Mapa final'!$AB$92="Alta",'Mapa final'!$AD$92="Moderado"),CONCATENATE("R29C",'Mapa final'!$R$92),"")</f>
        <v/>
      </c>
      <c r="O84" s="223" t="str">
        <f>IF(AND('Mapa final'!$AB$93="Alta",'Mapa final'!$AD$93="Moderado"),CONCATENATE("R29C",'Mapa final'!$R$93),"")</f>
        <v/>
      </c>
      <c r="P84" s="87" t="str">
        <f ca="1">IF(AND('Mapa final'!$AB$91="Alta",'Mapa final'!$AD$91="Moderado"),CONCATENATE("R29C",'Mapa final'!$R$91),"")</f>
        <v/>
      </c>
      <c r="Q84" s="40" t="str">
        <f>IF(AND('Mapa final'!$AB$92="Alta",'Mapa final'!$AD$92="Moderado"),CONCATENATE("R29C",'Mapa final'!$R$92),"")</f>
        <v/>
      </c>
      <c r="R84" s="88" t="str">
        <f>IF(AND('Mapa final'!$AB$93="Alta",'Mapa final'!$AD$93="Moderado"),CONCATENATE("R29C",'Mapa final'!$R$93),"")</f>
        <v/>
      </c>
      <c r="S84" s="87" t="str">
        <f ca="1">IF(AND('Mapa final'!$AB$91="Alta",'Mapa final'!$AD$91="Mayor"),CONCATENATE("R29C",'Mapa final'!$R$91),"")</f>
        <v/>
      </c>
      <c r="T84" s="40" t="str">
        <f>IF(AND('Mapa final'!$AB$92="Alta",'Mapa final'!$AD$92="Mayor"),CONCATENATE("R29C",'Mapa final'!$R$92),"")</f>
        <v/>
      </c>
      <c r="U84" s="88" t="str">
        <f>IF(AND('Mapa final'!$AB$93="Alta",'Mapa final'!$AD$93="Mayor"),CONCATENATE("R29C",'Mapa final'!$R$93),"")</f>
        <v/>
      </c>
      <c r="V84" s="215" t="str">
        <f ca="1">IF(AND('Mapa final'!$AB$91="Alta",'Mapa final'!$AD$91="Catastrófico"),CONCATENATE("R29C",'Mapa final'!$R$91),"")</f>
        <v/>
      </c>
      <c r="W84" s="216" t="str">
        <f>IF(AND('Mapa final'!$AB$92="Alta",'Mapa final'!$AD$92="Catastrófico"),CONCATENATE("R29C",'Mapa final'!$R$92),"")</f>
        <v/>
      </c>
      <c r="X84" s="217" t="str">
        <f>IF(AND('Mapa final'!$AB$93="Alta",'Mapa final'!$AD$93="Catastrófico"),CONCATENATE("R29C",'Mapa final'!$R$93),"")</f>
        <v/>
      </c>
      <c r="Y84" s="41"/>
      <c r="Z84" s="281"/>
      <c r="AA84" s="282"/>
      <c r="AB84" s="282"/>
      <c r="AC84" s="282"/>
      <c r="AD84" s="282"/>
      <c r="AE84" s="283"/>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row>
    <row r="85" spans="1:61" ht="15" customHeight="1" x14ac:dyDescent="0.25">
      <c r="A85" s="41"/>
      <c r="B85" s="301"/>
      <c r="C85" s="302"/>
      <c r="D85" s="303"/>
      <c r="E85" s="288"/>
      <c r="F85" s="287"/>
      <c r="G85" s="287"/>
      <c r="H85" s="287"/>
      <c r="I85" s="287"/>
      <c r="J85" s="221" t="str">
        <f ca="1">IF(AND('Mapa final'!$AB$94="Alta",'Mapa final'!$AD$94="Moderado"),CONCATENATE("R30C",'Mapa final'!$R$94),"")</f>
        <v/>
      </c>
      <c r="K85" s="222" t="str">
        <f>IF(AND('Mapa final'!$AB$95="Alta",'Mapa final'!$AD$95="Moderado"),CONCATENATE("R30C",'Mapa final'!$R$95),"")</f>
        <v/>
      </c>
      <c r="L85" s="223" t="str">
        <f>IF(AND('Mapa final'!$AB$96="Alta",'Mapa final'!$AD$96="Moderado"),CONCATENATE("R30C",'Mapa final'!$R$96),"")</f>
        <v/>
      </c>
      <c r="M85" s="221" t="str">
        <f ca="1">IF(AND('Mapa final'!$AB$94="Alta",'Mapa final'!$AD$94="Moderado"),CONCATENATE("R30C",'Mapa final'!$R$94),"")</f>
        <v/>
      </c>
      <c r="N85" s="222" t="str">
        <f>IF(AND('Mapa final'!$AB$95="Alta",'Mapa final'!$AD$95="Moderado"),CONCATENATE("R30C",'Mapa final'!$R$95),"")</f>
        <v/>
      </c>
      <c r="O85" s="223" t="str">
        <f>IF(AND('Mapa final'!$AB$96="Alta",'Mapa final'!$AD$96="Moderado"),CONCATENATE("R30C",'Mapa final'!$R$96),"")</f>
        <v/>
      </c>
      <c r="P85" s="87" t="str">
        <f ca="1">IF(AND('Mapa final'!$AB$94="Alta",'Mapa final'!$AD$94="Moderado"),CONCATENATE("R30C",'Mapa final'!$R$94),"")</f>
        <v/>
      </c>
      <c r="Q85" s="40" t="str">
        <f>IF(AND('Mapa final'!$AB$95="Alta",'Mapa final'!$AD$95="Moderado"),CONCATENATE("R30C",'Mapa final'!$R$95),"")</f>
        <v/>
      </c>
      <c r="R85" s="88" t="str">
        <f>IF(AND('Mapa final'!$AB$96="Alta",'Mapa final'!$AD$96="Moderado"),CONCATENATE("R30C",'Mapa final'!$R$96),"")</f>
        <v/>
      </c>
      <c r="S85" s="87" t="str">
        <f ca="1">IF(AND('Mapa final'!$AB$94="Alta",'Mapa final'!$AD$94="Mayor"),CONCATENATE("R30C",'Mapa final'!$R$94),"")</f>
        <v/>
      </c>
      <c r="T85" s="40" t="str">
        <f>IF(AND('Mapa final'!$AB$95="Alta",'Mapa final'!$AD$95="Mayor"),CONCATENATE("R30C",'Mapa final'!$R$95),"")</f>
        <v/>
      </c>
      <c r="U85" s="88" t="str">
        <f>IF(AND('Mapa final'!$AB$96="Alta",'Mapa final'!$AD$96="Mayor"),CONCATENATE("R30C",'Mapa final'!$R$96),"")</f>
        <v/>
      </c>
      <c r="V85" s="215" t="str">
        <f ca="1">IF(AND('Mapa final'!$AB$94="Alta",'Mapa final'!$AD$94="Catastrófico"),CONCATENATE("R30C",'Mapa final'!$R$94),"")</f>
        <v/>
      </c>
      <c r="W85" s="216" t="str">
        <f>IF(AND('Mapa final'!$AB$95="Alta",'Mapa final'!$AD$95="Catastrófico"),CONCATENATE("R30C",'Mapa final'!$R$95),"")</f>
        <v/>
      </c>
      <c r="X85" s="217" t="str">
        <f>IF(AND('Mapa final'!$AB$96="Alta",'Mapa final'!$AD$96="Catastrófico"),CONCATENATE("R30C",'Mapa final'!$R$96),"")</f>
        <v/>
      </c>
      <c r="Y85" s="41"/>
      <c r="Z85" s="281"/>
      <c r="AA85" s="282"/>
      <c r="AB85" s="282"/>
      <c r="AC85" s="282"/>
      <c r="AD85" s="282"/>
      <c r="AE85" s="283"/>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row>
    <row r="86" spans="1:61" ht="15" customHeight="1" x14ac:dyDescent="0.25">
      <c r="A86" s="41"/>
      <c r="B86" s="301"/>
      <c r="C86" s="302"/>
      <c r="D86" s="303"/>
      <c r="E86" s="288"/>
      <c r="F86" s="287"/>
      <c r="G86" s="287"/>
      <c r="H86" s="287"/>
      <c r="I86" s="287"/>
      <c r="J86" s="221" t="str">
        <f>IF(AND('Mapa final'!$AB$97="Alta",'Mapa final'!$AD$97="Moderado"),CONCATENATE("R31C",'Mapa final'!$R$97),"")</f>
        <v/>
      </c>
      <c r="K86" s="222" t="str">
        <f>IF(AND('Mapa final'!$AB$98="Alta",'Mapa final'!$AD$98="Moderado"),CONCATENATE("R31C",'Mapa final'!$R$98),"")</f>
        <v/>
      </c>
      <c r="L86" s="222" t="str">
        <f>IF(AND('Mapa final'!$AB$99="Alta",'Mapa final'!$AD$99="Moderado"),CONCATENATE("R31C",'Mapa final'!$R$99),"")</f>
        <v/>
      </c>
      <c r="M86" s="221" t="str">
        <f>IF(AND('Mapa final'!$AB$97="Alta",'Mapa final'!$AD$97="Moderado"),CONCATENATE("R31C",'Mapa final'!$R$97),"")</f>
        <v/>
      </c>
      <c r="N86" s="222" t="str">
        <f>IF(AND('Mapa final'!$AB$98="Alta",'Mapa final'!$AD$98="Moderado"),CONCATENATE("R31C",'Mapa final'!$R$98),"")</f>
        <v/>
      </c>
      <c r="O86" s="222" t="str">
        <f>IF(AND('Mapa final'!$AB$99="Alta",'Mapa final'!$AD$99="Moderado"),CONCATENATE("R31C",'Mapa final'!$R$99),"")</f>
        <v/>
      </c>
      <c r="P86" s="87" t="str">
        <f>IF(AND('Mapa final'!$AB$97="Alta",'Mapa final'!$AD$97="Moderado"),CONCATENATE("R31C",'Mapa final'!$R$97),"")</f>
        <v/>
      </c>
      <c r="Q86" s="40" t="str">
        <f>IF(AND('Mapa final'!$AB$98="Alta",'Mapa final'!$AD$98="Moderado"),CONCATENATE("R31C",'Mapa final'!$R$98),"")</f>
        <v/>
      </c>
      <c r="R86" s="40" t="str">
        <f>IF(AND('Mapa final'!$AB$99="Alta",'Mapa final'!$AD$99="Moderado"),CONCATENATE("R31C",'Mapa final'!$R$99),"")</f>
        <v/>
      </c>
      <c r="S86" s="87" t="str">
        <f>IF(AND('Mapa final'!$AB$97="Alta",'Mapa final'!$AD$97="Mayor"),CONCATENATE("R31C",'Mapa final'!$R$97),"")</f>
        <v/>
      </c>
      <c r="T86" s="40" t="str">
        <f>IF(AND('Mapa final'!$AB$98="Alta",'Mapa final'!$AD$98="Mayor"),CONCATENATE("R31C",'Mapa final'!$R$98),"")</f>
        <v/>
      </c>
      <c r="U86" s="40" t="str">
        <f>IF(AND('Mapa final'!$AB$99="Alta",'Mapa final'!$AD$99="Mayor"),CONCATENATE("R31C",'Mapa final'!$R$99),"")</f>
        <v/>
      </c>
      <c r="V86" s="215" t="str">
        <f>IF(AND('Mapa final'!$AB$97="Alta",'Mapa final'!$AD$97="Catastrófico"),CONCATENATE("R31C",'Mapa final'!$R$97),"")</f>
        <v/>
      </c>
      <c r="W86" s="216" t="str">
        <f>IF(AND('Mapa final'!$AB$98="Alta",'Mapa final'!$AD$98="Catastrófico"),CONCATENATE("R31C",'Mapa final'!$R$98),"")</f>
        <v/>
      </c>
      <c r="X86" s="217" t="str">
        <f>IF(AND('Mapa final'!$AB$99="Alta",'Mapa final'!$AD$99="Catastrófico"),CONCATENATE("R31C",'Mapa final'!$R$99),"")</f>
        <v/>
      </c>
      <c r="Y86" s="41"/>
      <c r="Z86" s="281"/>
      <c r="AA86" s="282"/>
      <c r="AB86" s="282"/>
      <c r="AC86" s="282"/>
      <c r="AD86" s="282"/>
      <c r="AE86" s="283"/>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row>
    <row r="87" spans="1:61" ht="15" customHeight="1" x14ac:dyDescent="0.25">
      <c r="A87" s="41"/>
      <c r="B87" s="301"/>
      <c r="C87" s="302"/>
      <c r="D87" s="303"/>
      <c r="E87" s="288"/>
      <c r="F87" s="287"/>
      <c r="G87" s="287"/>
      <c r="H87" s="287"/>
      <c r="I87" s="287"/>
      <c r="J87" s="221" t="str">
        <f ca="1">IF(AND('Mapa final'!$AB$100="Alta",'Mapa final'!$AD$100="Moderado"),CONCATENATE("R32C",'Mapa final'!$R$100),"")</f>
        <v/>
      </c>
      <c r="K87" s="222" t="str">
        <f>IF(AND('Mapa final'!$AB$101="Alta",'Mapa final'!$AD$101="Moderado"),CONCATENATE("R32C",'Mapa final'!$R$101),"")</f>
        <v/>
      </c>
      <c r="L87" s="223" t="str">
        <f>IF(AND('Mapa final'!$AB$102="Alta",'Mapa final'!$AD$102="Moderado"),CONCATENATE("R32C",'Mapa final'!$R$102),"")</f>
        <v/>
      </c>
      <c r="M87" s="221" t="str">
        <f ca="1">IF(AND('Mapa final'!$AB$100="Alta",'Mapa final'!$AD$100="Moderado"),CONCATENATE("R32C",'Mapa final'!$R$100),"")</f>
        <v/>
      </c>
      <c r="N87" s="222" t="str">
        <f>IF(AND('Mapa final'!$AB$101="Alta",'Mapa final'!$AD$101="Moderado"),CONCATENATE("R32C",'Mapa final'!$R$101),"")</f>
        <v/>
      </c>
      <c r="O87" s="223" t="str">
        <f>IF(AND('Mapa final'!$AB$102="Alta",'Mapa final'!$AD$102="Moderado"),CONCATENATE("R32C",'Mapa final'!$R$102),"")</f>
        <v/>
      </c>
      <c r="P87" s="87" t="str">
        <f ca="1">IF(AND('Mapa final'!$AB$100="Alta",'Mapa final'!$AD$100="Moderado"),CONCATENATE("R32C",'Mapa final'!$R$100),"")</f>
        <v/>
      </c>
      <c r="Q87" s="40" t="str">
        <f>IF(AND('Mapa final'!$AB$101="Alta",'Mapa final'!$AD$101="Moderado"),CONCATENATE("R32C",'Mapa final'!$R$101),"")</f>
        <v/>
      </c>
      <c r="R87" s="88" t="str">
        <f>IF(AND('Mapa final'!$AB$102="Alta",'Mapa final'!$AD$102="Moderado"),CONCATENATE("R32C",'Mapa final'!$R$102),"")</f>
        <v/>
      </c>
      <c r="S87" s="87" t="str">
        <f ca="1">IF(AND('Mapa final'!$AB$100="Alta",'Mapa final'!$AD$100="Mayor"),CONCATENATE("R32C",'Mapa final'!$R$100),"")</f>
        <v/>
      </c>
      <c r="T87" s="40" t="str">
        <f>IF(AND('Mapa final'!$AB$101="Alta",'Mapa final'!$AD$101="Mayor"),CONCATENATE("R32C",'Mapa final'!$R$101),"")</f>
        <v/>
      </c>
      <c r="U87" s="88" t="str">
        <f>IF(AND('Mapa final'!$AB$102="Alta",'Mapa final'!$AD$102="Mayor"),CONCATENATE("R32C",'Mapa final'!$R$102),"")</f>
        <v/>
      </c>
      <c r="V87" s="215" t="str">
        <f ca="1">IF(AND('Mapa final'!$AB$100="Alta",'Mapa final'!$AD$100="Catastrófico"),CONCATENATE("R32C",'Mapa final'!$R$100),"")</f>
        <v/>
      </c>
      <c r="W87" s="216" t="str">
        <f>IF(AND('Mapa final'!$AB$101="Alta",'Mapa final'!$AD$101="Catastrófico"),CONCATENATE("R32C",'Mapa final'!$R$101),"")</f>
        <v/>
      </c>
      <c r="X87" s="217" t="str">
        <f>IF(AND('Mapa final'!$AB$102="Alta",'Mapa final'!$AD$102="Catastrófico"),CONCATENATE("R32C",'Mapa final'!$R$102),"")</f>
        <v/>
      </c>
      <c r="Y87" s="41"/>
      <c r="Z87" s="281"/>
      <c r="AA87" s="282"/>
      <c r="AB87" s="282"/>
      <c r="AC87" s="282"/>
      <c r="AD87" s="282"/>
      <c r="AE87" s="283"/>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row>
    <row r="88" spans="1:61" ht="15" customHeight="1" x14ac:dyDescent="0.25">
      <c r="A88" s="41"/>
      <c r="B88" s="301"/>
      <c r="C88" s="302"/>
      <c r="D88" s="303"/>
      <c r="E88" s="288"/>
      <c r="F88" s="287"/>
      <c r="G88" s="287"/>
      <c r="H88" s="287"/>
      <c r="I88" s="287"/>
      <c r="J88" s="221" t="str">
        <f ca="1">IF(AND('Mapa final'!$AB$103="Alta",'Mapa final'!$AD$103="Moderado"),CONCATENATE("R33C",'Mapa final'!$R$103),"")</f>
        <v/>
      </c>
      <c r="K88" s="222" t="str">
        <f>IF(AND('Mapa final'!$AB$104="Alta",'Mapa final'!$AD$104="Moderado"),CONCATENATE("R33C",'Mapa final'!$R$104),"")</f>
        <v/>
      </c>
      <c r="L88" s="223" t="str">
        <f>IF(AND('Mapa final'!$AB$105="Alta",'Mapa final'!$AD$105="Moderado"),CONCATENATE("R33C",'Mapa final'!$R$105),"")</f>
        <v/>
      </c>
      <c r="M88" s="221" t="str">
        <f ca="1">IF(AND('Mapa final'!$AB$103="Alta",'Mapa final'!$AD$103="Moderado"),CONCATENATE("R33C",'Mapa final'!$R$103),"")</f>
        <v/>
      </c>
      <c r="N88" s="222" t="str">
        <f>IF(AND('Mapa final'!$AB$104="Alta",'Mapa final'!$AD$104="Moderado"),CONCATENATE("R33C",'Mapa final'!$R$104),"")</f>
        <v/>
      </c>
      <c r="O88" s="223" t="str">
        <f>IF(AND('Mapa final'!$AB$105="Alta",'Mapa final'!$AD$105="Moderado"),CONCATENATE("R33C",'Mapa final'!$R$105),"")</f>
        <v/>
      </c>
      <c r="P88" s="87" t="str">
        <f ca="1">IF(AND('Mapa final'!$AB$103="Alta",'Mapa final'!$AD$103="Moderado"),CONCATENATE("R33C",'Mapa final'!$R$103),"")</f>
        <v/>
      </c>
      <c r="Q88" s="40" t="str">
        <f>IF(AND('Mapa final'!$AB$104="Alta",'Mapa final'!$AD$104="Moderado"),CONCATENATE("R33C",'Mapa final'!$R$104),"")</f>
        <v/>
      </c>
      <c r="R88" s="88" t="str">
        <f>IF(AND('Mapa final'!$AB$105="Alta",'Mapa final'!$AD$105="Moderado"),CONCATENATE("R33C",'Mapa final'!$R$105),"")</f>
        <v/>
      </c>
      <c r="S88" s="87" t="str">
        <f ca="1">IF(AND('Mapa final'!$AB$103="Alta",'Mapa final'!$AD$103="Mayor"),CONCATENATE("R33C",'Mapa final'!$R$103),"")</f>
        <v/>
      </c>
      <c r="T88" s="40" t="str">
        <f>IF(AND('Mapa final'!$AB$104="Alta",'Mapa final'!$AD$104="Mayor"),CONCATENATE("R33C",'Mapa final'!$R$104),"")</f>
        <v/>
      </c>
      <c r="U88" s="88" t="str">
        <f>IF(AND('Mapa final'!$AB$105="Alta",'Mapa final'!$AD$105="Mayor"),CONCATENATE("R33C",'Mapa final'!$R$105),"")</f>
        <v/>
      </c>
      <c r="V88" s="215" t="str">
        <f ca="1">IF(AND('Mapa final'!$AB$103="Alta",'Mapa final'!$AD$103="Catastrófico"),CONCATENATE("R33C",'Mapa final'!$R$103),"")</f>
        <v/>
      </c>
      <c r="W88" s="216" t="str">
        <f>IF(AND('Mapa final'!$AB$104="Alta",'Mapa final'!$AD$104="Catastrófico"),CONCATENATE("R33C",'Mapa final'!$R$104),"")</f>
        <v/>
      </c>
      <c r="X88" s="217" t="str">
        <f>IF(AND('Mapa final'!$AB$105="Alta",'Mapa final'!$AD$105="Catastrófico"),CONCATENATE("R33C",'Mapa final'!$R$105),"")</f>
        <v/>
      </c>
      <c r="Y88" s="41"/>
      <c r="Z88" s="281"/>
      <c r="AA88" s="282"/>
      <c r="AB88" s="282"/>
      <c r="AC88" s="282"/>
      <c r="AD88" s="282"/>
      <c r="AE88" s="283"/>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row>
    <row r="89" spans="1:61" ht="15" customHeight="1" x14ac:dyDescent="0.25">
      <c r="A89" s="41"/>
      <c r="B89" s="301"/>
      <c r="C89" s="302"/>
      <c r="D89" s="303"/>
      <c r="E89" s="288"/>
      <c r="F89" s="287"/>
      <c r="G89" s="287"/>
      <c r="H89" s="287"/>
      <c r="I89" s="287"/>
      <c r="J89" s="221" t="str">
        <f ca="1">IF(AND('Mapa final'!$AB$106="Alta",'Mapa final'!$AD$106="Moderado"),CONCATENATE("R34C",'Mapa final'!$R$106),"")</f>
        <v/>
      </c>
      <c r="K89" s="222" t="str">
        <f>IF(AND('Mapa final'!$AB$107="Alta",'Mapa final'!$AD$107="Moderado"),CONCATENATE("R34C",'Mapa final'!$R$107),"")</f>
        <v/>
      </c>
      <c r="L89" s="223" t="str">
        <f>IF(AND('Mapa final'!$AB$108="Alta",'Mapa final'!$AD$108="Moderado"),CONCATENATE("R34C",'Mapa final'!$R$108),"")</f>
        <v/>
      </c>
      <c r="M89" s="221" t="str">
        <f ca="1">IF(AND('Mapa final'!$AB$106="Alta",'Mapa final'!$AD$106="Moderado"),CONCATENATE("R34C",'Mapa final'!$R$106),"")</f>
        <v/>
      </c>
      <c r="N89" s="222" t="str">
        <f>IF(AND('Mapa final'!$AB$107="Alta",'Mapa final'!$AD$107="Moderado"),CONCATENATE("R34C",'Mapa final'!$R$107),"")</f>
        <v/>
      </c>
      <c r="O89" s="223" t="str">
        <f>IF(AND('Mapa final'!$AB$108="Alta",'Mapa final'!$AD$108="Moderado"),CONCATENATE("R34C",'Mapa final'!$R$108),"")</f>
        <v/>
      </c>
      <c r="P89" s="87" t="str">
        <f ca="1">IF(AND('Mapa final'!$AB$106="Alta",'Mapa final'!$AD$106="Moderado"),CONCATENATE("R34C",'Mapa final'!$R$106),"")</f>
        <v/>
      </c>
      <c r="Q89" s="40" t="str">
        <f>IF(AND('Mapa final'!$AB$107="Alta",'Mapa final'!$AD$107="Moderado"),CONCATENATE("R34C",'Mapa final'!$R$107),"")</f>
        <v/>
      </c>
      <c r="R89" s="88" t="str">
        <f>IF(AND('Mapa final'!$AB$108="Alta",'Mapa final'!$AD$108="Moderado"),CONCATENATE("R34C",'Mapa final'!$R$108),"")</f>
        <v/>
      </c>
      <c r="S89" s="87" t="str">
        <f ca="1">IF(AND('Mapa final'!$AB$106="Alta",'Mapa final'!$AD$106="Mayor"),CONCATENATE("R34C",'Mapa final'!$R$106),"")</f>
        <v/>
      </c>
      <c r="T89" s="40" t="str">
        <f>IF(AND('Mapa final'!$AB$107="Alta",'Mapa final'!$AD$107="Mayor"),CONCATENATE("R34C",'Mapa final'!$R$107),"")</f>
        <v/>
      </c>
      <c r="U89" s="88" t="str">
        <f>IF(AND('Mapa final'!$AB$108="Alta",'Mapa final'!$AD$108="Mayor"),CONCATENATE("R34C",'Mapa final'!$R$108),"")</f>
        <v/>
      </c>
      <c r="V89" s="215" t="str">
        <f ca="1">IF(AND('Mapa final'!$AB$106="Alta",'Mapa final'!$AD$106="Catastrófico"),CONCATENATE("R34C",'Mapa final'!$R$106),"")</f>
        <v/>
      </c>
      <c r="W89" s="216" t="str">
        <f>IF(AND('Mapa final'!$AB$107="Alta",'Mapa final'!$AD$107="Catastrófico"),CONCATENATE("R34C",'Mapa final'!$R$107),"")</f>
        <v/>
      </c>
      <c r="X89" s="217" t="str">
        <f>IF(AND('Mapa final'!$AB$108="Alta",'Mapa final'!$AD$108="Catastrófico"),CONCATENATE("R34C",'Mapa final'!$R$108),"")</f>
        <v/>
      </c>
      <c r="Y89" s="41"/>
      <c r="Z89" s="281"/>
      <c r="AA89" s="282"/>
      <c r="AB89" s="282"/>
      <c r="AC89" s="282"/>
      <c r="AD89" s="282"/>
      <c r="AE89" s="283"/>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row>
    <row r="90" spans="1:61" ht="15" customHeight="1" x14ac:dyDescent="0.25">
      <c r="A90" s="41"/>
      <c r="B90" s="301"/>
      <c r="C90" s="302"/>
      <c r="D90" s="303"/>
      <c r="E90" s="288"/>
      <c r="F90" s="287"/>
      <c r="G90" s="287"/>
      <c r="H90" s="287"/>
      <c r="I90" s="287"/>
      <c r="J90" s="221" t="str">
        <f ca="1">IF(AND('Mapa final'!$AB$109="Alta",'Mapa final'!$AD$109="Moderado"),CONCATENATE("R35C",'Mapa final'!$R$109),"")</f>
        <v/>
      </c>
      <c r="K90" s="222" t="str">
        <f>IF(AND('Mapa final'!$AB$110="Alta",'Mapa final'!$AD$110="Moderado"),CONCATENATE("R35C",'Mapa final'!$R$110),"")</f>
        <v/>
      </c>
      <c r="L90" s="223" t="str">
        <f>IF(AND('Mapa final'!$AB$111="Alta",'Mapa final'!$AD$111="Moderado"),CONCATENATE("R35C",'Mapa final'!$R$111),"")</f>
        <v/>
      </c>
      <c r="M90" s="221" t="str">
        <f ca="1">IF(AND('Mapa final'!$AB$109="Alta",'Mapa final'!$AD$109="Moderado"),CONCATENATE("R35C",'Mapa final'!$R$109),"")</f>
        <v/>
      </c>
      <c r="N90" s="222" t="str">
        <f>IF(AND('Mapa final'!$AB$110="Alta",'Mapa final'!$AD$110="Moderado"),CONCATENATE("R35C",'Mapa final'!$R$110),"")</f>
        <v/>
      </c>
      <c r="O90" s="223" t="str">
        <f>IF(AND('Mapa final'!$AB$111="Alta",'Mapa final'!$AD$111="Moderado"),CONCATENATE("R35C",'Mapa final'!$R$111),"")</f>
        <v/>
      </c>
      <c r="P90" s="87" t="str">
        <f ca="1">IF(AND('Mapa final'!$AB$109="Alta",'Mapa final'!$AD$109="Moderado"),CONCATENATE("R35C",'Mapa final'!$R$109),"")</f>
        <v/>
      </c>
      <c r="Q90" s="40" t="str">
        <f>IF(AND('Mapa final'!$AB$110="Alta",'Mapa final'!$AD$110="Moderado"),CONCATENATE("R35C",'Mapa final'!$R$110),"")</f>
        <v/>
      </c>
      <c r="R90" s="88" t="str">
        <f>IF(AND('Mapa final'!$AB$111="Alta",'Mapa final'!$AD$111="Moderado"),CONCATENATE("R35C",'Mapa final'!$R$111),"")</f>
        <v/>
      </c>
      <c r="S90" s="87" t="str">
        <f ca="1">IF(AND('Mapa final'!$AB$109="Alta",'Mapa final'!$AD$109="Mayor"),CONCATENATE("R35C",'Mapa final'!$R$109),"")</f>
        <v/>
      </c>
      <c r="T90" s="40" t="str">
        <f>IF(AND('Mapa final'!$AB$110="Alta",'Mapa final'!$AD$110="Mayor"),CONCATENATE("R35C",'Mapa final'!$R$110),"")</f>
        <v/>
      </c>
      <c r="U90" s="88" t="str">
        <f>IF(AND('Mapa final'!$AB$111="Alta",'Mapa final'!$AD$111="Mayor"),CONCATENATE("R35C",'Mapa final'!$R$111),"")</f>
        <v/>
      </c>
      <c r="V90" s="215" t="str">
        <f ca="1">IF(AND('Mapa final'!$AB$109="Alta",'Mapa final'!$AD$109="Catastrófico"),CONCATENATE("R35C",'Mapa final'!$R$109),"")</f>
        <v/>
      </c>
      <c r="W90" s="216" t="str">
        <f>IF(AND('Mapa final'!$AB$110="Alta",'Mapa final'!$AD$110="Catastrófico"),CONCATENATE("R35C",'Mapa final'!$R$110),"")</f>
        <v/>
      </c>
      <c r="X90" s="217" t="str">
        <f>IF(AND('Mapa final'!$AB$111="Alta",'Mapa final'!$AD$111="Catastrófico"),CONCATENATE("R35C",'Mapa final'!$R$111),"")</f>
        <v/>
      </c>
      <c r="Y90" s="41"/>
      <c r="Z90" s="281"/>
      <c r="AA90" s="282"/>
      <c r="AB90" s="282"/>
      <c r="AC90" s="282"/>
      <c r="AD90" s="282"/>
      <c r="AE90" s="283"/>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row>
    <row r="91" spans="1:61" ht="15" customHeight="1" x14ac:dyDescent="0.25">
      <c r="A91" s="41"/>
      <c r="B91" s="301"/>
      <c r="C91" s="302"/>
      <c r="D91" s="303"/>
      <c r="E91" s="288"/>
      <c r="F91" s="287"/>
      <c r="G91" s="287"/>
      <c r="H91" s="287"/>
      <c r="I91" s="287"/>
      <c r="J91" s="221" t="str">
        <f ca="1">IF(AND('Mapa final'!$AB$112="Alta",'Mapa final'!$AD$112="Moderado"),CONCATENATE("R36C",'Mapa final'!$R$112),"")</f>
        <v/>
      </c>
      <c r="K91" s="222" t="str">
        <f>IF(AND('Mapa final'!$AB$113="Alta",'Mapa final'!$AD$113="Moderado"),CONCATENATE("R36C",'Mapa final'!$R$113),"")</f>
        <v/>
      </c>
      <c r="L91" s="223" t="str">
        <f>IF(AND('Mapa final'!$AB$114="Alta",'Mapa final'!$AD$114="Moderado"),CONCATENATE("R36C",'Mapa final'!$R$114),"")</f>
        <v/>
      </c>
      <c r="M91" s="221" t="str">
        <f ca="1">IF(AND('Mapa final'!$AB$112="Alta",'Mapa final'!$AD$112="Moderado"),CONCATENATE("R36C",'Mapa final'!$R$112),"")</f>
        <v/>
      </c>
      <c r="N91" s="222" t="str">
        <f>IF(AND('Mapa final'!$AB$113="Alta",'Mapa final'!$AD$113="Moderado"),CONCATENATE("R36C",'Mapa final'!$R$113),"")</f>
        <v/>
      </c>
      <c r="O91" s="223" t="str">
        <f>IF(AND('Mapa final'!$AB$114="Alta",'Mapa final'!$AD$114="Moderado"),CONCATENATE("R36C",'Mapa final'!$R$114),"")</f>
        <v/>
      </c>
      <c r="P91" s="87" t="str">
        <f ca="1">IF(AND('Mapa final'!$AB$112="Alta",'Mapa final'!$AD$112="Moderado"),CONCATENATE("R36C",'Mapa final'!$R$112),"")</f>
        <v/>
      </c>
      <c r="Q91" s="40" t="str">
        <f>IF(AND('Mapa final'!$AB$113="Alta",'Mapa final'!$AD$113="Moderado"),CONCATENATE("R36C",'Mapa final'!$R$113),"")</f>
        <v/>
      </c>
      <c r="R91" s="88" t="str">
        <f>IF(AND('Mapa final'!$AB$114="Alta",'Mapa final'!$AD$114="Moderado"),CONCATENATE("R36C",'Mapa final'!$R$114),"")</f>
        <v/>
      </c>
      <c r="S91" s="87" t="str">
        <f ca="1">IF(AND('Mapa final'!$AB$112="Alta",'Mapa final'!$AD$112="Mayor"),CONCATENATE("R36C",'Mapa final'!$R$112),"")</f>
        <v/>
      </c>
      <c r="T91" s="40" t="str">
        <f>IF(AND('Mapa final'!$AB$113="Alta",'Mapa final'!$AD$113="Mayor"),CONCATENATE("R36C",'Mapa final'!$R$113),"")</f>
        <v/>
      </c>
      <c r="U91" s="88" t="str">
        <f>IF(AND('Mapa final'!$AB$114="Alta",'Mapa final'!$AD$114="Mayor"),CONCATENATE("R36C",'Mapa final'!$R$114),"")</f>
        <v/>
      </c>
      <c r="V91" s="215" t="str">
        <f ca="1">IF(AND('Mapa final'!$AB$112="Alta",'Mapa final'!$AD$112="Catastrófico"),CONCATENATE("R36C",'Mapa final'!$R$112),"")</f>
        <v/>
      </c>
      <c r="W91" s="216" t="str">
        <f>IF(AND('Mapa final'!$AB$113="Alta",'Mapa final'!$AD$113="Catastrófico"),CONCATENATE("R36C",'Mapa final'!$R$113),"")</f>
        <v/>
      </c>
      <c r="X91" s="217" t="str">
        <f>IF(AND('Mapa final'!$AB$114="Alta",'Mapa final'!$AD$114="Catastrófico"),CONCATENATE("R36C",'Mapa final'!$R$114),"")</f>
        <v/>
      </c>
      <c r="Y91" s="41"/>
      <c r="Z91" s="281"/>
      <c r="AA91" s="282"/>
      <c r="AB91" s="282"/>
      <c r="AC91" s="282"/>
      <c r="AD91" s="282"/>
      <c r="AE91" s="283"/>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row>
    <row r="92" spans="1:61" ht="15" customHeight="1" x14ac:dyDescent="0.25">
      <c r="A92" s="41"/>
      <c r="B92" s="301"/>
      <c r="C92" s="302"/>
      <c r="D92" s="303"/>
      <c r="E92" s="288"/>
      <c r="F92" s="287"/>
      <c r="G92" s="287"/>
      <c r="H92" s="287"/>
      <c r="I92" s="287"/>
      <c r="J92" s="221" t="str">
        <f ca="1">IF(AND('Mapa final'!$AB$115="Alta",'Mapa final'!$AD$115="Moderado"),CONCATENATE("R37C",'Mapa final'!$R$115),"")</f>
        <v/>
      </c>
      <c r="K92" s="222" t="str">
        <f>IF(AND('Mapa final'!$AB$116="Alta",'Mapa final'!$AD$116="Moderado"),CONCATENATE("R37C",'Mapa final'!$R$116),"")</f>
        <v/>
      </c>
      <c r="L92" s="223" t="str">
        <f>IF(AND('Mapa final'!$AB$117="Alta",'Mapa final'!$AD$117="Moderado"),CONCATENATE("R37C",'Mapa final'!$R$117),"")</f>
        <v/>
      </c>
      <c r="M92" s="221" t="str">
        <f ca="1">IF(AND('Mapa final'!$AB$115="Alta",'Mapa final'!$AD$115="Moderado"),CONCATENATE("R37C",'Mapa final'!$R$115),"")</f>
        <v/>
      </c>
      <c r="N92" s="222" t="str">
        <f>IF(AND('Mapa final'!$AB$116="Alta",'Mapa final'!$AD$116="Moderado"),CONCATENATE("R37C",'Mapa final'!$R$116),"")</f>
        <v/>
      </c>
      <c r="O92" s="223" t="str">
        <f>IF(AND('Mapa final'!$AB$117="Alta",'Mapa final'!$AD$117="Moderado"),CONCATENATE("R37C",'Mapa final'!$R$117),"")</f>
        <v/>
      </c>
      <c r="P92" s="87" t="str">
        <f ca="1">IF(AND('Mapa final'!$AB$115="Alta",'Mapa final'!$AD$115="Moderado"),CONCATENATE("R37C",'Mapa final'!$R$115),"")</f>
        <v/>
      </c>
      <c r="Q92" s="40" t="str">
        <f>IF(AND('Mapa final'!$AB$116="Alta",'Mapa final'!$AD$116="Moderado"),CONCATENATE("R37C",'Mapa final'!$R$116),"")</f>
        <v/>
      </c>
      <c r="R92" s="88" t="str">
        <f>IF(AND('Mapa final'!$AB$117="Alta",'Mapa final'!$AD$117="Moderado"),CONCATENATE("R37C",'Mapa final'!$R$117),"")</f>
        <v/>
      </c>
      <c r="S92" s="87" t="str">
        <f ca="1">IF(AND('Mapa final'!$AB$115="Alta",'Mapa final'!$AD$115="Mayor"),CONCATENATE("R37C",'Mapa final'!$R$115),"")</f>
        <v/>
      </c>
      <c r="T92" s="40" t="str">
        <f>IF(AND('Mapa final'!$AB$116="Alta",'Mapa final'!$AD$116="Mayor"),CONCATENATE("R37C",'Mapa final'!$R$116),"")</f>
        <v/>
      </c>
      <c r="U92" s="88" t="str">
        <f>IF(AND('Mapa final'!$AB$117="Alta",'Mapa final'!$AD$117="Mayor"),CONCATENATE("R37C",'Mapa final'!$R$117),"")</f>
        <v/>
      </c>
      <c r="V92" s="215" t="str">
        <f ca="1">IF(AND('Mapa final'!$AB$115="Alta",'Mapa final'!$AD$115="Catastrófico"),CONCATENATE("R37C",'Mapa final'!$R$115),"")</f>
        <v/>
      </c>
      <c r="W92" s="216" t="str">
        <f>IF(AND('Mapa final'!$AB$116="Alta",'Mapa final'!$AD$116="Catastrófico"),CONCATENATE("R37C",'Mapa final'!$R$116),"")</f>
        <v/>
      </c>
      <c r="X92" s="217" t="str">
        <f>IF(AND('Mapa final'!$AB$117="Alta",'Mapa final'!$AD$117="Catastrófico"),CONCATENATE("R37C",'Mapa final'!$R$117),"")</f>
        <v/>
      </c>
      <c r="Y92" s="41"/>
      <c r="Z92" s="281"/>
      <c r="AA92" s="282"/>
      <c r="AB92" s="282"/>
      <c r="AC92" s="282"/>
      <c r="AD92" s="282"/>
      <c r="AE92" s="283"/>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row>
    <row r="93" spans="1:61" ht="15" customHeight="1" x14ac:dyDescent="0.25">
      <c r="A93" s="41"/>
      <c r="B93" s="301"/>
      <c r="C93" s="302"/>
      <c r="D93" s="303"/>
      <c r="E93" s="288"/>
      <c r="F93" s="287"/>
      <c r="G93" s="287"/>
      <c r="H93" s="287"/>
      <c r="I93" s="287"/>
      <c r="J93" s="221" t="str">
        <f ca="1">IF(AND('Mapa final'!$AB$118="Alta",'Mapa final'!$AD$118="Moderado"),CONCATENATE("R39C",'Mapa final'!$R$118),"")</f>
        <v/>
      </c>
      <c r="K93" s="222" t="str">
        <f>IF(AND('Mapa final'!$AB$119="Alta",'Mapa final'!$AD$119="Moderado"),CONCATENATE("R38C",'Mapa final'!$R$119),"")</f>
        <v/>
      </c>
      <c r="L93" s="223" t="str">
        <f>IF(AND('Mapa final'!$AB$120="Alta",'Mapa final'!$AD$120="Moderado"),CONCATENATE("R38C",'Mapa final'!$R$120),"")</f>
        <v/>
      </c>
      <c r="M93" s="221" t="str">
        <f ca="1">IF(AND('Mapa final'!$AB$118="Alta",'Mapa final'!$AD$118="Moderado"),CONCATENATE("R39C",'Mapa final'!$R$118),"")</f>
        <v/>
      </c>
      <c r="N93" s="222" t="str">
        <f>IF(AND('Mapa final'!$AB$119="Alta",'Mapa final'!$AD$119="Moderado"),CONCATENATE("R38C",'Mapa final'!$R$119),"")</f>
        <v/>
      </c>
      <c r="O93" s="223" t="str">
        <f>IF(AND('Mapa final'!$AB$120="Alta",'Mapa final'!$AD$120="Moderado"),CONCATENATE("R38C",'Mapa final'!$R$120),"")</f>
        <v/>
      </c>
      <c r="P93" s="87" t="str">
        <f ca="1">IF(AND('Mapa final'!$AB$118="Alta",'Mapa final'!$AD$118="Moderado"),CONCATENATE("R39C",'Mapa final'!$R$118),"")</f>
        <v/>
      </c>
      <c r="Q93" s="40" t="str">
        <f>IF(AND('Mapa final'!$AB$119="Alta",'Mapa final'!$AD$119="Moderado"),CONCATENATE("R38C",'Mapa final'!$R$119),"")</f>
        <v/>
      </c>
      <c r="R93" s="88" t="str">
        <f>IF(AND('Mapa final'!$AB$120="Alta",'Mapa final'!$AD$120="Moderado"),CONCATENATE("R38C",'Mapa final'!$R$120),"")</f>
        <v/>
      </c>
      <c r="S93" s="87" t="str">
        <f ca="1">IF(AND('Mapa final'!$AB$118="Alta",'Mapa final'!$AD$118="Mayor"),CONCATENATE("R39C",'Mapa final'!$R$118),"")</f>
        <v/>
      </c>
      <c r="T93" s="40" t="str">
        <f>IF(AND('Mapa final'!$AB$119="Alta",'Mapa final'!$AD$119="Mayor"),CONCATENATE("R38C",'Mapa final'!$R$119),"")</f>
        <v/>
      </c>
      <c r="U93" s="88" t="str">
        <f>IF(AND('Mapa final'!$AB$120="Alta",'Mapa final'!$AD$120="Mayor"),CONCATENATE("R38C",'Mapa final'!$R$120),"")</f>
        <v/>
      </c>
      <c r="V93" s="215" t="str">
        <f ca="1">IF(AND('Mapa final'!$AB$118="Alta",'Mapa final'!$AD$118="Catastrófico"),CONCATENATE("R39C",'Mapa final'!$R$118),"")</f>
        <v/>
      </c>
      <c r="W93" s="216" t="str">
        <f>IF(AND('Mapa final'!$AB$119="Alta",'Mapa final'!$AD$119="Catastrófico"),CONCATENATE("R38C",'Mapa final'!$R$119),"")</f>
        <v/>
      </c>
      <c r="X93" s="217" t="str">
        <f>IF(AND('Mapa final'!$AB$120="Alta",'Mapa final'!$AD$120="Catastrófico"),CONCATENATE("R38C",'Mapa final'!$R$120),"")</f>
        <v/>
      </c>
      <c r="Y93" s="41"/>
      <c r="Z93" s="281"/>
      <c r="AA93" s="282"/>
      <c r="AB93" s="282"/>
      <c r="AC93" s="282"/>
      <c r="AD93" s="282"/>
      <c r="AE93" s="283"/>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row>
    <row r="94" spans="1:61" ht="15" customHeight="1" x14ac:dyDescent="0.25">
      <c r="A94" s="41"/>
      <c r="B94" s="301"/>
      <c r="C94" s="302"/>
      <c r="D94" s="303"/>
      <c r="E94" s="288"/>
      <c r="F94" s="287"/>
      <c r="G94" s="287"/>
      <c r="H94" s="287"/>
      <c r="I94" s="287"/>
      <c r="J94" s="221" t="str">
        <f ca="1">IF(AND('Mapa final'!$AB$121="Alta",'Mapa final'!$AD$121="Moderado"),CONCATENATE("R40C",'Mapa final'!$R$121),"")</f>
        <v/>
      </c>
      <c r="K94" s="222" t="str">
        <f>IF(AND('Mapa final'!$AB$122="Alta",'Mapa final'!$AD$122="Moderado"),CONCATENATE("R39C",'Mapa final'!$R$122),"")</f>
        <v/>
      </c>
      <c r="L94" s="223" t="str">
        <f>IF(AND('Mapa final'!$AB$123="Alta",'Mapa final'!$AD$123="Moderado"),CONCATENATE("R39C",'Mapa final'!$R$123),"")</f>
        <v/>
      </c>
      <c r="M94" s="221" t="str">
        <f ca="1">IF(AND('Mapa final'!$AB$121="Alta",'Mapa final'!$AD$121="Moderado"),CONCATENATE("R40C",'Mapa final'!$R$121),"")</f>
        <v/>
      </c>
      <c r="N94" s="222" t="str">
        <f>IF(AND('Mapa final'!$AB$122="Alta",'Mapa final'!$AD$122="Moderado"),CONCATENATE("R39C",'Mapa final'!$R$122),"")</f>
        <v/>
      </c>
      <c r="O94" s="223" t="str">
        <f>IF(AND('Mapa final'!$AB$123="Alta",'Mapa final'!$AD$123="Moderado"),CONCATENATE("R39C",'Mapa final'!$R$123),"")</f>
        <v/>
      </c>
      <c r="P94" s="87" t="str">
        <f ca="1">IF(AND('Mapa final'!$AB$121="Alta",'Mapa final'!$AD$121="Moderado"),CONCATENATE("R40C",'Mapa final'!$R$121),"")</f>
        <v/>
      </c>
      <c r="Q94" s="40" t="str">
        <f>IF(AND('Mapa final'!$AB$122="Alta",'Mapa final'!$AD$122="Moderado"),CONCATENATE("R39C",'Mapa final'!$R$122),"")</f>
        <v/>
      </c>
      <c r="R94" s="88" t="str">
        <f>IF(AND('Mapa final'!$AB$123="Alta",'Mapa final'!$AD$123="Moderado"),CONCATENATE("R39C",'Mapa final'!$R$123),"")</f>
        <v/>
      </c>
      <c r="S94" s="87" t="str">
        <f ca="1">IF(AND('Mapa final'!$AB$121="Alta",'Mapa final'!$AD$121="Mayor"),CONCATENATE("R40C",'Mapa final'!$R$121),"")</f>
        <v/>
      </c>
      <c r="T94" s="40" t="str">
        <f>IF(AND('Mapa final'!$AB$122="Alta",'Mapa final'!$AD$122="Mayor"),CONCATENATE("R39C",'Mapa final'!$R$122),"")</f>
        <v/>
      </c>
      <c r="U94" s="88" t="str">
        <f>IF(AND('Mapa final'!$AB$123="Alta",'Mapa final'!$AD$123="Mayor"),CONCATENATE("R39C",'Mapa final'!$R$123),"")</f>
        <v/>
      </c>
      <c r="V94" s="215" t="str">
        <f ca="1">IF(AND('Mapa final'!$AB$121="Alta",'Mapa final'!$AD$121="Catastrófico"),CONCATENATE("R40C",'Mapa final'!$R$121),"")</f>
        <v/>
      </c>
      <c r="W94" s="216" t="str">
        <f>IF(AND('Mapa final'!$AB$122="Alta",'Mapa final'!$AD$122="Catastrófico"),CONCATENATE("R39C",'Mapa final'!$R$122),"")</f>
        <v/>
      </c>
      <c r="X94" s="217" t="str">
        <f>IF(AND('Mapa final'!$AB$123="Alta",'Mapa final'!$AD$123="Catastrófico"),CONCATENATE("R39C",'Mapa final'!$R$123),"")</f>
        <v/>
      </c>
      <c r="Y94" s="41"/>
      <c r="Z94" s="281"/>
      <c r="AA94" s="282"/>
      <c r="AB94" s="282"/>
      <c r="AC94" s="282"/>
      <c r="AD94" s="282"/>
      <c r="AE94" s="283"/>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row>
    <row r="95" spans="1:61" ht="15" customHeight="1" x14ac:dyDescent="0.25">
      <c r="A95" s="41"/>
      <c r="B95" s="301"/>
      <c r="C95" s="302"/>
      <c r="D95" s="303"/>
      <c r="E95" s="288"/>
      <c r="F95" s="287"/>
      <c r="G95" s="287"/>
      <c r="H95" s="287"/>
      <c r="I95" s="287"/>
      <c r="J95" s="221" t="str">
        <f ca="1">IF(AND('Mapa final'!$AB$124="Alta",'Mapa final'!$AD$124="Moderado"),CONCATENATE("R41C",'Mapa final'!$R$124),"")</f>
        <v/>
      </c>
      <c r="K95" s="222" t="str">
        <f>IF(AND('Mapa final'!$AB$125="Alta",'Mapa final'!$AD$125="Moderado"),CONCATENATE("R40C",'Mapa final'!$R$125),"")</f>
        <v/>
      </c>
      <c r="L95" s="223" t="str">
        <f>IF(AND('Mapa final'!$AB$126="Alta",'Mapa final'!$AD$126="Moderado"),CONCATENATE("R40C",'Mapa final'!$R$126),"")</f>
        <v/>
      </c>
      <c r="M95" s="221" t="str">
        <f ca="1">IF(AND('Mapa final'!$AB$124="Alta",'Mapa final'!$AD$124="Moderado"),CONCATENATE("R41C",'Mapa final'!$R$124),"")</f>
        <v/>
      </c>
      <c r="N95" s="222" t="str">
        <f>IF(AND('Mapa final'!$AB$125="Alta",'Mapa final'!$AD$125="Moderado"),CONCATENATE("R40C",'Mapa final'!$R$125),"")</f>
        <v/>
      </c>
      <c r="O95" s="223" t="str">
        <f>IF(AND('Mapa final'!$AB$126="Alta",'Mapa final'!$AD$126="Moderado"),CONCATENATE("R40C",'Mapa final'!$R$126),"")</f>
        <v/>
      </c>
      <c r="P95" s="87" t="str">
        <f ca="1">IF(AND('Mapa final'!$AB$124="Alta",'Mapa final'!$AD$124="Moderado"),CONCATENATE("R41C",'Mapa final'!$R$124),"")</f>
        <v/>
      </c>
      <c r="Q95" s="40" t="str">
        <f>IF(AND('Mapa final'!$AB$125="Alta",'Mapa final'!$AD$125="Moderado"),CONCATENATE("R40C",'Mapa final'!$R$125),"")</f>
        <v/>
      </c>
      <c r="R95" s="88" t="str">
        <f>IF(AND('Mapa final'!$AB$126="Alta",'Mapa final'!$AD$126="Moderado"),CONCATENATE("R40C",'Mapa final'!$R$126),"")</f>
        <v/>
      </c>
      <c r="S95" s="87" t="str">
        <f ca="1">IF(AND('Mapa final'!$AB$124="Alta",'Mapa final'!$AD$124="Mayor"),CONCATENATE("R41C",'Mapa final'!$R$124),"")</f>
        <v/>
      </c>
      <c r="T95" s="40" t="str">
        <f>IF(AND('Mapa final'!$AB$125="Alta",'Mapa final'!$AD$125="Mayor"),CONCATENATE("R40C",'Mapa final'!$R$125),"")</f>
        <v/>
      </c>
      <c r="U95" s="88" t="str">
        <f>IF(AND('Mapa final'!$AB$126="Alta",'Mapa final'!$AD$126="Mayor"),CONCATENATE("R40C",'Mapa final'!$R$126),"")</f>
        <v/>
      </c>
      <c r="V95" s="215" t="str">
        <f ca="1">IF(AND('Mapa final'!$AB$124="Alta",'Mapa final'!$AD$124="Catastrófico"),CONCATENATE("R41C",'Mapa final'!$R$124),"")</f>
        <v/>
      </c>
      <c r="W95" s="216" t="str">
        <f>IF(AND('Mapa final'!$AB$125="Alta",'Mapa final'!$AD$125="Catastrófico"),CONCATENATE("R40C",'Mapa final'!$R$125),"")</f>
        <v/>
      </c>
      <c r="X95" s="217" t="str">
        <f>IF(AND('Mapa final'!$AB$126="Alta",'Mapa final'!$AD$126="Catastrófico"),CONCATENATE("R40C",'Mapa final'!$R$126),"")</f>
        <v/>
      </c>
      <c r="Y95" s="41"/>
      <c r="Z95" s="281"/>
      <c r="AA95" s="282"/>
      <c r="AB95" s="282"/>
      <c r="AC95" s="282"/>
      <c r="AD95" s="282"/>
      <c r="AE95" s="283"/>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row>
    <row r="96" spans="1:61" ht="15" customHeight="1" x14ac:dyDescent="0.25">
      <c r="A96" s="41"/>
      <c r="B96" s="301"/>
      <c r="C96" s="302"/>
      <c r="D96" s="303"/>
      <c r="E96" s="288"/>
      <c r="F96" s="287"/>
      <c r="G96" s="287"/>
      <c r="H96" s="287"/>
      <c r="I96" s="287"/>
      <c r="J96" s="221" t="str">
        <f ca="1">IF(AND('Mapa final'!$AB$127="Alta",'Mapa final'!$AD$127="Moderado"),CONCATENATE("R42C",'Mapa final'!$R$127),"")</f>
        <v/>
      </c>
      <c r="K96" s="222" t="str">
        <f>IF(AND('Mapa final'!$AB$128="Alta",'Mapa final'!$AD$128="Moderado"),CONCATENATE("R41C",'Mapa final'!$R$128),"")</f>
        <v/>
      </c>
      <c r="L96" s="223" t="str">
        <f>IF(AND('Mapa final'!$AB$129="Alta",'Mapa final'!$AD$129="Moderado"),CONCATENATE("R41C",'Mapa final'!$R$129),"")</f>
        <v/>
      </c>
      <c r="M96" s="221" t="str">
        <f ca="1">IF(AND('Mapa final'!$AB$127="Alta",'Mapa final'!$AD$127="Moderado"),CONCATENATE("R42C",'Mapa final'!$R$127),"")</f>
        <v/>
      </c>
      <c r="N96" s="222" t="str">
        <f>IF(AND('Mapa final'!$AB$128="Alta",'Mapa final'!$AD$128="Moderado"),CONCATENATE("R41C",'Mapa final'!$R$128),"")</f>
        <v/>
      </c>
      <c r="O96" s="223" t="str">
        <f>IF(AND('Mapa final'!$AB$129="Alta",'Mapa final'!$AD$129="Moderado"),CONCATENATE("R41C",'Mapa final'!$R$129),"")</f>
        <v/>
      </c>
      <c r="P96" s="87" t="str">
        <f ca="1">IF(AND('Mapa final'!$AB$127="Alta",'Mapa final'!$AD$127="Moderado"),CONCATENATE("R42C",'Mapa final'!$R$127),"")</f>
        <v/>
      </c>
      <c r="Q96" s="40" t="str">
        <f>IF(AND('Mapa final'!$AB$128="Alta",'Mapa final'!$AD$128="Moderado"),CONCATENATE("R41C",'Mapa final'!$R$128),"")</f>
        <v/>
      </c>
      <c r="R96" s="88" t="str">
        <f>IF(AND('Mapa final'!$AB$129="Alta",'Mapa final'!$AD$129="Moderado"),CONCATENATE("R41C",'Mapa final'!$R$129),"")</f>
        <v/>
      </c>
      <c r="S96" s="87" t="str">
        <f ca="1">IF(AND('Mapa final'!$AB$127="Alta",'Mapa final'!$AD$127="Mayor"),CONCATENATE("R42C",'Mapa final'!$R$127),"")</f>
        <v/>
      </c>
      <c r="T96" s="40" t="str">
        <f>IF(AND('Mapa final'!$AB$128="Alta",'Mapa final'!$AD$128="Mayor"),CONCATENATE("R41C",'Mapa final'!$R$128),"")</f>
        <v/>
      </c>
      <c r="U96" s="88" t="str">
        <f>IF(AND('Mapa final'!$AB$129="Alta",'Mapa final'!$AD$129="Mayor"),CONCATENATE("R41C",'Mapa final'!$R$129),"")</f>
        <v/>
      </c>
      <c r="V96" s="215" t="str">
        <f ca="1">IF(AND('Mapa final'!$AB$127="Alta",'Mapa final'!$AD$127="Catastrófico"),CONCATENATE("R42C",'Mapa final'!$R$127),"")</f>
        <v/>
      </c>
      <c r="W96" s="216" t="str">
        <f>IF(AND('Mapa final'!$AB$128="Alta",'Mapa final'!$AD$128="Catastrófico"),CONCATENATE("R41C",'Mapa final'!$R$128),"")</f>
        <v/>
      </c>
      <c r="X96" s="217" t="str">
        <f>IF(AND('Mapa final'!$AB$129="Alta",'Mapa final'!$AD$129="Catastrófico"),CONCATENATE("R41C",'Mapa final'!$R$129),"")</f>
        <v/>
      </c>
      <c r="Y96" s="41"/>
      <c r="Z96" s="281"/>
      <c r="AA96" s="282"/>
      <c r="AB96" s="282"/>
      <c r="AC96" s="282"/>
      <c r="AD96" s="282"/>
      <c r="AE96" s="283"/>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row>
    <row r="97" spans="1:61" ht="15" customHeight="1" x14ac:dyDescent="0.25">
      <c r="A97" s="41"/>
      <c r="B97" s="301"/>
      <c r="C97" s="302"/>
      <c r="D97" s="303"/>
      <c r="E97" s="288"/>
      <c r="F97" s="287"/>
      <c r="G97" s="287"/>
      <c r="H97" s="287"/>
      <c r="I97" s="287"/>
      <c r="J97" s="221" t="str">
        <f ca="1">IF(AND('Mapa final'!$AB$130="Alta",'Mapa final'!$AD$130="Moderado"),CONCATENATE("R43C",'Mapa final'!$R$130),"")</f>
        <v/>
      </c>
      <c r="K97" s="222" t="str">
        <f>IF(AND('Mapa final'!$AB$131="Alta",'Mapa final'!$AD$131="Moderado"),CONCATENATE("R42C",'Mapa final'!$R$131),"")</f>
        <v/>
      </c>
      <c r="L97" s="223" t="str">
        <f>IF(AND('Mapa final'!$AB$132="Alta",'Mapa final'!$AD$132="Moderado"),CONCATENATE("R42C",'Mapa final'!$R$132),"")</f>
        <v/>
      </c>
      <c r="M97" s="221" t="str">
        <f ca="1">IF(AND('Mapa final'!$AB$130="Alta",'Mapa final'!$AD$130="Moderado"),CONCATENATE("R43C",'Mapa final'!$R$130),"")</f>
        <v/>
      </c>
      <c r="N97" s="222" t="str">
        <f>IF(AND('Mapa final'!$AB$131="Alta",'Mapa final'!$AD$131="Moderado"),CONCATENATE("R42C",'Mapa final'!$R$131),"")</f>
        <v/>
      </c>
      <c r="O97" s="223" t="str">
        <f>IF(AND('Mapa final'!$AB$132="Alta",'Mapa final'!$AD$132="Moderado"),CONCATENATE("R42C",'Mapa final'!$R$132),"")</f>
        <v/>
      </c>
      <c r="P97" s="87" t="str">
        <f ca="1">IF(AND('Mapa final'!$AB$130="Alta",'Mapa final'!$AD$130="Moderado"),CONCATENATE("R43C",'Mapa final'!$R$130),"")</f>
        <v/>
      </c>
      <c r="Q97" s="40" t="str">
        <f>IF(AND('Mapa final'!$AB$131="Alta",'Mapa final'!$AD$131="Moderado"),CONCATENATE("R42C",'Mapa final'!$R$131),"")</f>
        <v/>
      </c>
      <c r="R97" s="88" t="str">
        <f>IF(AND('Mapa final'!$AB$132="Alta",'Mapa final'!$AD$132="Moderado"),CONCATENATE("R42C",'Mapa final'!$R$132),"")</f>
        <v/>
      </c>
      <c r="S97" s="87" t="str">
        <f ca="1">IF(AND('Mapa final'!$AB$130="Alta",'Mapa final'!$AD$130="Mayor"),CONCATENATE("R43C",'Mapa final'!$R$130),"")</f>
        <v/>
      </c>
      <c r="T97" s="40" t="str">
        <f>IF(AND('Mapa final'!$AB$131="Alta",'Mapa final'!$AD$131="Mayor"),CONCATENATE("R42C",'Mapa final'!$R$131),"")</f>
        <v/>
      </c>
      <c r="U97" s="88" t="str">
        <f>IF(AND('Mapa final'!$AB$132="Alta",'Mapa final'!$AD$132="Mayor"),CONCATENATE("R42C",'Mapa final'!$R$132),"")</f>
        <v/>
      </c>
      <c r="V97" s="215" t="str">
        <f ca="1">IF(AND('Mapa final'!$AB$130="Alta",'Mapa final'!$AD$130="Catastrófico"),CONCATENATE("R43C",'Mapa final'!$R$130),"")</f>
        <v/>
      </c>
      <c r="W97" s="216" t="str">
        <f>IF(AND('Mapa final'!$AB$131="Alta",'Mapa final'!$AD$131="Catastrófico"),CONCATENATE("R42C",'Mapa final'!$R$131),"")</f>
        <v/>
      </c>
      <c r="X97" s="217" t="str">
        <f>IF(AND('Mapa final'!$AB$132="Alta",'Mapa final'!$AD$132="Catastrófico"),CONCATENATE("R42C",'Mapa final'!$R$132),"")</f>
        <v/>
      </c>
      <c r="Y97" s="41"/>
      <c r="Z97" s="281"/>
      <c r="AA97" s="282"/>
      <c r="AB97" s="282"/>
      <c r="AC97" s="282"/>
      <c r="AD97" s="282"/>
      <c r="AE97" s="283"/>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row>
    <row r="98" spans="1:61" ht="15" customHeight="1" x14ac:dyDescent="0.25">
      <c r="A98" s="41"/>
      <c r="B98" s="301"/>
      <c r="C98" s="302"/>
      <c r="D98" s="303"/>
      <c r="E98" s="288"/>
      <c r="F98" s="287"/>
      <c r="G98" s="287"/>
      <c r="H98" s="287"/>
      <c r="I98" s="287"/>
      <c r="J98" s="221" t="str">
        <f ca="1">IF(AND('Mapa final'!$AB$133="Alta",'Mapa final'!$AD$133="Moderado"),CONCATENATE("R44C",'Mapa final'!$R$133),"")</f>
        <v/>
      </c>
      <c r="K98" s="222" t="str">
        <f>IF(AND('Mapa final'!$AB$134="Alta",'Mapa final'!$AD$134="Moderado"),CONCATENATE("R43C",'Mapa final'!$R$134),"")</f>
        <v/>
      </c>
      <c r="L98" s="223" t="str">
        <f>IF(AND('Mapa final'!$AB$135="Alta",'Mapa final'!$AD$135="Moderado"),CONCATENATE("R43C",'Mapa final'!$R$135),"")</f>
        <v/>
      </c>
      <c r="M98" s="221" t="str">
        <f ca="1">IF(AND('Mapa final'!$AB$133="Alta",'Mapa final'!$AD$133="Moderado"),CONCATENATE("R44C",'Mapa final'!$R$133),"")</f>
        <v/>
      </c>
      <c r="N98" s="222" t="str">
        <f>IF(AND('Mapa final'!$AB$134="Alta",'Mapa final'!$AD$134="Moderado"),CONCATENATE("R43C",'Mapa final'!$R$134),"")</f>
        <v/>
      </c>
      <c r="O98" s="223" t="str">
        <f>IF(AND('Mapa final'!$AB$135="Alta",'Mapa final'!$AD$135="Moderado"),CONCATENATE("R43C",'Mapa final'!$R$135),"")</f>
        <v/>
      </c>
      <c r="P98" s="87" t="str">
        <f ca="1">IF(AND('Mapa final'!$AB$133="Alta",'Mapa final'!$AD$133="Moderado"),CONCATENATE("R44C",'Mapa final'!$R$133),"")</f>
        <v/>
      </c>
      <c r="Q98" s="40" t="str">
        <f>IF(AND('Mapa final'!$AB$134="Alta",'Mapa final'!$AD$134="Moderado"),CONCATENATE("R43C",'Mapa final'!$R$134),"")</f>
        <v/>
      </c>
      <c r="R98" s="88" t="str">
        <f>IF(AND('Mapa final'!$AB$135="Alta",'Mapa final'!$AD$135="Moderado"),CONCATENATE("R43C",'Mapa final'!$R$135),"")</f>
        <v/>
      </c>
      <c r="S98" s="87" t="str">
        <f ca="1">IF(AND('Mapa final'!$AB$133="Alta",'Mapa final'!$AD$133="Mayor"),CONCATENATE("R44C",'Mapa final'!$R$133),"")</f>
        <v/>
      </c>
      <c r="T98" s="40" t="str">
        <f>IF(AND('Mapa final'!$AB$134="Alta",'Mapa final'!$AD$134="Mayor"),CONCATENATE("R43C",'Mapa final'!$R$134),"")</f>
        <v/>
      </c>
      <c r="U98" s="88" t="str">
        <f>IF(AND('Mapa final'!$AB$135="Alta",'Mapa final'!$AD$135="Mayor"),CONCATENATE("R43C",'Mapa final'!$R$135),"")</f>
        <v/>
      </c>
      <c r="V98" s="215" t="str">
        <f ca="1">IF(AND('Mapa final'!$AB$133="Alta",'Mapa final'!$AD$133="Catastrófico"),CONCATENATE("R44C",'Mapa final'!$R$133),"")</f>
        <v/>
      </c>
      <c r="W98" s="216" t="str">
        <f>IF(AND('Mapa final'!$AB$134="Alta",'Mapa final'!$AD$134="Catastrófico"),CONCATENATE("R43C",'Mapa final'!$R$134),"")</f>
        <v/>
      </c>
      <c r="X98" s="217" t="str">
        <f>IF(AND('Mapa final'!$AB$135="Alta",'Mapa final'!$AD$135="Catastrófico"),CONCATENATE("R43C",'Mapa final'!$R$135),"")</f>
        <v/>
      </c>
      <c r="Y98" s="41"/>
      <c r="Z98" s="281"/>
      <c r="AA98" s="282"/>
      <c r="AB98" s="282"/>
      <c r="AC98" s="282"/>
      <c r="AD98" s="282"/>
      <c r="AE98" s="283"/>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row>
    <row r="99" spans="1:61" ht="15" customHeight="1" x14ac:dyDescent="0.25">
      <c r="A99" s="41"/>
      <c r="B99" s="301"/>
      <c r="C99" s="302"/>
      <c r="D99" s="303"/>
      <c r="E99" s="288"/>
      <c r="F99" s="287"/>
      <c r="G99" s="287"/>
      <c r="H99" s="287"/>
      <c r="I99" s="287"/>
      <c r="J99" s="221" t="str">
        <f ca="1">IF(AND('Mapa final'!$AB$136="Alta",'Mapa final'!$AD$136="Moderado"),CONCATENATE("R45C",'Mapa final'!$R$136),"")</f>
        <v/>
      </c>
      <c r="K99" s="222" t="str">
        <f>IF(AND('Mapa final'!$AB$137="Alta",'Mapa final'!$AD$137="Moderado"),CONCATENATE("R44C",'Mapa final'!$R$137),"")</f>
        <v/>
      </c>
      <c r="L99" s="223" t="str">
        <f>IF(AND('Mapa final'!$AB$138="Alta",'Mapa final'!$AD$138="Moderado"),CONCATENATE("R44C",'Mapa final'!$R$138),"")</f>
        <v/>
      </c>
      <c r="M99" s="221" t="str">
        <f ca="1">IF(AND('Mapa final'!$AB$136="Alta",'Mapa final'!$AD$136="Moderado"),CONCATENATE("R45C",'Mapa final'!$R$136),"")</f>
        <v/>
      </c>
      <c r="N99" s="222" t="str">
        <f>IF(AND('Mapa final'!$AB$137="Alta",'Mapa final'!$AD$137="Moderado"),CONCATENATE("R44C",'Mapa final'!$R$137),"")</f>
        <v/>
      </c>
      <c r="O99" s="223" t="str">
        <f>IF(AND('Mapa final'!$AB$138="Alta",'Mapa final'!$AD$138="Moderado"),CONCATENATE("R44C",'Mapa final'!$R$138),"")</f>
        <v/>
      </c>
      <c r="P99" s="87" t="str">
        <f ca="1">IF(AND('Mapa final'!$AB$136="Alta",'Mapa final'!$AD$136="Moderado"),CONCATENATE("R45C",'Mapa final'!$R$136),"")</f>
        <v/>
      </c>
      <c r="Q99" s="40" t="str">
        <f>IF(AND('Mapa final'!$AB$137="Alta",'Mapa final'!$AD$137="Moderado"),CONCATENATE("R44C",'Mapa final'!$R$137),"")</f>
        <v/>
      </c>
      <c r="R99" s="88" t="str">
        <f>IF(AND('Mapa final'!$AB$138="Alta",'Mapa final'!$AD$138="Moderado"),CONCATENATE("R44C",'Mapa final'!$R$138),"")</f>
        <v/>
      </c>
      <c r="S99" s="87" t="str">
        <f ca="1">IF(AND('Mapa final'!$AB$136="Alta",'Mapa final'!$AD$136="Mayor"),CONCATENATE("R45C",'Mapa final'!$R$136),"")</f>
        <v/>
      </c>
      <c r="T99" s="40" t="str">
        <f>IF(AND('Mapa final'!$AB$137="Alta",'Mapa final'!$AD$137="Mayor"),CONCATENATE("R44C",'Mapa final'!$R$137),"")</f>
        <v/>
      </c>
      <c r="U99" s="88" t="str">
        <f>IF(AND('Mapa final'!$AB$138="Alta",'Mapa final'!$AD$138="Mayor"),CONCATENATE("R44C",'Mapa final'!$R$138),"")</f>
        <v/>
      </c>
      <c r="V99" s="215" t="str">
        <f ca="1">IF(AND('Mapa final'!$AB$136="Alta",'Mapa final'!$AD$136="Catastrófico"),CONCATENATE("R45C",'Mapa final'!$R$136),"")</f>
        <v/>
      </c>
      <c r="W99" s="216" t="str">
        <f>IF(AND('Mapa final'!$AB$137="Alta",'Mapa final'!$AD$137="Catastrófico"),CONCATENATE("R44C",'Mapa final'!$R$137),"")</f>
        <v/>
      </c>
      <c r="X99" s="217" t="str">
        <f>IF(AND('Mapa final'!$AB$138="Alta",'Mapa final'!$AD$138="Catastrófico"),CONCATENATE("R44C",'Mapa final'!$R$138),"")</f>
        <v/>
      </c>
      <c r="Y99" s="41"/>
      <c r="Z99" s="281"/>
      <c r="AA99" s="282"/>
      <c r="AB99" s="282"/>
      <c r="AC99" s="282"/>
      <c r="AD99" s="282"/>
      <c r="AE99" s="283"/>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row>
    <row r="100" spans="1:61" ht="15" customHeight="1" x14ac:dyDescent="0.25">
      <c r="A100" s="41"/>
      <c r="B100" s="301"/>
      <c r="C100" s="302"/>
      <c r="D100" s="303"/>
      <c r="E100" s="288"/>
      <c r="F100" s="287"/>
      <c r="G100" s="287"/>
      <c r="H100" s="287"/>
      <c r="I100" s="287"/>
      <c r="J100" s="221" t="str">
        <f ca="1">IF(AND('Mapa final'!$AB$139="Alta",'Mapa final'!$AD$139="Moderado"),CONCATENATE("R46C",'Mapa final'!$R$139),"")</f>
        <v/>
      </c>
      <c r="K100" s="222" t="str">
        <f>IF(AND('Mapa final'!$AB$140="Alta",'Mapa final'!$AD$140="Moderado"),CONCATENATE("R45C",'Mapa final'!$R$140),"")</f>
        <v/>
      </c>
      <c r="L100" s="223" t="str">
        <f>IF(AND('Mapa final'!$AB$141="Alta",'Mapa final'!$AD$141="Moderado"),CONCATENATE("R45C",'Mapa final'!$R$141),"")</f>
        <v/>
      </c>
      <c r="M100" s="221" t="str">
        <f ca="1">IF(AND('Mapa final'!$AB$139="Alta",'Mapa final'!$AD$139="Moderado"),CONCATENATE("R46C",'Mapa final'!$R$139),"")</f>
        <v/>
      </c>
      <c r="N100" s="222" t="str">
        <f>IF(AND('Mapa final'!$AB$140="Alta",'Mapa final'!$AD$140="Moderado"),CONCATENATE("R45C",'Mapa final'!$R$140),"")</f>
        <v/>
      </c>
      <c r="O100" s="223" t="str">
        <f>IF(AND('Mapa final'!$AB$141="Alta",'Mapa final'!$AD$141="Moderado"),CONCATENATE("R45C",'Mapa final'!$R$141),"")</f>
        <v/>
      </c>
      <c r="P100" s="87" t="str">
        <f ca="1">IF(AND('Mapa final'!$AB$139="Alta",'Mapa final'!$AD$139="Moderado"),CONCATENATE("R46C",'Mapa final'!$R$139),"")</f>
        <v/>
      </c>
      <c r="Q100" s="40" t="str">
        <f>IF(AND('Mapa final'!$AB$140="Alta",'Mapa final'!$AD$140="Moderado"),CONCATENATE("R45C",'Mapa final'!$R$140),"")</f>
        <v/>
      </c>
      <c r="R100" s="88" t="str">
        <f>IF(AND('Mapa final'!$AB$141="Alta",'Mapa final'!$AD$141="Moderado"),CONCATENATE("R45C",'Mapa final'!$R$141),"")</f>
        <v/>
      </c>
      <c r="S100" s="87" t="str">
        <f ca="1">IF(AND('Mapa final'!$AB$139="Alta",'Mapa final'!$AD$139="Mayor"),CONCATENATE("R46C",'Mapa final'!$R$139),"")</f>
        <v/>
      </c>
      <c r="T100" s="40" t="str">
        <f>IF(AND('Mapa final'!$AB$140="Alta",'Mapa final'!$AD$140="Mayor"),CONCATENATE("R45C",'Mapa final'!$R$140),"")</f>
        <v/>
      </c>
      <c r="U100" s="88" t="str">
        <f>IF(AND('Mapa final'!$AB$141="Alta",'Mapa final'!$AD$141="Mayor"),CONCATENATE("R45C",'Mapa final'!$R$141),"")</f>
        <v/>
      </c>
      <c r="V100" s="215" t="str">
        <f ca="1">IF(AND('Mapa final'!$AB$139="Alta",'Mapa final'!$AD$139="Catastrófico"),CONCATENATE("R46C",'Mapa final'!$R$139),"")</f>
        <v/>
      </c>
      <c r="W100" s="216" t="str">
        <f>IF(AND('Mapa final'!$AB$140="Alta",'Mapa final'!$AD$140="Catastrófico"),CONCATENATE("R45C",'Mapa final'!$R$140),"")</f>
        <v/>
      </c>
      <c r="X100" s="217" t="str">
        <f>IF(AND('Mapa final'!$AB$141="Alta",'Mapa final'!$AD$141="Catastrófico"),CONCATENATE("R45C",'Mapa final'!$R$141),"")</f>
        <v/>
      </c>
      <c r="Y100" s="41"/>
      <c r="Z100" s="281"/>
      <c r="AA100" s="282"/>
      <c r="AB100" s="282"/>
      <c r="AC100" s="282"/>
      <c r="AD100" s="282"/>
      <c r="AE100" s="283"/>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row>
    <row r="101" spans="1:61" ht="15" customHeight="1" x14ac:dyDescent="0.25">
      <c r="A101" s="41"/>
      <c r="B101" s="301"/>
      <c r="C101" s="302"/>
      <c r="D101" s="303"/>
      <c r="E101" s="288"/>
      <c r="F101" s="287"/>
      <c r="G101" s="287"/>
      <c r="H101" s="287"/>
      <c r="I101" s="287"/>
      <c r="J101" s="221" t="str">
        <f ca="1">IF(AND('Mapa final'!$AB$142="Alta",'Mapa final'!$AD$142="Moderado"),CONCATENATE("R47C",'Mapa final'!$R$142),"")</f>
        <v/>
      </c>
      <c r="K101" s="222" t="str">
        <f>IF(AND('Mapa final'!$AB$143="Alta",'Mapa final'!$AD$143="Moderado"),CONCATENATE("R46C",'Mapa final'!$R$143),"")</f>
        <v/>
      </c>
      <c r="L101" s="223" t="str">
        <f>IF(AND('Mapa final'!$AB$144="Alta",'Mapa final'!$AD$144="Moderado"),CONCATENATE("R46C",'Mapa final'!$R$144),"")</f>
        <v/>
      </c>
      <c r="M101" s="221" t="str">
        <f ca="1">IF(AND('Mapa final'!$AB$142="Alta",'Mapa final'!$AD$142="Moderado"),CONCATENATE("R47C",'Mapa final'!$R$142),"")</f>
        <v/>
      </c>
      <c r="N101" s="222" t="str">
        <f>IF(AND('Mapa final'!$AB$143="Alta",'Mapa final'!$AD$143="Moderado"),CONCATENATE("R46C",'Mapa final'!$R$143),"")</f>
        <v/>
      </c>
      <c r="O101" s="223" t="str">
        <f>IF(AND('Mapa final'!$AB$144="Alta",'Mapa final'!$AD$144="Moderado"),CONCATENATE("R46C",'Mapa final'!$R$144),"")</f>
        <v/>
      </c>
      <c r="P101" s="87" t="str">
        <f ca="1">IF(AND('Mapa final'!$AB$142="Alta",'Mapa final'!$AD$142="Moderado"),CONCATENATE("R47C",'Mapa final'!$R$142),"")</f>
        <v/>
      </c>
      <c r="Q101" s="40" t="str">
        <f>IF(AND('Mapa final'!$AB$143="Alta",'Mapa final'!$AD$143="Moderado"),CONCATENATE("R46C",'Mapa final'!$R$143),"")</f>
        <v/>
      </c>
      <c r="R101" s="88" t="str">
        <f>IF(AND('Mapa final'!$AB$144="Alta",'Mapa final'!$AD$144="Moderado"),CONCATENATE("R46C",'Mapa final'!$R$144),"")</f>
        <v/>
      </c>
      <c r="S101" s="87" t="str">
        <f ca="1">IF(AND('Mapa final'!$AB$142="Alta",'Mapa final'!$AD$142="Mayor"),CONCATENATE("R47C",'Mapa final'!$R$142),"")</f>
        <v/>
      </c>
      <c r="T101" s="40" t="str">
        <f>IF(AND('Mapa final'!$AB$143="Alta",'Mapa final'!$AD$143="Mayor"),CONCATENATE("R46C",'Mapa final'!$R$143),"")</f>
        <v/>
      </c>
      <c r="U101" s="88" t="str">
        <f>IF(AND('Mapa final'!$AB$144="Alta",'Mapa final'!$AD$144="Mayor"),CONCATENATE("R46C",'Mapa final'!$R$144),"")</f>
        <v/>
      </c>
      <c r="V101" s="215" t="str">
        <f ca="1">IF(AND('Mapa final'!$AB$142="Alta",'Mapa final'!$AD$142="Catastrófico"),CONCATENATE("R47C",'Mapa final'!$R$142),"")</f>
        <v/>
      </c>
      <c r="W101" s="216" t="str">
        <f>IF(AND('Mapa final'!$AB$143="Alta",'Mapa final'!$AD$143="Catastrófico"),CONCATENATE("R46C",'Mapa final'!$R$143),"")</f>
        <v/>
      </c>
      <c r="X101" s="217" t="str">
        <f>IF(AND('Mapa final'!$AB$144="Alta",'Mapa final'!$AD$144="Catastrófico"),CONCATENATE("R46C",'Mapa final'!$R$144),"")</f>
        <v/>
      </c>
      <c r="Y101" s="41"/>
      <c r="Z101" s="281"/>
      <c r="AA101" s="282"/>
      <c r="AB101" s="282"/>
      <c r="AC101" s="282"/>
      <c r="AD101" s="282"/>
      <c r="AE101" s="283"/>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row>
    <row r="102" spans="1:61" ht="15" customHeight="1" x14ac:dyDescent="0.25">
      <c r="A102" s="41"/>
      <c r="B102" s="301"/>
      <c r="C102" s="302"/>
      <c r="D102" s="303"/>
      <c r="E102" s="288"/>
      <c r="F102" s="287"/>
      <c r="G102" s="287"/>
      <c r="H102" s="287"/>
      <c r="I102" s="287"/>
      <c r="J102" s="221" t="str">
        <f ca="1">IF(AND('Mapa final'!$AB$145="Alta",'Mapa final'!$AD$145="Moderado"),CONCATENATE("R48C",'Mapa final'!$R$145),"")</f>
        <v/>
      </c>
      <c r="K102" s="222" t="str">
        <f>IF(AND('Mapa final'!$AB$146="Alta",'Mapa final'!$AD$146="Moderado"),CONCATENATE("R47C",'Mapa final'!$R$146),"")</f>
        <v/>
      </c>
      <c r="L102" s="223" t="str">
        <f>IF(AND('Mapa final'!$AB$147="Alta",'Mapa final'!$AD$147="Moderado"),CONCATENATE("R47C",'Mapa final'!$R$147),"")</f>
        <v/>
      </c>
      <c r="M102" s="221" t="str">
        <f ca="1">IF(AND('Mapa final'!$AB$145="Alta",'Mapa final'!$AD$145="Moderado"),CONCATENATE("R48C",'Mapa final'!$R$145),"")</f>
        <v/>
      </c>
      <c r="N102" s="222" t="str">
        <f>IF(AND('Mapa final'!$AB$146="Alta",'Mapa final'!$AD$146="Moderado"),CONCATENATE("R47C",'Mapa final'!$R$146),"")</f>
        <v/>
      </c>
      <c r="O102" s="223" t="str">
        <f>IF(AND('Mapa final'!$AB$147="Alta",'Mapa final'!$AD$147="Moderado"),CONCATENATE("R47C",'Mapa final'!$R$147),"")</f>
        <v/>
      </c>
      <c r="P102" s="87" t="str">
        <f ca="1">IF(AND('Mapa final'!$AB$145="Alta",'Mapa final'!$AD$145="Moderado"),CONCATENATE("R48C",'Mapa final'!$R$145),"")</f>
        <v/>
      </c>
      <c r="Q102" s="40" t="str">
        <f>IF(AND('Mapa final'!$AB$146="Alta",'Mapa final'!$AD$146="Moderado"),CONCATENATE("R47C",'Mapa final'!$R$146),"")</f>
        <v/>
      </c>
      <c r="R102" s="88" t="str">
        <f>IF(AND('Mapa final'!$AB$147="Alta",'Mapa final'!$AD$147="Moderado"),CONCATENATE("R47C",'Mapa final'!$R$147),"")</f>
        <v/>
      </c>
      <c r="S102" s="87" t="str">
        <f ca="1">IF(AND('Mapa final'!$AB$145="Alta",'Mapa final'!$AD$145="Mayor"),CONCATENATE("R48C",'Mapa final'!$R$145),"")</f>
        <v/>
      </c>
      <c r="T102" s="40" t="str">
        <f>IF(AND('Mapa final'!$AB$146="Alta",'Mapa final'!$AD$146="Mayor"),CONCATENATE("R47C",'Mapa final'!$R$146),"")</f>
        <v/>
      </c>
      <c r="U102" s="88" t="str">
        <f>IF(AND('Mapa final'!$AB$147="Alta",'Mapa final'!$AD$147="Mayor"),CONCATENATE("R47C",'Mapa final'!$R$147),"")</f>
        <v/>
      </c>
      <c r="V102" s="215" t="str">
        <f ca="1">IF(AND('Mapa final'!$AB$145="Alta",'Mapa final'!$AD$145="Catastrófico"),CONCATENATE("R48C",'Mapa final'!$R$145),"")</f>
        <v/>
      </c>
      <c r="W102" s="216" t="str">
        <f>IF(AND('Mapa final'!$AB$146="Alta",'Mapa final'!$AD$146="Catastrófico"),CONCATENATE("R47C",'Mapa final'!$R$146),"")</f>
        <v/>
      </c>
      <c r="X102" s="217" t="str">
        <f>IF(AND('Mapa final'!$AB$147="Alta",'Mapa final'!$AD$147="Catastrófico"),CONCATENATE("R47C",'Mapa final'!$R$147),"")</f>
        <v/>
      </c>
      <c r="Y102" s="41"/>
      <c r="Z102" s="281"/>
      <c r="AA102" s="282"/>
      <c r="AB102" s="282"/>
      <c r="AC102" s="282"/>
      <c r="AD102" s="282"/>
      <c r="AE102" s="283"/>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row>
    <row r="103" spans="1:61" ht="15" customHeight="1" x14ac:dyDescent="0.25">
      <c r="A103" s="41"/>
      <c r="B103" s="301"/>
      <c r="C103" s="302"/>
      <c r="D103" s="303"/>
      <c r="E103" s="288"/>
      <c r="F103" s="287"/>
      <c r="G103" s="287"/>
      <c r="H103" s="287"/>
      <c r="I103" s="287"/>
      <c r="J103" s="221" t="str">
        <f>IF(AND('Mapa final'!$AB$148="Alta",'Mapa final'!$AD$148="Moderado"),CONCATENATE("R49C",'Mapa final'!$R$148),"")</f>
        <v/>
      </c>
      <c r="K103" s="222" t="str">
        <f>IF(AND('Mapa final'!$AB$149="Alta",'Mapa final'!$AD$149="Moderado"),CONCATENATE("R48C",'Mapa final'!$R$149),"")</f>
        <v/>
      </c>
      <c r="L103" s="223" t="str">
        <f>IF(AND('Mapa final'!$AB$150="Alta",'Mapa final'!$AD$150="Moderado"),CONCATENATE("R48C",'Mapa final'!$R$150),"")</f>
        <v/>
      </c>
      <c r="M103" s="221" t="str">
        <f>IF(AND('Mapa final'!$AB$148="Alta",'Mapa final'!$AD$148="Moderado"),CONCATENATE("R49C",'Mapa final'!$R$148),"")</f>
        <v/>
      </c>
      <c r="N103" s="222" t="str">
        <f>IF(AND('Mapa final'!$AB$149="Alta",'Mapa final'!$AD$149="Moderado"),CONCATENATE("R48C",'Mapa final'!$R$149),"")</f>
        <v/>
      </c>
      <c r="O103" s="223" t="str">
        <f>IF(AND('Mapa final'!$AB$150="Alta",'Mapa final'!$AD$150="Moderado"),CONCATENATE("R48C",'Mapa final'!$R$150),"")</f>
        <v/>
      </c>
      <c r="P103" s="87" t="str">
        <f>IF(AND('Mapa final'!$AB$148="Alta",'Mapa final'!$AD$148="Moderado"),CONCATENATE("R49C",'Mapa final'!$R$148),"")</f>
        <v/>
      </c>
      <c r="Q103" s="40" t="str">
        <f>IF(AND('Mapa final'!$AB$149="Alta",'Mapa final'!$AD$149="Moderado"),CONCATENATE("R48C",'Mapa final'!$R$149),"")</f>
        <v/>
      </c>
      <c r="R103" s="88" t="str">
        <f>IF(AND('Mapa final'!$AB$150="Alta",'Mapa final'!$AD$150="Moderado"),CONCATENATE("R48C",'Mapa final'!$R$150),"")</f>
        <v/>
      </c>
      <c r="S103" s="87" t="str">
        <f>IF(AND('Mapa final'!$AB$148="Alta",'Mapa final'!$AD$148="Mayor"),CONCATENATE("R49C",'Mapa final'!$R$148),"")</f>
        <v/>
      </c>
      <c r="T103" s="40" t="str">
        <f>IF(AND('Mapa final'!$AB$149="Alta",'Mapa final'!$AD$149="Mayor"),CONCATENATE("R48C",'Mapa final'!$R$149),"")</f>
        <v/>
      </c>
      <c r="U103" s="88" t="str">
        <f>IF(AND('Mapa final'!$AB$150="Alta",'Mapa final'!$AD$150="Mayor"),CONCATENATE("R48C",'Mapa final'!$R$150),"")</f>
        <v/>
      </c>
      <c r="V103" s="215" t="str">
        <f>IF(AND('Mapa final'!$AB$148="Alta",'Mapa final'!$AD$148="Catastrófico"),CONCATENATE("R49C",'Mapa final'!$R$148),"")</f>
        <v/>
      </c>
      <c r="W103" s="216" t="str">
        <f>IF(AND('Mapa final'!$AB$149="Alta",'Mapa final'!$AD$149="Catastrófico"),CONCATENATE("R48C",'Mapa final'!$R$149),"")</f>
        <v/>
      </c>
      <c r="X103" s="217" t="str">
        <f>IF(AND('Mapa final'!$AB$150="Alta",'Mapa final'!$AD$150="Catastrófico"),CONCATENATE("R48C",'Mapa final'!$R$150),"")</f>
        <v/>
      </c>
      <c r="Y103" s="41"/>
      <c r="Z103" s="281"/>
      <c r="AA103" s="282"/>
      <c r="AB103" s="282"/>
      <c r="AC103" s="282"/>
      <c r="AD103" s="282"/>
      <c r="AE103" s="283"/>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row>
    <row r="104" spans="1:61" ht="15" customHeight="1" x14ac:dyDescent="0.25">
      <c r="A104" s="41"/>
      <c r="B104" s="301"/>
      <c r="C104" s="302"/>
      <c r="D104" s="303"/>
      <c r="E104" s="288"/>
      <c r="F104" s="287"/>
      <c r="G104" s="287"/>
      <c r="H104" s="287"/>
      <c r="I104" s="287"/>
      <c r="J104" s="221" t="str">
        <f>IF(AND('Mapa final'!$AB$151="Alta",'Mapa final'!$AD$151="Moderado"),CONCATENATE("R49C",'Mapa final'!$R$151),"")</f>
        <v/>
      </c>
      <c r="K104" s="222" t="str">
        <f>IF(AND('Mapa final'!$AB$152="Alta",'Mapa final'!$AD$152="Moderado"),CONCATENATE("R49C",'Mapa final'!$R$152),"")</f>
        <v/>
      </c>
      <c r="L104" s="223" t="str">
        <f>IF(AND('Mapa final'!$AB$153="Alta",'Mapa final'!$AD$153="Moderado"),CONCATENATE("R49C",'Mapa final'!$R$153),"")</f>
        <v/>
      </c>
      <c r="M104" s="221" t="str">
        <f>IF(AND('Mapa final'!$AB$151="Alta",'Mapa final'!$AD$151="Moderado"),CONCATENATE("R49C",'Mapa final'!$R$151),"")</f>
        <v/>
      </c>
      <c r="N104" s="222" t="str">
        <f>IF(AND('Mapa final'!$AB$152="Alta",'Mapa final'!$AD$152="Moderado"),CONCATENATE("R49C",'Mapa final'!$R$152),"")</f>
        <v/>
      </c>
      <c r="O104" s="223" t="str">
        <f>IF(AND('Mapa final'!$AB$153="Alta",'Mapa final'!$AD$153="Moderado"),CONCATENATE("R49C",'Mapa final'!$R$153),"")</f>
        <v/>
      </c>
      <c r="P104" s="87" t="str">
        <f>IF(AND('Mapa final'!$AB$151="Alta",'Mapa final'!$AD$151="Moderado"),CONCATENATE("R49C",'Mapa final'!$R$151),"")</f>
        <v/>
      </c>
      <c r="Q104" s="40" t="str">
        <f>IF(AND('Mapa final'!$AB$152="Alta",'Mapa final'!$AD$152="Moderado"),CONCATENATE("R49C",'Mapa final'!$R$152),"")</f>
        <v/>
      </c>
      <c r="R104" s="88" t="str">
        <f>IF(AND('Mapa final'!$AB$153="Alta",'Mapa final'!$AD$153="Moderado"),CONCATENATE("R49C",'Mapa final'!$R$153),"")</f>
        <v/>
      </c>
      <c r="S104" s="87" t="str">
        <f>IF(AND('Mapa final'!$AB$151="Alta",'Mapa final'!$AD$151="Mayor"),CONCATENATE("R49C",'Mapa final'!$R$151),"")</f>
        <v/>
      </c>
      <c r="T104" s="40" t="str">
        <f>IF(AND('Mapa final'!$AB$152="Alta",'Mapa final'!$AD$152="Mayor"),CONCATENATE("R49C",'Mapa final'!$R$152),"")</f>
        <v/>
      </c>
      <c r="U104" s="88" t="str">
        <f>IF(AND('Mapa final'!$AB$153="Alta",'Mapa final'!$AD$153="Mayor"),CONCATENATE("R49C",'Mapa final'!$R$153),"")</f>
        <v/>
      </c>
      <c r="V104" s="215" t="str">
        <f>IF(AND('Mapa final'!$AB$151="Alta",'Mapa final'!$AD$151="Catastrófico"),CONCATENATE("R49C",'Mapa final'!$R$151),"")</f>
        <v/>
      </c>
      <c r="W104" s="216" t="str">
        <f>IF(AND('Mapa final'!$AB$152="Alta",'Mapa final'!$AD$152="Catastrófico"),CONCATENATE("R49C",'Mapa final'!$R$152),"")</f>
        <v/>
      </c>
      <c r="X104" s="217" t="str">
        <f>IF(AND('Mapa final'!$AB$153="Alta",'Mapa final'!$AD$153="Catastrófico"),CONCATENATE("R49C",'Mapa final'!$R$153),"")</f>
        <v/>
      </c>
      <c r="Y104" s="41"/>
      <c r="Z104" s="281"/>
      <c r="AA104" s="282"/>
      <c r="AB104" s="282"/>
      <c r="AC104" s="282"/>
      <c r="AD104" s="282"/>
      <c r="AE104" s="283"/>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row>
    <row r="105" spans="1:61" ht="15" customHeight="1" thickBot="1" x14ac:dyDescent="0.3">
      <c r="A105" s="41"/>
      <c r="B105" s="301"/>
      <c r="C105" s="302"/>
      <c r="D105" s="303"/>
      <c r="E105" s="288"/>
      <c r="F105" s="287"/>
      <c r="G105" s="287"/>
      <c r="H105" s="287"/>
      <c r="I105" s="287"/>
      <c r="J105" s="221" t="str">
        <f>IF(AND('Mapa final'!$AB$154="Alta",'Mapa final'!$AD$154="Moderado"),CONCATENATE("R50C",'Mapa final'!$R$154),"")</f>
        <v/>
      </c>
      <c r="K105" s="222" t="str">
        <f>IF(AND('Mapa final'!$AB$155="Alta",'Mapa final'!$AD$155="Moderado"),CONCATENATE("R50C",'Mapa final'!$R$155),"")</f>
        <v/>
      </c>
      <c r="L105" s="223" t="str">
        <f>IF(AND('Mapa final'!$AB$156="Alta",'Mapa final'!$AD$156="Moderado"),CONCATENATE("R50C",'Mapa final'!$R$156),"")</f>
        <v/>
      </c>
      <c r="M105" s="221" t="str">
        <f>IF(AND('Mapa final'!$AB$154="Alta",'Mapa final'!$AD$154="Moderado"),CONCATENATE("R50C",'Mapa final'!$R$154),"")</f>
        <v/>
      </c>
      <c r="N105" s="222" t="str">
        <f>IF(AND('Mapa final'!$AB$155="Alta",'Mapa final'!$AD$155="Moderado"),CONCATENATE("R50C",'Mapa final'!$R$155),"")</f>
        <v/>
      </c>
      <c r="O105" s="223" t="str">
        <f>IF(AND('Mapa final'!$AB$156="Alta",'Mapa final'!$AD$156="Moderado"),CONCATENATE("R50C",'Mapa final'!$R$156),"")</f>
        <v/>
      </c>
      <c r="P105" s="87" t="str">
        <f>IF(AND('Mapa final'!$AB$154="Alta",'Mapa final'!$AD$154="Moderado"),CONCATENATE("R50C",'Mapa final'!$R$154),"")</f>
        <v/>
      </c>
      <c r="Q105" s="40" t="str">
        <f>IF(AND('Mapa final'!$AB$155="Alta",'Mapa final'!$AD$155="Moderado"),CONCATENATE("R50C",'Mapa final'!$R$155),"")</f>
        <v/>
      </c>
      <c r="R105" s="88" t="str">
        <f>IF(AND('Mapa final'!$AB$156="Alta",'Mapa final'!$AD$156="Moderado"),CONCATENATE("R50C",'Mapa final'!$R$156),"")</f>
        <v/>
      </c>
      <c r="S105" s="87" t="str">
        <f>IF(AND('Mapa final'!$AB$154="Alta",'Mapa final'!$AD$154="Mayor"),CONCATENATE("R50C",'Mapa final'!$R$154),"")</f>
        <v/>
      </c>
      <c r="T105" s="40" t="str">
        <f>IF(AND('Mapa final'!$AB$155="Alta",'Mapa final'!$AD$155="Mayor"),CONCATENATE("R50C",'Mapa final'!$R$155),"")</f>
        <v/>
      </c>
      <c r="U105" s="88" t="str">
        <f>IF(AND('Mapa final'!$AB$156="Alta",'Mapa final'!$AD$156="Mayor"),CONCATENATE("R50C",'Mapa final'!$R$156),"")</f>
        <v/>
      </c>
      <c r="V105" s="215" t="str">
        <f>IF(AND('Mapa final'!$AB$154="Alta",'Mapa final'!$AD$154="Catastrófico"),CONCATENATE("R50C",'Mapa final'!$R$154),"")</f>
        <v/>
      </c>
      <c r="W105" s="216" t="str">
        <f>IF(AND('Mapa final'!$AB$155="Alta",'Mapa final'!$AD$155="Catastrófico"),CONCATENATE("R50C",'Mapa final'!$R$155),"")</f>
        <v/>
      </c>
      <c r="X105" s="217" t="str">
        <f>IF(AND('Mapa final'!$AB$156="Alta",'Mapa final'!$AD$156="Catastrófico"),CONCATENATE("R50C",'Mapa final'!$R$156),"")</f>
        <v/>
      </c>
      <c r="Y105" s="41"/>
      <c r="Z105" s="281"/>
      <c r="AA105" s="282"/>
      <c r="AB105" s="282"/>
      <c r="AC105" s="282"/>
      <c r="AD105" s="282"/>
      <c r="AE105" s="283"/>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row>
    <row r="106" spans="1:61" ht="15" customHeight="1" x14ac:dyDescent="0.25">
      <c r="A106" s="41"/>
      <c r="B106" s="301"/>
      <c r="C106" s="302"/>
      <c r="D106" s="303"/>
      <c r="E106" s="284" t="s">
        <v>108</v>
      </c>
      <c r="F106" s="285"/>
      <c r="G106" s="285"/>
      <c r="H106" s="285"/>
      <c r="I106" s="285"/>
      <c r="J106" s="218" t="str">
        <f ca="1">IF(AND('Mapa final'!$AB$7="Muy Alta",'Mapa final'!$AD$7="Moderado"),CONCATENATE("R1C",'Mapa final'!$R$7),"")</f>
        <v/>
      </c>
      <c r="K106" s="219" t="str">
        <f>IF(AND('Mapa final'!$AB$8="Muy Alta",'Mapa final'!$AD$8="Moderado"),CONCATENATE("R1C",'Mapa final'!$R$8),"")</f>
        <v/>
      </c>
      <c r="L106" s="220" t="str">
        <f>IF(AND('Mapa final'!$AB$9="Muy Alta",'Mapa final'!$AD$9="Moderado"),CONCATENATE("R1C",'Mapa final'!$R$9),"")</f>
        <v/>
      </c>
      <c r="M106" s="218" t="str">
        <f ca="1">IF(AND('Mapa final'!$AB$7="Muy Alta",'Mapa final'!$AD$7="Moderado"),CONCATENATE("R1C",'Mapa final'!$R$7),"")</f>
        <v/>
      </c>
      <c r="N106" s="219" t="str">
        <f>IF(AND('Mapa final'!$AB$8="Muy Alta",'Mapa final'!$AD$8="Moderado"),CONCATENATE("R1C",'Mapa final'!$R$8),"")</f>
        <v/>
      </c>
      <c r="O106" s="220" t="str">
        <f>IF(AND('Mapa final'!$AB$9="Muy Alta",'Mapa final'!$AD$9="Moderado"),CONCATENATE("R1C",'Mapa final'!$R$9),"")</f>
        <v/>
      </c>
      <c r="P106" s="218" t="str">
        <f ca="1">IF(AND('Mapa final'!$AB$7="Muy Alta",'Mapa final'!$AD$7="Moderado"),CONCATENATE("R1C",'Mapa final'!$R$7),"")</f>
        <v/>
      </c>
      <c r="Q106" s="219" t="str">
        <f>IF(AND('Mapa final'!$AB$8="Muy Alta",'Mapa final'!$AD$8="Moderado"),CONCATENATE("R1C",'Mapa final'!$R$8),"")</f>
        <v/>
      </c>
      <c r="R106" s="220" t="str">
        <f>IF(AND('Mapa final'!$AB$9="Muy Alta",'Mapa final'!$AD$9="Moderado"),CONCATENATE("R1C",'Mapa final'!$R$9),"")</f>
        <v/>
      </c>
      <c r="S106" s="84" t="str">
        <f ca="1">IF(AND('Mapa final'!$AB$7="Muy Alta",'Mapa final'!$AD$7="Mayor"),CONCATENATE("R1C",'Mapa final'!$R$7),"")</f>
        <v/>
      </c>
      <c r="T106" s="85" t="str">
        <f>IF(AND('Mapa final'!$AB$8="Muy Alta",'Mapa final'!$AD$8="Mayor"),CONCATENATE("R1C",'Mapa final'!$R$8),"")</f>
        <v/>
      </c>
      <c r="U106" s="86" t="str">
        <f>IF(AND('Mapa final'!$AB$9="Muy Alta",'Mapa final'!$AD$9="Mayor"),CONCATENATE("R1C",'Mapa final'!$R$9),"")</f>
        <v/>
      </c>
      <c r="V106" s="212" t="str">
        <f ca="1">IF(AND('Mapa final'!$AB$7="Muy Alta",'Mapa final'!$AD$7="Catastrófico"),CONCATENATE("R1C",'Mapa final'!$R$7),"")</f>
        <v/>
      </c>
      <c r="W106" s="213" t="str">
        <f>IF(AND('Mapa final'!$AB$8="Muy Alta",'Mapa final'!$AD$8="Catastrófico"),CONCATENATE("R1C",'Mapa final'!$R$8),"")</f>
        <v/>
      </c>
      <c r="X106" s="214" t="str">
        <f>IF(AND('Mapa final'!$AB$9="Muy Alta",'Mapa final'!$AD$9="Catastrófico"),CONCATENATE("R1C",'Mapa final'!$R$9),"")</f>
        <v/>
      </c>
      <c r="Y106" s="41"/>
      <c r="Z106" s="318" t="s">
        <v>75</v>
      </c>
      <c r="AA106" s="319"/>
      <c r="AB106" s="319"/>
      <c r="AC106" s="319"/>
      <c r="AD106" s="319"/>
      <c r="AE106" s="320"/>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row>
    <row r="107" spans="1:61" ht="15" customHeight="1" x14ac:dyDescent="0.25">
      <c r="A107" s="41"/>
      <c r="B107" s="301"/>
      <c r="C107" s="302"/>
      <c r="D107" s="303"/>
      <c r="E107" s="286"/>
      <c r="F107" s="287"/>
      <c r="G107" s="287"/>
      <c r="H107" s="287"/>
      <c r="I107" s="287"/>
      <c r="J107" s="221" t="str">
        <f ca="1">IF(AND('Mapa final'!$AB$10="Media",'Mapa final'!$AD$10="Moderado"),CONCATENATE("R2C",'Mapa final'!$R$10),"")</f>
        <v/>
      </c>
      <c r="K107" s="222" t="str">
        <f>IF(AND('Mapa final'!$AB$11="Media",'Mapa final'!$AD$11="Moderado"),CONCATENATE("R2C",'Mapa final'!$R$11),"")</f>
        <v/>
      </c>
      <c r="L107" s="223" t="str">
        <f>IF(AND('Mapa final'!$AB$12="Media",'Mapa final'!$AD$12="Moderado"),CONCATENATE("R2C",'Mapa final'!$R$12),"")</f>
        <v/>
      </c>
      <c r="M107" s="221" t="str">
        <f ca="1">IF(AND('Mapa final'!$AB$10="Media",'Mapa final'!$AD$10="Moderado"),CONCATENATE("R2C",'Mapa final'!$R$10),"")</f>
        <v/>
      </c>
      <c r="N107" s="222" t="str">
        <f>IF(AND('Mapa final'!$AB$11="Media",'Mapa final'!$AD$11="Moderado"),CONCATENATE("R2C",'Mapa final'!$R$11),"")</f>
        <v/>
      </c>
      <c r="O107" s="223" t="str">
        <f>IF(AND('Mapa final'!$AB$12="Media",'Mapa final'!$AD$12="Moderado"),CONCATENATE("R2C",'Mapa final'!$R$12),"")</f>
        <v/>
      </c>
      <c r="P107" s="221" t="str">
        <f ca="1">IF(AND('Mapa final'!$AB$10="Media",'Mapa final'!$AD$10="Moderado"),CONCATENATE("R2C",'Mapa final'!$R$10),"")</f>
        <v/>
      </c>
      <c r="Q107" s="222" t="str">
        <f>IF(AND('Mapa final'!$AB$11="Media",'Mapa final'!$AD$11="Moderado"),CONCATENATE("R2C",'Mapa final'!$R$11),"")</f>
        <v/>
      </c>
      <c r="R107" s="223" t="str">
        <f>IF(AND('Mapa final'!$AB$12="Media",'Mapa final'!$AD$12="Moderado"),CONCATENATE("R2C",'Mapa final'!$R$12),"")</f>
        <v/>
      </c>
      <c r="S107" s="87" t="str">
        <f ca="1">IF(AND('Mapa final'!$AB$10="Media",'Mapa final'!$AD$10="Mayor"),CONCATENATE("R2C",'Mapa final'!$R$10),"")</f>
        <v/>
      </c>
      <c r="T107" s="40" t="str">
        <f>IF(AND('Mapa final'!$AB$11="Media",'Mapa final'!$AD$11="Mayor"),CONCATENATE("R2C",'Mapa final'!$R$11),"")</f>
        <v/>
      </c>
      <c r="U107" s="88" t="str">
        <f>IF(AND('Mapa final'!$AB$12="Media",'Mapa final'!$AD$12="Mayor"),CONCATENATE("R2C",'Mapa final'!$R$12),"")</f>
        <v/>
      </c>
      <c r="V107" s="215" t="str">
        <f ca="1">IF(AND('Mapa final'!$AB$10="Media",'Mapa final'!$AD$10="Catastrófico"),CONCATENATE("R2C",'Mapa final'!$R$10),"")</f>
        <v/>
      </c>
      <c r="W107" s="216" t="str">
        <f>IF(AND('Mapa final'!$AB$11="Media",'Mapa final'!$AD$11="Catastrófico"),CONCATENATE("R2C",'Mapa final'!$R$11),"")</f>
        <v/>
      </c>
      <c r="X107" s="217" t="str">
        <f>IF(AND('Mapa final'!$AB$12="Media",'Mapa final'!$AD$12="Catastrófico"),CONCATENATE("R2C",'Mapa final'!$R$12),"")</f>
        <v/>
      </c>
      <c r="Y107" s="41"/>
      <c r="Z107" s="321"/>
      <c r="AA107" s="322"/>
      <c r="AB107" s="322"/>
      <c r="AC107" s="322"/>
      <c r="AD107" s="322"/>
      <c r="AE107" s="323"/>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row>
    <row r="108" spans="1:61" ht="15" customHeight="1" x14ac:dyDescent="0.25">
      <c r="A108" s="41"/>
      <c r="B108" s="301"/>
      <c r="C108" s="302"/>
      <c r="D108" s="303"/>
      <c r="E108" s="288"/>
      <c r="F108" s="287"/>
      <c r="G108" s="287"/>
      <c r="H108" s="287"/>
      <c r="I108" s="287"/>
      <c r="J108" s="221" t="str">
        <f ca="1">IF(AND('Mapa final'!$AB$13="Media",'Mapa final'!$AD$13="Moderado"),CONCATENATE("R3C",'Mapa final'!$R$13),"")</f>
        <v>R3C1</v>
      </c>
      <c r="K108" s="222" t="str">
        <f>IF(AND('Mapa final'!$AB$14="Media",'Mapa final'!$AD$14="Moderado"),CONCATENATE("R3C",'Mapa final'!$R$14),"")</f>
        <v/>
      </c>
      <c r="L108" s="223" t="str">
        <f>IF(AND('Mapa final'!$AB$15="Media",'Mapa final'!$AD$15="Moderado"),CONCATENATE("R3C",'Mapa final'!$R$15),"")</f>
        <v/>
      </c>
      <c r="M108" s="221" t="str">
        <f ca="1">IF(AND('Mapa final'!$AB$13="Media",'Mapa final'!$AD$13="Moderado"),CONCATENATE("R3C",'Mapa final'!$R$13),"")</f>
        <v>R3C1</v>
      </c>
      <c r="N108" s="222" t="str">
        <f>IF(AND('Mapa final'!$AB$14="Media",'Mapa final'!$AD$14="Moderado"),CONCATENATE("R3C",'Mapa final'!$R$14),"")</f>
        <v/>
      </c>
      <c r="O108" s="223" t="str">
        <f>IF(AND('Mapa final'!$AB$15="Media",'Mapa final'!$AD$15="Moderado"),CONCATENATE("R3C",'Mapa final'!$R$15),"")</f>
        <v/>
      </c>
      <c r="P108" s="221" t="str">
        <f ca="1">IF(AND('Mapa final'!$AB$13="Media",'Mapa final'!$AD$13="Moderado"),CONCATENATE("R3C",'Mapa final'!$R$13),"")</f>
        <v>R3C1</v>
      </c>
      <c r="Q108" s="222" t="str">
        <f>IF(AND('Mapa final'!$AB$14="Media",'Mapa final'!$AD$14="Moderado"),CONCATENATE("R3C",'Mapa final'!$R$14),"")</f>
        <v/>
      </c>
      <c r="R108" s="223" t="str">
        <f>IF(AND('Mapa final'!$AB$15="Media",'Mapa final'!$AD$15="Moderado"),CONCATENATE("R3C",'Mapa final'!$R$15),"")</f>
        <v/>
      </c>
      <c r="S108" s="87" t="str">
        <f ca="1">IF(AND('Mapa final'!$AB$13="Media",'Mapa final'!$AD$13="Mayor"),CONCATENATE("R3C",'Mapa final'!$R$13),"")</f>
        <v/>
      </c>
      <c r="T108" s="40" t="str">
        <f>IF(AND('Mapa final'!$AB$14="Media",'Mapa final'!$AD$14="Mayor"),CONCATENATE("R3C",'Mapa final'!$R$14),"")</f>
        <v/>
      </c>
      <c r="U108" s="88" t="str">
        <f>IF(AND('Mapa final'!$AB$15="Media",'Mapa final'!$AD$15="Mayor"),CONCATENATE("R3C",'Mapa final'!$R$15),"")</f>
        <v/>
      </c>
      <c r="V108" s="215" t="str">
        <f ca="1">IF(AND('Mapa final'!$AB$13="Media",'Mapa final'!$AD$13="Catastrófico"),CONCATENATE("R3C",'Mapa final'!$R$13),"")</f>
        <v/>
      </c>
      <c r="W108" s="216" t="str">
        <f>IF(AND('Mapa final'!$AB$14="Media",'Mapa final'!$AD$14="Catastrófico"),CONCATENATE("R3C",'Mapa final'!$R$14),"")</f>
        <v/>
      </c>
      <c r="X108" s="217" t="str">
        <f>IF(AND('Mapa final'!$AB$15="Media",'Mapa final'!$AD$15="Catastrófico"),CONCATENATE("R3C",'Mapa final'!$R$15),"")</f>
        <v/>
      </c>
      <c r="Y108" s="41"/>
      <c r="Z108" s="321"/>
      <c r="AA108" s="322"/>
      <c r="AB108" s="322"/>
      <c r="AC108" s="322"/>
      <c r="AD108" s="322"/>
      <c r="AE108" s="323"/>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row>
    <row r="109" spans="1:61" ht="15" customHeight="1" x14ac:dyDescent="0.25">
      <c r="A109" s="41"/>
      <c r="B109" s="301"/>
      <c r="C109" s="302"/>
      <c r="D109" s="303"/>
      <c r="E109" s="288"/>
      <c r="F109" s="287"/>
      <c r="G109" s="287"/>
      <c r="H109" s="287"/>
      <c r="I109" s="287"/>
      <c r="J109" s="221" t="str">
        <f ca="1">IF(AND('Mapa final'!$AB$16="Media",'Mapa final'!$AD$16="Moderado"),CONCATENATE("R4C",'Mapa final'!$R$16),"")</f>
        <v/>
      </c>
      <c r="K109" s="222" t="str">
        <f>IF(AND('Mapa final'!$AB$17="Media",'Mapa final'!$AD$17="Moderado"),CONCATENATE("R4C",'Mapa final'!$R$17),"")</f>
        <v/>
      </c>
      <c r="L109" s="223" t="str">
        <f>IF(AND('Mapa final'!$AB$18="Media",'Mapa final'!$AD$18="Moderado"),CONCATENATE("R4C",'Mapa final'!$R$18),"")</f>
        <v/>
      </c>
      <c r="M109" s="221" t="str">
        <f ca="1">IF(AND('Mapa final'!$AB$16="Media",'Mapa final'!$AD$16="Moderado"),CONCATENATE("R4C",'Mapa final'!$R$16),"")</f>
        <v/>
      </c>
      <c r="N109" s="222" t="str">
        <f>IF(AND('Mapa final'!$AB$17="Media",'Mapa final'!$AD$17="Moderado"),CONCATENATE("R4C",'Mapa final'!$R$17),"")</f>
        <v/>
      </c>
      <c r="O109" s="223" t="str">
        <f>IF(AND('Mapa final'!$AB$18="Media",'Mapa final'!$AD$18="Moderado"),CONCATENATE("R4C",'Mapa final'!$R$18),"")</f>
        <v/>
      </c>
      <c r="P109" s="221" t="str">
        <f ca="1">IF(AND('Mapa final'!$AB$16="Media",'Mapa final'!$AD$16="Moderado"),CONCATENATE("R4C",'Mapa final'!$R$16),"")</f>
        <v/>
      </c>
      <c r="Q109" s="222" t="str">
        <f>IF(AND('Mapa final'!$AB$17="Media",'Mapa final'!$AD$17="Moderado"),CONCATENATE("R4C",'Mapa final'!$R$17),"")</f>
        <v/>
      </c>
      <c r="R109" s="223" t="str">
        <f>IF(AND('Mapa final'!$AB$18="Media",'Mapa final'!$AD$18="Moderado"),CONCATENATE("R4C",'Mapa final'!$R$18),"")</f>
        <v/>
      </c>
      <c r="S109" s="87" t="str">
        <f ca="1">IF(AND('Mapa final'!$AB$16="Media",'Mapa final'!$AD$16="Mayor"),CONCATENATE("R4C",'Mapa final'!$R$16),"")</f>
        <v/>
      </c>
      <c r="T109" s="40" t="str">
        <f>IF(AND('Mapa final'!$AB$17="Media",'Mapa final'!$AD$17="Mayor"),CONCATENATE("R4C",'Mapa final'!$R$17),"")</f>
        <v/>
      </c>
      <c r="U109" s="88" t="str">
        <f>IF(AND('Mapa final'!$AB$18="Media",'Mapa final'!$AD$18="Mayor"),CONCATENATE("R4C",'Mapa final'!$R$18),"")</f>
        <v/>
      </c>
      <c r="V109" s="215" t="str">
        <f ca="1">IF(AND('Mapa final'!$AB$16="Media",'Mapa final'!$AD$16="Catastrófico"),CONCATENATE("R4C",'Mapa final'!$R$16),"")</f>
        <v/>
      </c>
      <c r="W109" s="216" t="str">
        <f>IF(AND('Mapa final'!$AB$17="Media",'Mapa final'!$AD$17="Catastrófico"),CONCATENATE("R4C",'Mapa final'!$R$17),"")</f>
        <v/>
      </c>
      <c r="X109" s="217" t="str">
        <f>IF(AND('Mapa final'!$AB$18="Media",'Mapa final'!$AD$18="Catastrófico"),CONCATENATE("R4C",'Mapa final'!$R$18),"")</f>
        <v/>
      </c>
      <c r="Y109" s="41"/>
      <c r="Z109" s="321"/>
      <c r="AA109" s="322"/>
      <c r="AB109" s="322"/>
      <c r="AC109" s="322"/>
      <c r="AD109" s="322"/>
      <c r="AE109" s="323"/>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row>
    <row r="110" spans="1:61" ht="15" customHeight="1" x14ac:dyDescent="0.25">
      <c r="A110" s="41"/>
      <c r="B110" s="301"/>
      <c r="C110" s="302"/>
      <c r="D110" s="303"/>
      <c r="E110" s="288"/>
      <c r="F110" s="287"/>
      <c r="G110" s="287"/>
      <c r="H110" s="287"/>
      <c r="I110" s="287"/>
      <c r="J110" s="221" t="str">
        <f ca="1">IF(AND('Mapa final'!$AB$19="Media",'Mapa final'!$AD$19="Moderado"),CONCATENATE("R5C",'Mapa final'!$R$19),"")</f>
        <v/>
      </c>
      <c r="K110" s="222" t="str">
        <f>IF(AND('Mapa final'!$AB$20="Media",'Mapa final'!$AD$20="Moderado"),CONCATENATE("R5C",'Mapa final'!$R$20),"")</f>
        <v/>
      </c>
      <c r="L110" s="223" t="str">
        <f>IF(AND('Mapa final'!$AB$21="Media",'Mapa final'!$AD$21="Moderado"),CONCATENATE("R5C",'Mapa final'!$R$21),"")</f>
        <v/>
      </c>
      <c r="M110" s="221" t="str">
        <f ca="1">IF(AND('Mapa final'!$AB$19="Media",'Mapa final'!$AD$19="Moderado"),CONCATENATE("R5C",'Mapa final'!$R$19),"")</f>
        <v/>
      </c>
      <c r="N110" s="222" t="str">
        <f>IF(AND('Mapa final'!$AB$20="Media",'Mapa final'!$AD$20="Moderado"),CONCATENATE("R5C",'Mapa final'!$R$20),"")</f>
        <v/>
      </c>
      <c r="O110" s="223" t="str">
        <f>IF(AND('Mapa final'!$AB$21="Media",'Mapa final'!$AD$21="Moderado"),CONCATENATE("R5C",'Mapa final'!$R$21),"")</f>
        <v/>
      </c>
      <c r="P110" s="221" t="str">
        <f ca="1">IF(AND('Mapa final'!$AB$19="Media",'Mapa final'!$AD$19="Moderado"),CONCATENATE("R5C",'Mapa final'!$R$19),"")</f>
        <v/>
      </c>
      <c r="Q110" s="222" t="str">
        <f>IF(AND('Mapa final'!$AB$20="Media",'Mapa final'!$AD$20="Moderado"),CONCATENATE("R5C",'Mapa final'!$R$20),"")</f>
        <v/>
      </c>
      <c r="R110" s="223" t="str">
        <f>IF(AND('Mapa final'!$AB$21="Media",'Mapa final'!$AD$21="Moderado"),CONCATENATE("R5C",'Mapa final'!$R$21),"")</f>
        <v/>
      </c>
      <c r="S110" s="87" t="str">
        <f ca="1">IF(AND('Mapa final'!$AB$19="Media",'Mapa final'!$AD$19="Mayor"),CONCATENATE("R5C",'Mapa final'!$R$19),"")</f>
        <v/>
      </c>
      <c r="T110" s="40" t="str">
        <f>IF(AND('Mapa final'!$AB$20="Media",'Mapa final'!$AD$20="Mayor"),CONCATENATE("R5C",'Mapa final'!$R$20),"")</f>
        <v/>
      </c>
      <c r="U110" s="88" t="str">
        <f>IF(AND('Mapa final'!$AB$21="Media",'Mapa final'!$AD$21="Mayor"),CONCATENATE("R5C",'Mapa final'!$R$21),"")</f>
        <v/>
      </c>
      <c r="V110" s="215" t="str">
        <f ca="1">IF(AND('Mapa final'!$AB$19="Media",'Mapa final'!$AD$19="Catastrófico"),CONCATENATE("R5C",'Mapa final'!$R$19),"")</f>
        <v/>
      </c>
      <c r="W110" s="216" t="str">
        <f>IF(AND('Mapa final'!$AB$20="Media",'Mapa final'!$AD$20="Catastrófico"),CONCATENATE("R5C",'Mapa final'!$R$20),"")</f>
        <v/>
      </c>
      <c r="X110" s="217" t="str">
        <f>IF(AND('Mapa final'!$AB$21="Media",'Mapa final'!$AD$21="Catastrófico"),CONCATENATE("R5C",'Mapa final'!$R$21),"")</f>
        <v/>
      </c>
      <c r="Y110" s="41"/>
      <c r="Z110" s="321"/>
      <c r="AA110" s="322"/>
      <c r="AB110" s="322"/>
      <c r="AC110" s="322"/>
      <c r="AD110" s="322"/>
      <c r="AE110" s="323"/>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row>
    <row r="111" spans="1:61" ht="15" customHeight="1" x14ac:dyDescent="0.25">
      <c r="A111" s="41"/>
      <c r="B111" s="301"/>
      <c r="C111" s="302"/>
      <c r="D111" s="303"/>
      <c r="E111" s="288"/>
      <c r="F111" s="287"/>
      <c r="G111" s="287"/>
      <c r="H111" s="287"/>
      <c r="I111" s="287"/>
      <c r="J111" s="221" t="str">
        <f ca="1">IF(AND('Mapa final'!$AB$22="Media",'Mapa final'!$AD$22="Moderado"),CONCATENATE("R6C",'Mapa final'!$R$22),"")</f>
        <v>R6C1</v>
      </c>
      <c r="K111" s="222" t="str">
        <f>IF(AND('Mapa final'!$AB$23="Media",'Mapa final'!$AD$23="Moderado"),CONCATENATE("R6C",'Mapa final'!$R$23),"")</f>
        <v/>
      </c>
      <c r="L111" s="223" t="str">
        <f>IF(AND('Mapa final'!$AB$24="Media",'Mapa final'!$AD$24="Moderado"),CONCATENATE("R6C",'Mapa final'!$R$24),"")</f>
        <v/>
      </c>
      <c r="M111" s="221" t="str">
        <f ca="1">IF(AND('Mapa final'!$AB$22="Media",'Mapa final'!$AD$22="Moderado"),CONCATENATE("R6C",'Mapa final'!$R$22),"")</f>
        <v>R6C1</v>
      </c>
      <c r="N111" s="222" t="str">
        <f>IF(AND('Mapa final'!$AB$23="Media",'Mapa final'!$AD$23="Moderado"),CONCATENATE("R6C",'Mapa final'!$R$23),"")</f>
        <v/>
      </c>
      <c r="O111" s="223" t="str">
        <f>IF(AND('Mapa final'!$AB$24="Media",'Mapa final'!$AD$24="Moderado"),CONCATENATE("R6C",'Mapa final'!$R$24),"")</f>
        <v/>
      </c>
      <c r="P111" s="221" t="str">
        <f ca="1">IF(AND('Mapa final'!$AB$22="Media",'Mapa final'!$AD$22="Moderado"),CONCATENATE("R6C",'Mapa final'!$R$22),"")</f>
        <v>R6C1</v>
      </c>
      <c r="Q111" s="222" t="str">
        <f>IF(AND('Mapa final'!$AB$23="Media",'Mapa final'!$AD$23="Moderado"),CONCATENATE("R6C",'Mapa final'!$R$23),"")</f>
        <v/>
      </c>
      <c r="R111" s="223" t="str">
        <f>IF(AND('Mapa final'!$AB$24="Media",'Mapa final'!$AD$24="Moderado"),CONCATENATE("R6C",'Mapa final'!$R$24),"")</f>
        <v/>
      </c>
      <c r="S111" s="87" t="str">
        <f ca="1">IF(AND('Mapa final'!$AB$22="Media",'Mapa final'!$AD$22="Mayor"),CONCATENATE("R6C",'Mapa final'!$R$22),"")</f>
        <v/>
      </c>
      <c r="T111" s="40" t="str">
        <f>IF(AND('Mapa final'!$AB$23="Media",'Mapa final'!$AD$23="Mayor"),CONCATENATE("R6C",'Mapa final'!$R$23),"")</f>
        <v/>
      </c>
      <c r="U111" s="88" t="str">
        <f>IF(AND('Mapa final'!$AB$24="Media",'Mapa final'!$AD$24="Mayor"),CONCATENATE("R6C",'Mapa final'!$R$24),"")</f>
        <v/>
      </c>
      <c r="V111" s="215" t="str">
        <f ca="1">IF(AND('Mapa final'!$AB$22="Media",'Mapa final'!$AD$22="Catastrófico"),CONCATENATE("R6C",'Mapa final'!$R$22),"")</f>
        <v/>
      </c>
      <c r="W111" s="216" t="str">
        <f>IF(AND('Mapa final'!$AB$23="Media",'Mapa final'!$AD$23="Catastrófico"),CONCATENATE("R6C",'Mapa final'!$R$23),"")</f>
        <v/>
      </c>
      <c r="X111" s="217" t="str">
        <f>IF(AND('Mapa final'!$AB$24="Media",'Mapa final'!$AD$24="Catastrófico"),CONCATENATE("R6C",'Mapa final'!$R$24),"")</f>
        <v/>
      </c>
      <c r="Y111" s="41"/>
      <c r="Z111" s="321"/>
      <c r="AA111" s="322"/>
      <c r="AB111" s="322"/>
      <c r="AC111" s="322"/>
      <c r="AD111" s="322"/>
      <c r="AE111" s="323"/>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row>
    <row r="112" spans="1:61" ht="15" customHeight="1" x14ac:dyDescent="0.25">
      <c r="A112" s="41"/>
      <c r="B112" s="301"/>
      <c r="C112" s="302"/>
      <c r="D112" s="303"/>
      <c r="E112" s="288"/>
      <c r="F112" s="287"/>
      <c r="G112" s="287"/>
      <c r="H112" s="287"/>
      <c r="I112" s="287"/>
      <c r="J112" s="221" t="str">
        <f ca="1">IF(AND('Mapa final'!$AB$25="Media",'Mapa final'!$AD$25="Moderado"),CONCATENATE("R7C",'Mapa final'!$R$25),"")</f>
        <v/>
      </c>
      <c r="K112" s="222" t="str">
        <f>IF(AND('Mapa final'!$AB$26="Media",'Mapa final'!$AD$26="Moderado"),CONCATENATE("R7C",'Mapa final'!$R$26),"")</f>
        <v/>
      </c>
      <c r="L112" s="223" t="str">
        <f>IF(AND('Mapa final'!$AB$27="Media",'Mapa final'!$AD$27="Moderado"),CONCATENATE("R7C",'Mapa final'!$R$27),"")</f>
        <v/>
      </c>
      <c r="M112" s="221" t="str">
        <f ca="1">IF(AND('Mapa final'!$AB$25="Media",'Mapa final'!$AD$25="Moderado"),CONCATENATE("R7C",'Mapa final'!$R$25),"")</f>
        <v/>
      </c>
      <c r="N112" s="222" t="str">
        <f>IF(AND('Mapa final'!$AB$26="Media",'Mapa final'!$AD$26="Moderado"),CONCATENATE("R7C",'Mapa final'!$R$26),"")</f>
        <v/>
      </c>
      <c r="O112" s="223" t="str">
        <f>IF(AND('Mapa final'!$AB$27="Media",'Mapa final'!$AD$27="Moderado"),CONCATENATE("R7C",'Mapa final'!$R$27),"")</f>
        <v/>
      </c>
      <c r="P112" s="221" t="str">
        <f ca="1">IF(AND('Mapa final'!$AB$25="Media",'Mapa final'!$AD$25="Moderado"),CONCATENATE("R7C",'Mapa final'!$R$25),"")</f>
        <v/>
      </c>
      <c r="Q112" s="222" t="str">
        <f>IF(AND('Mapa final'!$AB$26="Media",'Mapa final'!$AD$26="Moderado"),CONCATENATE("R7C",'Mapa final'!$R$26),"")</f>
        <v/>
      </c>
      <c r="R112" s="223" t="str">
        <f>IF(AND('Mapa final'!$AB$27="Media",'Mapa final'!$AD$27="Moderado"),CONCATENATE("R7C",'Mapa final'!$R$27),"")</f>
        <v/>
      </c>
      <c r="S112" s="87" t="str">
        <f ca="1">IF(AND('Mapa final'!$AB$25="Media",'Mapa final'!$AD$25="Mayor"),CONCATENATE("R7C",'Mapa final'!$R$25),"")</f>
        <v>R7C1</v>
      </c>
      <c r="T112" s="40" t="str">
        <f>IF(AND('Mapa final'!$AB$26="Media",'Mapa final'!$AD$26="Mayor"),CONCATENATE("R7C",'Mapa final'!$R$26),"")</f>
        <v/>
      </c>
      <c r="U112" s="88" t="str">
        <f>IF(AND('Mapa final'!$AB$27="Media",'Mapa final'!$AD$27="Mayor"),CONCATENATE("R7C",'Mapa final'!$R$27),"")</f>
        <v/>
      </c>
      <c r="V112" s="215" t="str">
        <f ca="1">IF(AND('Mapa final'!$AB$25="Media",'Mapa final'!$AD$25="Catastrófico"),CONCATENATE("R7C",'Mapa final'!$R$25),"")</f>
        <v/>
      </c>
      <c r="W112" s="216" t="str">
        <f>IF(AND('Mapa final'!$AB$26="Media",'Mapa final'!$AD$26="Catastrófico"),CONCATENATE("R7C",'Mapa final'!$R$26),"")</f>
        <v/>
      </c>
      <c r="X112" s="217" t="str">
        <f>IF(AND('Mapa final'!$AB$27="Media",'Mapa final'!$AD$27="Catastrófico"),CONCATENATE("R7C",'Mapa final'!$R$27),"")</f>
        <v/>
      </c>
      <c r="Y112" s="41"/>
      <c r="Z112" s="321"/>
      <c r="AA112" s="322"/>
      <c r="AB112" s="322"/>
      <c r="AC112" s="322"/>
      <c r="AD112" s="322"/>
      <c r="AE112" s="323"/>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row>
    <row r="113" spans="1:61" ht="15" customHeight="1" x14ac:dyDescent="0.25">
      <c r="A113" s="41"/>
      <c r="B113" s="301"/>
      <c r="C113" s="302"/>
      <c r="D113" s="303"/>
      <c r="E113" s="288"/>
      <c r="F113" s="287"/>
      <c r="G113" s="287"/>
      <c r="H113" s="287"/>
      <c r="I113" s="287"/>
      <c r="J113" s="221" t="str">
        <f ca="1">IF(AND('Mapa final'!$AB$28="Media",'Mapa final'!$AD$28="Moderado"),CONCATENATE("R8C",'Mapa final'!$R$28),"")</f>
        <v>R8C1</v>
      </c>
      <c r="K113" s="222" t="str">
        <f>IF(AND('Mapa final'!$AB$29="Media",'Mapa final'!$AD$29="Moderado"),CONCATENATE("R8C",'Mapa final'!$R$29),"")</f>
        <v/>
      </c>
      <c r="L113" s="223" t="str">
        <f>IF(AND('Mapa final'!$AB$30="Media",'Mapa final'!$AD$30="Moderado"),CONCATENATE("R8C",'Mapa final'!$R$30),"")</f>
        <v/>
      </c>
      <c r="M113" s="221" t="str">
        <f ca="1">IF(AND('Mapa final'!$AB$28="Media",'Mapa final'!$AD$28="Moderado"),CONCATENATE("R8C",'Mapa final'!$R$28),"")</f>
        <v>R8C1</v>
      </c>
      <c r="N113" s="222" t="str">
        <f>IF(AND('Mapa final'!$AB$29="Media",'Mapa final'!$AD$29="Moderado"),CONCATENATE("R8C",'Mapa final'!$R$29),"")</f>
        <v/>
      </c>
      <c r="O113" s="223" t="str">
        <f>IF(AND('Mapa final'!$AB$30="Media",'Mapa final'!$AD$30="Moderado"),CONCATENATE("R8C",'Mapa final'!$R$30),"")</f>
        <v/>
      </c>
      <c r="P113" s="221" t="str">
        <f ca="1">IF(AND('Mapa final'!$AB$28="Media",'Mapa final'!$AD$28="Moderado"),CONCATENATE("R8C",'Mapa final'!$R$28),"")</f>
        <v>R8C1</v>
      </c>
      <c r="Q113" s="222" t="str">
        <f>IF(AND('Mapa final'!$AB$29="Media",'Mapa final'!$AD$29="Moderado"),CONCATENATE("R8C",'Mapa final'!$R$29),"")</f>
        <v/>
      </c>
      <c r="R113" s="223" t="str">
        <f>IF(AND('Mapa final'!$AB$30="Media",'Mapa final'!$AD$30="Moderado"),CONCATENATE("R8C",'Mapa final'!$R$30),"")</f>
        <v/>
      </c>
      <c r="S113" s="87" t="str">
        <f ca="1">IF(AND('Mapa final'!$AB$28="Media",'Mapa final'!$AD$28="Mayor"),CONCATENATE("R8C",'Mapa final'!$R$28),"")</f>
        <v/>
      </c>
      <c r="T113" s="40" t="str">
        <f>IF(AND('Mapa final'!$AB$29="Media",'Mapa final'!$AD$29="Mayor"),CONCATENATE("R8C",'Mapa final'!$R$29),"")</f>
        <v/>
      </c>
      <c r="U113" s="88" t="str">
        <f>IF(AND('Mapa final'!$AB$30="Media",'Mapa final'!$AD$30="Mayor"),CONCATENATE("R8C",'Mapa final'!$R$30),"")</f>
        <v/>
      </c>
      <c r="V113" s="215" t="str">
        <f ca="1">IF(AND('Mapa final'!$AB$28="Media",'Mapa final'!$AD$28="Catastrófico"),CONCATENATE("R8C",'Mapa final'!$R$28),"")</f>
        <v/>
      </c>
      <c r="W113" s="216" t="str">
        <f>IF(AND('Mapa final'!$AB$29="Media",'Mapa final'!$AD$29="Catastrófico"),CONCATENATE("R8C",'Mapa final'!$R$29),"")</f>
        <v/>
      </c>
      <c r="X113" s="217" t="str">
        <f>IF(AND('Mapa final'!$AB$30="Media",'Mapa final'!$AD$30="Catastrófico"),CONCATENATE("R8C",'Mapa final'!$R$30),"")</f>
        <v/>
      </c>
      <c r="Y113" s="41"/>
      <c r="Z113" s="321"/>
      <c r="AA113" s="322"/>
      <c r="AB113" s="322"/>
      <c r="AC113" s="322"/>
      <c r="AD113" s="322"/>
      <c r="AE113" s="323"/>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row>
    <row r="114" spans="1:61" ht="15" customHeight="1" x14ac:dyDescent="0.25">
      <c r="A114" s="41"/>
      <c r="B114" s="301"/>
      <c r="C114" s="302"/>
      <c r="D114" s="303"/>
      <c r="E114" s="288"/>
      <c r="F114" s="287"/>
      <c r="G114" s="287"/>
      <c r="H114" s="287"/>
      <c r="I114" s="287"/>
      <c r="J114" s="221" t="str">
        <f ca="1">IF(AND('Mapa final'!$AB$31="Media",'Mapa final'!$AD$31="Moderado"),CONCATENATE("R9C",'Mapa final'!$R$31),"")</f>
        <v/>
      </c>
      <c r="K114" s="222" t="str">
        <f>IF(AND('Mapa final'!$AB$32="Media",'Mapa final'!$AD$32="Moderado"),CONCATENATE("R9C",'Mapa final'!$R$32),"")</f>
        <v/>
      </c>
      <c r="L114" s="223" t="str">
        <f>IF(AND('Mapa final'!$AB$33="Media",'Mapa final'!$AD$33="Moderado"),CONCATENATE("R9C",'Mapa final'!$R$33),"")</f>
        <v/>
      </c>
      <c r="M114" s="221" t="str">
        <f ca="1">IF(AND('Mapa final'!$AB$31="Media",'Mapa final'!$AD$31="Moderado"),CONCATENATE("R9C",'Mapa final'!$R$31),"")</f>
        <v/>
      </c>
      <c r="N114" s="222" t="str">
        <f>IF(AND('Mapa final'!$AB$32="Media",'Mapa final'!$AD$32="Moderado"),CONCATENATE("R9C",'Mapa final'!$R$32),"")</f>
        <v/>
      </c>
      <c r="O114" s="223" t="str">
        <f>IF(AND('Mapa final'!$AB$33="Media",'Mapa final'!$AD$33="Moderado"),CONCATENATE("R9C",'Mapa final'!$R$33),"")</f>
        <v/>
      </c>
      <c r="P114" s="221" t="str">
        <f ca="1">IF(AND('Mapa final'!$AB$31="Media",'Mapa final'!$AD$31="Moderado"),CONCATENATE("R9C",'Mapa final'!$R$31),"")</f>
        <v/>
      </c>
      <c r="Q114" s="222" t="str">
        <f>IF(AND('Mapa final'!$AB$32="Media",'Mapa final'!$AD$32="Moderado"),CONCATENATE("R9C",'Mapa final'!$R$32),"")</f>
        <v/>
      </c>
      <c r="R114" s="223" t="str">
        <f>IF(AND('Mapa final'!$AB$33="Media",'Mapa final'!$AD$33="Moderado"),CONCATENATE("R9C",'Mapa final'!$R$33),"")</f>
        <v/>
      </c>
      <c r="S114" s="87" t="str">
        <f ca="1">IF(AND('Mapa final'!$AB$31="Media",'Mapa final'!$AD$31="Mayor"),CONCATENATE("R9C",'Mapa final'!$R$31),"")</f>
        <v/>
      </c>
      <c r="T114" s="40" t="str">
        <f>IF(AND('Mapa final'!$AB$32="Media",'Mapa final'!$AD$32="Mayor"),CONCATENATE("R9C",'Mapa final'!$R$32),"")</f>
        <v/>
      </c>
      <c r="U114" s="88" t="str">
        <f>IF(AND('Mapa final'!$AB$33="Media",'Mapa final'!$AD$33="Mayor"),CONCATENATE("R9C",'Mapa final'!$R$33),"")</f>
        <v/>
      </c>
      <c r="V114" s="215" t="str">
        <f ca="1">IF(AND('Mapa final'!$AB$31="Media",'Mapa final'!$AD$31="Catastrófico"),CONCATENATE("R9C",'Mapa final'!$R$31),"")</f>
        <v/>
      </c>
      <c r="W114" s="216" t="str">
        <f>IF(AND('Mapa final'!$AB$32="Media",'Mapa final'!$AD$32="Catastrófico"),CONCATENATE("R9C",'Mapa final'!$R$32),"")</f>
        <v/>
      </c>
      <c r="X114" s="217" t="str">
        <f>IF(AND('Mapa final'!$AB$33="Media",'Mapa final'!$AD$33="Catastrófico"),CONCATENATE("R9C",'Mapa final'!$R$33),"")</f>
        <v/>
      </c>
      <c r="Y114" s="41"/>
      <c r="Z114" s="321"/>
      <c r="AA114" s="322"/>
      <c r="AB114" s="322"/>
      <c r="AC114" s="322"/>
      <c r="AD114" s="322"/>
      <c r="AE114" s="323"/>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row>
    <row r="115" spans="1:61" ht="15" customHeight="1" x14ac:dyDescent="0.25">
      <c r="A115" s="41"/>
      <c r="B115" s="301"/>
      <c r="C115" s="302"/>
      <c r="D115" s="303"/>
      <c r="E115" s="288"/>
      <c r="F115" s="287"/>
      <c r="G115" s="287"/>
      <c r="H115" s="287"/>
      <c r="I115" s="287"/>
      <c r="J115" s="221" t="str">
        <f ca="1">IF(AND('Mapa final'!$AB$34="Media",'Mapa final'!$AD$34="Moderado"),CONCATENATE("R10C",'Mapa final'!$R$34),"")</f>
        <v/>
      </c>
      <c r="K115" s="222" t="str">
        <f>IF(AND('Mapa final'!$AB$35="Media",'Mapa final'!$AD$35="Moderado"),CONCATENATE("R10C",'Mapa final'!$R$35),"")</f>
        <v/>
      </c>
      <c r="L115" s="223" t="str">
        <f>IF(AND('Mapa final'!$AB$36="Media",'Mapa final'!$AD$36="Moderado"),CONCATENATE("R10C",'Mapa final'!$R$36),"")</f>
        <v/>
      </c>
      <c r="M115" s="221" t="str">
        <f ca="1">IF(AND('Mapa final'!$AB$34="Media",'Mapa final'!$AD$34="Moderado"),CONCATENATE("R10C",'Mapa final'!$R$34),"")</f>
        <v/>
      </c>
      <c r="N115" s="222" t="str">
        <f>IF(AND('Mapa final'!$AB$35="Media",'Mapa final'!$AD$35="Moderado"),CONCATENATE("R10C",'Mapa final'!$R$35),"")</f>
        <v/>
      </c>
      <c r="O115" s="223" t="str">
        <f>IF(AND('Mapa final'!$AB$36="Media",'Mapa final'!$AD$36="Moderado"),CONCATENATE("R10C",'Mapa final'!$R$36),"")</f>
        <v/>
      </c>
      <c r="P115" s="221" t="str">
        <f ca="1">IF(AND('Mapa final'!$AB$34="Media",'Mapa final'!$AD$34="Moderado"),CONCATENATE("R10C",'Mapa final'!$R$34),"")</f>
        <v/>
      </c>
      <c r="Q115" s="222" t="str">
        <f>IF(AND('Mapa final'!$AB$35="Media",'Mapa final'!$AD$35="Moderado"),CONCATENATE("R10C",'Mapa final'!$R$35),"")</f>
        <v/>
      </c>
      <c r="R115" s="223" t="str">
        <f>IF(AND('Mapa final'!$AB$36="Media",'Mapa final'!$AD$36="Moderado"),CONCATENATE("R10C",'Mapa final'!$R$36),"")</f>
        <v/>
      </c>
      <c r="S115" s="87" t="str">
        <f ca="1">IF(AND('Mapa final'!$AB$34="Media",'Mapa final'!$AD$34="Mayor"),CONCATENATE("R10C",'Mapa final'!$R$34),"")</f>
        <v/>
      </c>
      <c r="T115" s="40" t="str">
        <f>IF(AND('Mapa final'!$AB$35="Media",'Mapa final'!$AD$35="Mayor"),CONCATENATE("R10C",'Mapa final'!$R$35),"")</f>
        <v/>
      </c>
      <c r="U115" s="88" t="str">
        <f>IF(AND('Mapa final'!$AB$36="Media",'Mapa final'!$AD$36="Mayor"),CONCATENATE("R10C",'Mapa final'!$R$36),"")</f>
        <v/>
      </c>
      <c r="V115" s="215" t="str">
        <f ca="1">IF(AND('Mapa final'!$AB$34="Media",'Mapa final'!$AD$34="Catastrófico"),CONCATENATE("R10C",'Mapa final'!$R$34),"")</f>
        <v/>
      </c>
      <c r="W115" s="216" t="str">
        <f>IF(AND('Mapa final'!$AB$35="Media",'Mapa final'!$AD$35="Catastrófico"),CONCATENATE("R10C",'Mapa final'!$R$35),"")</f>
        <v/>
      </c>
      <c r="X115" s="217" t="str">
        <f>IF(AND('Mapa final'!$AB$36="Media",'Mapa final'!$AD$36="Catastrófico"),CONCATENATE("R10C",'Mapa final'!$R$36),"")</f>
        <v/>
      </c>
      <c r="Y115" s="41"/>
      <c r="Z115" s="321"/>
      <c r="AA115" s="322"/>
      <c r="AB115" s="322"/>
      <c r="AC115" s="322"/>
      <c r="AD115" s="322"/>
      <c r="AE115" s="323"/>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row>
    <row r="116" spans="1:61" ht="15" customHeight="1" x14ac:dyDescent="0.25">
      <c r="A116" s="41"/>
      <c r="B116" s="301"/>
      <c r="C116" s="302"/>
      <c r="D116" s="303"/>
      <c r="E116" s="288"/>
      <c r="F116" s="287"/>
      <c r="G116" s="287"/>
      <c r="H116" s="287"/>
      <c r="I116" s="287"/>
      <c r="J116" s="221" t="str">
        <f ca="1">IF(AND('Mapa final'!$AB$37="Media",'Mapa final'!$AD$37="Moderado"),CONCATENATE("R11C",'Mapa final'!$R$37),"")</f>
        <v/>
      </c>
      <c r="K116" s="222" t="str">
        <f>IF(AND('Mapa final'!$AB$38="Media",'Mapa final'!$AD$38="Moderado"),CONCATENATE("R11C",'Mapa final'!$R$38),"")</f>
        <v/>
      </c>
      <c r="L116" s="223" t="str">
        <f>IF(AND('Mapa final'!$AB$39="Media",'Mapa final'!$AD$39="Moderado"),CONCATENATE("R11C",'Mapa final'!$R$39),"")</f>
        <v/>
      </c>
      <c r="M116" s="221" t="str">
        <f ca="1">IF(AND('Mapa final'!$AB$37="Media",'Mapa final'!$AD$37="Moderado"),CONCATENATE("R11C",'Mapa final'!$R$37),"")</f>
        <v/>
      </c>
      <c r="N116" s="222" t="str">
        <f>IF(AND('Mapa final'!$AB$38="Media",'Mapa final'!$AD$38="Moderado"),CONCATENATE("R11C",'Mapa final'!$R$38),"")</f>
        <v/>
      </c>
      <c r="O116" s="223" t="str">
        <f>IF(AND('Mapa final'!$AB$39="Media",'Mapa final'!$AD$39="Moderado"),CONCATENATE("R11C",'Mapa final'!$R$39),"")</f>
        <v/>
      </c>
      <c r="P116" s="221" t="str">
        <f ca="1">IF(AND('Mapa final'!$AB$37="Media",'Mapa final'!$AD$37="Moderado"),CONCATENATE("R11C",'Mapa final'!$R$37),"")</f>
        <v/>
      </c>
      <c r="Q116" s="222" t="str">
        <f>IF(AND('Mapa final'!$AB$38="Media",'Mapa final'!$AD$38="Moderado"),CONCATENATE("R11C",'Mapa final'!$R$38),"")</f>
        <v/>
      </c>
      <c r="R116" s="223" t="str">
        <f>IF(AND('Mapa final'!$AB$39="Media",'Mapa final'!$AD$39="Moderado"),CONCATENATE("R11C",'Mapa final'!$R$39),"")</f>
        <v/>
      </c>
      <c r="S116" s="87" t="str">
        <f ca="1">IF(AND('Mapa final'!$AB$37="Media",'Mapa final'!$AD$37="Mayor"),CONCATENATE("R11C",'Mapa final'!$R$37),"")</f>
        <v/>
      </c>
      <c r="T116" s="40" t="str">
        <f>IF(AND('Mapa final'!$AB$38="Media",'Mapa final'!$AD$38="Mayor"),CONCATENATE("R11C",'Mapa final'!$R$38),"")</f>
        <v/>
      </c>
      <c r="U116" s="88" t="str">
        <f>IF(AND('Mapa final'!$AB$39="Media",'Mapa final'!$AD$39="Mayor"),CONCATENATE("R11C",'Mapa final'!$R$39),"")</f>
        <v/>
      </c>
      <c r="V116" s="215" t="str">
        <f ca="1">IF(AND('Mapa final'!$AB$37="Media",'Mapa final'!$AD$37="Catastrófico"),CONCATENATE("R11C",'Mapa final'!$R$37),"")</f>
        <v/>
      </c>
      <c r="W116" s="216" t="str">
        <f>IF(AND('Mapa final'!$AB$38="Media",'Mapa final'!$AD$38="Catastrófico"),CONCATENATE("R11C",'Mapa final'!$R$38),"")</f>
        <v/>
      </c>
      <c r="X116" s="217" t="str">
        <f>IF(AND('Mapa final'!$AB$39="Media",'Mapa final'!$AD$39="Catastrófico"),CONCATENATE("R11C",'Mapa final'!$R$39),"")</f>
        <v/>
      </c>
      <c r="Y116" s="41"/>
      <c r="Z116" s="321"/>
      <c r="AA116" s="322"/>
      <c r="AB116" s="322"/>
      <c r="AC116" s="322"/>
      <c r="AD116" s="322"/>
      <c r="AE116" s="323"/>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row>
    <row r="117" spans="1:61" ht="15" customHeight="1" x14ac:dyDescent="0.25">
      <c r="A117" s="41"/>
      <c r="B117" s="301"/>
      <c r="C117" s="302"/>
      <c r="D117" s="303"/>
      <c r="E117" s="288"/>
      <c r="F117" s="287"/>
      <c r="G117" s="287"/>
      <c r="H117" s="287"/>
      <c r="I117" s="287"/>
      <c r="J117" s="221" t="str">
        <f ca="1">IF(AND('Mapa final'!$AB$40="Media",'Mapa final'!$AD$40="Moderado"),CONCATENATE("R12C",'Mapa final'!$R$40),"")</f>
        <v/>
      </c>
      <c r="K117" s="222" t="str">
        <f>IF(AND('Mapa final'!$AB$41="Media",'Mapa final'!$AD$41="Moderado"),CONCATENATE("R12C",'Mapa final'!$R$41),"")</f>
        <v/>
      </c>
      <c r="L117" s="223" t="str">
        <f>IF(AND('Mapa final'!$AB$42="Media",'Mapa final'!$AD$42="Moderado"),CONCATENATE("R12C",'Mapa final'!$R$42),"")</f>
        <v/>
      </c>
      <c r="M117" s="221" t="str">
        <f ca="1">IF(AND('Mapa final'!$AB$40="Media",'Mapa final'!$AD$40="Moderado"),CONCATENATE("R12C",'Mapa final'!$R$40),"")</f>
        <v/>
      </c>
      <c r="N117" s="222" t="str">
        <f>IF(AND('Mapa final'!$AB$41="Media",'Mapa final'!$AD$41="Moderado"),CONCATENATE("R12C",'Mapa final'!$R$41),"")</f>
        <v/>
      </c>
      <c r="O117" s="223" t="str">
        <f>IF(AND('Mapa final'!$AB$42="Media",'Mapa final'!$AD$42="Moderado"),CONCATENATE("R12C",'Mapa final'!$R$42),"")</f>
        <v/>
      </c>
      <c r="P117" s="221" t="str">
        <f ca="1">IF(AND('Mapa final'!$AB$40="Media",'Mapa final'!$AD$40="Moderado"),CONCATENATE("R12C",'Mapa final'!$R$40),"")</f>
        <v/>
      </c>
      <c r="Q117" s="222" t="str">
        <f>IF(AND('Mapa final'!$AB$41="Media",'Mapa final'!$AD$41="Moderado"),CONCATENATE("R12C",'Mapa final'!$R$41),"")</f>
        <v/>
      </c>
      <c r="R117" s="223" t="str">
        <f>IF(AND('Mapa final'!$AB$42="Media",'Mapa final'!$AD$42="Moderado"),CONCATENATE("R12C",'Mapa final'!$R$42),"")</f>
        <v/>
      </c>
      <c r="S117" s="87" t="str">
        <f ca="1">IF(AND('Mapa final'!$AB$40="Media",'Mapa final'!$AD$40="Mayor"),CONCATENATE("R12C",'Mapa final'!$R$40),"")</f>
        <v/>
      </c>
      <c r="T117" s="40" t="str">
        <f>IF(AND('Mapa final'!$AB$41="Media",'Mapa final'!$AD$41="Mayor"),CONCATENATE("R12C",'Mapa final'!$R$41),"")</f>
        <v/>
      </c>
      <c r="U117" s="88" t="str">
        <f>IF(AND('Mapa final'!$AB$42="Media",'Mapa final'!$AD$42="Mayor"),CONCATENATE("R12C",'Mapa final'!$R$42),"")</f>
        <v/>
      </c>
      <c r="V117" s="215" t="str">
        <f ca="1">IF(AND('Mapa final'!$AB$40="Media",'Mapa final'!$AD$40="Catastrófico"),CONCATENATE("R12C",'Mapa final'!$R$40),"")</f>
        <v/>
      </c>
      <c r="W117" s="216" t="str">
        <f>IF(AND('Mapa final'!$AB$41="Media",'Mapa final'!$AD$41="Catastrófico"),CONCATENATE("R12C",'Mapa final'!$R$41),"")</f>
        <v/>
      </c>
      <c r="X117" s="217" t="str">
        <f>IF(AND('Mapa final'!$AB$42="Media",'Mapa final'!$AD$42="Catastrófico"),CONCATENATE("R12C",'Mapa final'!$R$42),"")</f>
        <v/>
      </c>
      <c r="Y117" s="41"/>
      <c r="Z117" s="321"/>
      <c r="AA117" s="322"/>
      <c r="AB117" s="322"/>
      <c r="AC117" s="322"/>
      <c r="AD117" s="322"/>
      <c r="AE117" s="323"/>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row>
    <row r="118" spans="1:61" ht="15" customHeight="1" x14ac:dyDescent="0.25">
      <c r="A118" s="41"/>
      <c r="B118" s="301"/>
      <c r="C118" s="302"/>
      <c r="D118" s="303"/>
      <c r="E118" s="288"/>
      <c r="F118" s="287"/>
      <c r="G118" s="287"/>
      <c r="H118" s="287"/>
      <c r="I118" s="287"/>
      <c r="J118" s="221" t="str">
        <f ca="1">IF(AND('Mapa final'!$AB$43="Media",'Mapa final'!$AD$43="Moderado"),CONCATENATE("R13C",'Mapa final'!$R$43),"")</f>
        <v>R13C1</v>
      </c>
      <c r="K118" s="222" t="str">
        <f>IF(AND('Mapa final'!$AB$44="Media",'Mapa final'!$AD$44="Moderado"),CONCATENATE("R13C",'Mapa final'!$R$44),"")</f>
        <v/>
      </c>
      <c r="L118" s="223" t="str">
        <f>IF(AND('Mapa final'!$AB$45="Media",'Mapa final'!$AD$45="Moderado"),CONCATENATE("R13C",'Mapa final'!$R$45),"")</f>
        <v/>
      </c>
      <c r="M118" s="221" t="str">
        <f ca="1">IF(AND('Mapa final'!$AB$43="Media",'Mapa final'!$AD$43="Moderado"),CONCATENATE("R13C",'Mapa final'!$R$43),"")</f>
        <v>R13C1</v>
      </c>
      <c r="N118" s="222" t="str">
        <f>IF(AND('Mapa final'!$AB$44="Media",'Mapa final'!$AD$44="Moderado"),CONCATENATE("R13C",'Mapa final'!$R$44),"")</f>
        <v/>
      </c>
      <c r="O118" s="223" t="str">
        <f>IF(AND('Mapa final'!$AB$45="Media",'Mapa final'!$AD$45="Moderado"),CONCATENATE("R13C",'Mapa final'!$R$45),"")</f>
        <v/>
      </c>
      <c r="P118" s="221" t="str">
        <f ca="1">IF(AND('Mapa final'!$AB$43="Media",'Mapa final'!$AD$43="Moderado"),CONCATENATE("R13C",'Mapa final'!$R$43),"")</f>
        <v>R13C1</v>
      </c>
      <c r="Q118" s="222" t="str">
        <f>IF(AND('Mapa final'!$AB$44="Media",'Mapa final'!$AD$44="Moderado"),CONCATENATE("R13C",'Mapa final'!$R$44),"")</f>
        <v/>
      </c>
      <c r="R118" s="223" t="str">
        <f>IF(AND('Mapa final'!$AB$45="Media",'Mapa final'!$AD$45="Moderado"),CONCATENATE("R13C",'Mapa final'!$R$45),"")</f>
        <v/>
      </c>
      <c r="S118" s="87" t="str">
        <f ca="1">IF(AND('Mapa final'!$AB$43="Media",'Mapa final'!$AD$43="Mayor"),CONCATENATE("R13C",'Mapa final'!$R$43),"")</f>
        <v/>
      </c>
      <c r="T118" s="40" t="str">
        <f>IF(AND('Mapa final'!$AB$44="Media",'Mapa final'!$AD$44="Mayor"),CONCATENATE("R13C",'Mapa final'!$R$44),"")</f>
        <v/>
      </c>
      <c r="U118" s="88" t="str">
        <f>IF(AND('Mapa final'!$AB$45="Media",'Mapa final'!$AD$45="Mayor"),CONCATENATE("R13C",'Mapa final'!$R$45),"")</f>
        <v/>
      </c>
      <c r="V118" s="215" t="str">
        <f ca="1">IF(AND('Mapa final'!$AB$43="Media",'Mapa final'!$AD$43="Catastrófico"),CONCATENATE("R13C",'Mapa final'!$R$43),"")</f>
        <v/>
      </c>
      <c r="W118" s="216" t="str">
        <f>IF(AND('Mapa final'!$AB$44="Media",'Mapa final'!$AD$44="Catastrófico"),CONCATENATE("R13C",'Mapa final'!$R$44),"")</f>
        <v/>
      </c>
      <c r="X118" s="217" t="str">
        <f>IF(AND('Mapa final'!$AB$45="Media",'Mapa final'!$AD$45="Catastrófico"),CONCATENATE("R13C",'Mapa final'!$R$45),"")</f>
        <v/>
      </c>
      <c r="Y118" s="41"/>
      <c r="Z118" s="321"/>
      <c r="AA118" s="322"/>
      <c r="AB118" s="322"/>
      <c r="AC118" s="322"/>
      <c r="AD118" s="322"/>
      <c r="AE118" s="323"/>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row>
    <row r="119" spans="1:61" ht="15" customHeight="1" x14ac:dyDescent="0.25">
      <c r="A119" s="41"/>
      <c r="B119" s="301"/>
      <c r="C119" s="302"/>
      <c r="D119" s="303"/>
      <c r="E119" s="288"/>
      <c r="F119" s="287"/>
      <c r="G119" s="287"/>
      <c r="H119" s="287"/>
      <c r="I119" s="287"/>
      <c r="J119" s="221" t="str">
        <f ca="1">IF(AND('Mapa final'!$AB$46="Media",'Mapa final'!$AD$46="Moderado"),CONCATENATE("R14C",'Mapa final'!$R$46),"")</f>
        <v/>
      </c>
      <c r="K119" s="222" t="str">
        <f>IF(AND('Mapa final'!$AB$47="Media",'Mapa final'!$AD$47="Moderado"),CONCATENATE("R14C",'Mapa final'!$R$47),"")</f>
        <v/>
      </c>
      <c r="L119" s="223" t="str">
        <f>IF(AND('Mapa final'!$AB$48="Media",'Mapa final'!$AD$48="Moderado"),CONCATENATE("R14C",'Mapa final'!$R$48),"")</f>
        <v/>
      </c>
      <c r="M119" s="221" t="str">
        <f ca="1">IF(AND('Mapa final'!$AB$46="Media",'Mapa final'!$AD$46="Moderado"),CONCATENATE("R14C",'Mapa final'!$R$46),"")</f>
        <v/>
      </c>
      <c r="N119" s="222" t="str">
        <f>IF(AND('Mapa final'!$AB$47="Media",'Mapa final'!$AD$47="Moderado"),CONCATENATE("R14C",'Mapa final'!$R$47),"")</f>
        <v/>
      </c>
      <c r="O119" s="223" t="str">
        <f>IF(AND('Mapa final'!$AB$48="Media",'Mapa final'!$AD$48="Moderado"),CONCATENATE("R14C",'Mapa final'!$R$48),"")</f>
        <v/>
      </c>
      <c r="P119" s="221" t="str">
        <f ca="1">IF(AND('Mapa final'!$AB$46="Media",'Mapa final'!$AD$46="Moderado"),CONCATENATE("R14C",'Mapa final'!$R$46),"")</f>
        <v/>
      </c>
      <c r="Q119" s="222" t="str">
        <f>IF(AND('Mapa final'!$AB$47="Media",'Mapa final'!$AD$47="Moderado"),CONCATENATE("R14C",'Mapa final'!$R$47),"")</f>
        <v/>
      </c>
      <c r="R119" s="223" t="str">
        <f>IF(AND('Mapa final'!$AB$48="Media",'Mapa final'!$AD$48="Moderado"),CONCATENATE("R14C",'Mapa final'!$R$48),"")</f>
        <v/>
      </c>
      <c r="S119" s="87" t="str">
        <f ca="1">IF(AND('Mapa final'!$AB$46="Media",'Mapa final'!$AD$46="Mayor"),CONCATENATE("R14C",'Mapa final'!$R$46),"")</f>
        <v/>
      </c>
      <c r="T119" s="40" t="str">
        <f>IF(AND('Mapa final'!$AB$47="Media",'Mapa final'!$AD$47="Mayor"),CONCATENATE("R14C",'Mapa final'!$R$47),"")</f>
        <v/>
      </c>
      <c r="U119" s="88" t="str">
        <f>IF(AND('Mapa final'!$AB$48="Media",'Mapa final'!$AD$48="Mayor"),CONCATENATE("R14C",'Mapa final'!$R$48),"")</f>
        <v/>
      </c>
      <c r="V119" s="215" t="str">
        <f ca="1">IF(AND('Mapa final'!$AB$46="Media",'Mapa final'!$AD$46="Catastrófico"),CONCATENATE("R14C",'Mapa final'!$R$46),"")</f>
        <v/>
      </c>
      <c r="W119" s="216" t="str">
        <f>IF(AND('Mapa final'!$AB$47="Media",'Mapa final'!$AD$47="Catastrófico"),CONCATENATE("R14C",'Mapa final'!$R$47),"")</f>
        <v/>
      </c>
      <c r="X119" s="217" t="str">
        <f>IF(AND('Mapa final'!$AB$48="Media",'Mapa final'!$AD$48="Catastrófico"),CONCATENATE("R14C",'Mapa final'!$R$48),"")</f>
        <v/>
      </c>
      <c r="Y119" s="41"/>
      <c r="Z119" s="321"/>
      <c r="AA119" s="322"/>
      <c r="AB119" s="322"/>
      <c r="AC119" s="322"/>
      <c r="AD119" s="322"/>
      <c r="AE119" s="323"/>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row>
    <row r="120" spans="1:61" ht="15" customHeight="1" x14ac:dyDescent="0.25">
      <c r="A120" s="41"/>
      <c r="B120" s="301"/>
      <c r="C120" s="302"/>
      <c r="D120" s="303"/>
      <c r="E120" s="288"/>
      <c r="F120" s="287"/>
      <c r="G120" s="287"/>
      <c r="H120" s="287"/>
      <c r="I120" s="287"/>
      <c r="J120" s="221" t="str">
        <f ca="1">IF(AND('Mapa final'!$AB$49="Media",'Mapa final'!$AD$49="Moderado"),CONCATENATE("R15C",'Mapa final'!$R$49),"")</f>
        <v/>
      </c>
      <c r="K120" s="222" t="str">
        <f>IF(AND('Mapa final'!$AB$50="Media",'Mapa final'!$AD$50="Moderado"),CONCATENATE("R15C",'Mapa final'!$R$50),"")</f>
        <v/>
      </c>
      <c r="L120" s="223" t="str">
        <f>IF(AND('Mapa final'!$AB$51="Media",'Mapa final'!$AD$51="Moderado"),CONCATENATE("R15C",'Mapa final'!$R$51),"")</f>
        <v/>
      </c>
      <c r="M120" s="221" t="str">
        <f ca="1">IF(AND('Mapa final'!$AB$49="Media",'Mapa final'!$AD$49="Moderado"),CONCATENATE("R15C",'Mapa final'!$R$49),"")</f>
        <v/>
      </c>
      <c r="N120" s="222" t="str">
        <f>IF(AND('Mapa final'!$AB$50="Media",'Mapa final'!$AD$50="Moderado"),CONCATENATE("R15C",'Mapa final'!$R$50),"")</f>
        <v/>
      </c>
      <c r="O120" s="223" t="str">
        <f>IF(AND('Mapa final'!$AB$51="Media",'Mapa final'!$AD$51="Moderado"),CONCATENATE("R15C",'Mapa final'!$R$51),"")</f>
        <v/>
      </c>
      <c r="P120" s="221" t="str">
        <f ca="1">IF(AND('Mapa final'!$AB$49="Media",'Mapa final'!$AD$49="Moderado"),CONCATENATE("R15C",'Mapa final'!$R$49),"")</f>
        <v/>
      </c>
      <c r="Q120" s="222" t="str">
        <f>IF(AND('Mapa final'!$AB$50="Media",'Mapa final'!$AD$50="Moderado"),CONCATENATE("R15C",'Mapa final'!$R$50),"")</f>
        <v/>
      </c>
      <c r="R120" s="223" t="str">
        <f>IF(AND('Mapa final'!$AB$51="Media",'Mapa final'!$AD$51="Moderado"),CONCATENATE("R15C",'Mapa final'!$R$51),"")</f>
        <v/>
      </c>
      <c r="S120" s="87" t="str">
        <f ca="1">IF(AND('Mapa final'!$AB$49="Media",'Mapa final'!$AD$49="Mayor"),CONCATENATE("R15C",'Mapa final'!$R$49),"")</f>
        <v>R15C1</v>
      </c>
      <c r="T120" s="40" t="str">
        <f>IF(AND('Mapa final'!$AB$50="Media",'Mapa final'!$AD$50="Mayor"),CONCATENATE("R15C",'Mapa final'!$R$50),"")</f>
        <v/>
      </c>
      <c r="U120" s="88" t="str">
        <f>IF(AND('Mapa final'!$AB$51="Media",'Mapa final'!$AD$51="Mayor"),CONCATENATE("R15C",'Mapa final'!$R$51),"")</f>
        <v/>
      </c>
      <c r="V120" s="215" t="str">
        <f ca="1">IF(AND('Mapa final'!$AB$49="Media",'Mapa final'!$AD$49="Catastrófico"),CONCATENATE("R15C",'Mapa final'!$R$49),"")</f>
        <v/>
      </c>
      <c r="W120" s="216" t="str">
        <f>IF(AND('Mapa final'!$AB$50="Media",'Mapa final'!$AD$50="Catastrófico"),CONCATENATE("R15C",'Mapa final'!$R$50),"")</f>
        <v/>
      </c>
      <c r="X120" s="217" t="str">
        <f>IF(AND('Mapa final'!$AB$51="Media",'Mapa final'!$AD$51="Catastrófico"),CONCATENATE("R15C",'Mapa final'!$R$51),"")</f>
        <v/>
      </c>
      <c r="Y120" s="41"/>
      <c r="Z120" s="321"/>
      <c r="AA120" s="322"/>
      <c r="AB120" s="322"/>
      <c r="AC120" s="322"/>
      <c r="AD120" s="322"/>
      <c r="AE120" s="323"/>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row>
    <row r="121" spans="1:61" ht="15" customHeight="1" x14ac:dyDescent="0.25">
      <c r="A121" s="41"/>
      <c r="B121" s="301"/>
      <c r="C121" s="302"/>
      <c r="D121" s="303"/>
      <c r="E121" s="288"/>
      <c r="F121" s="287"/>
      <c r="G121" s="287"/>
      <c r="H121" s="287"/>
      <c r="I121" s="287"/>
      <c r="J121" s="221" t="str">
        <f ca="1">IF(AND('Mapa final'!$AB$52="Media",'Mapa final'!$AD$52="Moderado"),CONCATENATE("R16C",'Mapa final'!$R$52),"")</f>
        <v>R16C1</v>
      </c>
      <c r="K121" s="222" t="str">
        <f>IF(AND('Mapa final'!$AB$53="Media",'Mapa final'!$AD$53="Moderado"),CONCATENATE("R16C",'Mapa final'!$R$53),"")</f>
        <v/>
      </c>
      <c r="L121" s="223" t="str">
        <f>IF(AND('Mapa final'!$AB$54="Media",'Mapa final'!$AD$54="Moderado"),CONCATENATE("R16C",'Mapa final'!$R$54),"")</f>
        <v/>
      </c>
      <c r="M121" s="221" t="str">
        <f ca="1">IF(AND('Mapa final'!$AB$52="Media",'Mapa final'!$AD$52="Moderado"),CONCATENATE("R16C",'Mapa final'!$R$52),"")</f>
        <v>R16C1</v>
      </c>
      <c r="N121" s="222" t="str">
        <f>IF(AND('Mapa final'!$AB$53="Media",'Mapa final'!$AD$53="Moderado"),CONCATENATE("R16C",'Mapa final'!$R$53),"")</f>
        <v/>
      </c>
      <c r="O121" s="223" t="str">
        <f>IF(AND('Mapa final'!$AB$54="Media",'Mapa final'!$AD$54="Moderado"),CONCATENATE("R16C",'Mapa final'!$R$54),"")</f>
        <v/>
      </c>
      <c r="P121" s="221" t="str">
        <f ca="1">IF(AND('Mapa final'!$AB$52="Media",'Mapa final'!$AD$52="Moderado"),CONCATENATE("R16C",'Mapa final'!$R$52),"")</f>
        <v>R16C1</v>
      </c>
      <c r="Q121" s="222" t="str">
        <f>IF(AND('Mapa final'!$AB$53="Media",'Mapa final'!$AD$53="Moderado"),CONCATENATE("R16C",'Mapa final'!$R$53),"")</f>
        <v/>
      </c>
      <c r="R121" s="223" t="str">
        <f>IF(AND('Mapa final'!$AB$54="Media",'Mapa final'!$AD$54="Moderado"),CONCATENATE("R16C",'Mapa final'!$R$54),"")</f>
        <v/>
      </c>
      <c r="S121" s="87" t="str">
        <f ca="1">IF(AND('Mapa final'!$AB$52="Media",'Mapa final'!$AD$52="Mayor"),CONCATENATE("R16C",'Mapa final'!$R$52),"")</f>
        <v/>
      </c>
      <c r="T121" s="40" t="str">
        <f>IF(AND('Mapa final'!$AB$53="Media",'Mapa final'!$AD$53="Mayor"),CONCATENATE("R16C",'Mapa final'!$R$53),"")</f>
        <v/>
      </c>
      <c r="U121" s="88" t="str">
        <f>IF(AND('Mapa final'!$AB$54="Media",'Mapa final'!$AD$54="Mayor"),CONCATENATE("R16C",'Mapa final'!$R$54),"")</f>
        <v/>
      </c>
      <c r="V121" s="215" t="str">
        <f ca="1">IF(AND('Mapa final'!$AB$52="Media",'Mapa final'!$AD$52="Catastrófico"),CONCATENATE("R16C",'Mapa final'!$R$52),"")</f>
        <v/>
      </c>
      <c r="W121" s="216" t="str">
        <f>IF(AND('Mapa final'!$AB$53="Media",'Mapa final'!$AD$53="Catastrófico"),CONCATENATE("R16C",'Mapa final'!$R$53),"")</f>
        <v/>
      </c>
      <c r="X121" s="217" t="str">
        <f>IF(AND('Mapa final'!$AB$54="Media",'Mapa final'!$AD$54="Catastrófico"),CONCATENATE("R16C",'Mapa final'!$R$54),"")</f>
        <v/>
      </c>
      <c r="Y121" s="41"/>
      <c r="Z121" s="321"/>
      <c r="AA121" s="322"/>
      <c r="AB121" s="322"/>
      <c r="AC121" s="322"/>
      <c r="AD121" s="322"/>
      <c r="AE121" s="323"/>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row>
    <row r="122" spans="1:61" ht="15" customHeight="1" x14ac:dyDescent="0.25">
      <c r="A122" s="41"/>
      <c r="B122" s="301"/>
      <c r="C122" s="302"/>
      <c r="D122" s="303"/>
      <c r="E122" s="288"/>
      <c r="F122" s="287"/>
      <c r="G122" s="287"/>
      <c r="H122" s="287"/>
      <c r="I122" s="287"/>
      <c r="J122" s="221" t="str">
        <f ca="1">IF(AND('Mapa final'!$AB$55="Media",'Mapa final'!$AD$55="Moderado"),CONCATENATE("R17",'Mapa final'!$R$55),"")</f>
        <v>R171</v>
      </c>
      <c r="K122" s="222" t="str">
        <f>IF(AND('Mapa final'!$AB$56="Media",'Mapa final'!$AD$56="Moderado"),CONCATENATE("R17C",'Mapa final'!$R$56),"")</f>
        <v/>
      </c>
      <c r="L122" s="223" t="str">
        <f>IF(AND('Mapa final'!$AB$57="Media",'Mapa final'!$AD$57="Moderado"),CONCATENATE("R17C",'Mapa final'!$R$57),"")</f>
        <v/>
      </c>
      <c r="M122" s="221" t="str">
        <f ca="1">IF(AND('Mapa final'!$AB$55="Media",'Mapa final'!$AD$55="Moderado"),CONCATENATE("R17",'Mapa final'!$R$55),"")</f>
        <v>R171</v>
      </c>
      <c r="N122" s="222" t="str">
        <f>IF(AND('Mapa final'!$AB$56="Media",'Mapa final'!$AD$56="Moderado"),CONCATENATE("R17C",'Mapa final'!$R$56),"")</f>
        <v/>
      </c>
      <c r="O122" s="223" t="str">
        <f>IF(AND('Mapa final'!$AB$57="Media",'Mapa final'!$AD$57="Moderado"),CONCATENATE("R17C",'Mapa final'!$R$57),"")</f>
        <v/>
      </c>
      <c r="P122" s="221" t="str">
        <f ca="1">IF(AND('Mapa final'!$AB$55="Media",'Mapa final'!$AD$55="Moderado"),CONCATENATE("R17",'Mapa final'!$R$55),"")</f>
        <v>R171</v>
      </c>
      <c r="Q122" s="222" t="str">
        <f>IF(AND('Mapa final'!$AB$56="Media",'Mapa final'!$AD$56="Moderado"),CONCATENATE("R17C",'Mapa final'!$R$56),"")</f>
        <v/>
      </c>
      <c r="R122" s="223" t="str">
        <f>IF(AND('Mapa final'!$AB$57="Media",'Mapa final'!$AD$57="Moderado"),CONCATENATE("R17C",'Mapa final'!$R$57),"")</f>
        <v/>
      </c>
      <c r="S122" s="87" t="str">
        <f ca="1">IF(AND('Mapa final'!$AB$55="Media",'Mapa final'!$AD$55="Mayor"),CONCATENATE("R17",'Mapa final'!$R$55),"")</f>
        <v/>
      </c>
      <c r="T122" s="40" t="str">
        <f>IF(AND('Mapa final'!$AB$56="Media",'Mapa final'!$AD$56="Mayor"),CONCATENATE("R17C",'Mapa final'!$R$56),"")</f>
        <v/>
      </c>
      <c r="U122" s="88" t="str">
        <f>IF(AND('Mapa final'!$AB$57="Media",'Mapa final'!$AD$57="Mayor"),CONCATENATE("R17C",'Mapa final'!$R$57),"")</f>
        <v/>
      </c>
      <c r="V122" s="215" t="str">
        <f ca="1">IF(AND('Mapa final'!$AB$55="Media",'Mapa final'!$AD$55="Catastrófico"),CONCATENATE("R17",'Mapa final'!$R$55),"")</f>
        <v/>
      </c>
      <c r="W122" s="216" t="str">
        <f>IF(AND('Mapa final'!$AB$56="Media",'Mapa final'!$AD$56="Catastrófico"),CONCATENATE("R17C",'Mapa final'!$R$56),"")</f>
        <v/>
      </c>
      <c r="X122" s="217" t="str">
        <f>IF(AND('Mapa final'!$AB$57="Media",'Mapa final'!$AD$57="Catastrófico"),CONCATENATE("R17C",'Mapa final'!$R$57),"")</f>
        <v/>
      </c>
      <c r="Y122" s="41"/>
      <c r="Z122" s="321"/>
      <c r="AA122" s="322"/>
      <c r="AB122" s="322"/>
      <c r="AC122" s="322"/>
      <c r="AD122" s="322"/>
      <c r="AE122" s="323"/>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row>
    <row r="123" spans="1:61" ht="15" customHeight="1" x14ac:dyDescent="0.25">
      <c r="A123" s="41"/>
      <c r="B123" s="301"/>
      <c r="C123" s="302"/>
      <c r="D123" s="303"/>
      <c r="E123" s="288"/>
      <c r="F123" s="287"/>
      <c r="G123" s="287"/>
      <c r="H123" s="287"/>
      <c r="I123" s="287"/>
      <c r="J123" s="221" t="str">
        <f ca="1">IF(AND('Mapa final'!$AB$58="Media",'Mapa final'!$AD$58="Moderado"),CONCATENATE("R18C",'Mapa final'!$R$58),"")</f>
        <v/>
      </c>
      <c r="K123" s="222" t="str">
        <f>IF(AND('Mapa final'!$AB$59="Media",'Mapa final'!$AD$59="Moderado"),CONCATENATE("R18C",'Mapa final'!$R$59),"")</f>
        <v/>
      </c>
      <c r="L123" s="223" t="str">
        <f>IF(AND('Mapa final'!$AB$60="Media",'Mapa final'!$AD$60="Moderado"),CONCATENATE("R18C",'Mapa final'!$R$60),"")</f>
        <v/>
      </c>
      <c r="M123" s="221" t="str">
        <f ca="1">IF(AND('Mapa final'!$AB$58="Media",'Mapa final'!$AD$58="Moderado"),CONCATENATE("R18C",'Mapa final'!$R$58),"")</f>
        <v/>
      </c>
      <c r="N123" s="222" t="str">
        <f>IF(AND('Mapa final'!$AB$59="Media",'Mapa final'!$AD$59="Moderado"),CONCATENATE("R18C",'Mapa final'!$R$59),"")</f>
        <v/>
      </c>
      <c r="O123" s="223" t="str">
        <f>IF(AND('Mapa final'!$AB$60="Media",'Mapa final'!$AD$60="Moderado"),CONCATENATE("R18C",'Mapa final'!$R$60),"")</f>
        <v/>
      </c>
      <c r="P123" s="221" t="str">
        <f ca="1">IF(AND('Mapa final'!$AB$58="Media",'Mapa final'!$AD$58="Moderado"),CONCATENATE("R18C",'Mapa final'!$R$58),"")</f>
        <v/>
      </c>
      <c r="Q123" s="222" t="str">
        <f>IF(AND('Mapa final'!$AB$59="Media",'Mapa final'!$AD$59="Moderado"),CONCATENATE("R18C",'Mapa final'!$R$59),"")</f>
        <v/>
      </c>
      <c r="R123" s="223" t="str">
        <f>IF(AND('Mapa final'!$AB$60="Media",'Mapa final'!$AD$60="Moderado"),CONCATENATE("R18C",'Mapa final'!$R$60),"")</f>
        <v/>
      </c>
      <c r="S123" s="87" t="str">
        <f ca="1">IF(AND('Mapa final'!$AB$58="Media",'Mapa final'!$AD$58="Mayor"),CONCATENATE("R18C",'Mapa final'!$R$58),"")</f>
        <v/>
      </c>
      <c r="T123" s="40" t="str">
        <f>IF(AND('Mapa final'!$AB$59="Media",'Mapa final'!$AD$59="Mayor"),CONCATENATE("R18C",'Mapa final'!$R$59),"")</f>
        <v/>
      </c>
      <c r="U123" s="88" t="str">
        <f>IF(AND('Mapa final'!$AB$60="Media",'Mapa final'!$AD$60="Mayor"),CONCATENATE("R18C",'Mapa final'!$R$60),"")</f>
        <v/>
      </c>
      <c r="V123" s="215" t="str">
        <f ca="1">IF(AND('Mapa final'!$AB$58="Media",'Mapa final'!$AD$58="Catastrófico"),CONCATENATE("R18C",'Mapa final'!$R$58),"")</f>
        <v/>
      </c>
      <c r="W123" s="216" t="str">
        <f>IF(AND('Mapa final'!$AB$59="Media",'Mapa final'!$AD$59="Catastrófico"),CONCATENATE("R18C",'Mapa final'!$R$59),"")</f>
        <v/>
      </c>
      <c r="X123" s="217" t="str">
        <f>IF(AND('Mapa final'!$AB$60="Media",'Mapa final'!$AD$60="Catastrófico"),CONCATENATE("R18C",'Mapa final'!$R$60),"")</f>
        <v/>
      </c>
      <c r="Y123" s="41"/>
      <c r="Z123" s="321"/>
      <c r="AA123" s="322"/>
      <c r="AB123" s="322"/>
      <c r="AC123" s="322"/>
      <c r="AD123" s="322"/>
      <c r="AE123" s="323"/>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row>
    <row r="124" spans="1:61" ht="15" customHeight="1" x14ac:dyDescent="0.25">
      <c r="A124" s="41"/>
      <c r="B124" s="301"/>
      <c r="C124" s="302"/>
      <c r="D124" s="303"/>
      <c r="E124" s="288"/>
      <c r="F124" s="287"/>
      <c r="G124" s="287"/>
      <c r="H124" s="287"/>
      <c r="I124" s="287"/>
      <c r="J124" s="221" t="str">
        <f ca="1">IF(AND('Mapa final'!$AB$61="Media",'Mapa final'!$AD$61="Moderado"),CONCATENATE("R19C",'Mapa final'!$R$61),"")</f>
        <v/>
      </c>
      <c r="K124" s="222" t="str">
        <f>IF(AND('Mapa final'!$AB$62="Media",'Mapa final'!$AD$62="Moderado"),CONCATENATE("R19C",'Mapa final'!$R$62),"")</f>
        <v/>
      </c>
      <c r="L124" s="223" t="str">
        <f>IF(AND('Mapa final'!$AB$63="Media",'Mapa final'!$AD$63="Moderado"),CONCATENATE("R19C",'Mapa final'!$R$63),"")</f>
        <v/>
      </c>
      <c r="M124" s="221" t="str">
        <f ca="1">IF(AND('Mapa final'!$AB$61="Media",'Mapa final'!$AD$61="Moderado"),CONCATENATE("R19C",'Mapa final'!$R$61),"")</f>
        <v/>
      </c>
      <c r="N124" s="222" t="str">
        <f>IF(AND('Mapa final'!$AB$62="Media",'Mapa final'!$AD$62="Moderado"),CONCATENATE("R19C",'Mapa final'!$R$62),"")</f>
        <v/>
      </c>
      <c r="O124" s="223" t="str">
        <f>IF(AND('Mapa final'!$AB$63="Media",'Mapa final'!$AD$63="Moderado"),CONCATENATE("R19C",'Mapa final'!$R$63),"")</f>
        <v/>
      </c>
      <c r="P124" s="221" t="str">
        <f ca="1">IF(AND('Mapa final'!$AB$61="Media",'Mapa final'!$AD$61="Moderado"),CONCATENATE("R19C",'Mapa final'!$R$61),"")</f>
        <v/>
      </c>
      <c r="Q124" s="222" t="str">
        <f>IF(AND('Mapa final'!$AB$62="Media",'Mapa final'!$AD$62="Moderado"),CONCATENATE("R19C",'Mapa final'!$R$62),"")</f>
        <v/>
      </c>
      <c r="R124" s="223" t="str">
        <f>IF(AND('Mapa final'!$AB$63="Media",'Mapa final'!$AD$63="Moderado"),CONCATENATE("R19C",'Mapa final'!$R$63),"")</f>
        <v/>
      </c>
      <c r="S124" s="87" t="str">
        <f ca="1">IF(AND('Mapa final'!$AB$61="Media",'Mapa final'!$AD$61="Mayor"),CONCATENATE("R19C",'Mapa final'!$R$61),"")</f>
        <v/>
      </c>
      <c r="T124" s="40" t="str">
        <f>IF(AND('Mapa final'!$AB$62="Media",'Mapa final'!$AD$62="Mayor"),CONCATENATE("R19C",'Mapa final'!$R$62),"")</f>
        <v/>
      </c>
      <c r="U124" s="88" t="str">
        <f>IF(AND('Mapa final'!$AB$63="Media",'Mapa final'!$AD$63="Mayor"),CONCATENATE("R19C",'Mapa final'!$R$63),"")</f>
        <v/>
      </c>
      <c r="V124" s="215" t="str">
        <f ca="1">IF(AND('Mapa final'!$AB$61="Media",'Mapa final'!$AD$61="Catastrófico"),CONCATENATE("R19C",'Mapa final'!$R$61),"")</f>
        <v/>
      </c>
      <c r="W124" s="216" t="str">
        <f>IF(AND('Mapa final'!$AB$62="Media",'Mapa final'!$AD$62="Catastrófico"),CONCATENATE("R19C",'Mapa final'!$R$62),"")</f>
        <v/>
      </c>
      <c r="X124" s="217" t="str">
        <f>IF(AND('Mapa final'!$AB$63="Media",'Mapa final'!$AD$63="Catastrófico"),CONCATENATE("R19C",'Mapa final'!$R$63),"")</f>
        <v/>
      </c>
      <c r="Y124" s="41"/>
      <c r="Z124" s="321"/>
      <c r="AA124" s="322"/>
      <c r="AB124" s="322"/>
      <c r="AC124" s="322"/>
      <c r="AD124" s="322"/>
      <c r="AE124" s="323"/>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row>
    <row r="125" spans="1:61" ht="15" customHeight="1" x14ac:dyDescent="0.25">
      <c r="A125" s="41"/>
      <c r="B125" s="301"/>
      <c r="C125" s="302"/>
      <c r="D125" s="303"/>
      <c r="E125" s="288"/>
      <c r="F125" s="287"/>
      <c r="G125" s="287"/>
      <c r="H125" s="287"/>
      <c r="I125" s="287"/>
      <c r="J125" s="221" t="str">
        <f ca="1">IF(AND('Mapa final'!$AB$64="Media",'Mapa final'!$AD$64="Moderado"),CONCATENATE("R20C",'Mapa final'!$R$64),"")</f>
        <v/>
      </c>
      <c r="K125" s="222" t="str">
        <f>IF(AND('Mapa final'!$AB$65="Media",'Mapa final'!$AD$65="Moderado"),CONCATENATE("R20C",'Mapa final'!$R$65),"")</f>
        <v/>
      </c>
      <c r="L125" s="223" t="str">
        <f>IF(AND('Mapa final'!$AB$66="Media",'Mapa final'!$AD$66="Moderado"),CONCATENATE("R20C",'Mapa final'!$R$66),"")</f>
        <v/>
      </c>
      <c r="M125" s="221" t="str">
        <f ca="1">IF(AND('Mapa final'!$AB$64="Media",'Mapa final'!$AD$64="Moderado"),CONCATENATE("R20C",'Mapa final'!$R$64),"")</f>
        <v/>
      </c>
      <c r="N125" s="222" t="str">
        <f>IF(AND('Mapa final'!$AB$65="Media",'Mapa final'!$AD$65="Moderado"),CONCATENATE("R20C",'Mapa final'!$R$65),"")</f>
        <v/>
      </c>
      <c r="O125" s="223" t="str">
        <f>IF(AND('Mapa final'!$AB$66="Media",'Mapa final'!$AD$66="Moderado"),CONCATENATE("R20C",'Mapa final'!$R$66),"")</f>
        <v/>
      </c>
      <c r="P125" s="221" t="str">
        <f ca="1">IF(AND('Mapa final'!$AB$64="Media",'Mapa final'!$AD$64="Moderado"),CONCATENATE("R20C",'Mapa final'!$R$64),"")</f>
        <v/>
      </c>
      <c r="Q125" s="222" t="str">
        <f>IF(AND('Mapa final'!$AB$65="Media",'Mapa final'!$AD$65="Moderado"),CONCATENATE("R20C",'Mapa final'!$R$65),"")</f>
        <v/>
      </c>
      <c r="R125" s="223" t="str">
        <f>IF(AND('Mapa final'!$AB$66="Media",'Mapa final'!$AD$66="Moderado"),CONCATENATE("R20C",'Mapa final'!$R$66),"")</f>
        <v/>
      </c>
      <c r="S125" s="87" t="str">
        <f ca="1">IF(AND('Mapa final'!$AB$64="Media",'Mapa final'!$AD$64="Mayor"),CONCATENATE("R20C",'Mapa final'!$R$64),"")</f>
        <v/>
      </c>
      <c r="T125" s="40" t="str">
        <f>IF(AND('Mapa final'!$AB$65="Media",'Mapa final'!$AD$65="Mayor"),CONCATENATE("R20C",'Mapa final'!$R$65),"")</f>
        <v/>
      </c>
      <c r="U125" s="88" t="str">
        <f>IF(AND('Mapa final'!$AB$66="Media",'Mapa final'!$AD$66="Mayor"),CONCATENATE("R20C",'Mapa final'!$R$66),"")</f>
        <v/>
      </c>
      <c r="V125" s="215" t="str">
        <f ca="1">IF(AND('Mapa final'!$AB$64="Media",'Mapa final'!$AD$64="Catastrófico"),CONCATENATE("R20C",'Mapa final'!$R$64),"")</f>
        <v/>
      </c>
      <c r="W125" s="216" t="str">
        <f>IF(AND('Mapa final'!$AB$65="Media",'Mapa final'!$AD$65="Catastrófico"),CONCATENATE("R20C",'Mapa final'!$R$65),"")</f>
        <v/>
      </c>
      <c r="X125" s="217" t="str">
        <f>IF(AND('Mapa final'!$AB$66="Media",'Mapa final'!$AD$66="Catastrófico"),CONCATENATE("R20C",'Mapa final'!$R$66),"")</f>
        <v/>
      </c>
      <c r="Y125" s="41"/>
      <c r="Z125" s="321"/>
      <c r="AA125" s="322"/>
      <c r="AB125" s="322"/>
      <c r="AC125" s="322"/>
      <c r="AD125" s="322"/>
      <c r="AE125" s="323"/>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row>
    <row r="126" spans="1:61" ht="15" customHeight="1" x14ac:dyDescent="0.25">
      <c r="A126" s="41"/>
      <c r="B126" s="301"/>
      <c r="C126" s="302"/>
      <c r="D126" s="303"/>
      <c r="E126" s="288"/>
      <c r="F126" s="287"/>
      <c r="G126" s="287"/>
      <c r="H126" s="287"/>
      <c r="I126" s="287"/>
      <c r="J126" s="221" t="str">
        <f ca="1">IF(AND('Mapa final'!$AB$67="Media",'Mapa final'!$AD$67="Moderado"),CONCATENATE("R21C",'Mapa final'!$R$67),"")</f>
        <v/>
      </c>
      <c r="K126" s="222" t="str">
        <f>IF(AND('Mapa final'!$AB$68="Media",'Mapa final'!$AD$68="Moderado"),CONCATENATE("R21C",'Mapa final'!$R$68),"")</f>
        <v/>
      </c>
      <c r="L126" s="223" t="str">
        <f>IF(AND('Mapa final'!$AB$69="Media",'Mapa final'!$AD$69="Moderado"),CONCATENATE("R21C",'Mapa final'!$R$69),"")</f>
        <v/>
      </c>
      <c r="M126" s="221" t="str">
        <f ca="1">IF(AND('Mapa final'!$AB$67="Media",'Mapa final'!$AD$67="Moderado"),CONCATENATE("R21C",'Mapa final'!$R$67),"")</f>
        <v/>
      </c>
      <c r="N126" s="222" t="str">
        <f>IF(AND('Mapa final'!$AB$68="Media",'Mapa final'!$AD$68="Moderado"),CONCATENATE("R21C",'Mapa final'!$R$68),"")</f>
        <v/>
      </c>
      <c r="O126" s="223" t="str">
        <f>IF(AND('Mapa final'!$AB$69="Media",'Mapa final'!$AD$69="Moderado"),CONCATENATE("R21C",'Mapa final'!$R$69),"")</f>
        <v/>
      </c>
      <c r="P126" s="221" t="str">
        <f ca="1">IF(AND('Mapa final'!$AB$67="Media",'Mapa final'!$AD$67="Moderado"),CONCATENATE("R21C",'Mapa final'!$R$67),"")</f>
        <v/>
      </c>
      <c r="Q126" s="222" t="str">
        <f>IF(AND('Mapa final'!$AB$68="Media",'Mapa final'!$AD$68="Moderado"),CONCATENATE("R21C",'Mapa final'!$R$68),"")</f>
        <v/>
      </c>
      <c r="R126" s="223" t="str">
        <f>IF(AND('Mapa final'!$AB$69="Media",'Mapa final'!$AD$69="Moderado"),CONCATENATE("R21C",'Mapa final'!$R$69),"")</f>
        <v/>
      </c>
      <c r="S126" s="87" t="str">
        <f ca="1">IF(AND('Mapa final'!$AB$67="Media",'Mapa final'!$AD$67="Mayor"),CONCATENATE("R21C",'Mapa final'!$R$67),"")</f>
        <v/>
      </c>
      <c r="T126" s="40" t="str">
        <f>IF(AND('Mapa final'!$AB$68="Media",'Mapa final'!$AD$68="Mayor"),CONCATENATE("R21C",'Mapa final'!$R$68),"")</f>
        <v/>
      </c>
      <c r="U126" s="88" t="str">
        <f>IF(AND('Mapa final'!$AB$69="Media",'Mapa final'!$AD$69="Mayor"),CONCATENATE("R21C",'Mapa final'!$R$69),"")</f>
        <v/>
      </c>
      <c r="V126" s="215" t="str">
        <f ca="1">IF(AND('Mapa final'!$AB$67="Media",'Mapa final'!$AD$67="Catastrófico"),CONCATENATE("R21C",'Mapa final'!$R$67),"")</f>
        <v/>
      </c>
      <c r="W126" s="216" t="str">
        <f>IF(AND('Mapa final'!$AB$68="Media",'Mapa final'!$AD$68="Catastrófico"),CONCATENATE("R21C",'Mapa final'!$R$68),"")</f>
        <v/>
      </c>
      <c r="X126" s="217" t="str">
        <f>IF(AND('Mapa final'!$AB$69="Media",'Mapa final'!$AD$69="Catastrófico"),CONCATENATE("R21C",'Mapa final'!$R$69),"")</f>
        <v/>
      </c>
      <c r="Y126" s="41"/>
      <c r="Z126" s="321"/>
      <c r="AA126" s="322"/>
      <c r="AB126" s="322"/>
      <c r="AC126" s="322"/>
      <c r="AD126" s="322"/>
      <c r="AE126" s="323"/>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row>
    <row r="127" spans="1:61" ht="15" customHeight="1" x14ac:dyDescent="0.25">
      <c r="A127" s="41"/>
      <c r="B127" s="301"/>
      <c r="C127" s="302"/>
      <c r="D127" s="303"/>
      <c r="E127" s="288"/>
      <c r="F127" s="287"/>
      <c r="G127" s="287"/>
      <c r="H127" s="287"/>
      <c r="I127" s="287"/>
      <c r="J127" s="221" t="str">
        <f ca="1">IF(AND('Mapa final'!$AB$70="Media",'Mapa final'!$AD$70="Moderado"),CONCATENATE("R22C",'Mapa final'!$R$70),"")</f>
        <v/>
      </c>
      <c r="K127" s="222" t="str">
        <f>IF(AND('Mapa final'!$AB$71="Media",'Mapa final'!$AD$71="Moderado"),CONCATENATE("R22C",'Mapa final'!$R$71),"")</f>
        <v/>
      </c>
      <c r="L127" s="223" t="str">
        <f>IF(AND('Mapa final'!$AB$72="Media",'Mapa final'!$AD$72="Moderado"),CONCATENATE("R22C",'Mapa final'!$R$72),"")</f>
        <v/>
      </c>
      <c r="M127" s="221" t="str">
        <f ca="1">IF(AND('Mapa final'!$AB$70="Media",'Mapa final'!$AD$70="Moderado"),CONCATENATE("R22C",'Mapa final'!$R$70),"")</f>
        <v/>
      </c>
      <c r="N127" s="222" t="str">
        <f>IF(AND('Mapa final'!$AB$71="Media",'Mapa final'!$AD$71="Moderado"),CONCATENATE("R22C",'Mapa final'!$R$71),"")</f>
        <v/>
      </c>
      <c r="O127" s="223" t="str">
        <f>IF(AND('Mapa final'!$AB$72="Media",'Mapa final'!$AD$72="Moderado"),CONCATENATE("R22C",'Mapa final'!$R$72),"")</f>
        <v/>
      </c>
      <c r="P127" s="221" t="str">
        <f ca="1">IF(AND('Mapa final'!$AB$70="Media",'Mapa final'!$AD$70="Moderado"),CONCATENATE("R22C",'Mapa final'!$R$70),"")</f>
        <v/>
      </c>
      <c r="Q127" s="222" t="str">
        <f>IF(AND('Mapa final'!$AB$71="Media",'Mapa final'!$AD$71="Moderado"),CONCATENATE("R22C",'Mapa final'!$R$71),"")</f>
        <v/>
      </c>
      <c r="R127" s="223" t="str">
        <f>IF(AND('Mapa final'!$AB$72="Media",'Mapa final'!$AD$72="Moderado"),CONCATENATE("R22C",'Mapa final'!$R$72),"")</f>
        <v/>
      </c>
      <c r="S127" s="87" t="str">
        <f ca="1">IF(AND('Mapa final'!$AB$70="Media",'Mapa final'!$AD$70="Mayor"),CONCATENATE("R22C",'Mapa final'!$R$70),"")</f>
        <v/>
      </c>
      <c r="T127" s="40" t="str">
        <f>IF(AND('Mapa final'!$AB$71="Media",'Mapa final'!$AD$71="Mayor"),CONCATENATE("R22C",'Mapa final'!$R$71),"")</f>
        <v/>
      </c>
      <c r="U127" s="88" t="str">
        <f>IF(AND('Mapa final'!$AB$72="Media",'Mapa final'!$AD$72="Mayor"),CONCATENATE("R22C",'Mapa final'!$R$72),"")</f>
        <v/>
      </c>
      <c r="V127" s="215" t="str">
        <f ca="1">IF(AND('Mapa final'!$AB$70="Media",'Mapa final'!$AD$70="Catastrófico"),CONCATENATE("R22C",'Mapa final'!$R$70),"")</f>
        <v/>
      </c>
      <c r="W127" s="216" t="str">
        <f>IF(AND('Mapa final'!$AB$71="Media",'Mapa final'!$AD$71="Catastrófico"),CONCATENATE("R22C",'Mapa final'!$R$71),"")</f>
        <v/>
      </c>
      <c r="X127" s="217" t="str">
        <f>IF(AND('Mapa final'!$AB$72="Media",'Mapa final'!$AD$72="Catastrófico"),CONCATENATE("R22C",'Mapa final'!$R$72),"")</f>
        <v/>
      </c>
      <c r="Y127" s="41"/>
      <c r="Z127" s="321"/>
      <c r="AA127" s="322"/>
      <c r="AB127" s="322"/>
      <c r="AC127" s="322"/>
      <c r="AD127" s="322"/>
      <c r="AE127" s="323"/>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row>
    <row r="128" spans="1:61" ht="15" customHeight="1" x14ac:dyDescent="0.25">
      <c r="A128" s="41"/>
      <c r="B128" s="301"/>
      <c r="C128" s="302"/>
      <c r="D128" s="303"/>
      <c r="E128" s="288"/>
      <c r="F128" s="287"/>
      <c r="G128" s="287"/>
      <c r="H128" s="287"/>
      <c r="I128" s="287"/>
      <c r="J128" s="221" t="str">
        <f ca="1">IF(AND('Mapa final'!$AB$73="Media",'Mapa final'!$AD$73="Moderado"),CONCATENATE("R23C",'Mapa final'!$R$73),"")</f>
        <v/>
      </c>
      <c r="K128" s="222" t="str">
        <f>IF(AND('Mapa final'!$AB$74="Media",'Mapa final'!$AD$74="Moderado"),CONCATENATE("R23C",'Mapa final'!$R$74),"")</f>
        <v/>
      </c>
      <c r="L128" s="223" t="str">
        <f>IF(AND('Mapa final'!$AB$75="Media",'Mapa final'!$AD$75="Moderado"),CONCATENATE("R23C",'Mapa final'!$R$75),"")</f>
        <v/>
      </c>
      <c r="M128" s="221" t="str">
        <f ca="1">IF(AND('Mapa final'!$AB$73="Media",'Mapa final'!$AD$73="Moderado"),CONCATENATE("R23C",'Mapa final'!$R$73),"")</f>
        <v/>
      </c>
      <c r="N128" s="222" t="str">
        <f>IF(AND('Mapa final'!$AB$74="Media",'Mapa final'!$AD$74="Moderado"),CONCATENATE("R23C",'Mapa final'!$R$74),"")</f>
        <v/>
      </c>
      <c r="O128" s="223" t="str">
        <f>IF(AND('Mapa final'!$AB$75="Media",'Mapa final'!$AD$75="Moderado"),CONCATENATE("R23C",'Mapa final'!$R$75),"")</f>
        <v/>
      </c>
      <c r="P128" s="221" t="str">
        <f ca="1">IF(AND('Mapa final'!$AB$73="Media",'Mapa final'!$AD$73="Moderado"),CONCATENATE("R23C",'Mapa final'!$R$73),"")</f>
        <v/>
      </c>
      <c r="Q128" s="222" t="str">
        <f>IF(AND('Mapa final'!$AB$74="Media",'Mapa final'!$AD$74="Moderado"),CONCATENATE("R23C",'Mapa final'!$R$74),"")</f>
        <v/>
      </c>
      <c r="R128" s="223" t="str">
        <f>IF(AND('Mapa final'!$AB$75="Media",'Mapa final'!$AD$75="Moderado"),CONCATENATE("R23C",'Mapa final'!$R$75),"")</f>
        <v/>
      </c>
      <c r="S128" s="87" t="str">
        <f ca="1">IF(AND('Mapa final'!$AB$73="Media",'Mapa final'!$AD$73="Mayor"),CONCATENATE("R23C",'Mapa final'!$R$73),"")</f>
        <v/>
      </c>
      <c r="T128" s="40" t="str">
        <f>IF(AND('Mapa final'!$AB$74="Media",'Mapa final'!$AD$74="Mayor"),CONCATENATE("R23C",'Mapa final'!$R$74),"")</f>
        <v/>
      </c>
      <c r="U128" s="88" t="str">
        <f>IF(AND('Mapa final'!$AB$75="Media",'Mapa final'!$AD$75="Mayor"),CONCATENATE("R23C",'Mapa final'!$R$75),"")</f>
        <v/>
      </c>
      <c r="V128" s="215" t="str">
        <f ca="1">IF(AND('Mapa final'!$AB$73="Media",'Mapa final'!$AD$73="Catastrófico"),CONCATENATE("R23C",'Mapa final'!$R$73),"")</f>
        <v/>
      </c>
      <c r="W128" s="216" t="str">
        <f>IF(AND('Mapa final'!$AB$74="Media",'Mapa final'!$AD$74="Catastrófico"),CONCATENATE("R23C",'Mapa final'!$R$74),"")</f>
        <v/>
      </c>
      <c r="X128" s="217" t="str">
        <f>IF(AND('Mapa final'!$AB$75="Media",'Mapa final'!$AD$75="Catastrófico"),CONCATENATE("R23C",'Mapa final'!$R$75),"")</f>
        <v/>
      </c>
      <c r="Y128" s="41"/>
      <c r="Z128" s="321"/>
      <c r="AA128" s="322"/>
      <c r="AB128" s="322"/>
      <c r="AC128" s="322"/>
      <c r="AD128" s="322"/>
      <c r="AE128" s="323"/>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row>
    <row r="129" spans="1:61" ht="15" customHeight="1" x14ac:dyDescent="0.25">
      <c r="A129" s="41"/>
      <c r="B129" s="301"/>
      <c r="C129" s="302"/>
      <c r="D129" s="303"/>
      <c r="E129" s="288"/>
      <c r="F129" s="287"/>
      <c r="G129" s="287"/>
      <c r="H129" s="287"/>
      <c r="I129" s="287"/>
      <c r="J129" s="221" t="str">
        <f ca="1">IF(AND('Mapa final'!$AB$76="Media",'Mapa final'!$AD$76="Moderado"),CONCATENATE("R24C",'Mapa final'!$R$76),"")</f>
        <v/>
      </c>
      <c r="K129" s="222" t="str">
        <f>IF(AND('Mapa final'!$AB$77="Media",'Mapa final'!$AD$77="Moderado"),CONCATENATE("R24C",'Mapa final'!$R$77),"")</f>
        <v/>
      </c>
      <c r="L129" s="223" t="str">
        <f>IF(AND('Mapa final'!$AB$78="Media",'Mapa final'!$AD$78="Moderado"),CONCATENATE("R24C",'Mapa final'!$R$78),"")</f>
        <v/>
      </c>
      <c r="M129" s="221" t="str">
        <f ca="1">IF(AND('Mapa final'!$AB$76="Media",'Mapa final'!$AD$76="Moderado"),CONCATENATE("R24C",'Mapa final'!$R$76),"")</f>
        <v/>
      </c>
      <c r="N129" s="222" t="str">
        <f>IF(AND('Mapa final'!$AB$77="Media",'Mapa final'!$AD$77="Moderado"),CONCATENATE("R24C",'Mapa final'!$R$77),"")</f>
        <v/>
      </c>
      <c r="O129" s="223" t="str">
        <f>IF(AND('Mapa final'!$AB$78="Media",'Mapa final'!$AD$78="Moderado"),CONCATENATE("R24C",'Mapa final'!$R$78),"")</f>
        <v/>
      </c>
      <c r="P129" s="221" t="str">
        <f ca="1">IF(AND('Mapa final'!$AB$76="Media",'Mapa final'!$AD$76="Moderado"),CONCATENATE("R24C",'Mapa final'!$R$76),"")</f>
        <v/>
      </c>
      <c r="Q129" s="222" t="str">
        <f>IF(AND('Mapa final'!$AB$77="Media",'Mapa final'!$AD$77="Moderado"),CONCATENATE("R24C",'Mapa final'!$R$77),"")</f>
        <v/>
      </c>
      <c r="R129" s="223" t="str">
        <f>IF(AND('Mapa final'!$AB$78="Media",'Mapa final'!$AD$78="Moderado"),CONCATENATE("R24C",'Mapa final'!$R$78),"")</f>
        <v/>
      </c>
      <c r="S129" s="87" t="str">
        <f ca="1">IF(AND('Mapa final'!$AB$76="Media",'Mapa final'!$AD$76="Mayor"),CONCATENATE("R24C",'Mapa final'!$R$76),"")</f>
        <v/>
      </c>
      <c r="T129" s="40" t="str">
        <f>IF(AND('Mapa final'!$AB$77="Media",'Mapa final'!$AD$77="Mayor"),CONCATENATE("R24C",'Mapa final'!$R$77),"")</f>
        <v/>
      </c>
      <c r="U129" s="88" t="str">
        <f>IF(AND('Mapa final'!$AB$78="Media",'Mapa final'!$AD$78="Mayor"),CONCATENATE("R24C",'Mapa final'!$R$78),"")</f>
        <v/>
      </c>
      <c r="V129" s="215" t="str">
        <f ca="1">IF(AND('Mapa final'!$AB$76="Media",'Mapa final'!$AD$76="Catastrófico"),CONCATENATE("R24C",'Mapa final'!$R$76),"")</f>
        <v/>
      </c>
      <c r="W129" s="216" t="str">
        <f>IF(AND('Mapa final'!$AB$77="Media",'Mapa final'!$AD$77="Catastrófico"),CONCATENATE("R24C",'Mapa final'!$R$77),"")</f>
        <v/>
      </c>
      <c r="X129" s="217" t="str">
        <f>IF(AND('Mapa final'!$AB$78="Media",'Mapa final'!$AD$78="Catastrófico"),CONCATENATE("R24C",'Mapa final'!$R$78),"")</f>
        <v/>
      </c>
      <c r="Y129" s="41"/>
      <c r="Z129" s="321"/>
      <c r="AA129" s="322"/>
      <c r="AB129" s="322"/>
      <c r="AC129" s="322"/>
      <c r="AD129" s="322"/>
      <c r="AE129" s="323"/>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row>
    <row r="130" spans="1:61" ht="15" customHeight="1" x14ac:dyDescent="0.25">
      <c r="A130" s="41"/>
      <c r="B130" s="301"/>
      <c r="C130" s="302"/>
      <c r="D130" s="303"/>
      <c r="E130" s="288"/>
      <c r="F130" s="287"/>
      <c r="G130" s="287"/>
      <c r="H130" s="287"/>
      <c r="I130" s="287"/>
      <c r="J130" s="221" t="str">
        <f ca="1">IF(AND('Mapa final'!$AB$79="Media",'Mapa final'!$AD$79="Moderado"),CONCATENATE("R25C",'Mapa final'!$R$79),"")</f>
        <v/>
      </c>
      <c r="K130" s="222" t="str">
        <f ca="1">IF(AND('Mapa final'!$AB$80="Media",'Mapa final'!$AD$80="Moderado"),CONCATENATE("R25C",'Mapa final'!$R$80),"")</f>
        <v/>
      </c>
      <c r="L130" s="223" t="str">
        <f ca="1">IF(AND('Mapa final'!$AB$81="Media",'Mapa final'!$AD$81="Moderado"),CONCATENATE("R25C",'Mapa final'!$R$81),"")</f>
        <v/>
      </c>
      <c r="M130" s="221" t="str">
        <f ca="1">IF(AND('Mapa final'!$AB$79="Media",'Mapa final'!$AD$79="Moderado"),CONCATENATE("R25C",'Mapa final'!$R$79),"")</f>
        <v/>
      </c>
      <c r="N130" s="222" t="str">
        <f ca="1">IF(AND('Mapa final'!$AB$80="Media",'Mapa final'!$AD$80="Moderado"),CONCATENATE("R25C",'Mapa final'!$R$80),"")</f>
        <v/>
      </c>
      <c r="O130" s="223" t="str">
        <f ca="1">IF(AND('Mapa final'!$AB$81="Media",'Mapa final'!$AD$81="Moderado"),CONCATENATE("R25C",'Mapa final'!$R$81),"")</f>
        <v/>
      </c>
      <c r="P130" s="221" t="str">
        <f ca="1">IF(AND('Mapa final'!$AB$79="Media",'Mapa final'!$AD$79="Moderado"),CONCATENATE("R25C",'Mapa final'!$R$79),"")</f>
        <v/>
      </c>
      <c r="Q130" s="222" t="str">
        <f ca="1">IF(AND('Mapa final'!$AB$80="Media",'Mapa final'!$AD$80="Moderado"),CONCATENATE("R25C",'Mapa final'!$R$80),"")</f>
        <v/>
      </c>
      <c r="R130" s="223" t="str">
        <f ca="1">IF(AND('Mapa final'!$AB$81="Media",'Mapa final'!$AD$81="Moderado"),CONCATENATE("R25C",'Mapa final'!$R$81),"")</f>
        <v/>
      </c>
      <c r="S130" s="87" t="str">
        <f ca="1">IF(AND('Mapa final'!$AB$79="Media",'Mapa final'!$AD$79="Mayor"),CONCATENATE("R25C",'Mapa final'!$R$79),"")</f>
        <v/>
      </c>
      <c r="T130" s="40" t="str">
        <f ca="1">IF(AND('Mapa final'!$AB$80="Media",'Mapa final'!$AD$80="Mayor"),CONCATENATE("R25C",'Mapa final'!$R$80),"")</f>
        <v/>
      </c>
      <c r="U130" s="88" t="str">
        <f ca="1">IF(AND('Mapa final'!$AB$81="Media",'Mapa final'!$AD$81="Mayor"),CONCATENATE("R25C",'Mapa final'!$R$81),"")</f>
        <v/>
      </c>
      <c r="V130" s="215" t="str">
        <f ca="1">IF(AND('Mapa final'!$AB$79="Media",'Mapa final'!$AD$79="Catastrófico"),CONCATENATE("R25C",'Mapa final'!$R$79),"")</f>
        <v/>
      </c>
      <c r="W130" s="216" t="str">
        <f ca="1">IF(AND('Mapa final'!$AB$80="Media",'Mapa final'!$AD$80="Catastrófico"),CONCATENATE("R25C",'Mapa final'!$R$80),"")</f>
        <v/>
      </c>
      <c r="X130" s="217" t="str">
        <f ca="1">IF(AND('Mapa final'!$AB$81="Media",'Mapa final'!$AD$81="Catastrófico"),CONCATENATE("R25C",'Mapa final'!$R$81),"")</f>
        <v/>
      </c>
      <c r="Y130" s="41"/>
      <c r="Z130" s="321"/>
      <c r="AA130" s="322"/>
      <c r="AB130" s="322"/>
      <c r="AC130" s="322"/>
      <c r="AD130" s="322"/>
      <c r="AE130" s="323"/>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row>
    <row r="131" spans="1:61" ht="15" customHeight="1" x14ac:dyDescent="0.25">
      <c r="A131" s="41"/>
      <c r="B131" s="301"/>
      <c r="C131" s="302"/>
      <c r="D131" s="303"/>
      <c r="E131" s="288"/>
      <c r="F131" s="287"/>
      <c r="G131" s="287"/>
      <c r="H131" s="287"/>
      <c r="I131" s="287"/>
      <c r="J131" s="221" t="str">
        <f ca="1">IF(AND('Mapa final'!$AB$82="Media",'Mapa final'!$AD$82="Moderado"),CONCATENATE("R26C",'Mapa final'!$R$82),"")</f>
        <v/>
      </c>
      <c r="K131" s="222" t="str">
        <f>IF(AND('Mapa final'!$AB$83="Media",'Mapa final'!$AD$83="Moderado"),CONCATENATE("R26C",'Mapa final'!$R$83),"")</f>
        <v/>
      </c>
      <c r="L131" s="223" t="str">
        <f>IF(AND('Mapa final'!$AB$84="Media",'Mapa final'!$AD$84="Moderado"),CONCATENATE("R26C",'Mapa final'!$R$84),"")</f>
        <v/>
      </c>
      <c r="M131" s="221" t="str">
        <f ca="1">IF(AND('Mapa final'!$AB$82="Media",'Mapa final'!$AD$82="Moderado"),CONCATENATE("R26C",'Mapa final'!$R$82),"")</f>
        <v/>
      </c>
      <c r="N131" s="222" t="str">
        <f>IF(AND('Mapa final'!$AB$83="Media",'Mapa final'!$AD$83="Moderado"),CONCATENATE("R26C",'Mapa final'!$R$83),"")</f>
        <v/>
      </c>
      <c r="O131" s="223" t="str">
        <f>IF(AND('Mapa final'!$AB$84="Media",'Mapa final'!$AD$84="Moderado"),CONCATENATE("R26C",'Mapa final'!$R$84),"")</f>
        <v/>
      </c>
      <c r="P131" s="221" t="str">
        <f ca="1">IF(AND('Mapa final'!$AB$82="Media",'Mapa final'!$AD$82="Moderado"),CONCATENATE("R26C",'Mapa final'!$R$82),"")</f>
        <v/>
      </c>
      <c r="Q131" s="222" t="str">
        <f>IF(AND('Mapa final'!$AB$83="Media",'Mapa final'!$AD$83="Moderado"),CONCATENATE("R26C",'Mapa final'!$R$83),"")</f>
        <v/>
      </c>
      <c r="R131" s="223" t="str">
        <f>IF(AND('Mapa final'!$AB$84="Media",'Mapa final'!$AD$84="Moderado"),CONCATENATE("R26C",'Mapa final'!$R$84),"")</f>
        <v/>
      </c>
      <c r="S131" s="87" t="str">
        <f ca="1">IF(AND('Mapa final'!$AB$82="Media",'Mapa final'!$AD$82="Mayor"),CONCATENATE("R26C",'Mapa final'!$R$82),"")</f>
        <v/>
      </c>
      <c r="T131" s="40" t="str">
        <f>IF(AND('Mapa final'!$AB$83="Media",'Mapa final'!$AD$83="Mayor"),CONCATENATE("R26C",'Mapa final'!$R$83),"")</f>
        <v/>
      </c>
      <c r="U131" s="88" t="str">
        <f>IF(AND('Mapa final'!$AB$84="Media",'Mapa final'!$AD$84="Mayor"),CONCATENATE("R26C",'Mapa final'!$R$84),"")</f>
        <v/>
      </c>
      <c r="V131" s="215" t="str">
        <f ca="1">IF(AND('Mapa final'!$AB$82="Media",'Mapa final'!$AD$82="Catastrófico"),CONCATENATE("R26C",'Mapa final'!$R$82),"")</f>
        <v/>
      </c>
      <c r="W131" s="216" t="str">
        <f>IF(AND('Mapa final'!$AB$83="Media",'Mapa final'!$AD$83="Catastrófico"),CONCATENATE("R26C",'Mapa final'!$R$83),"")</f>
        <v/>
      </c>
      <c r="X131" s="217" t="str">
        <f>IF(AND('Mapa final'!$AB$84="Media",'Mapa final'!$AD$84="Catastrófico"),CONCATENATE("R26C",'Mapa final'!$R$84),"")</f>
        <v/>
      </c>
      <c r="Y131" s="41"/>
      <c r="Z131" s="321"/>
      <c r="AA131" s="322"/>
      <c r="AB131" s="322"/>
      <c r="AC131" s="322"/>
      <c r="AD131" s="322"/>
      <c r="AE131" s="323"/>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row>
    <row r="132" spans="1:61" ht="15" customHeight="1" x14ac:dyDescent="0.25">
      <c r="A132" s="41"/>
      <c r="B132" s="301"/>
      <c r="C132" s="302"/>
      <c r="D132" s="303"/>
      <c r="E132" s="288"/>
      <c r="F132" s="287"/>
      <c r="G132" s="287"/>
      <c r="H132" s="287"/>
      <c r="I132" s="287"/>
      <c r="J132" s="221" t="str">
        <f ca="1">IF(AND('Mapa final'!$AB$85="Media",'Mapa final'!$AD$85="Moderado"),CONCATENATE("R27C",'Mapa final'!$R$85),"")</f>
        <v/>
      </c>
      <c r="K132" s="222" t="str">
        <f>IF(AND('Mapa final'!$AB$86="Media",'Mapa final'!$AD$86="Moderado"),CONCATENATE("R27C",'Mapa final'!$R$86),"")</f>
        <v/>
      </c>
      <c r="L132" s="223" t="str">
        <f>IF(AND('Mapa final'!$AB$87="Media",'Mapa final'!$AD$87="Moderado"),CONCATENATE("R27C",'Mapa final'!$R$87),"")</f>
        <v/>
      </c>
      <c r="M132" s="221" t="str">
        <f ca="1">IF(AND('Mapa final'!$AB$85="Media",'Mapa final'!$AD$85="Moderado"),CONCATENATE("R27C",'Mapa final'!$R$85),"")</f>
        <v/>
      </c>
      <c r="N132" s="222" t="str">
        <f>IF(AND('Mapa final'!$AB$86="Media",'Mapa final'!$AD$86="Moderado"),CONCATENATE("R27C",'Mapa final'!$R$86),"")</f>
        <v/>
      </c>
      <c r="O132" s="223" t="str">
        <f>IF(AND('Mapa final'!$AB$87="Media",'Mapa final'!$AD$87="Moderado"),CONCATENATE("R27C",'Mapa final'!$R$87),"")</f>
        <v/>
      </c>
      <c r="P132" s="221" t="str">
        <f ca="1">IF(AND('Mapa final'!$AB$85="Media",'Mapa final'!$AD$85="Moderado"),CONCATENATE("R27C",'Mapa final'!$R$85),"")</f>
        <v/>
      </c>
      <c r="Q132" s="222" t="str">
        <f>IF(AND('Mapa final'!$AB$86="Media",'Mapa final'!$AD$86="Moderado"),CONCATENATE("R27C",'Mapa final'!$R$86),"")</f>
        <v/>
      </c>
      <c r="R132" s="223" t="str">
        <f>IF(AND('Mapa final'!$AB$87="Media",'Mapa final'!$AD$87="Moderado"),CONCATENATE("R27C",'Mapa final'!$R$87),"")</f>
        <v/>
      </c>
      <c r="S132" s="87" t="str">
        <f ca="1">IF(AND('Mapa final'!$AB$85="Media",'Mapa final'!$AD$85="Mayor"),CONCATENATE("R27C",'Mapa final'!$R$85),"")</f>
        <v/>
      </c>
      <c r="T132" s="40" t="str">
        <f>IF(AND('Mapa final'!$AB$86="Media",'Mapa final'!$AD$86="Mayor"),CONCATENATE("R27C",'Mapa final'!$R$86),"")</f>
        <v/>
      </c>
      <c r="U132" s="88" t="str">
        <f>IF(AND('Mapa final'!$AB$87="Media",'Mapa final'!$AD$87="Mayor"),CONCATENATE("R27C",'Mapa final'!$R$87),"")</f>
        <v/>
      </c>
      <c r="V132" s="215" t="str">
        <f ca="1">IF(AND('Mapa final'!$AB$85="Media",'Mapa final'!$AD$85="Catastrófico"),CONCATENATE("R27C",'Mapa final'!$R$85),"")</f>
        <v/>
      </c>
      <c r="W132" s="216" t="str">
        <f>IF(AND('Mapa final'!$AB$86="Media",'Mapa final'!$AD$86="Catastrófico"),CONCATENATE("R27C",'Mapa final'!$R$86),"")</f>
        <v/>
      </c>
      <c r="X132" s="217" t="str">
        <f>IF(AND('Mapa final'!$AB$87="Media",'Mapa final'!$AD$87="Catastrófico"),CONCATENATE("R27C",'Mapa final'!$R$87),"")</f>
        <v/>
      </c>
      <c r="Y132" s="41"/>
      <c r="Z132" s="321"/>
      <c r="AA132" s="322"/>
      <c r="AB132" s="322"/>
      <c r="AC132" s="322"/>
      <c r="AD132" s="322"/>
      <c r="AE132" s="323"/>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row>
    <row r="133" spans="1:61" ht="15" customHeight="1" x14ac:dyDescent="0.25">
      <c r="A133" s="41"/>
      <c r="B133" s="301"/>
      <c r="C133" s="302"/>
      <c r="D133" s="303"/>
      <c r="E133" s="288"/>
      <c r="F133" s="287"/>
      <c r="G133" s="287"/>
      <c r="H133" s="287"/>
      <c r="I133" s="287"/>
      <c r="J133" s="221" t="str">
        <f ca="1">IF(AND('Mapa final'!$AB$88="Media",'Mapa final'!$AD$88="Moderado"),CONCATENATE("R28C",'Mapa final'!$R$88),"")</f>
        <v/>
      </c>
      <c r="K133" s="222" t="str">
        <f>IF(AND('Mapa final'!$AB$89="Media",'Mapa final'!$AD$89="Moderado"),CONCATENATE("R28C",'Mapa final'!$R$89),"")</f>
        <v/>
      </c>
      <c r="L133" s="223" t="str">
        <f>IF(AND('Mapa final'!$AB$90="Media",'Mapa final'!$AD$90="Moderado"),CONCATENATE("R28C",'Mapa final'!$R$90),"")</f>
        <v/>
      </c>
      <c r="M133" s="221" t="str">
        <f ca="1">IF(AND('Mapa final'!$AB$88="Media",'Mapa final'!$AD$88="Moderado"),CONCATENATE("R28C",'Mapa final'!$R$88),"")</f>
        <v/>
      </c>
      <c r="N133" s="222" t="str">
        <f>IF(AND('Mapa final'!$AB$89="Media",'Mapa final'!$AD$89="Moderado"),CONCATENATE("R28C",'Mapa final'!$R$89),"")</f>
        <v/>
      </c>
      <c r="O133" s="223" t="str">
        <f>IF(AND('Mapa final'!$AB$90="Media",'Mapa final'!$AD$90="Moderado"),CONCATENATE("R28C",'Mapa final'!$R$90),"")</f>
        <v/>
      </c>
      <c r="P133" s="221" t="str">
        <f ca="1">IF(AND('Mapa final'!$AB$88="Media",'Mapa final'!$AD$88="Moderado"),CONCATENATE("R28C",'Mapa final'!$R$88),"")</f>
        <v/>
      </c>
      <c r="Q133" s="222" t="str">
        <f>IF(AND('Mapa final'!$AB$89="Media",'Mapa final'!$AD$89="Moderado"),CONCATENATE("R28C",'Mapa final'!$R$89),"")</f>
        <v/>
      </c>
      <c r="R133" s="223" t="str">
        <f>IF(AND('Mapa final'!$AB$90="Media",'Mapa final'!$AD$90="Moderado"),CONCATENATE("R28C",'Mapa final'!$R$90),"")</f>
        <v/>
      </c>
      <c r="S133" s="87" t="str">
        <f ca="1">IF(AND('Mapa final'!$AB$88="Media",'Mapa final'!$AD$88="Mayor"),CONCATENATE("R28C",'Mapa final'!$R$88),"")</f>
        <v/>
      </c>
      <c r="T133" s="40" t="str">
        <f>IF(AND('Mapa final'!$AB$89="Media",'Mapa final'!$AD$89="Mayor"),CONCATENATE("R28C",'Mapa final'!$R$89),"")</f>
        <v/>
      </c>
      <c r="U133" s="88" t="str">
        <f>IF(AND('Mapa final'!$AB$90="Media",'Mapa final'!$AD$90="Mayor"),CONCATENATE("R28C",'Mapa final'!$R$90),"")</f>
        <v/>
      </c>
      <c r="V133" s="215" t="str">
        <f ca="1">IF(AND('Mapa final'!$AB$88="Media",'Mapa final'!$AD$88="Catastrófico"),CONCATENATE("R28C",'Mapa final'!$R$88),"")</f>
        <v/>
      </c>
      <c r="W133" s="216" t="str">
        <f>IF(AND('Mapa final'!$AB$89="Media",'Mapa final'!$AD$89="Catastrófico"),CONCATENATE("R28C",'Mapa final'!$R$89),"")</f>
        <v/>
      </c>
      <c r="X133" s="217" t="str">
        <f>IF(AND('Mapa final'!$AB$90="Media",'Mapa final'!$AD$90="Catastrófico"),CONCATENATE("R28C",'Mapa final'!$R$90),"")</f>
        <v/>
      </c>
      <c r="Y133" s="41"/>
      <c r="Z133" s="321"/>
      <c r="AA133" s="322"/>
      <c r="AB133" s="322"/>
      <c r="AC133" s="322"/>
      <c r="AD133" s="322"/>
      <c r="AE133" s="323"/>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row>
    <row r="134" spans="1:61" ht="15" customHeight="1" x14ac:dyDescent="0.25">
      <c r="A134" s="41"/>
      <c r="B134" s="301"/>
      <c r="C134" s="302"/>
      <c r="D134" s="303"/>
      <c r="E134" s="288"/>
      <c r="F134" s="287"/>
      <c r="G134" s="287"/>
      <c r="H134" s="287"/>
      <c r="I134" s="287"/>
      <c r="J134" s="221" t="str">
        <f ca="1">IF(AND('Mapa final'!$AB$91="Media",'Mapa final'!$AD$91="Moderado"),CONCATENATE("R29C",'Mapa final'!$R$91),"")</f>
        <v/>
      </c>
      <c r="K134" s="222" t="str">
        <f>IF(AND('Mapa final'!$AB$92="Media",'Mapa final'!$AD$92="Moderado"),CONCATENATE("R29C",'Mapa final'!$R$92),"")</f>
        <v/>
      </c>
      <c r="L134" s="223" t="str">
        <f>IF(AND('Mapa final'!$AB$93="Media",'Mapa final'!$AD$93="Moderado"),CONCATENATE("R29C",'Mapa final'!$R$93),"")</f>
        <v/>
      </c>
      <c r="M134" s="221" t="str">
        <f ca="1">IF(AND('Mapa final'!$AB$91="Media",'Mapa final'!$AD$91="Moderado"),CONCATENATE("R29C",'Mapa final'!$R$91),"")</f>
        <v/>
      </c>
      <c r="N134" s="222" t="str">
        <f>IF(AND('Mapa final'!$AB$92="Media",'Mapa final'!$AD$92="Moderado"),CONCATENATE("R29C",'Mapa final'!$R$92),"")</f>
        <v/>
      </c>
      <c r="O134" s="223" t="str">
        <f>IF(AND('Mapa final'!$AB$93="Media",'Mapa final'!$AD$93="Moderado"),CONCATENATE("R29C",'Mapa final'!$R$93),"")</f>
        <v/>
      </c>
      <c r="P134" s="221" t="str">
        <f ca="1">IF(AND('Mapa final'!$AB$91="Media",'Mapa final'!$AD$91="Moderado"),CONCATENATE("R29C",'Mapa final'!$R$91),"")</f>
        <v/>
      </c>
      <c r="Q134" s="222" t="str">
        <f>IF(AND('Mapa final'!$AB$92="Media",'Mapa final'!$AD$92="Moderado"),CONCATENATE("R29C",'Mapa final'!$R$92),"")</f>
        <v/>
      </c>
      <c r="R134" s="223" t="str">
        <f>IF(AND('Mapa final'!$AB$93="Media",'Mapa final'!$AD$93="Moderado"),CONCATENATE("R29C",'Mapa final'!$R$93),"")</f>
        <v/>
      </c>
      <c r="S134" s="87" t="str">
        <f ca="1">IF(AND('Mapa final'!$AB$91="Media",'Mapa final'!$AD$91="Mayor"),CONCATENATE("R29C",'Mapa final'!$R$91),"")</f>
        <v>R29C1</v>
      </c>
      <c r="T134" s="40" t="str">
        <f>IF(AND('Mapa final'!$AB$92="Media",'Mapa final'!$AD$92="Mayor"),CONCATENATE("R29C",'Mapa final'!$R$92),"")</f>
        <v/>
      </c>
      <c r="U134" s="88" t="str">
        <f>IF(AND('Mapa final'!$AB$93="Media",'Mapa final'!$AD$93="Mayor"),CONCATENATE("R29C",'Mapa final'!$R$93),"")</f>
        <v/>
      </c>
      <c r="V134" s="215" t="str">
        <f ca="1">IF(AND('Mapa final'!$AB$91="Media",'Mapa final'!$AD$91="Catastrófico"),CONCATENATE("R29C",'Mapa final'!$R$91),"")</f>
        <v/>
      </c>
      <c r="W134" s="216" t="str">
        <f>IF(AND('Mapa final'!$AB$92="Media",'Mapa final'!$AD$92="Catastrófico"),CONCATENATE("R29C",'Mapa final'!$R$92),"")</f>
        <v/>
      </c>
      <c r="X134" s="217" t="str">
        <f>IF(AND('Mapa final'!$AB$93="Media",'Mapa final'!$AD$93="Catastrófico"),CONCATENATE("R29C",'Mapa final'!$R$93),"")</f>
        <v/>
      </c>
      <c r="Y134" s="41"/>
      <c r="Z134" s="321"/>
      <c r="AA134" s="322"/>
      <c r="AB134" s="322"/>
      <c r="AC134" s="322"/>
      <c r="AD134" s="322"/>
      <c r="AE134" s="323"/>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row>
    <row r="135" spans="1:61" ht="15" customHeight="1" x14ac:dyDescent="0.25">
      <c r="A135" s="41"/>
      <c r="B135" s="301"/>
      <c r="C135" s="302"/>
      <c r="D135" s="303"/>
      <c r="E135" s="288"/>
      <c r="F135" s="287"/>
      <c r="G135" s="287"/>
      <c r="H135" s="287"/>
      <c r="I135" s="287"/>
      <c r="J135" s="221" t="str">
        <f ca="1">IF(AND('Mapa final'!$AB$94="Media",'Mapa final'!$AD$94="Moderado"),CONCATENATE("R30C",'Mapa final'!$R$94),"")</f>
        <v/>
      </c>
      <c r="K135" s="222" t="str">
        <f>IF(AND('Mapa final'!$AB$95="Media",'Mapa final'!$AD$95="Moderado"),CONCATENATE("R30C",'Mapa final'!$R$95),"")</f>
        <v/>
      </c>
      <c r="L135" s="223" t="str">
        <f>IF(AND('Mapa final'!$AB$96="Media",'Mapa final'!$AD$96="Moderado"),CONCATENATE("R30C",'Mapa final'!$R$96),"")</f>
        <v/>
      </c>
      <c r="M135" s="221" t="str">
        <f ca="1">IF(AND('Mapa final'!$AB$94="Media",'Mapa final'!$AD$94="Moderado"),CONCATENATE("R30C",'Mapa final'!$R$94),"")</f>
        <v/>
      </c>
      <c r="N135" s="222" t="str">
        <f>IF(AND('Mapa final'!$AB$95="Media",'Mapa final'!$AD$95="Moderado"),CONCATENATE("R30C",'Mapa final'!$R$95),"")</f>
        <v/>
      </c>
      <c r="O135" s="223" t="str">
        <f>IF(AND('Mapa final'!$AB$96="Media",'Mapa final'!$AD$96="Moderado"),CONCATENATE("R30C",'Mapa final'!$R$96),"")</f>
        <v/>
      </c>
      <c r="P135" s="221" t="str">
        <f ca="1">IF(AND('Mapa final'!$AB$94="Media",'Mapa final'!$AD$94="Moderado"),CONCATENATE("R30C",'Mapa final'!$R$94),"")</f>
        <v/>
      </c>
      <c r="Q135" s="222" t="str">
        <f>IF(AND('Mapa final'!$AB$95="Media",'Mapa final'!$AD$95="Moderado"),CONCATENATE("R30C",'Mapa final'!$R$95),"")</f>
        <v/>
      </c>
      <c r="R135" s="223" t="str">
        <f>IF(AND('Mapa final'!$AB$96="Media",'Mapa final'!$AD$96="Moderado"),CONCATENATE("R30C",'Mapa final'!$R$96),"")</f>
        <v/>
      </c>
      <c r="S135" s="87" t="str">
        <f ca="1">IF(AND('Mapa final'!$AB$94="Media",'Mapa final'!$AD$94="Mayor"),CONCATENATE("R30C",'Mapa final'!$R$94),"")</f>
        <v/>
      </c>
      <c r="T135" s="40" t="str">
        <f>IF(AND('Mapa final'!$AB$95="Media",'Mapa final'!$AD$95="Mayor"),CONCATENATE("R30C",'Mapa final'!$R$95),"")</f>
        <v/>
      </c>
      <c r="U135" s="88" t="str">
        <f>IF(AND('Mapa final'!$AB$96="Media",'Mapa final'!$AD$96="Mayor"),CONCATENATE("R30C",'Mapa final'!$R$96),"")</f>
        <v/>
      </c>
      <c r="V135" s="215" t="str">
        <f ca="1">IF(AND('Mapa final'!$AB$94="Media",'Mapa final'!$AD$94="Catastrófico"),CONCATENATE("R30C",'Mapa final'!$R$94),"")</f>
        <v/>
      </c>
      <c r="W135" s="216" t="str">
        <f>IF(AND('Mapa final'!$AB$95="Media",'Mapa final'!$AD$95="Catastrófico"),CONCATENATE("R30C",'Mapa final'!$R$95),"")</f>
        <v/>
      </c>
      <c r="X135" s="217" t="str">
        <f>IF(AND('Mapa final'!$AB$96="Media",'Mapa final'!$AD$96="Catastrófico"),CONCATENATE("R30C",'Mapa final'!$R$96),"")</f>
        <v/>
      </c>
      <c r="Y135" s="41"/>
      <c r="Z135" s="321"/>
      <c r="AA135" s="322"/>
      <c r="AB135" s="322"/>
      <c r="AC135" s="322"/>
      <c r="AD135" s="322"/>
      <c r="AE135" s="323"/>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row>
    <row r="136" spans="1:61" ht="15" customHeight="1" x14ac:dyDescent="0.25">
      <c r="A136" s="41"/>
      <c r="B136" s="301"/>
      <c r="C136" s="302"/>
      <c r="D136" s="303"/>
      <c r="E136" s="288"/>
      <c r="F136" s="287"/>
      <c r="G136" s="287"/>
      <c r="H136" s="287"/>
      <c r="I136" s="287"/>
      <c r="J136" s="221" t="str">
        <f>IF(AND('Mapa final'!$AB$97="Media",'Mapa final'!$AD$97="Moderado"),CONCATENATE("R31C",'Mapa final'!$R$97),"")</f>
        <v>R31C1</v>
      </c>
      <c r="K136" s="222" t="str">
        <f>IF(AND('Mapa final'!$AB$98="Media",'Mapa final'!$AD$98="Moderado"),CONCATENATE("R31C",'Mapa final'!$R$98),"")</f>
        <v/>
      </c>
      <c r="L136" s="222" t="str">
        <f>IF(AND('Mapa final'!$AB$99="Media",'Mapa final'!$AD$99="Moderado"),CONCATENATE("R31C",'Mapa final'!$R$99),"")</f>
        <v/>
      </c>
      <c r="M136" s="221" t="str">
        <f>IF(AND('Mapa final'!$AB$97="Media",'Mapa final'!$AD$97="Moderado"),CONCATENATE("R31C",'Mapa final'!$R$97),"")</f>
        <v>R31C1</v>
      </c>
      <c r="N136" s="222" t="str">
        <f>IF(AND('Mapa final'!$AB$98="Media",'Mapa final'!$AD$98="Moderado"),CONCATENATE("R31C",'Mapa final'!$R$98),"")</f>
        <v/>
      </c>
      <c r="O136" s="222" t="str">
        <f>IF(AND('Mapa final'!$AB$99="Media",'Mapa final'!$AD$99="Moderado"),CONCATENATE("R31C",'Mapa final'!$R$99),"")</f>
        <v/>
      </c>
      <c r="P136" s="221" t="str">
        <f>IF(AND('Mapa final'!$AB$97="Media",'Mapa final'!$AD$97="Moderado"),CONCATENATE("R31C",'Mapa final'!$R$97),"")</f>
        <v>R31C1</v>
      </c>
      <c r="Q136" s="222" t="str">
        <f>IF(AND('Mapa final'!$AB$98="Media",'Mapa final'!$AD$98="Moderado"),CONCATENATE("R31C",'Mapa final'!$R$98),"")</f>
        <v/>
      </c>
      <c r="R136" s="222" t="str">
        <f>IF(AND('Mapa final'!$AB$99="Media",'Mapa final'!$AD$99="Moderado"),CONCATENATE("R31C",'Mapa final'!$R$99),"")</f>
        <v/>
      </c>
      <c r="S136" s="87" t="str">
        <f>IF(AND('Mapa final'!$AB$97="Media",'Mapa final'!$AD$97="Mayor"),CONCATENATE("R31C",'Mapa final'!$R$97),"")</f>
        <v/>
      </c>
      <c r="T136" s="40" t="str">
        <f>IF(AND('Mapa final'!$AB$98="Media",'Mapa final'!$AD$98="Mayor"),CONCATENATE("R31C",'Mapa final'!$R$98),"")</f>
        <v/>
      </c>
      <c r="U136" s="40" t="str">
        <f>IF(AND('Mapa final'!$AB$99="Media",'Mapa final'!$AD$99="Mayor"),CONCATENATE("R31C",'Mapa final'!$R$99),"")</f>
        <v/>
      </c>
      <c r="V136" s="215" t="str">
        <f>IF(AND('Mapa final'!$AB$97="Media",'Mapa final'!$AD$97="Catastrófico"),CONCATENATE("R31C",'Mapa final'!$R$97),"")</f>
        <v/>
      </c>
      <c r="W136" s="216" t="str">
        <f>IF(AND('Mapa final'!$AB$98="Media",'Mapa final'!$AD$98="Catastrófico"),CONCATENATE("R31C",'Mapa final'!$R$98),"")</f>
        <v/>
      </c>
      <c r="X136" s="217" t="str">
        <f>IF(AND('Mapa final'!$AB$99="Media",'Mapa final'!$AD$99="Catastrófico"),CONCATENATE("R31C",'Mapa final'!$R$99),"")</f>
        <v/>
      </c>
      <c r="Y136" s="41"/>
      <c r="Z136" s="321"/>
      <c r="AA136" s="322"/>
      <c r="AB136" s="322"/>
      <c r="AC136" s="322"/>
      <c r="AD136" s="322"/>
      <c r="AE136" s="323"/>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row>
    <row r="137" spans="1:61" ht="15" customHeight="1" x14ac:dyDescent="0.25">
      <c r="A137" s="41"/>
      <c r="B137" s="301"/>
      <c r="C137" s="302"/>
      <c r="D137" s="303"/>
      <c r="E137" s="288"/>
      <c r="F137" s="287"/>
      <c r="G137" s="287"/>
      <c r="H137" s="287"/>
      <c r="I137" s="287"/>
      <c r="J137" s="221" t="str">
        <f ca="1">IF(AND('Mapa final'!$AB$100="Media",'Mapa final'!$AD$100="Moderado"),CONCATENATE("R32C",'Mapa final'!$R$100),"")</f>
        <v>R32C1</v>
      </c>
      <c r="K137" s="222" t="str">
        <f>IF(AND('Mapa final'!$AB$101="Media",'Mapa final'!$AD$101="Moderado"),CONCATENATE("R32C",'Mapa final'!$R$101),"")</f>
        <v/>
      </c>
      <c r="L137" s="223" t="str">
        <f>IF(AND('Mapa final'!$AB$102="Media",'Mapa final'!$AD$102="Moderado"),CONCATENATE("R32C",'Mapa final'!$R$102),"")</f>
        <v/>
      </c>
      <c r="M137" s="221" t="str">
        <f ca="1">IF(AND('Mapa final'!$AB$100="Media",'Mapa final'!$AD$100="Moderado"),CONCATENATE("R32C",'Mapa final'!$R$100),"")</f>
        <v>R32C1</v>
      </c>
      <c r="N137" s="222" t="str">
        <f>IF(AND('Mapa final'!$AB$101="Media",'Mapa final'!$AD$101="Moderado"),CONCATENATE("R32C",'Mapa final'!$R$101),"")</f>
        <v/>
      </c>
      <c r="O137" s="223" t="str">
        <f>IF(AND('Mapa final'!$AB$102="Media",'Mapa final'!$AD$102="Moderado"),CONCATENATE("R32C",'Mapa final'!$R$102),"")</f>
        <v/>
      </c>
      <c r="P137" s="221" t="str">
        <f ca="1">IF(AND('Mapa final'!$AB$100="Media",'Mapa final'!$AD$100="Moderado"),CONCATENATE("R32C",'Mapa final'!$R$100),"")</f>
        <v>R32C1</v>
      </c>
      <c r="Q137" s="222" t="str">
        <f>IF(AND('Mapa final'!$AB$101="Media",'Mapa final'!$AD$101="Moderado"),CONCATENATE("R32C",'Mapa final'!$R$101),"")</f>
        <v/>
      </c>
      <c r="R137" s="223" t="str">
        <f>IF(AND('Mapa final'!$AB$102="Media",'Mapa final'!$AD$102="Moderado"),CONCATENATE("R32C",'Mapa final'!$R$102),"")</f>
        <v/>
      </c>
      <c r="S137" s="87" t="str">
        <f ca="1">IF(AND('Mapa final'!$AB$100="Media",'Mapa final'!$AD$100="Mayor"),CONCATENATE("R32C",'Mapa final'!$R$100),"")</f>
        <v/>
      </c>
      <c r="T137" s="40" t="str">
        <f>IF(AND('Mapa final'!$AB$101="Media",'Mapa final'!$AD$101="Mayor"),CONCATENATE("R32C",'Mapa final'!$R$101),"")</f>
        <v/>
      </c>
      <c r="U137" s="88" t="str">
        <f>IF(AND('Mapa final'!$AB$102="Media",'Mapa final'!$AD$102="Mayor"),CONCATENATE("R32C",'Mapa final'!$R$102),"")</f>
        <v/>
      </c>
      <c r="V137" s="215" t="str">
        <f ca="1">IF(AND('Mapa final'!$AB$100="Media",'Mapa final'!$AD$100="Catastrófico"),CONCATENATE("R32C",'Mapa final'!$R$100),"")</f>
        <v/>
      </c>
      <c r="W137" s="216" t="str">
        <f>IF(AND('Mapa final'!$AB$101="Media",'Mapa final'!$AD$101="Catastrófico"),CONCATENATE("R32C",'Mapa final'!$R$101),"")</f>
        <v/>
      </c>
      <c r="X137" s="217" t="str">
        <f>IF(AND('Mapa final'!$AB$102="Media",'Mapa final'!$AD$102="Catastrófico"),CONCATENATE("R32C",'Mapa final'!$R$102),"")</f>
        <v/>
      </c>
      <c r="Y137" s="41"/>
      <c r="Z137" s="321"/>
      <c r="AA137" s="322"/>
      <c r="AB137" s="322"/>
      <c r="AC137" s="322"/>
      <c r="AD137" s="322"/>
      <c r="AE137" s="323"/>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row>
    <row r="138" spans="1:61" ht="15" customHeight="1" x14ac:dyDescent="0.25">
      <c r="A138" s="41"/>
      <c r="B138" s="301"/>
      <c r="C138" s="302"/>
      <c r="D138" s="303"/>
      <c r="E138" s="288"/>
      <c r="F138" s="287"/>
      <c r="G138" s="287"/>
      <c r="H138" s="287"/>
      <c r="I138" s="287"/>
      <c r="J138" s="221" t="str">
        <f ca="1">IF(AND('Mapa final'!$AB$103="Media",'Mapa final'!$AD$103="Moderado"),CONCATENATE("R33C",'Mapa final'!$R$103),"")</f>
        <v/>
      </c>
      <c r="K138" s="222" t="str">
        <f>IF(AND('Mapa final'!$AB$104="Media",'Mapa final'!$AD$104="Moderado"),CONCATENATE("R33C",'Mapa final'!$R$104),"")</f>
        <v/>
      </c>
      <c r="L138" s="223" t="str">
        <f>IF(AND('Mapa final'!$AB$105="Media",'Mapa final'!$AD$105="Moderado"),CONCATENATE("R33C",'Mapa final'!$R$105),"")</f>
        <v/>
      </c>
      <c r="M138" s="221" t="str">
        <f ca="1">IF(AND('Mapa final'!$AB$103="Media",'Mapa final'!$AD$103="Moderado"),CONCATENATE("R33C",'Mapa final'!$R$103),"")</f>
        <v/>
      </c>
      <c r="N138" s="222" t="str">
        <f>IF(AND('Mapa final'!$AB$104="Media",'Mapa final'!$AD$104="Moderado"),CONCATENATE("R33C",'Mapa final'!$R$104),"")</f>
        <v/>
      </c>
      <c r="O138" s="223" t="str">
        <f>IF(AND('Mapa final'!$AB$105="Media",'Mapa final'!$AD$105="Moderado"),CONCATENATE("R33C",'Mapa final'!$R$105),"")</f>
        <v/>
      </c>
      <c r="P138" s="221" t="str">
        <f ca="1">IF(AND('Mapa final'!$AB$103="Media",'Mapa final'!$AD$103="Moderado"),CONCATENATE("R33C",'Mapa final'!$R$103),"")</f>
        <v/>
      </c>
      <c r="Q138" s="222" t="str">
        <f>IF(AND('Mapa final'!$AB$104="Media",'Mapa final'!$AD$104="Moderado"),CONCATENATE("R33C",'Mapa final'!$R$104),"")</f>
        <v/>
      </c>
      <c r="R138" s="223" t="str">
        <f>IF(AND('Mapa final'!$AB$105="Media",'Mapa final'!$AD$105="Moderado"),CONCATENATE("R33C",'Mapa final'!$R$105),"")</f>
        <v/>
      </c>
      <c r="S138" s="87" t="str">
        <f ca="1">IF(AND('Mapa final'!$AB$103="Media",'Mapa final'!$AD$103="Mayor"),CONCATENATE("R33C",'Mapa final'!$R$103),"")</f>
        <v/>
      </c>
      <c r="T138" s="40" t="str">
        <f>IF(AND('Mapa final'!$AB$104="Media",'Mapa final'!$AD$104="Mayor"),CONCATENATE("R33C",'Mapa final'!$R$104),"")</f>
        <v/>
      </c>
      <c r="U138" s="88" t="str">
        <f>IF(AND('Mapa final'!$AB$105="Media",'Mapa final'!$AD$105="Mayor"),CONCATENATE("R33C",'Mapa final'!$R$105),"")</f>
        <v/>
      </c>
      <c r="V138" s="215" t="str">
        <f ca="1">IF(AND('Mapa final'!$AB$103="Media",'Mapa final'!$AD$103="Catastrófico"),CONCATENATE("R33C",'Mapa final'!$R$103),"")</f>
        <v/>
      </c>
      <c r="W138" s="216" t="str">
        <f>IF(AND('Mapa final'!$AB$104="Media",'Mapa final'!$AD$104="Catastrófico"),CONCATENATE("R33C",'Mapa final'!$R$104),"")</f>
        <v/>
      </c>
      <c r="X138" s="217" t="str">
        <f>IF(AND('Mapa final'!$AB$105="Media",'Mapa final'!$AD$105="Catastrófico"),CONCATENATE("R33C",'Mapa final'!$R$105),"")</f>
        <v/>
      </c>
      <c r="Y138" s="41"/>
      <c r="Z138" s="321"/>
      <c r="AA138" s="322"/>
      <c r="AB138" s="322"/>
      <c r="AC138" s="322"/>
      <c r="AD138" s="322"/>
      <c r="AE138" s="323"/>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row>
    <row r="139" spans="1:61" ht="15" customHeight="1" x14ac:dyDescent="0.25">
      <c r="A139" s="41"/>
      <c r="B139" s="301"/>
      <c r="C139" s="302"/>
      <c r="D139" s="303"/>
      <c r="E139" s="288"/>
      <c r="F139" s="287"/>
      <c r="G139" s="287"/>
      <c r="H139" s="287"/>
      <c r="I139" s="287"/>
      <c r="J139" s="221" t="str">
        <f ca="1">IF(AND('Mapa final'!$AB$106="Media",'Mapa final'!$AD$106="Moderado"),CONCATENATE("R34C",'Mapa final'!$R$106),"")</f>
        <v/>
      </c>
      <c r="K139" s="222" t="str">
        <f>IF(AND('Mapa final'!$AB$107="Media",'Mapa final'!$AD$107="Moderado"),CONCATENATE("R34C",'Mapa final'!$R$107),"")</f>
        <v/>
      </c>
      <c r="L139" s="223" t="str">
        <f>IF(AND('Mapa final'!$AB$108="Media",'Mapa final'!$AD$108="Moderado"),CONCATENATE("R34C",'Mapa final'!$R$108),"")</f>
        <v/>
      </c>
      <c r="M139" s="221" t="str">
        <f ca="1">IF(AND('Mapa final'!$AB$106="Media",'Mapa final'!$AD$106="Moderado"),CONCATENATE("R34C",'Mapa final'!$R$106),"")</f>
        <v/>
      </c>
      <c r="N139" s="222" t="str">
        <f>IF(AND('Mapa final'!$AB$107="Media",'Mapa final'!$AD$107="Moderado"),CONCATENATE("R34C",'Mapa final'!$R$107),"")</f>
        <v/>
      </c>
      <c r="O139" s="223" t="str">
        <f>IF(AND('Mapa final'!$AB$108="Media",'Mapa final'!$AD$108="Moderado"),CONCATENATE("R34C",'Mapa final'!$R$108),"")</f>
        <v/>
      </c>
      <c r="P139" s="221" t="str">
        <f ca="1">IF(AND('Mapa final'!$AB$106="Media",'Mapa final'!$AD$106="Moderado"),CONCATENATE("R34C",'Mapa final'!$R$106),"")</f>
        <v/>
      </c>
      <c r="Q139" s="222" t="str">
        <f>IF(AND('Mapa final'!$AB$107="Media",'Mapa final'!$AD$107="Moderado"),CONCATENATE("R34C",'Mapa final'!$R$107),"")</f>
        <v/>
      </c>
      <c r="R139" s="223" t="str">
        <f>IF(AND('Mapa final'!$AB$108="Media",'Mapa final'!$AD$108="Moderado"),CONCATENATE("R34C",'Mapa final'!$R$108),"")</f>
        <v/>
      </c>
      <c r="S139" s="87" t="str">
        <f ca="1">IF(AND('Mapa final'!$AB$106="Media",'Mapa final'!$AD$106="Mayor"),CONCATENATE("R34C",'Mapa final'!$R$106),"")</f>
        <v/>
      </c>
      <c r="T139" s="40" t="str">
        <f>IF(AND('Mapa final'!$AB$107="Media",'Mapa final'!$AD$107="Mayor"),CONCATENATE("R34C",'Mapa final'!$R$107),"")</f>
        <v/>
      </c>
      <c r="U139" s="88" t="str">
        <f>IF(AND('Mapa final'!$AB$108="Media",'Mapa final'!$AD$108="Mayor"),CONCATENATE("R34C",'Mapa final'!$R$108),"")</f>
        <v/>
      </c>
      <c r="V139" s="215" t="str">
        <f ca="1">IF(AND('Mapa final'!$AB$106="Media",'Mapa final'!$AD$106="Catastrófico"),CONCATENATE("R34C",'Mapa final'!$R$106),"")</f>
        <v/>
      </c>
      <c r="W139" s="216" t="str">
        <f>IF(AND('Mapa final'!$AB$107="Media",'Mapa final'!$AD$107="Catastrófico"),CONCATENATE("R34C",'Mapa final'!$R$107),"")</f>
        <v/>
      </c>
      <c r="X139" s="217" t="str">
        <f>IF(AND('Mapa final'!$AB$108="Media",'Mapa final'!$AD$108="Catastrófico"),CONCATENATE("R34C",'Mapa final'!$R$108),"")</f>
        <v/>
      </c>
      <c r="Y139" s="41"/>
      <c r="Z139" s="321"/>
      <c r="AA139" s="322"/>
      <c r="AB139" s="322"/>
      <c r="AC139" s="322"/>
      <c r="AD139" s="322"/>
      <c r="AE139" s="323"/>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row>
    <row r="140" spans="1:61" ht="15" customHeight="1" x14ac:dyDescent="0.25">
      <c r="A140" s="41"/>
      <c r="B140" s="301"/>
      <c r="C140" s="302"/>
      <c r="D140" s="303"/>
      <c r="E140" s="288"/>
      <c r="F140" s="287"/>
      <c r="G140" s="287"/>
      <c r="H140" s="287"/>
      <c r="I140" s="287"/>
      <c r="J140" s="221" t="str">
        <f ca="1">IF(AND('Mapa final'!$AB$109="Media",'Mapa final'!$AD$109="Moderado"),CONCATENATE("R35C",'Mapa final'!$R$109),"")</f>
        <v/>
      </c>
      <c r="K140" s="222" t="str">
        <f>IF(AND('Mapa final'!$AB$110="Media",'Mapa final'!$AD$110="Moderado"),CONCATENATE("R35C",'Mapa final'!$R$110),"")</f>
        <v/>
      </c>
      <c r="L140" s="223" t="str">
        <f>IF(AND('Mapa final'!$AB$111="Media",'Mapa final'!$AD$111="Moderado"),CONCATENATE("R35C",'Mapa final'!$R$111),"")</f>
        <v/>
      </c>
      <c r="M140" s="221" t="str">
        <f ca="1">IF(AND('Mapa final'!$AB$109="Media",'Mapa final'!$AD$109="Moderado"),CONCATENATE("R35C",'Mapa final'!$R$109),"")</f>
        <v/>
      </c>
      <c r="N140" s="222" t="str">
        <f>IF(AND('Mapa final'!$AB$110="Media",'Mapa final'!$AD$110="Moderado"),CONCATENATE("R35C",'Mapa final'!$R$110),"")</f>
        <v/>
      </c>
      <c r="O140" s="223" t="str">
        <f>IF(AND('Mapa final'!$AB$111="Media",'Mapa final'!$AD$111="Moderado"),CONCATENATE("R35C",'Mapa final'!$R$111),"")</f>
        <v/>
      </c>
      <c r="P140" s="221" t="str">
        <f ca="1">IF(AND('Mapa final'!$AB$109="Media",'Mapa final'!$AD$109="Moderado"),CONCATENATE("R35C",'Mapa final'!$R$109),"")</f>
        <v/>
      </c>
      <c r="Q140" s="222" t="str">
        <f>IF(AND('Mapa final'!$AB$110="Media",'Mapa final'!$AD$110="Moderado"),CONCATENATE("R35C",'Mapa final'!$R$110),"")</f>
        <v/>
      </c>
      <c r="R140" s="223" t="str">
        <f>IF(AND('Mapa final'!$AB$111="Media",'Mapa final'!$AD$111="Moderado"),CONCATENATE("R35C",'Mapa final'!$R$111),"")</f>
        <v/>
      </c>
      <c r="S140" s="87" t="str">
        <f ca="1">IF(AND('Mapa final'!$AB$109="Media",'Mapa final'!$AD$109="Mayor"),CONCATENATE("R35C",'Mapa final'!$R$109),"")</f>
        <v/>
      </c>
      <c r="T140" s="40" t="str">
        <f>IF(AND('Mapa final'!$AB$110="Media",'Mapa final'!$AD$110="Mayor"),CONCATENATE("R35C",'Mapa final'!$R$110),"")</f>
        <v/>
      </c>
      <c r="U140" s="88" t="str">
        <f>IF(AND('Mapa final'!$AB$111="Media",'Mapa final'!$AD$111="Mayor"),CONCATENATE("R35C",'Mapa final'!$R$111),"")</f>
        <v/>
      </c>
      <c r="V140" s="215" t="str">
        <f ca="1">IF(AND('Mapa final'!$AB$109="Media",'Mapa final'!$AD$109="Catastrófico"),CONCATENATE("R35C",'Mapa final'!$R$109),"")</f>
        <v/>
      </c>
      <c r="W140" s="216" t="str">
        <f>IF(AND('Mapa final'!$AB$110="Media",'Mapa final'!$AD$110="Catastrófico"),CONCATENATE("R35C",'Mapa final'!$R$110),"")</f>
        <v/>
      </c>
      <c r="X140" s="217" t="str">
        <f>IF(AND('Mapa final'!$AB$111="Media",'Mapa final'!$AD$111="Catastrófico"),CONCATENATE("R35C",'Mapa final'!$R$111),"")</f>
        <v/>
      </c>
      <c r="Y140" s="41"/>
      <c r="Z140" s="321"/>
      <c r="AA140" s="322"/>
      <c r="AB140" s="322"/>
      <c r="AC140" s="322"/>
      <c r="AD140" s="322"/>
      <c r="AE140" s="323"/>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row>
    <row r="141" spans="1:61" ht="15" customHeight="1" x14ac:dyDescent="0.25">
      <c r="A141" s="41"/>
      <c r="B141" s="301"/>
      <c r="C141" s="302"/>
      <c r="D141" s="303"/>
      <c r="E141" s="288"/>
      <c r="F141" s="287"/>
      <c r="G141" s="287"/>
      <c r="H141" s="287"/>
      <c r="I141" s="287"/>
      <c r="J141" s="221" t="str">
        <f ca="1">IF(AND('Mapa final'!$AB$112="Media",'Mapa final'!$AD$112="Moderado"),CONCATENATE("R36C",'Mapa final'!$R$112),"")</f>
        <v/>
      </c>
      <c r="K141" s="222" t="str">
        <f>IF(AND('Mapa final'!$AB$113="Media",'Mapa final'!$AD$113="Moderado"),CONCATENATE("R36C",'Mapa final'!$R$113),"")</f>
        <v/>
      </c>
      <c r="L141" s="223" t="str">
        <f>IF(AND('Mapa final'!$AB$114="Media",'Mapa final'!$AD$114="Moderado"),CONCATENATE("R36C",'Mapa final'!$R$114),"")</f>
        <v/>
      </c>
      <c r="M141" s="221" t="str">
        <f ca="1">IF(AND('Mapa final'!$AB$112="Media",'Mapa final'!$AD$112="Moderado"),CONCATENATE("R36C",'Mapa final'!$R$112),"")</f>
        <v/>
      </c>
      <c r="N141" s="222" t="str">
        <f>IF(AND('Mapa final'!$AB$113="Media",'Mapa final'!$AD$113="Moderado"),CONCATENATE("R36C",'Mapa final'!$R$113),"")</f>
        <v/>
      </c>
      <c r="O141" s="223" t="str">
        <f>IF(AND('Mapa final'!$AB$114="Media",'Mapa final'!$AD$114="Moderado"),CONCATENATE("R36C",'Mapa final'!$R$114),"")</f>
        <v/>
      </c>
      <c r="P141" s="221" t="str">
        <f ca="1">IF(AND('Mapa final'!$AB$112="Media",'Mapa final'!$AD$112="Moderado"),CONCATENATE("R36C",'Mapa final'!$R$112),"")</f>
        <v/>
      </c>
      <c r="Q141" s="222" t="str">
        <f>IF(AND('Mapa final'!$AB$113="Media",'Mapa final'!$AD$113="Moderado"),CONCATENATE("R36C",'Mapa final'!$R$113),"")</f>
        <v/>
      </c>
      <c r="R141" s="223" t="str">
        <f>IF(AND('Mapa final'!$AB$114="Media",'Mapa final'!$AD$114="Moderado"),CONCATENATE("R36C",'Mapa final'!$R$114),"")</f>
        <v/>
      </c>
      <c r="S141" s="87" t="str">
        <f ca="1">IF(AND('Mapa final'!$AB$112="Media",'Mapa final'!$AD$112="Mayor"),CONCATENATE("R36C",'Mapa final'!$R$112),"")</f>
        <v/>
      </c>
      <c r="T141" s="40" t="str">
        <f>IF(AND('Mapa final'!$AB$113="Media",'Mapa final'!$AD$113="Mayor"),CONCATENATE("R36C",'Mapa final'!$R$113),"")</f>
        <v/>
      </c>
      <c r="U141" s="88" t="str">
        <f>IF(AND('Mapa final'!$AB$114="Media",'Mapa final'!$AD$114="Mayor"),CONCATENATE("R36C",'Mapa final'!$R$114),"")</f>
        <v/>
      </c>
      <c r="V141" s="215" t="str">
        <f ca="1">IF(AND('Mapa final'!$AB$112="Media",'Mapa final'!$AD$112="Catastrófico"),CONCATENATE("R36C",'Mapa final'!$R$112),"")</f>
        <v/>
      </c>
      <c r="W141" s="216" t="str">
        <f>IF(AND('Mapa final'!$AB$113="Media",'Mapa final'!$AD$113="Catastrófico"),CONCATENATE("R36C",'Mapa final'!$R$113),"")</f>
        <v/>
      </c>
      <c r="X141" s="217" t="str">
        <f>IF(AND('Mapa final'!$AB$114="Media",'Mapa final'!$AD$114="Catastrófico"),CONCATENATE("R36C",'Mapa final'!$R$114),"")</f>
        <v/>
      </c>
      <c r="Y141" s="41"/>
      <c r="Z141" s="321"/>
      <c r="AA141" s="322"/>
      <c r="AB141" s="322"/>
      <c r="AC141" s="322"/>
      <c r="AD141" s="322"/>
      <c r="AE141" s="323"/>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row>
    <row r="142" spans="1:61" ht="15" customHeight="1" x14ac:dyDescent="0.25">
      <c r="A142" s="41"/>
      <c r="B142" s="301"/>
      <c r="C142" s="302"/>
      <c r="D142" s="303"/>
      <c r="E142" s="288"/>
      <c r="F142" s="287"/>
      <c r="G142" s="287"/>
      <c r="H142" s="287"/>
      <c r="I142" s="287"/>
      <c r="J142" s="221" t="str">
        <f ca="1">IF(AND('Mapa final'!$AB$115="Media",'Mapa final'!$AD$115="Moderado"),CONCATENATE("R37C",'Mapa final'!$R$115),"")</f>
        <v>R37C1</v>
      </c>
      <c r="K142" s="222" t="str">
        <f>IF(AND('Mapa final'!$AB$116="Media",'Mapa final'!$AD$116="Moderado"),CONCATENATE("R37C",'Mapa final'!$R$116),"")</f>
        <v/>
      </c>
      <c r="L142" s="223" t="str">
        <f>IF(AND('Mapa final'!$AB$117="Media",'Mapa final'!$AD$117="Moderado"),CONCATENATE("R37C",'Mapa final'!$R$117),"")</f>
        <v/>
      </c>
      <c r="M142" s="221" t="str">
        <f ca="1">IF(AND('Mapa final'!$AB$115="Media",'Mapa final'!$AD$115="Moderado"),CONCATENATE("R37C",'Mapa final'!$R$115),"")</f>
        <v>R37C1</v>
      </c>
      <c r="N142" s="222" t="str">
        <f>IF(AND('Mapa final'!$AB$116="Media",'Mapa final'!$AD$116="Moderado"),CONCATENATE("R37C",'Mapa final'!$R$116),"")</f>
        <v/>
      </c>
      <c r="O142" s="223" t="str">
        <f>IF(AND('Mapa final'!$AB$117="Media",'Mapa final'!$AD$117="Moderado"),CONCATENATE("R37C",'Mapa final'!$R$117),"")</f>
        <v/>
      </c>
      <c r="P142" s="221" t="str">
        <f ca="1">IF(AND('Mapa final'!$AB$115="Media",'Mapa final'!$AD$115="Moderado"),CONCATENATE("R37C",'Mapa final'!$R$115),"")</f>
        <v>R37C1</v>
      </c>
      <c r="Q142" s="222" t="str">
        <f>IF(AND('Mapa final'!$AB$116="Media",'Mapa final'!$AD$116="Moderado"),CONCATENATE("R37C",'Mapa final'!$R$116),"")</f>
        <v/>
      </c>
      <c r="R142" s="223" t="str">
        <f>IF(AND('Mapa final'!$AB$117="Media",'Mapa final'!$AD$117="Moderado"),CONCATENATE("R37C",'Mapa final'!$R$117),"")</f>
        <v/>
      </c>
      <c r="S142" s="87" t="str">
        <f ca="1">IF(AND('Mapa final'!$AB$115="Media",'Mapa final'!$AD$115="Mayor"),CONCATENATE("R37C",'Mapa final'!$R$115),"")</f>
        <v/>
      </c>
      <c r="T142" s="40" t="str">
        <f>IF(AND('Mapa final'!$AB$116="Media",'Mapa final'!$AD$116="Mayor"),CONCATENATE("R37C",'Mapa final'!$R$116),"")</f>
        <v/>
      </c>
      <c r="U142" s="88" t="str">
        <f>IF(AND('Mapa final'!$AB$117="Media",'Mapa final'!$AD$117="Mayor"),CONCATENATE("R37C",'Mapa final'!$R$117),"")</f>
        <v/>
      </c>
      <c r="V142" s="215" t="str">
        <f ca="1">IF(AND('Mapa final'!$AB$115="Media",'Mapa final'!$AD$115="Catastrófico"),CONCATENATE("R37C",'Mapa final'!$R$115),"")</f>
        <v/>
      </c>
      <c r="W142" s="216" t="str">
        <f>IF(AND('Mapa final'!$AB$116="Media",'Mapa final'!$AD$116="Catastrófico"),CONCATENATE("R37C",'Mapa final'!$R$116),"")</f>
        <v/>
      </c>
      <c r="X142" s="217" t="str">
        <f>IF(AND('Mapa final'!$AB$117="Media",'Mapa final'!$AD$117="Catastrófico"),CONCATENATE("R37C",'Mapa final'!$R$117),"")</f>
        <v/>
      </c>
      <c r="Y142" s="41"/>
      <c r="Z142" s="321"/>
      <c r="AA142" s="322"/>
      <c r="AB142" s="322"/>
      <c r="AC142" s="322"/>
      <c r="AD142" s="322"/>
      <c r="AE142" s="323"/>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row>
    <row r="143" spans="1:61" ht="15" customHeight="1" x14ac:dyDescent="0.25">
      <c r="A143" s="41"/>
      <c r="B143" s="301"/>
      <c r="C143" s="302"/>
      <c r="D143" s="303"/>
      <c r="E143" s="288"/>
      <c r="F143" s="287"/>
      <c r="G143" s="287"/>
      <c r="H143" s="287"/>
      <c r="I143" s="287"/>
      <c r="J143" s="221" t="str">
        <f ca="1">IF(AND('Mapa final'!$AB$118="Media",'Mapa final'!$AD$118="Moderado"),CONCATENATE("R39C",'Mapa final'!$R$118),"")</f>
        <v/>
      </c>
      <c r="K143" s="222" t="str">
        <f>IF(AND('Mapa final'!$AB$119="Media",'Mapa final'!$AD$119="Moderado"),CONCATENATE("R38C",'Mapa final'!$R$119),"")</f>
        <v/>
      </c>
      <c r="L143" s="223" t="str">
        <f>IF(AND('Mapa final'!$AB$120="Media",'Mapa final'!$AD$120="Moderado"),CONCATENATE("R38C",'Mapa final'!$R$120),"")</f>
        <v/>
      </c>
      <c r="M143" s="221" t="str">
        <f ca="1">IF(AND('Mapa final'!$AB$118="Media",'Mapa final'!$AD$118="Moderado"),CONCATENATE("R39C",'Mapa final'!$R$118),"")</f>
        <v/>
      </c>
      <c r="N143" s="222" t="str">
        <f>IF(AND('Mapa final'!$AB$119="Media",'Mapa final'!$AD$119="Moderado"),CONCATENATE("R38C",'Mapa final'!$R$119),"")</f>
        <v/>
      </c>
      <c r="O143" s="223" t="str">
        <f>IF(AND('Mapa final'!$AB$120="Media",'Mapa final'!$AD$120="Moderado"),CONCATENATE("R38C",'Mapa final'!$R$120),"")</f>
        <v/>
      </c>
      <c r="P143" s="221" t="str">
        <f ca="1">IF(AND('Mapa final'!$AB$118="Media",'Mapa final'!$AD$118="Moderado"),CONCATENATE("R39C",'Mapa final'!$R$118),"")</f>
        <v/>
      </c>
      <c r="Q143" s="222" t="str">
        <f>IF(AND('Mapa final'!$AB$119="Media",'Mapa final'!$AD$119="Moderado"),CONCATENATE("R38C",'Mapa final'!$R$119),"")</f>
        <v/>
      </c>
      <c r="R143" s="223" t="str">
        <f>IF(AND('Mapa final'!$AB$120="Media",'Mapa final'!$AD$120="Moderado"),CONCATENATE("R38C",'Mapa final'!$R$120),"")</f>
        <v/>
      </c>
      <c r="S143" s="87" t="str">
        <f ca="1">IF(AND('Mapa final'!$AB$118="Media",'Mapa final'!$AD$118="Mayor"),CONCATENATE("R39C",'Mapa final'!$R$118),"")</f>
        <v/>
      </c>
      <c r="T143" s="40" t="str">
        <f>IF(AND('Mapa final'!$AB$119="Media",'Mapa final'!$AD$119="Mayor"),CONCATENATE("R38C",'Mapa final'!$R$119),"")</f>
        <v/>
      </c>
      <c r="U143" s="88" t="str">
        <f>IF(AND('Mapa final'!$AB$120="Media",'Mapa final'!$AD$120="Mayor"),CONCATENATE("R38C",'Mapa final'!$R$120),"")</f>
        <v/>
      </c>
      <c r="V143" s="215" t="str">
        <f ca="1">IF(AND('Mapa final'!$AB$118="Media",'Mapa final'!$AD$118="Catastrófico"),CONCATENATE("R39C",'Mapa final'!$R$118),"")</f>
        <v/>
      </c>
      <c r="W143" s="216" t="str">
        <f>IF(AND('Mapa final'!$AB$119="Media",'Mapa final'!$AD$119="Catastrófico"),CONCATENATE("R38C",'Mapa final'!$R$119),"")</f>
        <v/>
      </c>
      <c r="X143" s="217" t="str">
        <f>IF(AND('Mapa final'!$AB$120="Media",'Mapa final'!$AD$120="Catastrófico"),CONCATENATE("R38C",'Mapa final'!$R$120),"")</f>
        <v/>
      </c>
      <c r="Y143" s="41"/>
      <c r="Z143" s="321"/>
      <c r="AA143" s="322"/>
      <c r="AB143" s="322"/>
      <c r="AC143" s="322"/>
      <c r="AD143" s="322"/>
      <c r="AE143" s="323"/>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row>
    <row r="144" spans="1:61" ht="15" customHeight="1" x14ac:dyDescent="0.25">
      <c r="A144" s="41"/>
      <c r="B144" s="301"/>
      <c r="C144" s="302"/>
      <c r="D144" s="303"/>
      <c r="E144" s="288"/>
      <c r="F144" s="287"/>
      <c r="G144" s="287"/>
      <c r="H144" s="287"/>
      <c r="I144" s="287"/>
      <c r="J144" s="221" t="str">
        <f ca="1">IF(AND('Mapa final'!$AB$121="Media",'Mapa final'!$AD$121="Moderado"),CONCATENATE("R40C",'Mapa final'!$R$121),"")</f>
        <v>R40C1</v>
      </c>
      <c r="K144" s="222" t="str">
        <f>IF(AND('Mapa final'!$AB$122="Media",'Mapa final'!$AD$122="Moderado"),CONCATENATE("R39C",'Mapa final'!$R$122),"")</f>
        <v/>
      </c>
      <c r="L144" s="223" t="str">
        <f>IF(AND('Mapa final'!$AB$123="Media",'Mapa final'!$AD$123="Moderado"),CONCATENATE("R39C",'Mapa final'!$R$123),"")</f>
        <v/>
      </c>
      <c r="M144" s="221" t="str">
        <f ca="1">IF(AND('Mapa final'!$AB$121="Media",'Mapa final'!$AD$121="Moderado"),CONCATENATE("R40C",'Mapa final'!$R$121),"")</f>
        <v>R40C1</v>
      </c>
      <c r="N144" s="222" t="str">
        <f>IF(AND('Mapa final'!$AB$122="Media",'Mapa final'!$AD$122="Moderado"),CONCATENATE("R39C",'Mapa final'!$R$122),"")</f>
        <v/>
      </c>
      <c r="O144" s="223" t="str">
        <f>IF(AND('Mapa final'!$AB$123="Media",'Mapa final'!$AD$123="Moderado"),CONCATENATE("R39C",'Mapa final'!$R$123),"")</f>
        <v/>
      </c>
      <c r="P144" s="221" t="str">
        <f ca="1">IF(AND('Mapa final'!$AB$121="Media",'Mapa final'!$AD$121="Moderado"),CONCATENATE("R40C",'Mapa final'!$R$121),"")</f>
        <v>R40C1</v>
      </c>
      <c r="Q144" s="222" t="str">
        <f>IF(AND('Mapa final'!$AB$122="Media",'Mapa final'!$AD$122="Moderado"),CONCATENATE("R39C",'Mapa final'!$R$122),"")</f>
        <v/>
      </c>
      <c r="R144" s="223" t="str">
        <f>IF(AND('Mapa final'!$AB$123="Media",'Mapa final'!$AD$123="Moderado"),CONCATENATE("R39C",'Mapa final'!$R$123),"")</f>
        <v/>
      </c>
      <c r="S144" s="87" t="str">
        <f ca="1">IF(AND('Mapa final'!$AB$121="Media",'Mapa final'!$AD$121="Mayor"),CONCATENATE("R40C",'Mapa final'!$R$121),"")</f>
        <v/>
      </c>
      <c r="T144" s="40" t="str">
        <f>IF(AND('Mapa final'!$AB$122="Media",'Mapa final'!$AD$122="Mayor"),CONCATENATE("R39C",'Mapa final'!$R$122),"")</f>
        <v/>
      </c>
      <c r="U144" s="88" t="str">
        <f>IF(AND('Mapa final'!$AB$123="Media",'Mapa final'!$AD$123="Mayor"),CONCATENATE("R39C",'Mapa final'!$R$123),"")</f>
        <v/>
      </c>
      <c r="V144" s="215" t="str">
        <f ca="1">IF(AND('Mapa final'!$AB$121="Media",'Mapa final'!$AD$121="Catastrófico"),CONCATENATE("R40C",'Mapa final'!$R$121),"")</f>
        <v/>
      </c>
      <c r="W144" s="216" t="str">
        <f>IF(AND('Mapa final'!$AB$122="Media",'Mapa final'!$AD$122="Catastrófico"),CONCATENATE("R39C",'Mapa final'!$R$122),"")</f>
        <v/>
      </c>
      <c r="X144" s="217" t="str">
        <f>IF(AND('Mapa final'!$AB$123="Media",'Mapa final'!$AD$123="Catastrófico"),CONCATENATE("R39C",'Mapa final'!$R$123),"")</f>
        <v/>
      </c>
      <c r="Y144" s="41"/>
      <c r="Z144" s="321"/>
      <c r="AA144" s="322"/>
      <c r="AB144" s="322"/>
      <c r="AC144" s="322"/>
      <c r="AD144" s="322"/>
      <c r="AE144" s="323"/>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row>
    <row r="145" spans="1:61" ht="15" customHeight="1" x14ac:dyDescent="0.25">
      <c r="A145" s="41"/>
      <c r="B145" s="301"/>
      <c r="C145" s="302"/>
      <c r="D145" s="303"/>
      <c r="E145" s="288"/>
      <c r="F145" s="287"/>
      <c r="G145" s="287"/>
      <c r="H145" s="287"/>
      <c r="I145" s="287"/>
      <c r="J145" s="221" t="str">
        <f ca="1">IF(AND('Mapa final'!$AB$124="Media",'Mapa final'!$AD$124="Moderado"),CONCATENATE("R41C",'Mapa final'!$R$124),"")</f>
        <v/>
      </c>
      <c r="K145" s="222" t="str">
        <f>IF(AND('Mapa final'!$AB$125="Media",'Mapa final'!$AD$125="Moderado"),CONCATENATE("R40C",'Mapa final'!$R$125),"")</f>
        <v/>
      </c>
      <c r="L145" s="223" t="str">
        <f>IF(AND('Mapa final'!$AB$126="Media",'Mapa final'!$AD$126="Moderado"),CONCATENATE("R40C",'Mapa final'!$R$126),"")</f>
        <v/>
      </c>
      <c r="M145" s="221" t="str">
        <f ca="1">IF(AND('Mapa final'!$AB$124="Media",'Mapa final'!$AD$124="Moderado"),CONCATENATE("R41C",'Mapa final'!$R$124),"")</f>
        <v/>
      </c>
      <c r="N145" s="222" t="str">
        <f>IF(AND('Mapa final'!$AB$125="Media",'Mapa final'!$AD$125="Moderado"),CONCATENATE("R40C",'Mapa final'!$R$125),"")</f>
        <v/>
      </c>
      <c r="O145" s="223" t="str">
        <f>IF(AND('Mapa final'!$AB$126="Media",'Mapa final'!$AD$126="Moderado"),CONCATENATE("R40C",'Mapa final'!$R$126),"")</f>
        <v/>
      </c>
      <c r="P145" s="221" t="str">
        <f ca="1">IF(AND('Mapa final'!$AB$124="Media",'Mapa final'!$AD$124="Moderado"),CONCATENATE("R41C",'Mapa final'!$R$124),"")</f>
        <v/>
      </c>
      <c r="Q145" s="222" t="str">
        <f>IF(AND('Mapa final'!$AB$125="Media",'Mapa final'!$AD$125="Moderado"),CONCATENATE("R40C",'Mapa final'!$R$125),"")</f>
        <v/>
      </c>
      <c r="R145" s="223" t="str">
        <f>IF(AND('Mapa final'!$AB$126="Media",'Mapa final'!$AD$126="Moderado"),CONCATENATE("R40C",'Mapa final'!$R$126),"")</f>
        <v/>
      </c>
      <c r="S145" s="87" t="str">
        <f ca="1">IF(AND('Mapa final'!$AB$124="Media",'Mapa final'!$AD$124="Mayor"),CONCATENATE("R41C",'Mapa final'!$R$124),"")</f>
        <v/>
      </c>
      <c r="T145" s="40" t="str">
        <f>IF(AND('Mapa final'!$AB$125="Media",'Mapa final'!$AD$125="Mayor"),CONCATENATE("R40C",'Mapa final'!$R$125),"")</f>
        <v/>
      </c>
      <c r="U145" s="88" t="str">
        <f>IF(AND('Mapa final'!$AB$126="Media",'Mapa final'!$AD$126="Mayor"),CONCATENATE("R40C",'Mapa final'!$R$126),"")</f>
        <v/>
      </c>
      <c r="V145" s="215" t="str">
        <f ca="1">IF(AND('Mapa final'!$AB$124="Media",'Mapa final'!$AD$124="Catastrófico"),CONCATENATE("R41C",'Mapa final'!$R$124),"")</f>
        <v/>
      </c>
      <c r="W145" s="216" t="str">
        <f>IF(AND('Mapa final'!$AB$125="Media",'Mapa final'!$AD$125="Catastrófico"),CONCATENATE("R40C",'Mapa final'!$R$125),"")</f>
        <v/>
      </c>
      <c r="X145" s="217" t="str">
        <f>IF(AND('Mapa final'!$AB$126="Media",'Mapa final'!$AD$126="Catastrófico"),CONCATENATE("R40C",'Mapa final'!$R$126),"")</f>
        <v/>
      </c>
      <c r="Y145" s="41"/>
      <c r="Z145" s="321"/>
      <c r="AA145" s="322"/>
      <c r="AB145" s="322"/>
      <c r="AC145" s="322"/>
      <c r="AD145" s="322"/>
      <c r="AE145" s="323"/>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row>
    <row r="146" spans="1:61" ht="15" customHeight="1" x14ac:dyDescent="0.25">
      <c r="A146" s="41"/>
      <c r="B146" s="301"/>
      <c r="C146" s="302"/>
      <c r="D146" s="303"/>
      <c r="E146" s="288"/>
      <c r="F146" s="287"/>
      <c r="G146" s="287"/>
      <c r="H146" s="287"/>
      <c r="I146" s="287"/>
      <c r="J146" s="221" t="str">
        <f ca="1">IF(AND('Mapa final'!$AB$127="Media",'Mapa final'!$AD$127="Moderado"),CONCATENATE("R42C",'Mapa final'!$R$127),"")</f>
        <v/>
      </c>
      <c r="K146" s="222" t="str">
        <f>IF(AND('Mapa final'!$AB$128="Media",'Mapa final'!$AD$128="Moderado"),CONCATENATE("R41C",'Mapa final'!$R$128),"")</f>
        <v/>
      </c>
      <c r="L146" s="223" t="str">
        <f>IF(AND('Mapa final'!$AB$129="Media",'Mapa final'!$AD$129="Moderado"),CONCATENATE("R41C",'Mapa final'!$R$129),"")</f>
        <v/>
      </c>
      <c r="M146" s="221" t="str">
        <f ca="1">IF(AND('Mapa final'!$AB$127="Media",'Mapa final'!$AD$127="Moderado"),CONCATENATE("R42C",'Mapa final'!$R$127),"")</f>
        <v/>
      </c>
      <c r="N146" s="222" t="str">
        <f>IF(AND('Mapa final'!$AB$128="Media",'Mapa final'!$AD$128="Moderado"),CONCATENATE("R41C",'Mapa final'!$R$128),"")</f>
        <v/>
      </c>
      <c r="O146" s="223" t="str">
        <f>IF(AND('Mapa final'!$AB$129="Media",'Mapa final'!$AD$129="Moderado"),CONCATENATE("R41C",'Mapa final'!$R$129),"")</f>
        <v/>
      </c>
      <c r="P146" s="221" t="str">
        <f ca="1">IF(AND('Mapa final'!$AB$127="Media",'Mapa final'!$AD$127="Moderado"),CONCATENATE("R42C",'Mapa final'!$R$127),"")</f>
        <v/>
      </c>
      <c r="Q146" s="222" t="str">
        <f>IF(AND('Mapa final'!$AB$128="Media",'Mapa final'!$AD$128="Moderado"),CONCATENATE("R41C",'Mapa final'!$R$128),"")</f>
        <v/>
      </c>
      <c r="R146" s="223" t="str">
        <f>IF(AND('Mapa final'!$AB$129="Media",'Mapa final'!$AD$129="Moderado"),CONCATENATE("R41C",'Mapa final'!$R$129),"")</f>
        <v/>
      </c>
      <c r="S146" s="87" t="str">
        <f ca="1">IF(AND('Mapa final'!$AB$127="Media",'Mapa final'!$AD$127="Mayor"),CONCATENATE("R42C",'Mapa final'!$R$127),"")</f>
        <v>R42C1</v>
      </c>
      <c r="T146" s="40" t="str">
        <f>IF(AND('Mapa final'!$AB$128="Media",'Mapa final'!$AD$128="Mayor"),CONCATENATE("R41C",'Mapa final'!$R$128),"")</f>
        <v/>
      </c>
      <c r="U146" s="88" t="str">
        <f>IF(AND('Mapa final'!$AB$129="Media",'Mapa final'!$AD$129="Mayor"),CONCATENATE("R41C",'Mapa final'!$R$129),"")</f>
        <v/>
      </c>
      <c r="V146" s="215" t="str">
        <f ca="1">IF(AND('Mapa final'!$AB$127="Media",'Mapa final'!$AD$127="Catastrófico"),CONCATENATE("R42C",'Mapa final'!$R$127),"")</f>
        <v/>
      </c>
      <c r="W146" s="216" t="str">
        <f>IF(AND('Mapa final'!$AB$128="Media",'Mapa final'!$AD$128="Catastrófico"),CONCATENATE("R41C",'Mapa final'!$R$128),"")</f>
        <v/>
      </c>
      <c r="X146" s="217" t="str">
        <f>IF(AND('Mapa final'!$AB$129="Media",'Mapa final'!$AD$129="Catastrófico"),CONCATENATE("R41C",'Mapa final'!$R$129),"")</f>
        <v/>
      </c>
      <c r="Y146" s="41"/>
      <c r="Z146" s="321"/>
      <c r="AA146" s="322"/>
      <c r="AB146" s="322"/>
      <c r="AC146" s="322"/>
      <c r="AD146" s="322"/>
      <c r="AE146" s="323"/>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row>
    <row r="147" spans="1:61" ht="15" customHeight="1" x14ac:dyDescent="0.25">
      <c r="A147" s="41"/>
      <c r="B147" s="301"/>
      <c r="C147" s="302"/>
      <c r="D147" s="303"/>
      <c r="E147" s="288"/>
      <c r="F147" s="287"/>
      <c r="G147" s="287"/>
      <c r="H147" s="287"/>
      <c r="I147" s="287"/>
      <c r="J147" s="221" t="str">
        <f ca="1">IF(AND('Mapa final'!$AB$130="Media",'Mapa final'!$AD$130="Moderado"),CONCATENATE("R43C",'Mapa final'!$R$130),"")</f>
        <v>R43C1</v>
      </c>
      <c r="K147" s="222" t="str">
        <f>IF(AND('Mapa final'!$AB$131="Media",'Mapa final'!$AD$131="Moderado"),CONCATENATE("R42C",'Mapa final'!$R$131),"")</f>
        <v/>
      </c>
      <c r="L147" s="223" t="str">
        <f>IF(AND('Mapa final'!$AB$132="Media",'Mapa final'!$AD$132="Moderado"),CONCATENATE("R42C",'Mapa final'!$R$132),"")</f>
        <v/>
      </c>
      <c r="M147" s="221" t="str">
        <f ca="1">IF(AND('Mapa final'!$AB$130="Media",'Mapa final'!$AD$130="Moderado"),CONCATENATE("R43C",'Mapa final'!$R$130),"")</f>
        <v>R43C1</v>
      </c>
      <c r="N147" s="222" t="str">
        <f>IF(AND('Mapa final'!$AB$131="Media",'Mapa final'!$AD$131="Moderado"),CONCATENATE("R42C",'Mapa final'!$R$131),"")</f>
        <v/>
      </c>
      <c r="O147" s="223" t="str">
        <f>IF(AND('Mapa final'!$AB$132="Media",'Mapa final'!$AD$132="Moderado"),CONCATENATE("R42C",'Mapa final'!$R$132),"")</f>
        <v/>
      </c>
      <c r="P147" s="221" t="str">
        <f ca="1">IF(AND('Mapa final'!$AB$130="Media",'Mapa final'!$AD$130="Moderado"),CONCATENATE("R43C",'Mapa final'!$R$130),"")</f>
        <v>R43C1</v>
      </c>
      <c r="Q147" s="222" t="str">
        <f>IF(AND('Mapa final'!$AB$131="Media",'Mapa final'!$AD$131="Moderado"),CONCATENATE("R42C",'Mapa final'!$R$131),"")</f>
        <v/>
      </c>
      <c r="R147" s="223" t="str">
        <f>IF(AND('Mapa final'!$AB$132="Media",'Mapa final'!$AD$132="Moderado"),CONCATENATE("R42C",'Mapa final'!$R$132),"")</f>
        <v/>
      </c>
      <c r="S147" s="87" t="str">
        <f ca="1">IF(AND('Mapa final'!$AB$130="Media",'Mapa final'!$AD$130="Mayor"),CONCATENATE("R43C",'Mapa final'!$R$130),"")</f>
        <v/>
      </c>
      <c r="T147" s="40" t="str">
        <f>IF(AND('Mapa final'!$AB$131="Media",'Mapa final'!$AD$131="Mayor"),CONCATENATE("R42C",'Mapa final'!$R$131),"")</f>
        <v/>
      </c>
      <c r="U147" s="88" t="str">
        <f>IF(AND('Mapa final'!$AB$132="Media",'Mapa final'!$AD$132="Mayor"),CONCATENATE("R42C",'Mapa final'!$R$132),"")</f>
        <v/>
      </c>
      <c r="V147" s="215" t="str">
        <f ca="1">IF(AND('Mapa final'!$AB$130="Media",'Mapa final'!$AD$130="Catastrófico"),CONCATENATE("R43C",'Mapa final'!$R$130),"")</f>
        <v/>
      </c>
      <c r="W147" s="216" t="str">
        <f>IF(AND('Mapa final'!$AB$131="Media",'Mapa final'!$AD$131="Catastrófico"),CONCATENATE("R42C",'Mapa final'!$R$131),"")</f>
        <v/>
      </c>
      <c r="X147" s="217" t="str">
        <f>IF(AND('Mapa final'!$AB$132="Media",'Mapa final'!$AD$132="Catastrófico"),CONCATENATE("R42C",'Mapa final'!$R$132),"")</f>
        <v/>
      </c>
      <c r="Y147" s="41"/>
      <c r="Z147" s="321"/>
      <c r="AA147" s="322"/>
      <c r="AB147" s="322"/>
      <c r="AC147" s="322"/>
      <c r="AD147" s="322"/>
      <c r="AE147" s="323"/>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row>
    <row r="148" spans="1:61" ht="15" customHeight="1" x14ac:dyDescent="0.25">
      <c r="A148" s="41"/>
      <c r="B148" s="301"/>
      <c r="C148" s="302"/>
      <c r="D148" s="303"/>
      <c r="E148" s="288"/>
      <c r="F148" s="287"/>
      <c r="G148" s="287"/>
      <c r="H148" s="287"/>
      <c r="I148" s="287"/>
      <c r="J148" s="221" t="str">
        <f ca="1">IF(AND('Mapa final'!$AB$133="Media",'Mapa final'!$AD$133="Moderado"),CONCATENATE("R44C",'Mapa final'!$R$133),"")</f>
        <v/>
      </c>
      <c r="K148" s="222" t="str">
        <f>IF(AND('Mapa final'!$AB$134="Media",'Mapa final'!$AD$134="Moderado"),CONCATENATE("R43C",'Mapa final'!$R$134),"")</f>
        <v/>
      </c>
      <c r="L148" s="223" t="str">
        <f>IF(AND('Mapa final'!$AB$135="Media",'Mapa final'!$AD$135="Moderado"),CONCATENATE("R43C",'Mapa final'!$R$135),"")</f>
        <v/>
      </c>
      <c r="M148" s="221" t="str">
        <f ca="1">IF(AND('Mapa final'!$AB$133="Media",'Mapa final'!$AD$133="Moderado"),CONCATENATE("R44C",'Mapa final'!$R$133),"")</f>
        <v/>
      </c>
      <c r="N148" s="222" t="str">
        <f>IF(AND('Mapa final'!$AB$134="Media",'Mapa final'!$AD$134="Moderado"),CONCATENATE("R43C",'Mapa final'!$R$134),"")</f>
        <v/>
      </c>
      <c r="O148" s="223" t="str">
        <f>IF(AND('Mapa final'!$AB$135="Media",'Mapa final'!$AD$135="Moderado"),CONCATENATE("R43C",'Mapa final'!$R$135),"")</f>
        <v/>
      </c>
      <c r="P148" s="221" t="str">
        <f ca="1">IF(AND('Mapa final'!$AB$133="Media",'Mapa final'!$AD$133="Moderado"),CONCATENATE("R44C",'Mapa final'!$R$133),"")</f>
        <v/>
      </c>
      <c r="Q148" s="222" t="str">
        <f>IF(AND('Mapa final'!$AB$134="Media",'Mapa final'!$AD$134="Moderado"),CONCATENATE("R43C",'Mapa final'!$R$134),"")</f>
        <v/>
      </c>
      <c r="R148" s="223" t="str">
        <f>IF(AND('Mapa final'!$AB$135="Media",'Mapa final'!$AD$135="Moderado"),CONCATENATE("R43C",'Mapa final'!$R$135),"")</f>
        <v/>
      </c>
      <c r="S148" s="87" t="str">
        <f ca="1">IF(AND('Mapa final'!$AB$133="Media",'Mapa final'!$AD$133="Mayor"),CONCATENATE("R44C",'Mapa final'!$R$133),"")</f>
        <v>R44C1</v>
      </c>
      <c r="T148" s="40" t="str">
        <f>IF(AND('Mapa final'!$AB$134="Media",'Mapa final'!$AD$134="Mayor"),CONCATENATE("R43C",'Mapa final'!$R$134),"")</f>
        <v/>
      </c>
      <c r="U148" s="88" t="str">
        <f>IF(AND('Mapa final'!$AB$135="Media",'Mapa final'!$AD$135="Mayor"),CONCATENATE("R43C",'Mapa final'!$R$135),"")</f>
        <v/>
      </c>
      <c r="V148" s="215" t="str">
        <f ca="1">IF(AND('Mapa final'!$AB$133="Media",'Mapa final'!$AD$133="Catastrófico"),CONCATENATE("R44C",'Mapa final'!$R$133),"")</f>
        <v/>
      </c>
      <c r="W148" s="216" t="str">
        <f>IF(AND('Mapa final'!$AB$134="Media",'Mapa final'!$AD$134="Catastrófico"),CONCATENATE("R43C",'Mapa final'!$R$134),"")</f>
        <v/>
      </c>
      <c r="X148" s="217" t="str">
        <f>IF(AND('Mapa final'!$AB$135="Media",'Mapa final'!$AD$135="Catastrófico"),CONCATENATE("R43C",'Mapa final'!$R$135),"")</f>
        <v/>
      </c>
      <c r="Y148" s="41"/>
      <c r="Z148" s="321"/>
      <c r="AA148" s="322"/>
      <c r="AB148" s="322"/>
      <c r="AC148" s="322"/>
      <c r="AD148" s="322"/>
      <c r="AE148" s="323"/>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row>
    <row r="149" spans="1:61" ht="15" customHeight="1" x14ac:dyDescent="0.25">
      <c r="A149" s="41"/>
      <c r="B149" s="301"/>
      <c r="C149" s="302"/>
      <c r="D149" s="303"/>
      <c r="E149" s="288"/>
      <c r="F149" s="287"/>
      <c r="G149" s="287"/>
      <c r="H149" s="287"/>
      <c r="I149" s="287"/>
      <c r="J149" s="221" t="str">
        <f ca="1">IF(AND('Mapa final'!$AB$136="Media",'Mapa final'!$AD$136="Moderado"),CONCATENATE("R45C",'Mapa final'!$R$136),"")</f>
        <v/>
      </c>
      <c r="K149" s="222" t="str">
        <f>IF(AND('Mapa final'!$AB$137="Media",'Mapa final'!$AD$137="Moderado"),CONCATENATE("R44C",'Mapa final'!$R$137),"")</f>
        <v/>
      </c>
      <c r="L149" s="223" t="str">
        <f>IF(AND('Mapa final'!$AB$138="Media",'Mapa final'!$AD$138="Moderado"),CONCATENATE("R44C",'Mapa final'!$R$138),"")</f>
        <v/>
      </c>
      <c r="M149" s="221" t="str">
        <f ca="1">IF(AND('Mapa final'!$AB$136="Media",'Mapa final'!$AD$136="Moderado"),CONCATENATE("R45C",'Mapa final'!$R$136),"")</f>
        <v/>
      </c>
      <c r="N149" s="222" t="str">
        <f>IF(AND('Mapa final'!$AB$137="Media",'Mapa final'!$AD$137="Moderado"),CONCATENATE("R44C",'Mapa final'!$R$137),"")</f>
        <v/>
      </c>
      <c r="O149" s="223" t="str">
        <f>IF(AND('Mapa final'!$AB$138="Media",'Mapa final'!$AD$138="Moderado"),CONCATENATE("R44C",'Mapa final'!$R$138),"")</f>
        <v/>
      </c>
      <c r="P149" s="221" t="str">
        <f ca="1">IF(AND('Mapa final'!$AB$136="Media",'Mapa final'!$AD$136="Moderado"),CONCATENATE("R45C",'Mapa final'!$R$136),"")</f>
        <v/>
      </c>
      <c r="Q149" s="222" t="str">
        <f>IF(AND('Mapa final'!$AB$137="Media",'Mapa final'!$AD$137="Moderado"),CONCATENATE("R44C",'Mapa final'!$R$137),"")</f>
        <v/>
      </c>
      <c r="R149" s="223" t="str">
        <f>IF(AND('Mapa final'!$AB$138="Media",'Mapa final'!$AD$138="Moderado"),CONCATENATE("R44C",'Mapa final'!$R$138),"")</f>
        <v/>
      </c>
      <c r="S149" s="87" t="str">
        <f ca="1">IF(AND('Mapa final'!$AB$136="Media",'Mapa final'!$AD$136="Mayor"),CONCATENATE("R45C",'Mapa final'!$R$136),"")</f>
        <v/>
      </c>
      <c r="T149" s="40" t="str">
        <f>IF(AND('Mapa final'!$AB$137="Media",'Mapa final'!$AD$137="Mayor"),CONCATENATE("R44C",'Mapa final'!$R$137),"")</f>
        <v/>
      </c>
      <c r="U149" s="88" t="str">
        <f>IF(AND('Mapa final'!$AB$138="Media",'Mapa final'!$AD$138="Mayor"),CONCATENATE("R44C",'Mapa final'!$R$138),"")</f>
        <v/>
      </c>
      <c r="V149" s="215" t="str">
        <f ca="1">IF(AND('Mapa final'!$AB$136="Media",'Mapa final'!$AD$136="Catastrófico"),CONCATENATE("R45C",'Mapa final'!$R$136),"")</f>
        <v/>
      </c>
      <c r="W149" s="216" t="str">
        <f>IF(AND('Mapa final'!$AB$137="Media",'Mapa final'!$AD$137="Catastrófico"),CONCATENATE("R44C",'Mapa final'!$R$137),"")</f>
        <v/>
      </c>
      <c r="X149" s="217" t="str">
        <f>IF(AND('Mapa final'!$AB$138="Media",'Mapa final'!$AD$138="Catastrófico"),CONCATENATE("R44C",'Mapa final'!$R$138),"")</f>
        <v/>
      </c>
      <c r="Y149" s="41"/>
      <c r="Z149" s="321"/>
      <c r="AA149" s="322"/>
      <c r="AB149" s="322"/>
      <c r="AC149" s="322"/>
      <c r="AD149" s="322"/>
      <c r="AE149" s="323"/>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row>
    <row r="150" spans="1:61" ht="15" customHeight="1" x14ac:dyDescent="0.25">
      <c r="A150" s="41"/>
      <c r="B150" s="301"/>
      <c r="C150" s="302"/>
      <c r="D150" s="303"/>
      <c r="E150" s="288"/>
      <c r="F150" s="287"/>
      <c r="G150" s="287"/>
      <c r="H150" s="287"/>
      <c r="I150" s="287"/>
      <c r="J150" s="221" t="str">
        <f ca="1">IF(AND('Mapa final'!$AB$139="Media",'Mapa final'!$AD$139="Moderado"),CONCATENATE("R46C",'Mapa final'!$R$139),"")</f>
        <v/>
      </c>
      <c r="K150" s="222" t="str">
        <f>IF(AND('Mapa final'!$AB$140="Media",'Mapa final'!$AD$140="Moderado"),CONCATENATE("R45C",'Mapa final'!$R$140),"")</f>
        <v/>
      </c>
      <c r="L150" s="223" t="str">
        <f>IF(AND('Mapa final'!$AB$141="Media",'Mapa final'!$AD$141="Moderado"),CONCATENATE("R45C",'Mapa final'!$R$141),"")</f>
        <v/>
      </c>
      <c r="M150" s="221" t="str">
        <f ca="1">IF(AND('Mapa final'!$AB$139="Media",'Mapa final'!$AD$139="Moderado"),CONCATENATE("R46C",'Mapa final'!$R$139),"")</f>
        <v/>
      </c>
      <c r="N150" s="222" t="str">
        <f>IF(AND('Mapa final'!$AB$140="Media",'Mapa final'!$AD$140="Moderado"),CONCATENATE("R45C",'Mapa final'!$R$140),"")</f>
        <v/>
      </c>
      <c r="O150" s="223" t="str">
        <f>IF(AND('Mapa final'!$AB$141="Media",'Mapa final'!$AD$141="Moderado"),CONCATENATE("R45C",'Mapa final'!$R$141),"")</f>
        <v/>
      </c>
      <c r="P150" s="221" t="str">
        <f ca="1">IF(AND('Mapa final'!$AB$139="Media",'Mapa final'!$AD$139="Moderado"),CONCATENATE("R46C",'Mapa final'!$R$139),"")</f>
        <v/>
      </c>
      <c r="Q150" s="222" t="str">
        <f>IF(AND('Mapa final'!$AB$140="Media",'Mapa final'!$AD$140="Moderado"),CONCATENATE("R45C",'Mapa final'!$R$140),"")</f>
        <v/>
      </c>
      <c r="R150" s="223" t="str">
        <f>IF(AND('Mapa final'!$AB$141="Media",'Mapa final'!$AD$141="Moderado"),CONCATENATE("R45C",'Mapa final'!$R$141),"")</f>
        <v/>
      </c>
      <c r="S150" s="87" t="str">
        <f ca="1">IF(AND('Mapa final'!$AB$139="Media",'Mapa final'!$AD$139="Mayor"),CONCATENATE("R46C",'Mapa final'!$R$139),"")</f>
        <v/>
      </c>
      <c r="T150" s="40" t="str">
        <f>IF(AND('Mapa final'!$AB$140="Media",'Mapa final'!$AD$140="Mayor"),CONCATENATE("R45C",'Mapa final'!$R$140),"")</f>
        <v/>
      </c>
      <c r="U150" s="88" t="str">
        <f>IF(AND('Mapa final'!$AB$141="Media",'Mapa final'!$AD$141="Mayor"),CONCATENATE("R45C",'Mapa final'!$R$141),"")</f>
        <v/>
      </c>
      <c r="V150" s="215" t="str">
        <f ca="1">IF(AND('Mapa final'!$AB$139="Media",'Mapa final'!$AD$139="Catastrófico"),CONCATENATE("R46C",'Mapa final'!$R$139),"")</f>
        <v/>
      </c>
      <c r="W150" s="216" t="str">
        <f>IF(AND('Mapa final'!$AB$140="Media",'Mapa final'!$AD$140="Catastrófico"),CONCATENATE("R45C",'Mapa final'!$R$140),"")</f>
        <v/>
      </c>
      <c r="X150" s="217" t="str">
        <f>IF(AND('Mapa final'!$AB$141="Media",'Mapa final'!$AD$141="Catastrófico"),CONCATENATE("R45C",'Mapa final'!$R$141),"")</f>
        <v/>
      </c>
      <c r="Y150" s="41"/>
      <c r="Z150" s="321"/>
      <c r="AA150" s="322"/>
      <c r="AB150" s="322"/>
      <c r="AC150" s="322"/>
      <c r="AD150" s="322"/>
      <c r="AE150" s="323"/>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row>
    <row r="151" spans="1:61" ht="15" customHeight="1" x14ac:dyDescent="0.25">
      <c r="A151" s="41"/>
      <c r="B151" s="301"/>
      <c r="C151" s="302"/>
      <c r="D151" s="303"/>
      <c r="E151" s="288"/>
      <c r="F151" s="287"/>
      <c r="G151" s="287"/>
      <c r="H151" s="287"/>
      <c r="I151" s="287"/>
      <c r="J151" s="221" t="str">
        <f ca="1">IF(AND('Mapa final'!$AB$142="Media",'Mapa final'!$AD$142="Moderado"),CONCATENATE("R47C",'Mapa final'!$R$142),"")</f>
        <v/>
      </c>
      <c r="K151" s="222" t="str">
        <f>IF(AND('Mapa final'!$AB$143="Media",'Mapa final'!$AD$143="Moderado"),CONCATENATE("R46C",'Mapa final'!$R$143),"")</f>
        <v/>
      </c>
      <c r="L151" s="223" t="str">
        <f>IF(AND('Mapa final'!$AB$144="Media",'Mapa final'!$AD$144="Moderado"),CONCATENATE("R46C",'Mapa final'!$R$144),"")</f>
        <v/>
      </c>
      <c r="M151" s="221" t="str">
        <f ca="1">IF(AND('Mapa final'!$AB$142="Media",'Mapa final'!$AD$142="Moderado"),CONCATENATE("R47C",'Mapa final'!$R$142),"")</f>
        <v/>
      </c>
      <c r="N151" s="222" t="str">
        <f>IF(AND('Mapa final'!$AB$143="Media",'Mapa final'!$AD$143="Moderado"),CONCATENATE("R46C",'Mapa final'!$R$143),"")</f>
        <v/>
      </c>
      <c r="O151" s="223" t="str">
        <f>IF(AND('Mapa final'!$AB$144="Media",'Mapa final'!$AD$144="Moderado"),CONCATENATE("R46C",'Mapa final'!$R$144),"")</f>
        <v/>
      </c>
      <c r="P151" s="221" t="str">
        <f ca="1">IF(AND('Mapa final'!$AB$142="Media",'Mapa final'!$AD$142="Moderado"),CONCATENATE("R47C",'Mapa final'!$R$142),"")</f>
        <v/>
      </c>
      <c r="Q151" s="222" t="str">
        <f>IF(AND('Mapa final'!$AB$143="Media",'Mapa final'!$AD$143="Moderado"),CONCATENATE("R46C",'Mapa final'!$R$143),"")</f>
        <v/>
      </c>
      <c r="R151" s="223" t="str">
        <f>IF(AND('Mapa final'!$AB$144="Media",'Mapa final'!$AD$144="Moderado"),CONCATENATE("R46C",'Mapa final'!$R$144),"")</f>
        <v/>
      </c>
      <c r="S151" s="87" t="str">
        <f ca="1">IF(AND('Mapa final'!$AB$142="Media",'Mapa final'!$AD$142="Mayor"),CONCATENATE("R47C",'Mapa final'!$R$142),"")</f>
        <v/>
      </c>
      <c r="T151" s="40" t="str">
        <f>IF(AND('Mapa final'!$AB$143="Media",'Mapa final'!$AD$143="Mayor"),CONCATENATE("R46C",'Mapa final'!$R$143),"")</f>
        <v/>
      </c>
      <c r="U151" s="88" t="str">
        <f>IF(AND('Mapa final'!$AB$144="Media",'Mapa final'!$AD$144="Mayor"),CONCATENATE("R46C",'Mapa final'!$R$144),"")</f>
        <v/>
      </c>
      <c r="V151" s="215" t="str">
        <f ca="1">IF(AND('Mapa final'!$AB$142="Media",'Mapa final'!$AD$142="Catastrófico"),CONCATENATE("R47C",'Mapa final'!$R$142),"")</f>
        <v/>
      </c>
      <c r="W151" s="216" t="str">
        <f>IF(AND('Mapa final'!$AB$143="Media",'Mapa final'!$AD$143="Catastrófico"),CONCATENATE("R46C",'Mapa final'!$R$143),"")</f>
        <v/>
      </c>
      <c r="X151" s="217" t="str">
        <f>IF(AND('Mapa final'!$AB$144="Media",'Mapa final'!$AD$144="Catastrófico"),CONCATENATE("R46C",'Mapa final'!$R$144),"")</f>
        <v/>
      </c>
      <c r="Y151" s="41"/>
      <c r="Z151" s="321"/>
      <c r="AA151" s="322"/>
      <c r="AB151" s="322"/>
      <c r="AC151" s="322"/>
      <c r="AD151" s="322"/>
      <c r="AE151" s="323"/>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row>
    <row r="152" spans="1:61" ht="15" customHeight="1" x14ac:dyDescent="0.25">
      <c r="A152" s="41"/>
      <c r="B152" s="301"/>
      <c r="C152" s="302"/>
      <c r="D152" s="303"/>
      <c r="E152" s="288"/>
      <c r="F152" s="287"/>
      <c r="G152" s="287"/>
      <c r="H152" s="287"/>
      <c r="I152" s="287"/>
      <c r="J152" s="221" t="str">
        <f ca="1">IF(AND('Mapa final'!$AB$145="Media",'Mapa final'!$AD$145="Moderado"),CONCATENATE("R48C",'Mapa final'!$R$145),"")</f>
        <v/>
      </c>
      <c r="K152" s="222" t="str">
        <f>IF(AND('Mapa final'!$AB$146="Media",'Mapa final'!$AD$146="Moderado"),CONCATENATE("R47C",'Mapa final'!$R$146),"")</f>
        <v/>
      </c>
      <c r="L152" s="223" t="str">
        <f>IF(AND('Mapa final'!$AB$147="Media",'Mapa final'!$AD$147="Moderado"),CONCATENATE("R47C",'Mapa final'!$R$147),"")</f>
        <v/>
      </c>
      <c r="M152" s="221" t="str">
        <f ca="1">IF(AND('Mapa final'!$AB$145="Media",'Mapa final'!$AD$145="Moderado"),CONCATENATE("R48C",'Mapa final'!$R$145),"")</f>
        <v/>
      </c>
      <c r="N152" s="222" t="str">
        <f>IF(AND('Mapa final'!$AB$146="Media",'Mapa final'!$AD$146="Moderado"),CONCATENATE("R47C",'Mapa final'!$R$146),"")</f>
        <v/>
      </c>
      <c r="O152" s="223" t="str">
        <f>IF(AND('Mapa final'!$AB$147="Media",'Mapa final'!$AD$147="Moderado"),CONCATENATE("R47C",'Mapa final'!$R$147),"")</f>
        <v/>
      </c>
      <c r="P152" s="221" t="str">
        <f ca="1">IF(AND('Mapa final'!$AB$145="Media",'Mapa final'!$AD$145="Moderado"),CONCATENATE("R48C",'Mapa final'!$R$145),"")</f>
        <v/>
      </c>
      <c r="Q152" s="222" t="str">
        <f>IF(AND('Mapa final'!$AB$146="Media",'Mapa final'!$AD$146="Moderado"),CONCATENATE("R47C",'Mapa final'!$R$146),"")</f>
        <v/>
      </c>
      <c r="R152" s="223" t="str">
        <f>IF(AND('Mapa final'!$AB$147="Media",'Mapa final'!$AD$147="Moderado"),CONCATENATE("R47C",'Mapa final'!$R$147),"")</f>
        <v/>
      </c>
      <c r="S152" s="87" t="str">
        <f ca="1">IF(AND('Mapa final'!$AB$145="Media",'Mapa final'!$AD$145="Mayor"),CONCATENATE("R48C",'Mapa final'!$R$145),"")</f>
        <v/>
      </c>
      <c r="T152" s="40" t="str">
        <f>IF(AND('Mapa final'!$AB$146="Media",'Mapa final'!$AD$146="Mayor"),CONCATENATE("R47C",'Mapa final'!$R$146),"")</f>
        <v/>
      </c>
      <c r="U152" s="88" t="str">
        <f>IF(AND('Mapa final'!$AB$147="Media",'Mapa final'!$AD$147="Mayor"),CONCATENATE("R47C",'Mapa final'!$R$147),"")</f>
        <v/>
      </c>
      <c r="V152" s="215" t="str">
        <f ca="1">IF(AND('Mapa final'!$AB$145="Media",'Mapa final'!$AD$145="Catastrófico"),CONCATENATE("R48C",'Mapa final'!$R$145),"")</f>
        <v/>
      </c>
      <c r="W152" s="216" t="str">
        <f>IF(AND('Mapa final'!$AB$146="Media",'Mapa final'!$AD$146="Catastrófico"),CONCATENATE("R47C",'Mapa final'!$R$146),"")</f>
        <v/>
      </c>
      <c r="X152" s="217" t="str">
        <f>IF(AND('Mapa final'!$AB$147="Media",'Mapa final'!$AD$147="Catastrófico"),CONCATENATE("R47C",'Mapa final'!$R$147),"")</f>
        <v/>
      </c>
      <c r="Y152" s="41"/>
      <c r="Z152" s="321"/>
      <c r="AA152" s="322"/>
      <c r="AB152" s="322"/>
      <c r="AC152" s="322"/>
      <c r="AD152" s="322"/>
      <c r="AE152" s="323"/>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row>
    <row r="153" spans="1:61" ht="15" customHeight="1" x14ac:dyDescent="0.25">
      <c r="A153" s="41"/>
      <c r="B153" s="301"/>
      <c r="C153" s="302"/>
      <c r="D153" s="303"/>
      <c r="E153" s="288"/>
      <c r="F153" s="287"/>
      <c r="G153" s="287"/>
      <c r="H153" s="287"/>
      <c r="I153" s="287"/>
      <c r="J153" s="221" t="str">
        <f>IF(AND('Mapa final'!$AB$148="Media",'Mapa final'!$AD$148="Moderado"),CONCATENATE("R49C",'Mapa final'!$R$148),"")</f>
        <v/>
      </c>
      <c r="K153" s="222" t="str">
        <f>IF(AND('Mapa final'!$AB$149="Media",'Mapa final'!$AD$149="Moderado"),CONCATENATE("R48C",'Mapa final'!$R$149),"")</f>
        <v/>
      </c>
      <c r="L153" s="223" t="str">
        <f>IF(AND('Mapa final'!$AB$150="Media",'Mapa final'!$AD$150="Moderado"),CONCATENATE("R48C",'Mapa final'!$R$150),"")</f>
        <v/>
      </c>
      <c r="M153" s="221" t="str">
        <f>IF(AND('Mapa final'!$AB$148="Media",'Mapa final'!$AD$148="Moderado"),CONCATENATE("R49C",'Mapa final'!$R$148),"")</f>
        <v/>
      </c>
      <c r="N153" s="222" t="str">
        <f>IF(AND('Mapa final'!$AB$149="Media",'Mapa final'!$AD$149="Moderado"),CONCATENATE("R48C",'Mapa final'!$R$149),"")</f>
        <v/>
      </c>
      <c r="O153" s="223" t="str">
        <f>IF(AND('Mapa final'!$AB$150="Media",'Mapa final'!$AD$150="Moderado"),CONCATENATE("R48C",'Mapa final'!$R$150),"")</f>
        <v/>
      </c>
      <c r="P153" s="221" t="str">
        <f>IF(AND('Mapa final'!$AB$148="Media",'Mapa final'!$AD$148="Moderado"),CONCATENATE("R49C",'Mapa final'!$R$148),"")</f>
        <v/>
      </c>
      <c r="Q153" s="222" t="str">
        <f>IF(AND('Mapa final'!$AB$149="Media",'Mapa final'!$AD$149="Moderado"),CONCATENATE("R48C",'Mapa final'!$R$149),"")</f>
        <v/>
      </c>
      <c r="R153" s="223" t="str">
        <f>IF(AND('Mapa final'!$AB$150="Media",'Mapa final'!$AD$150="Moderado"),CONCATENATE("R48C",'Mapa final'!$R$150),"")</f>
        <v/>
      </c>
      <c r="S153" s="87" t="str">
        <f>IF(AND('Mapa final'!$AB$148="Media",'Mapa final'!$AD$148="Mayor"),CONCATENATE("R49C",'Mapa final'!$R$148),"")</f>
        <v/>
      </c>
      <c r="T153" s="40" t="str">
        <f>IF(AND('Mapa final'!$AB$149="Media",'Mapa final'!$AD$149="Mayor"),CONCATENATE("R48C",'Mapa final'!$R$149),"")</f>
        <v/>
      </c>
      <c r="U153" s="88" t="str">
        <f>IF(AND('Mapa final'!$AB$150="Media",'Mapa final'!$AD$150="Mayor"),CONCATENATE("R48C",'Mapa final'!$R$150),"")</f>
        <v/>
      </c>
      <c r="V153" s="215" t="str">
        <f>IF(AND('Mapa final'!$AB$148="Media",'Mapa final'!$AD$148="Catastrófico"),CONCATENATE("R49C",'Mapa final'!$R$148),"")</f>
        <v/>
      </c>
      <c r="W153" s="216" t="str">
        <f>IF(AND('Mapa final'!$AB$149="Media",'Mapa final'!$AD$149="Catastrófico"),CONCATENATE("R48C",'Mapa final'!$R$149),"")</f>
        <v/>
      </c>
      <c r="X153" s="217" t="str">
        <f>IF(AND('Mapa final'!$AB$150="Media",'Mapa final'!$AD$150="Catastrófico"),CONCATENATE("R48C",'Mapa final'!$R$150),"")</f>
        <v/>
      </c>
      <c r="Y153" s="41"/>
      <c r="Z153" s="321"/>
      <c r="AA153" s="322"/>
      <c r="AB153" s="322"/>
      <c r="AC153" s="322"/>
      <c r="AD153" s="322"/>
      <c r="AE153" s="323"/>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row>
    <row r="154" spans="1:61" ht="15" customHeight="1" x14ac:dyDescent="0.25">
      <c r="A154" s="41"/>
      <c r="B154" s="301"/>
      <c r="C154" s="302"/>
      <c r="D154" s="303"/>
      <c r="E154" s="288"/>
      <c r="F154" s="287"/>
      <c r="G154" s="287"/>
      <c r="H154" s="287"/>
      <c r="I154" s="287"/>
      <c r="J154" s="221" t="str">
        <f>IF(AND('Mapa final'!$AB$151="Media",'Mapa final'!$AD$151="Moderado"),CONCATENATE("R49C",'Mapa final'!$R$151),"")</f>
        <v/>
      </c>
      <c r="K154" s="222" t="str">
        <f>IF(AND('Mapa final'!$AB$152="Media",'Mapa final'!$AD$152="Moderado"),CONCATENATE("R49C",'Mapa final'!$R$152),"")</f>
        <v/>
      </c>
      <c r="L154" s="223" t="str">
        <f>IF(AND('Mapa final'!$AB$153="Media",'Mapa final'!$AD$153="Moderado"),CONCATENATE("R49C",'Mapa final'!$R$153),"")</f>
        <v/>
      </c>
      <c r="M154" s="221" t="str">
        <f>IF(AND('Mapa final'!$AB$151="Media",'Mapa final'!$AD$151="Moderado"),CONCATENATE("R49C",'Mapa final'!$R$151),"")</f>
        <v/>
      </c>
      <c r="N154" s="222" t="str">
        <f>IF(AND('Mapa final'!$AB$152="Media",'Mapa final'!$AD$152="Moderado"),CONCATENATE("R49C",'Mapa final'!$R$152),"")</f>
        <v/>
      </c>
      <c r="O154" s="223" t="str">
        <f>IF(AND('Mapa final'!$AB$153="Media",'Mapa final'!$AD$153="Moderado"),CONCATENATE("R49C",'Mapa final'!$R$153),"")</f>
        <v/>
      </c>
      <c r="P154" s="221" t="str">
        <f>IF(AND('Mapa final'!$AB$151="Media",'Mapa final'!$AD$151="Moderado"),CONCATENATE("R49C",'Mapa final'!$R$151),"")</f>
        <v/>
      </c>
      <c r="Q154" s="222" t="str">
        <f>IF(AND('Mapa final'!$AB$152="Media",'Mapa final'!$AD$152="Moderado"),CONCATENATE("R49C",'Mapa final'!$R$152),"")</f>
        <v/>
      </c>
      <c r="R154" s="223" t="str">
        <f>IF(AND('Mapa final'!$AB$153="Media",'Mapa final'!$AD$153="Moderado"),CONCATENATE("R49C",'Mapa final'!$R$153),"")</f>
        <v/>
      </c>
      <c r="S154" s="87" t="str">
        <f>IF(AND('Mapa final'!$AB$151="Media",'Mapa final'!$AD$151="Mayor"),CONCATENATE("R49C",'Mapa final'!$R$151),"")</f>
        <v/>
      </c>
      <c r="T154" s="40" t="str">
        <f>IF(AND('Mapa final'!$AB$152="Media",'Mapa final'!$AD$152="Mayor"),CONCATENATE("R49C",'Mapa final'!$R$152),"")</f>
        <v/>
      </c>
      <c r="U154" s="88" t="str">
        <f>IF(AND('Mapa final'!$AB$153="Media",'Mapa final'!$AD$153="Mayor"),CONCATENATE("R49C",'Mapa final'!$R$153),"")</f>
        <v/>
      </c>
      <c r="V154" s="215" t="str">
        <f>IF(AND('Mapa final'!$AB$151="Media",'Mapa final'!$AD$151="Catastrófico"),CONCATENATE("R49C",'Mapa final'!$R$151),"")</f>
        <v/>
      </c>
      <c r="W154" s="216" t="str">
        <f>IF(AND('Mapa final'!$AB$152="Media",'Mapa final'!$AD$152="Catastrófico"),CONCATENATE("R49C",'Mapa final'!$R$152),"")</f>
        <v/>
      </c>
      <c r="X154" s="217" t="str">
        <f>IF(AND('Mapa final'!$AB$153="Media",'Mapa final'!$AD$153="Catastrófico"),CONCATENATE("R49C",'Mapa final'!$R$153),"")</f>
        <v/>
      </c>
      <c r="Y154" s="41"/>
      <c r="Z154" s="321"/>
      <c r="AA154" s="322"/>
      <c r="AB154" s="322"/>
      <c r="AC154" s="322"/>
      <c r="AD154" s="322"/>
      <c r="AE154" s="323"/>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row>
    <row r="155" spans="1:61" ht="15" customHeight="1" thickBot="1" x14ac:dyDescent="0.3">
      <c r="A155" s="41"/>
      <c r="B155" s="301"/>
      <c r="C155" s="302"/>
      <c r="D155" s="303"/>
      <c r="E155" s="288"/>
      <c r="F155" s="287"/>
      <c r="G155" s="287"/>
      <c r="H155" s="287"/>
      <c r="I155" s="287"/>
      <c r="J155" s="221" t="str">
        <f>IF(AND('Mapa final'!$AB$154="Media",'Mapa final'!$AD$154="Moderado"),CONCATENATE("R50C",'Mapa final'!$R$154),"")</f>
        <v/>
      </c>
      <c r="K155" s="222" t="str">
        <f>IF(AND('Mapa final'!$AB$155="Media",'Mapa final'!$AD$155="Moderado"),CONCATENATE("R50C",'Mapa final'!$R$155),"")</f>
        <v/>
      </c>
      <c r="L155" s="223" t="str">
        <f>IF(AND('Mapa final'!$AB$156="Media",'Mapa final'!$AD$156="Moderado"),CONCATENATE("R50C",'Mapa final'!$R$156),"")</f>
        <v/>
      </c>
      <c r="M155" s="221" t="str">
        <f>IF(AND('Mapa final'!$AB$154="Media",'Mapa final'!$AD$154="Moderado"),CONCATENATE("R50C",'Mapa final'!$R$154),"")</f>
        <v/>
      </c>
      <c r="N155" s="222" t="str">
        <f>IF(AND('Mapa final'!$AB$155="Media",'Mapa final'!$AD$155="Moderado"),CONCATENATE("R50C",'Mapa final'!$R$155),"")</f>
        <v/>
      </c>
      <c r="O155" s="223" t="str">
        <f>IF(AND('Mapa final'!$AB$156="Media",'Mapa final'!$AD$156="Moderado"),CONCATENATE("R50C",'Mapa final'!$R$156),"")</f>
        <v/>
      </c>
      <c r="P155" s="221" t="str">
        <f>IF(AND('Mapa final'!$AB$154="Media",'Mapa final'!$AD$154="Moderado"),CONCATENATE("R50C",'Mapa final'!$R$154),"")</f>
        <v/>
      </c>
      <c r="Q155" s="222" t="str">
        <f>IF(AND('Mapa final'!$AB$155="Media",'Mapa final'!$AD$155="Moderado"),CONCATENATE("R50C",'Mapa final'!$R$155),"")</f>
        <v/>
      </c>
      <c r="R155" s="223" t="str">
        <f>IF(AND('Mapa final'!$AB$156="Media",'Mapa final'!$AD$156="Moderado"),CONCATENATE("R50C",'Mapa final'!$R$156),"")</f>
        <v/>
      </c>
      <c r="S155" s="87" t="str">
        <f>IF(AND('Mapa final'!$AB$154="Media",'Mapa final'!$AD$154="Mayor"),CONCATENATE("R50C",'Mapa final'!$R$154),"")</f>
        <v/>
      </c>
      <c r="T155" s="40" t="str">
        <f>IF(AND('Mapa final'!$AB$155="Media",'Mapa final'!$AD$155="Mayor"),CONCATENATE("R50C",'Mapa final'!$R$155),"")</f>
        <v/>
      </c>
      <c r="U155" s="88" t="str">
        <f>IF(AND('Mapa final'!$AB$156="Media",'Mapa final'!$AD$156="Mayor"),CONCATENATE("R50C",'Mapa final'!$R$156),"")</f>
        <v/>
      </c>
      <c r="V155" s="215" t="str">
        <f>IF(AND('Mapa final'!$AB$154="Media",'Mapa final'!$AD$154="Catastrófico"),CONCATENATE("R50C",'Mapa final'!$R$154),"")</f>
        <v/>
      </c>
      <c r="W155" s="216" t="str">
        <f>IF(AND('Mapa final'!$AB$155="Media",'Mapa final'!$AD$155="Catastrófico"),CONCATENATE("R50C",'Mapa final'!$R$155),"")</f>
        <v/>
      </c>
      <c r="X155" s="217" t="str">
        <f>IF(AND('Mapa final'!$AB$156="Media",'Mapa final'!$AD$156="Catastrófico"),CONCATENATE("R50C",'Mapa final'!$R$156),"")</f>
        <v/>
      </c>
      <c r="Y155" s="41"/>
      <c r="Z155" s="321"/>
      <c r="AA155" s="322"/>
      <c r="AB155" s="322"/>
      <c r="AC155" s="322"/>
      <c r="AD155" s="322"/>
      <c r="AE155" s="323"/>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row>
    <row r="156" spans="1:61" ht="15" customHeight="1" x14ac:dyDescent="0.25">
      <c r="A156" s="41"/>
      <c r="B156" s="301"/>
      <c r="C156" s="302"/>
      <c r="D156" s="303"/>
      <c r="E156" s="284" t="s">
        <v>105</v>
      </c>
      <c r="F156" s="285"/>
      <c r="G156" s="285"/>
      <c r="H156" s="285"/>
      <c r="I156" s="285"/>
      <c r="J156" s="227" t="str">
        <f ca="1">IF(AND('Mapa final'!$AB$7="Baja",'Mapa final'!$AD$7="Moderado"),CONCATENATE("R1C",'Mapa final'!$R$7),"")</f>
        <v>R1C1</v>
      </c>
      <c r="K156" s="228" t="str">
        <f>IF(AND('Mapa final'!$AB$8="Baja",'Mapa final'!$AD$8="Moderado"),CONCATENATE("R1C",'Mapa final'!$R$8),"")</f>
        <v/>
      </c>
      <c r="L156" s="229" t="str">
        <f>IF(AND('Mapa final'!$AB$9="Baja",'Mapa final'!$AD$9="Moderado"),CONCATENATE("R1C",'Mapa final'!$R$9),"")</f>
        <v/>
      </c>
      <c r="M156" s="218" t="str">
        <f ca="1">IF(AND('Mapa final'!$AB$7="Baja",'Mapa final'!$AD$7="Moderado"),CONCATENATE("R1C",'Mapa final'!$R$7),"")</f>
        <v>R1C1</v>
      </c>
      <c r="N156" s="219" t="str">
        <f>IF(AND('Mapa final'!$AB$8="Baja",'Mapa final'!$AD$8="Moderado"),CONCATENATE("R1C",'Mapa final'!$R$8),"")</f>
        <v/>
      </c>
      <c r="O156" s="220" t="str">
        <f>IF(AND('Mapa final'!$AB$9="Baja",'Mapa final'!$AD$9="Moderado"),CONCATENATE("R1C",'Mapa final'!$R$9),"")</f>
        <v/>
      </c>
      <c r="P156" s="218" t="str">
        <f ca="1">IF(AND('Mapa final'!$AB$7="Baja",'Mapa final'!$AD$7="Moderado"),CONCATENATE("R1C",'Mapa final'!$R$7),"")</f>
        <v>R1C1</v>
      </c>
      <c r="Q156" s="219" t="str">
        <f>IF(AND('Mapa final'!$AB$8="Baja",'Mapa final'!$AD$8="Moderado"),CONCATENATE("R1C",'Mapa final'!$R$8),"")</f>
        <v/>
      </c>
      <c r="R156" s="220" t="str">
        <f>IF(AND('Mapa final'!$AB$9="Baja",'Mapa final'!$AD$9="Moderado"),CONCATENATE("R1C",'Mapa final'!$R$9),"")</f>
        <v/>
      </c>
      <c r="S156" s="84" t="str">
        <f ca="1">IF(AND('Mapa final'!$AB$7="Baja",'Mapa final'!$AD$7="Mayor"),CONCATENATE("R1C",'Mapa final'!$R$7),"")</f>
        <v/>
      </c>
      <c r="T156" s="85" t="str">
        <f>IF(AND('Mapa final'!$AB$8="Baja",'Mapa final'!$AD$8="Mayor"),CONCATENATE("R1C",'Mapa final'!$R$8),"")</f>
        <v/>
      </c>
      <c r="U156" s="86" t="str">
        <f>IF(AND('Mapa final'!$AB$9="Baja",'Mapa final'!$AD$9="Mayor"),CONCATENATE("R1C",'Mapa final'!$R$9),"")</f>
        <v/>
      </c>
      <c r="V156" s="212" t="str">
        <f ca="1">IF(AND('Mapa final'!$AB$7="Baja",'Mapa final'!$AD$7="Catastrófico"),CONCATENATE("R1C",'Mapa final'!$R$7),"")</f>
        <v/>
      </c>
      <c r="W156" s="213" t="str">
        <f>IF(AND('Mapa final'!$AB$8="Baja",'Mapa final'!$AD$8="Catastrófico"),CONCATENATE("R1C",'Mapa final'!$R$8),"")</f>
        <v/>
      </c>
      <c r="X156" s="214" t="str">
        <f>IF(AND('Mapa final'!$AB$9="Baja",'Mapa final'!$AD$9="Catastrófico"),CONCATENATE("R1C",'Mapa final'!$R$9),"")</f>
        <v/>
      </c>
      <c r="Y156" s="41"/>
      <c r="Z156" s="312" t="s">
        <v>76</v>
      </c>
      <c r="AA156" s="313"/>
      <c r="AB156" s="313"/>
      <c r="AC156" s="313"/>
      <c r="AD156" s="313"/>
      <c r="AE156" s="314"/>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row>
    <row r="157" spans="1:61" ht="15" customHeight="1" x14ac:dyDescent="0.25">
      <c r="A157" s="41"/>
      <c r="B157" s="301"/>
      <c r="C157" s="302"/>
      <c r="D157" s="303"/>
      <c r="E157" s="286"/>
      <c r="F157" s="287"/>
      <c r="G157" s="287"/>
      <c r="H157" s="287"/>
      <c r="I157" s="287"/>
      <c r="J157" s="230" t="str">
        <f ca="1">IF(AND('Mapa final'!$AB$10="Baja",'Mapa final'!$AD$10="Moderado"),CONCATENATE("R2C",'Mapa final'!$R$10),"")</f>
        <v>R2C1</v>
      </c>
      <c r="K157" s="231" t="str">
        <f>IF(AND('Mapa final'!$AB$11="Baja",'Mapa final'!$AD$11="Moderado"),CONCATENATE("R2C",'Mapa final'!$R$11),"")</f>
        <v/>
      </c>
      <c r="L157" s="232" t="str">
        <f>IF(AND('Mapa final'!$AB$12="Baja",'Mapa final'!$AD$12="Moderado"),CONCATENATE("R2C",'Mapa final'!$R$12),"")</f>
        <v/>
      </c>
      <c r="M157" s="221" t="str">
        <f ca="1">IF(AND('Mapa final'!$AB$10="Baja",'Mapa final'!$AD$10="Moderado"),CONCATENATE("R2C",'Mapa final'!$R$10),"")</f>
        <v>R2C1</v>
      </c>
      <c r="N157" s="222" t="str">
        <f>IF(AND('Mapa final'!$AB$11="Baja",'Mapa final'!$AD$11="Moderado"),CONCATENATE("R2C",'Mapa final'!$R$11),"")</f>
        <v/>
      </c>
      <c r="O157" s="223" t="str">
        <f>IF(AND('Mapa final'!$AB$12="Baja",'Mapa final'!$AD$12="Moderado"),CONCATENATE("R2C",'Mapa final'!$R$12),"")</f>
        <v/>
      </c>
      <c r="P157" s="221" t="str">
        <f ca="1">IF(AND('Mapa final'!$AB$10="Baja",'Mapa final'!$AD$10="Moderado"),CONCATENATE("R2C",'Mapa final'!$R$10),"")</f>
        <v>R2C1</v>
      </c>
      <c r="Q157" s="222" t="str">
        <f>IF(AND('Mapa final'!$AB$11="Baja",'Mapa final'!$AD$11="Moderado"),CONCATENATE("R2C",'Mapa final'!$R$11),"")</f>
        <v/>
      </c>
      <c r="R157" s="223" t="str">
        <f>IF(AND('Mapa final'!$AB$12="Baja",'Mapa final'!$AD$12="Moderado"),CONCATENATE("R2C",'Mapa final'!$R$12),"")</f>
        <v/>
      </c>
      <c r="S157" s="87" t="str">
        <f ca="1">IF(AND('Mapa final'!$AB$10="Baja",'Mapa final'!$AD$10="Mayor"),CONCATENATE("R2C",'Mapa final'!$R$10),"")</f>
        <v/>
      </c>
      <c r="T157" s="40" t="str">
        <f>IF(AND('Mapa final'!$AB$11="Baja",'Mapa final'!$AD$11="Mayor"),CONCATENATE("R2C",'Mapa final'!$R$11),"")</f>
        <v/>
      </c>
      <c r="U157" s="88" t="str">
        <f>IF(AND('Mapa final'!$AB$12="Baja",'Mapa final'!$AD$12="Mayor"),CONCATENATE("R2C",'Mapa final'!$R$12),"")</f>
        <v/>
      </c>
      <c r="V157" s="215" t="str">
        <f ca="1">IF(AND('Mapa final'!$AB$10="Baja",'Mapa final'!$AD$10="Catastrófico"),CONCATENATE("R2C",'Mapa final'!$R$10),"")</f>
        <v/>
      </c>
      <c r="W157" s="216" t="str">
        <f>IF(AND('Mapa final'!$AB$11="Baja",'Mapa final'!$AD$11="Catastrófico"),CONCATENATE("R2C",'Mapa final'!$R$11),"")</f>
        <v/>
      </c>
      <c r="X157" s="217" t="str">
        <f>IF(AND('Mapa final'!$AB$12="Baja",'Mapa final'!$AD$12="Catastrófico"),CONCATENATE("R2C",'Mapa final'!$R$12),"")</f>
        <v/>
      </c>
      <c r="Y157" s="41"/>
      <c r="Z157" s="315"/>
      <c r="AA157" s="316"/>
      <c r="AB157" s="316"/>
      <c r="AC157" s="316"/>
      <c r="AD157" s="316"/>
      <c r="AE157" s="317"/>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row>
    <row r="158" spans="1:61" ht="15" customHeight="1" x14ac:dyDescent="0.25">
      <c r="A158" s="41"/>
      <c r="B158" s="301"/>
      <c r="C158" s="302"/>
      <c r="D158" s="303"/>
      <c r="E158" s="286"/>
      <c r="F158" s="287"/>
      <c r="G158" s="287"/>
      <c r="H158" s="287"/>
      <c r="I158" s="287"/>
      <c r="J158" s="230" t="str">
        <f ca="1">IF(AND('Mapa final'!$AB$13="Baja",'Mapa final'!$AD$13="Moderado"),CONCATENATE("R3C",'Mapa final'!$R$13),"")</f>
        <v/>
      </c>
      <c r="K158" s="231" t="str">
        <f>IF(AND('Mapa final'!$AB$14="Baja",'Mapa final'!$AD$14="Moderado"),CONCATENATE("R3C",'Mapa final'!$R$14),"")</f>
        <v/>
      </c>
      <c r="L158" s="232" t="str">
        <f>IF(AND('Mapa final'!$AB$15="Baja",'Mapa final'!$AD$15="Moderado"),CONCATENATE("R3C",'Mapa final'!$R$15),"")</f>
        <v/>
      </c>
      <c r="M158" s="221" t="str">
        <f ca="1">IF(AND('Mapa final'!$AB$13="Baja",'Mapa final'!$AD$13="Moderado"),CONCATENATE("R3C",'Mapa final'!$R$13),"")</f>
        <v/>
      </c>
      <c r="N158" s="222" t="str">
        <f>IF(AND('Mapa final'!$AB$14="Baja",'Mapa final'!$AD$14="Moderado"),CONCATENATE("R3C",'Mapa final'!$R$14),"")</f>
        <v/>
      </c>
      <c r="O158" s="223" t="str">
        <f>IF(AND('Mapa final'!$AB$15="Baja",'Mapa final'!$AD$15="Moderado"),CONCATENATE("R3C",'Mapa final'!$R$15),"")</f>
        <v/>
      </c>
      <c r="P158" s="221" t="str">
        <f ca="1">IF(AND('Mapa final'!$AB$13="Baja",'Mapa final'!$AD$13="Moderado"),CONCATENATE("R3C",'Mapa final'!$R$13),"")</f>
        <v/>
      </c>
      <c r="Q158" s="222" t="str">
        <f>IF(AND('Mapa final'!$AB$14="Baja",'Mapa final'!$AD$14="Moderado"),CONCATENATE("R3C",'Mapa final'!$R$14),"")</f>
        <v/>
      </c>
      <c r="R158" s="223" t="str">
        <f>IF(AND('Mapa final'!$AB$15="Baja",'Mapa final'!$AD$15="Moderado"),CONCATENATE("R3C",'Mapa final'!$R$15),"")</f>
        <v/>
      </c>
      <c r="S158" s="87" t="str">
        <f ca="1">IF(AND('Mapa final'!$AB$13="Baja",'Mapa final'!$AD$13="Mayor"),CONCATENATE("R3C",'Mapa final'!$R$13),"")</f>
        <v/>
      </c>
      <c r="T158" s="40" t="str">
        <f>IF(AND('Mapa final'!$AB$14="Baja",'Mapa final'!$AD$14="Mayor"),CONCATENATE("R3C",'Mapa final'!$R$14),"")</f>
        <v/>
      </c>
      <c r="U158" s="88" t="str">
        <f>IF(AND('Mapa final'!$AB$15="Baja",'Mapa final'!$AD$15="Mayor"),CONCATENATE("R3C",'Mapa final'!$R$15),"")</f>
        <v/>
      </c>
      <c r="V158" s="215" t="str">
        <f ca="1">IF(AND('Mapa final'!$AB$13="Baja",'Mapa final'!$AD$13="Catastrófico"),CONCATENATE("R3C",'Mapa final'!$R$13),"")</f>
        <v/>
      </c>
      <c r="W158" s="216" t="str">
        <f>IF(AND('Mapa final'!$AB$14="Baja",'Mapa final'!$AD$14="Catastrófico"),CONCATENATE("R3C",'Mapa final'!$R$14),"")</f>
        <v/>
      </c>
      <c r="X158" s="217" t="str">
        <f>IF(AND('Mapa final'!$AB$15="Baja",'Mapa final'!$AD$15="Catastrófico"),CONCATENATE("R3C",'Mapa final'!$R$15),"")</f>
        <v/>
      </c>
      <c r="Y158" s="41"/>
      <c r="Z158" s="315"/>
      <c r="AA158" s="316"/>
      <c r="AB158" s="316"/>
      <c r="AC158" s="316"/>
      <c r="AD158" s="316"/>
      <c r="AE158" s="317"/>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row>
    <row r="159" spans="1:61" ht="15" customHeight="1" x14ac:dyDescent="0.25">
      <c r="A159" s="41"/>
      <c r="B159" s="301"/>
      <c r="C159" s="302"/>
      <c r="D159" s="303"/>
      <c r="E159" s="286"/>
      <c r="F159" s="287"/>
      <c r="G159" s="287"/>
      <c r="H159" s="287"/>
      <c r="I159" s="287"/>
      <c r="J159" s="230" t="str">
        <f ca="1">IF(AND('Mapa final'!$AB$16="Baja",'Mapa final'!$AD$16="Moderado"),CONCATENATE("R4C",'Mapa final'!$R$16),"")</f>
        <v/>
      </c>
      <c r="K159" s="231" t="str">
        <f>IF(AND('Mapa final'!$AB$17="Baja",'Mapa final'!$AD$17="Moderado"),CONCATENATE("R4C",'Mapa final'!$R$17),"")</f>
        <v/>
      </c>
      <c r="L159" s="232" t="str">
        <f>IF(AND('Mapa final'!$AB$18="Baja",'Mapa final'!$AD$18="Moderado"),CONCATENATE("R4C",'Mapa final'!$R$18),"")</f>
        <v/>
      </c>
      <c r="M159" s="221" t="str">
        <f ca="1">IF(AND('Mapa final'!$AB$16="Baja",'Mapa final'!$AD$16="Moderado"),CONCATENATE("R4C",'Mapa final'!$R$16),"")</f>
        <v/>
      </c>
      <c r="N159" s="222" t="str">
        <f>IF(AND('Mapa final'!$AB$17="Baja",'Mapa final'!$AD$17="Moderado"),CONCATENATE("R4C",'Mapa final'!$R$17),"")</f>
        <v/>
      </c>
      <c r="O159" s="223" t="str">
        <f>IF(AND('Mapa final'!$AB$18="Baja",'Mapa final'!$AD$18="Moderado"),CONCATENATE("R4C",'Mapa final'!$R$18),"")</f>
        <v/>
      </c>
      <c r="P159" s="221" t="str">
        <f ca="1">IF(AND('Mapa final'!$AB$16="Baja",'Mapa final'!$AD$16="Moderado"),CONCATENATE("R4C",'Mapa final'!$R$16),"")</f>
        <v/>
      </c>
      <c r="Q159" s="222" t="str">
        <f>IF(AND('Mapa final'!$AB$17="Baja",'Mapa final'!$AD$17="Moderado"),CONCATENATE("R4C",'Mapa final'!$R$17),"")</f>
        <v/>
      </c>
      <c r="R159" s="223" t="str">
        <f>IF(AND('Mapa final'!$AB$18="Baja",'Mapa final'!$AD$18="Moderado"),CONCATENATE("R4C",'Mapa final'!$R$18),"")</f>
        <v/>
      </c>
      <c r="S159" s="87" t="str">
        <f ca="1">IF(AND('Mapa final'!$AB$16="Baja",'Mapa final'!$AD$16="Mayor"),CONCATENATE("R4C",'Mapa final'!$R$16),"")</f>
        <v/>
      </c>
      <c r="T159" s="40" t="str">
        <f>IF(AND('Mapa final'!$AB$17="Baja",'Mapa final'!$AD$17="Mayor"),CONCATENATE("R4C",'Mapa final'!$R$17),"")</f>
        <v/>
      </c>
      <c r="U159" s="88" t="str">
        <f>IF(AND('Mapa final'!$AB$18="Baja",'Mapa final'!$AD$18="Mayor"),CONCATENATE("R4C",'Mapa final'!$R$18),"")</f>
        <v/>
      </c>
      <c r="V159" s="215" t="str">
        <f ca="1">IF(AND('Mapa final'!$AB$16="Baja",'Mapa final'!$AD$16="Catastrófico"),CONCATENATE("R4C",'Mapa final'!$R$16),"")</f>
        <v/>
      </c>
      <c r="W159" s="216" t="str">
        <f>IF(AND('Mapa final'!$AB$17="Baja",'Mapa final'!$AD$17="Catastrófico"),CONCATENATE("R4C",'Mapa final'!$R$17),"")</f>
        <v/>
      </c>
      <c r="X159" s="217" t="str">
        <f>IF(AND('Mapa final'!$AB$18="Baja",'Mapa final'!$AD$18="Catastrófico"),CONCATENATE("R4C",'Mapa final'!$R$18),"")</f>
        <v/>
      </c>
      <c r="Y159" s="41"/>
      <c r="Z159" s="315"/>
      <c r="AA159" s="316"/>
      <c r="AB159" s="316"/>
      <c r="AC159" s="316"/>
      <c r="AD159" s="316"/>
      <c r="AE159" s="317"/>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row>
    <row r="160" spans="1:61" ht="15" customHeight="1" x14ac:dyDescent="0.25">
      <c r="A160" s="41"/>
      <c r="B160" s="301"/>
      <c r="C160" s="302"/>
      <c r="D160" s="303"/>
      <c r="E160" s="286"/>
      <c r="F160" s="287"/>
      <c r="G160" s="287"/>
      <c r="H160" s="287"/>
      <c r="I160" s="287"/>
      <c r="J160" s="230" t="str">
        <f ca="1">IF(AND('Mapa final'!$AB$19="Baja",'Mapa final'!$AD$19="Moderado"),CONCATENATE("R5C",'Mapa final'!$R$19),"")</f>
        <v/>
      </c>
      <c r="K160" s="231" t="str">
        <f>IF(AND('Mapa final'!$AB$20="Baja",'Mapa final'!$AD$20="Moderado"),CONCATENATE("R5C",'Mapa final'!$R$20),"")</f>
        <v/>
      </c>
      <c r="L160" s="232" t="str">
        <f>IF(AND('Mapa final'!$AB$21="Baja",'Mapa final'!$AD$21="Moderado"),CONCATENATE("R5C",'Mapa final'!$R$21),"")</f>
        <v/>
      </c>
      <c r="M160" s="221" t="str">
        <f ca="1">IF(AND('Mapa final'!$AB$19="Baja",'Mapa final'!$AD$19="Moderado"),CONCATENATE("R5C",'Mapa final'!$R$19),"")</f>
        <v/>
      </c>
      <c r="N160" s="222" t="str">
        <f>IF(AND('Mapa final'!$AB$20="Baja",'Mapa final'!$AD$20="Moderado"),CONCATENATE("R5C",'Mapa final'!$R$20),"")</f>
        <v/>
      </c>
      <c r="O160" s="223" t="str">
        <f>IF(AND('Mapa final'!$AB$21="Baja",'Mapa final'!$AD$21="Moderado"),CONCATENATE("R5C",'Mapa final'!$R$21),"")</f>
        <v/>
      </c>
      <c r="P160" s="221" t="str">
        <f ca="1">IF(AND('Mapa final'!$AB$19="Baja",'Mapa final'!$AD$19="Moderado"),CONCATENATE("R5C",'Mapa final'!$R$19),"")</f>
        <v/>
      </c>
      <c r="Q160" s="222" t="str">
        <f>IF(AND('Mapa final'!$AB$20="Baja",'Mapa final'!$AD$20="Moderado"),CONCATENATE("R5C",'Mapa final'!$R$20),"")</f>
        <v/>
      </c>
      <c r="R160" s="223" t="str">
        <f>IF(AND('Mapa final'!$AB$21="Baja",'Mapa final'!$AD$21="Moderado"),CONCATENATE("R5C",'Mapa final'!$R$21),"")</f>
        <v/>
      </c>
      <c r="S160" s="87" t="str">
        <f ca="1">IF(AND('Mapa final'!$AB$19="Baja",'Mapa final'!$AD$19="Mayor"),CONCATENATE("R5C",'Mapa final'!$R$19),"")</f>
        <v/>
      </c>
      <c r="T160" s="40" t="str">
        <f>IF(AND('Mapa final'!$AB$20="Baja",'Mapa final'!$AD$20="Mayor"),CONCATENATE("R5C",'Mapa final'!$R$20),"")</f>
        <v/>
      </c>
      <c r="U160" s="88" t="str">
        <f>IF(AND('Mapa final'!$AB$21="Baja",'Mapa final'!$AD$21="Mayor"),CONCATENATE("R5C",'Mapa final'!$R$21),"")</f>
        <v/>
      </c>
      <c r="V160" s="215" t="str">
        <f ca="1">IF(AND('Mapa final'!$AB$19="Baja",'Mapa final'!$AD$19="Catastrófico"),CONCATENATE("R5C",'Mapa final'!$R$19),"")</f>
        <v/>
      </c>
      <c r="W160" s="216" t="str">
        <f>IF(AND('Mapa final'!$AB$20="Baja",'Mapa final'!$AD$20="Catastrófico"),CONCATENATE("R5C",'Mapa final'!$R$20),"")</f>
        <v/>
      </c>
      <c r="X160" s="217" t="str">
        <f>IF(AND('Mapa final'!$AB$21="Baja",'Mapa final'!$AD$21="Catastrófico"),CONCATENATE("R5C",'Mapa final'!$R$21),"")</f>
        <v/>
      </c>
      <c r="Y160" s="41"/>
      <c r="Z160" s="315"/>
      <c r="AA160" s="316"/>
      <c r="AB160" s="316"/>
      <c r="AC160" s="316"/>
      <c r="AD160" s="316"/>
      <c r="AE160" s="317"/>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row>
    <row r="161" spans="1:61" ht="15" customHeight="1" x14ac:dyDescent="0.25">
      <c r="A161" s="41"/>
      <c r="B161" s="301"/>
      <c r="C161" s="302"/>
      <c r="D161" s="303"/>
      <c r="E161" s="286"/>
      <c r="F161" s="287"/>
      <c r="G161" s="287"/>
      <c r="H161" s="287"/>
      <c r="I161" s="287"/>
      <c r="J161" s="230" t="str">
        <f ca="1">IF(AND('Mapa final'!$AB$22="Baja",'Mapa final'!$AD$22="Moderado"),CONCATENATE("R6C",'Mapa final'!$R$22),"")</f>
        <v/>
      </c>
      <c r="K161" s="231" t="str">
        <f>IF(AND('Mapa final'!$AB$23="Baja",'Mapa final'!$AD$23="Moderado"),CONCATENATE("R6C",'Mapa final'!$R$23),"")</f>
        <v/>
      </c>
      <c r="L161" s="232" t="str">
        <f>IF(AND('Mapa final'!$AB$24="Baja",'Mapa final'!$AD$24="Moderado"),CONCATENATE("R6C",'Mapa final'!$R$24),"")</f>
        <v/>
      </c>
      <c r="M161" s="221" t="str">
        <f ca="1">IF(AND('Mapa final'!$AB$22="Baja",'Mapa final'!$AD$22="Moderado"),CONCATENATE("R6C",'Mapa final'!$R$22),"")</f>
        <v/>
      </c>
      <c r="N161" s="222" t="str">
        <f>IF(AND('Mapa final'!$AB$23="Baja",'Mapa final'!$AD$23="Moderado"),CONCATENATE("R6C",'Mapa final'!$R$23),"")</f>
        <v/>
      </c>
      <c r="O161" s="223" t="str">
        <f>IF(AND('Mapa final'!$AB$24="Baja",'Mapa final'!$AD$24="Moderado"),CONCATENATE("R6C",'Mapa final'!$R$24),"")</f>
        <v/>
      </c>
      <c r="P161" s="221" t="str">
        <f ca="1">IF(AND('Mapa final'!$AB$22="Baja",'Mapa final'!$AD$22="Moderado"),CONCATENATE("R6C",'Mapa final'!$R$22),"")</f>
        <v/>
      </c>
      <c r="Q161" s="222" t="str">
        <f>IF(AND('Mapa final'!$AB$23="Baja",'Mapa final'!$AD$23="Moderado"),CONCATENATE("R6C",'Mapa final'!$R$23),"")</f>
        <v/>
      </c>
      <c r="R161" s="223" t="str">
        <f>IF(AND('Mapa final'!$AB$24="Baja",'Mapa final'!$AD$24="Moderado"),CONCATENATE("R6C",'Mapa final'!$R$24),"")</f>
        <v/>
      </c>
      <c r="S161" s="87" t="str">
        <f ca="1">IF(AND('Mapa final'!$AB$22="Baja",'Mapa final'!$AD$22="Mayor"),CONCATENATE("R6C",'Mapa final'!$R$22),"")</f>
        <v/>
      </c>
      <c r="T161" s="40" t="str">
        <f>IF(AND('Mapa final'!$AB$23="Baja",'Mapa final'!$AD$23="Mayor"),CONCATENATE("R6C",'Mapa final'!$R$23),"")</f>
        <v/>
      </c>
      <c r="U161" s="88" t="str">
        <f>IF(AND('Mapa final'!$AB$24="Baja",'Mapa final'!$AD$24="Mayor"),CONCATENATE("R6C",'Mapa final'!$R$24),"")</f>
        <v/>
      </c>
      <c r="V161" s="215" t="str">
        <f ca="1">IF(AND('Mapa final'!$AB$22="Baja",'Mapa final'!$AD$22="Catastrófico"),CONCATENATE("R6C",'Mapa final'!$R$22),"")</f>
        <v/>
      </c>
      <c r="W161" s="216" t="str">
        <f>IF(AND('Mapa final'!$AB$23="Baja",'Mapa final'!$AD$23="Catastrófico"),CONCATENATE("R6C",'Mapa final'!$R$23),"")</f>
        <v/>
      </c>
      <c r="X161" s="217" t="str">
        <f>IF(AND('Mapa final'!$AB$24="Baja",'Mapa final'!$AD$24="Catastrófico"),CONCATENATE("R6C",'Mapa final'!$R$24),"")</f>
        <v/>
      </c>
      <c r="Y161" s="41"/>
      <c r="Z161" s="315"/>
      <c r="AA161" s="316"/>
      <c r="AB161" s="316"/>
      <c r="AC161" s="316"/>
      <c r="AD161" s="316"/>
      <c r="AE161" s="317"/>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row>
    <row r="162" spans="1:61" ht="15" customHeight="1" x14ac:dyDescent="0.25">
      <c r="A162" s="41"/>
      <c r="B162" s="301"/>
      <c r="C162" s="302"/>
      <c r="D162" s="303"/>
      <c r="E162" s="286"/>
      <c r="F162" s="287"/>
      <c r="G162" s="287"/>
      <c r="H162" s="287"/>
      <c r="I162" s="287"/>
      <c r="J162" s="230" t="str">
        <f ca="1">IF(AND('Mapa final'!$AB$25="Baja",'Mapa final'!$AD$25="Moderado"),CONCATENATE("R7C",'Mapa final'!$R$25),"")</f>
        <v/>
      </c>
      <c r="K162" s="231" t="str">
        <f>IF(AND('Mapa final'!$AB$26="Baja",'Mapa final'!$AD$26="Moderado"),CONCATENATE("R7C",'Mapa final'!$R$26),"")</f>
        <v/>
      </c>
      <c r="L162" s="232" t="str">
        <f>IF(AND('Mapa final'!$AB$27="Baja",'Mapa final'!$AD$27="Moderado"),CONCATENATE("R7C",'Mapa final'!$R$27),"")</f>
        <v/>
      </c>
      <c r="M162" s="221" t="str">
        <f ca="1">IF(AND('Mapa final'!$AB$25="Baja",'Mapa final'!$AD$25="Moderado"),CONCATENATE("R7C",'Mapa final'!$R$25),"")</f>
        <v/>
      </c>
      <c r="N162" s="222" t="str">
        <f>IF(AND('Mapa final'!$AB$26="Baja",'Mapa final'!$AD$26="Moderado"),CONCATENATE("R7C",'Mapa final'!$R$26),"")</f>
        <v/>
      </c>
      <c r="O162" s="223" t="str">
        <f>IF(AND('Mapa final'!$AB$27="Baja",'Mapa final'!$AD$27="Moderado"),CONCATENATE("R7C",'Mapa final'!$R$27),"")</f>
        <v/>
      </c>
      <c r="P162" s="221" t="str">
        <f ca="1">IF(AND('Mapa final'!$AB$25="Baja",'Mapa final'!$AD$25="Moderado"),CONCATENATE("R7C",'Mapa final'!$R$25),"")</f>
        <v/>
      </c>
      <c r="Q162" s="222" t="str">
        <f>IF(AND('Mapa final'!$AB$26="Baja",'Mapa final'!$AD$26="Moderado"),CONCATENATE("R7C",'Mapa final'!$R$26),"")</f>
        <v/>
      </c>
      <c r="R162" s="223" t="str">
        <f>IF(AND('Mapa final'!$AB$27="Baja",'Mapa final'!$AD$27="Moderado"),CONCATENATE("R7C",'Mapa final'!$R$27),"")</f>
        <v/>
      </c>
      <c r="S162" s="87" t="str">
        <f ca="1">IF(AND('Mapa final'!$AB$25="Baja",'Mapa final'!$AD$25="Mayor"),CONCATENATE("R7C",'Mapa final'!$R$25),"")</f>
        <v/>
      </c>
      <c r="T162" s="40" t="str">
        <f>IF(AND('Mapa final'!$AB$26="Baja",'Mapa final'!$AD$26="Mayor"),CONCATENATE("R7C",'Mapa final'!$R$26),"")</f>
        <v>R7C2</v>
      </c>
      <c r="U162" s="88" t="str">
        <f>IF(AND('Mapa final'!$AB$27="Baja",'Mapa final'!$AD$27="Mayor"),CONCATENATE("R7C",'Mapa final'!$R$27),"")</f>
        <v/>
      </c>
      <c r="V162" s="215" t="str">
        <f ca="1">IF(AND('Mapa final'!$AB$25="Baja",'Mapa final'!$AD$25="Catastrófico"),CONCATENATE("R7C",'Mapa final'!$R$25),"")</f>
        <v/>
      </c>
      <c r="W162" s="216" t="str">
        <f>IF(AND('Mapa final'!$AB$26="Baja",'Mapa final'!$AD$26="Catastrófico"),CONCATENATE("R7C",'Mapa final'!$R$26),"")</f>
        <v/>
      </c>
      <c r="X162" s="217" t="str">
        <f>IF(AND('Mapa final'!$AB$27="Baja",'Mapa final'!$AD$27="Catastrófico"),CONCATENATE("R7C",'Mapa final'!$R$27),"")</f>
        <v/>
      </c>
      <c r="Y162" s="41"/>
      <c r="Z162" s="315"/>
      <c r="AA162" s="316"/>
      <c r="AB162" s="316"/>
      <c r="AC162" s="316"/>
      <c r="AD162" s="316"/>
      <c r="AE162" s="317"/>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row>
    <row r="163" spans="1:61" ht="15" customHeight="1" x14ac:dyDescent="0.25">
      <c r="A163" s="41"/>
      <c r="B163" s="301"/>
      <c r="C163" s="302"/>
      <c r="D163" s="303"/>
      <c r="E163" s="286"/>
      <c r="F163" s="287"/>
      <c r="G163" s="287"/>
      <c r="H163" s="287"/>
      <c r="I163" s="287"/>
      <c r="J163" s="230" t="str">
        <f ca="1">IF(AND('Mapa final'!$AB$28="Baja",'Mapa final'!$AD$28="Moderado"),CONCATENATE("R8C",'Mapa final'!$R$28),"")</f>
        <v/>
      </c>
      <c r="K163" s="231" t="str">
        <f>IF(AND('Mapa final'!$AB$29="Baja",'Mapa final'!$AD$29="Moderado"),CONCATENATE("R8C",'Mapa final'!$R$29),"")</f>
        <v>R8C2</v>
      </c>
      <c r="L163" s="232" t="str">
        <f>IF(AND('Mapa final'!$AB$30="Baja",'Mapa final'!$AD$30="Moderado"),CONCATENATE("R8C",'Mapa final'!$R$30),"")</f>
        <v>R8C3</v>
      </c>
      <c r="M163" s="221" t="str">
        <f ca="1">IF(AND('Mapa final'!$AB$28="Baja",'Mapa final'!$AD$28="Moderado"),CONCATENATE("R8C",'Mapa final'!$R$28),"")</f>
        <v/>
      </c>
      <c r="N163" s="222" t="str">
        <f>IF(AND('Mapa final'!$AB$29="Baja",'Mapa final'!$AD$29="Moderado"),CONCATENATE("R8C",'Mapa final'!$R$29),"")</f>
        <v>R8C2</v>
      </c>
      <c r="O163" s="223" t="str">
        <f>IF(AND('Mapa final'!$AB$30="Baja",'Mapa final'!$AD$30="Moderado"),CONCATENATE("R8C",'Mapa final'!$R$30),"")</f>
        <v>R8C3</v>
      </c>
      <c r="P163" s="221" t="str">
        <f ca="1">IF(AND('Mapa final'!$AB$28="Baja",'Mapa final'!$AD$28="Moderado"),CONCATENATE("R8C",'Mapa final'!$R$28),"")</f>
        <v/>
      </c>
      <c r="Q163" s="222" t="str">
        <f>IF(AND('Mapa final'!$AB$29="Baja",'Mapa final'!$AD$29="Moderado"),CONCATENATE("R8C",'Mapa final'!$R$29),"")</f>
        <v>R8C2</v>
      </c>
      <c r="R163" s="223" t="str">
        <f>IF(AND('Mapa final'!$AB$30="Baja",'Mapa final'!$AD$30="Moderado"),CONCATENATE("R8C",'Mapa final'!$R$30),"")</f>
        <v>R8C3</v>
      </c>
      <c r="S163" s="87" t="str">
        <f ca="1">IF(AND('Mapa final'!$AB$28="Baja",'Mapa final'!$AD$28="Mayor"),CONCATENATE("R8C",'Mapa final'!$R$28),"")</f>
        <v/>
      </c>
      <c r="T163" s="40" t="str">
        <f>IF(AND('Mapa final'!$AB$29="Baja",'Mapa final'!$AD$29="Mayor"),CONCATENATE("R8C",'Mapa final'!$R$29),"")</f>
        <v/>
      </c>
      <c r="U163" s="88" t="str">
        <f>IF(AND('Mapa final'!$AB$30="Baja",'Mapa final'!$AD$30="Mayor"),CONCATENATE("R8C",'Mapa final'!$R$30),"")</f>
        <v/>
      </c>
      <c r="V163" s="215" t="str">
        <f ca="1">IF(AND('Mapa final'!$AB$28="Baja",'Mapa final'!$AD$28="Catastrófico"),CONCATENATE("R8C",'Mapa final'!$R$28),"")</f>
        <v/>
      </c>
      <c r="W163" s="216" t="str">
        <f>IF(AND('Mapa final'!$AB$29="Baja",'Mapa final'!$AD$29="Catastrófico"),CONCATENATE("R8C",'Mapa final'!$R$29),"")</f>
        <v/>
      </c>
      <c r="X163" s="217" t="str">
        <f>IF(AND('Mapa final'!$AB$30="Baja",'Mapa final'!$AD$30="Catastrófico"),CONCATENATE("R8C",'Mapa final'!$R$30),"")</f>
        <v/>
      </c>
      <c r="Y163" s="41"/>
      <c r="Z163" s="315"/>
      <c r="AA163" s="316"/>
      <c r="AB163" s="316"/>
      <c r="AC163" s="316"/>
      <c r="AD163" s="316"/>
      <c r="AE163" s="317"/>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row>
    <row r="164" spans="1:61" ht="15" customHeight="1" x14ac:dyDescent="0.25">
      <c r="A164" s="41"/>
      <c r="B164" s="301"/>
      <c r="C164" s="302"/>
      <c r="D164" s="303"/>
      <c r="E164" s="286"/>
      <c r="F164" s="287"/>
      <c r="G164" s="287"/>
      <c r="H164" s="287"/>
      <c r="I164" s="287"/>
      <c r="J164" s="230" t="str">
        <f ca="1">IF(AND('Mapa final'!$AB$31="Baja",'Mapa final'!$AD$31="Moderado"),CONCATENATE("R9C",'Mapa final'!$R$31),"")</f>
        <v/>
      </c>
      <c r="K164" s="231" t="str">
        <f>IF(AND('Mapa final'!$AB$32="Baja",'Mapa final'!$AD$32="Moderado"),CONCATENATE("R9C",'Mapa final'!$R$32),"")</f>
        <v/>
      </c>
      <c r="L164" s="232" t="str">
        <f>IF(AND('Mapa final'!$AB$33="Baja",'Mapa final'!$AD$33="Moderado"),CONCATENATE("R9C",'Mapa final'!$R$33),"")</f>
        <v/>
      </c>
      <c r="M164" s="221" t="str">
        <f ca="1">IF(AND('Mapa final'!$AB$31="Baja",'Mapa final'!$AD$31="Moderado"),CONCATENATE("R9C",'Mapa final'!$R$31),"")</f>
        <v/>
      </c>
      <c r="N164" s="222" t="str">
        <f>IF(AND('Mapa final'!$AB$32="Baja",'Mapa final'!$AD$32="Moderado"),CONCATENATE("R9C",'Mapa final'!$R$32),"")</f>
        <v/>
      </c>
      <c r="O164" s="223" t="str">
        <f>IF(AND('Mapa final'!$AB$33="Baja",'Mapa final'!$AD$33="Moderado"),CONCATENATE("R9C",'Mapa final'!$R$33),"")</f>
        <v/>
      </c>
      <c r="P164" s="221" t="str">
        <f ca="1">IF(AND('Mapa final'!$AB$31="Baja",'Mapa final'!$AD$31="Moderado"),CONCATENATE("R9C",'Mapa final'!$R$31),"")</f>
        <v/>
      </c>
      <c r="Q164" s="222" t="str">
        <f>IF(AND('Mapa final'!$AB$32="Baja",'Mapa final'!$AD$32="Moderado"),CONCATENATE("R9C",'Mapa final'!$R$32),"")</f>
        <v/>
      </c>
      <c r="R164" s="223" t="str">
        <f>IF(AND('Mapa final'!$AB$33="Baja",'Mapa final'!$AD$33="Moderado"),CONCATENATE("R9C",'Mapa final'!$R$33),"")</f>
        <v/>
      </c>
      <c r="S164" s="87" t="str">
        <f ca="1">IF(AND('Mapa final'!$AB$31="Baja",'Mapa final'!$AD$31="Mayor"),CONCATENATE("R9C",'Mapa final'!$R$31),"")</f>
        <v>R9C1</v>
      </c>
      <c r="T164" s="40" t="str">
        <f>IF(AND('Mapa final'!$AB$32="Baja",'Mapa final'!$AD$32="Mayor"),CONCATENATE("R9C",'Mapa final'!$R$32),"")</f>
        <v/>
      </c>
      <c r="U164" s="88" t="str">
        <f>IF(AND('Mapa final'!$AB$33="Baja",'Mapa final'!$AD$33="Mayor"),CONCATENATE("R9C",'Mapa final'!$R$33),"")</f>
        <v/>
      </c>
      <c r="V164" s="215" t="str">
        <f ca="1">IF(AND('Mapa final'!$AB$31="Baja",'Mapa final'!$AD$31="Catastrófico"),CONCATENATE("R9C",'Mapa final'!$R$31),"")</f>
        <v/>
      </c>
      <c r="W164" s="216" t="str">
        <f>IF(AND('Mapa final'!$AB$32="Baja",'Mapa final'!$AD$32="Catastrófico"),CONCATENATE("R9C",'Mapa final'!$R$32),"")</f>
        <v/>
      </c>
      <c r="X164" s="217" t="str">
        <f>IF(AND('Mapa final'!$AB$33="Baja",'Mapa final'!$AD$33="Catastrófico"),CONCATENATE("R9C",'Mapa final'!$R$33),"")</f>
        <v/>
      </c>
      <c r="Y164" s="41"/>
      <c r="Z164" s="315"/>
      <c r="AA164" s="316"/>
      <c r="AB164" s="316"/>
      <c r="AC164" s="316"/>
      <c r="AD164" s="316"/>
      <c r="AE164" s="317"/>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row>
    <row r="165" spans="1:61" ht="15" customHeight="1" x14ac:dyDescent="0.25">
      <c r="A165" s="41"/>
      <c r="B165" s="301"/>
      <c r="C165" s="302"/>
      <c r="D165" s="303"/>
      <c r="E165" s="286"/>
      <c r="F165" s="287"/>
      <c r="G165" s="287"/>
      <c r="H165" s="287"/>
      <c r="I165" s="287"/>
      <c r="J165" s="230" t="str">
        <f ca="1">IF(AND('Mapa final'!$AB$34="Baja",'Mapa final'!$AD$34="Moderado"),CONCATENATE("R10C",'Mapa final'!$R$34),"")</f>
        <v>R10C1</v>
      </c>
      <c r="K165" s="231" t="str">
        <f>IF(AND('Mapa final'!$AB$35="Baja",'Mapa final'!$AD$35="Moderado"),CONCATENATE("R10C",'Mapa final'!$R$35),"")</f>
        <v/>
      </c>
      <c r="L165" s="232" t="str">
        <f>IF(AND('Mapa final'!$AB$36="Baja",'Mapa final'!$AD$36="Moderado"),CONCATENATE("R10C",'Mapa final'!$R$36),"")</f>
        <v/>
      </c>
      <c r="M165" s="221" t="str">
        <f ca="1">IF(AND('Mapa final'!$AB$34="Baja",'Mapa final'!$AD$34="Moderado"),CONCATENATE("R10C",'Mapa final'!$R$34),"")</f>
        <v>R10C1</v>
      </c>
      <c r="N165" s="222" t="str">
        <f>IF(AND('Mapa final'!$AB$35="Baja",'Mapa final'!$AD$35="Moderado"),CONCATENATE("R10C",'Mapa final'!$R$35),"")</f>
        <v/>
      </c>
      <c r="O165" s="223" t="str">
        <f>IF(AND('Mapa final'!$AB$36="Baja",'Mapa final'!$AD$36="Moderado"),CONCATENATE("R10C",'Mapa final'!$R$36),"")</f>
        <v/>
      </c>
      <c r="P165" s="221" t="str">
        <f ca="1">IF(AND('Mapa final'!$AB$34="Baja",'Mapa final'!$AD$34="Moderado"),CONCATENATE("R10C",'Mapa final'!$R$34),"")</f>
        <v>R10C1</v>
      </c>
      <c r="Q165" s="222" t="str">
        <f>IF(AND('Mapa final'!$AB$35="Baja",'Mapa final'!$AD$35="Moderado"),CONCATENATE("R10C",'Mapa final'!$R$35),"")</f>
        <v/>
      </c>
      <c r="R165" s="223" t="str">
        <f>IF(AND('Mapa final'!$AB$36="Baja",'Mapa final'!$AD$36="Moderado"),CONCATENATE("R10C",'Mapa final'!$R$36),"")</f>
        <v/>
      </c>
      <c r="S165" s="87" t="str">
        <f ca="1">IF(AND('Mapa final'!$AB$34="Baja",'Mapa final'!$AD$34="Mayor"),CONCATENATE("R10C",'Mapa final'!$R$34),"")</f>
        <v/>
      </c>
      <c r="T165" s="40" t="str">
        <f>IF(AND('Mapa final'!$AB$35="Baja",'Mapa final'!$AD$35="Mayor"),CONCATENATE("R10C",'Mapa final'!$R$35),"")</f>
        <v/>
      </c>
      <c r="U165" s="88" t="str">
        <f>IF(AND('Mapa final'!$AB$36="Baja",'Mapa final'!$AD$36="Mayor"),CONCATENATE("R10C",'Mapa final'!$R$36),"")</f>
        <v/>
      </c>
      <c r="V165" s="215" t="str">
        <f ca="1">IF(AND('Mapa final'!$AB$34="Baja",'Mapa final'!$AD$34="Catastrófico"),CONCATENATE("R10C",'Mapa final'!$R$34),"")</f>
        <v/>
      </c>
      <c r="W165" s="216" t="str">
        <f>IF(AND('Mapa final'!$AB$35="Baja",'Mapa final'!$AD$35="Catastrófico"),CONCATENATE("R10C",'Mapa final'!$R$35),"")</f>
        <v/>
      </c>
      <c r="X165" s="217" t="str">
        <f>IF(AND('Mapa final'!$AB$36="Baja",'Mapa final'!$AD$36="Catastrófico"),CONCATENATE("R10C",'Mapa final'!$R$36),"")</f>
        <v/>
      </c>
      <c r="Y165" s="41"/>
      <c r="Z165" s="315"/>
      <c r="AA165" s="316"/>
      <c r="AB165" s="316"/>
      <c r="AC165" s="316"/>
      <c r="AD165" s="316"/>
      <c r="AE165" s="317"/>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row>
    <row r="166" spans="1:61" ht="15" customHeight="1" x14ac:dyDescent="0.25">
      <c r="A166" s="41"/>
      <c r="B166" s="301"/>
      <c r="C166" s="302"/>
      <c r="D166" s="303"/>
      <c r="E166" s="286"/>
      <c r="F166" s="287"/>
      <c r="G166" s="287"/>
      <c r="H166" s="287"/>
      <c r="I166" s="287"/>
      <c r="J166" s="230" t="str">
        <f ca="1">IF(AND('Mapa final'!$AB$37="Baja",'Mapa final'!$AD$37="Moderado"),CONCATENATE("R11C",'Mapa final'!$R$37),"")</f>
        <v/>
      </c>
      <c r="K166" s="231" t="str">
        <f>IF(AND('Mapa final'!$AB$38="Baja",'Mapa final'!$AD$38="Moderado"),CONCATENATE("R11C",'Mapa final'!$R$38),"")</f>
        <v/>
      </c>
      <c r="L166" s="232" t="str">
        <f>IF(AND('Mapa final'!$AB$39="Baja",'Mapa final'!$AD$39="Moderado"),CONCATENATE("R11C",'Mapa final'!$R$39),"")</f>
        <v/>
      </c>
      <c r="M166" s="221" t="str">
        <f ca="1">IF(AND('Mapa final'!$AB$37="Baja",'Mapa final'!$AD$37="Moderado"),CONCATENATE("R11C",'Mapa final'!$R$37),"")</f>
        <v/>
      </c>
      <c r="N166" s="222" t="str">
        <f>IF(AND('Mapa final'!$AB$38="Baja",'Mapa final'!$AD$38="Moderado"),CONCATENATE("R11C",'Mapa final'!$R$38),"")</f>
        <v/>
      </c>
      <c r="O166" s="223" t="str">
        <f>IF(AND('Mapa final'!$AB$39="Baja",'Mapa final'!$AD$39="Moderado"),CONCATENATE("R11C",'Mapa final'!$R$39),"")</f>
        <v/>
      </c>
      <c r="P166" s="221" t="str">
        <f ca="1">IF(AND('Mapa final'!$AB$37="Baja",'Mapa final'!$AD$37="Moderado"),CONCATENATE("R11C",'Mapa final'!$R$37),"")</f>
        <v/>
      </c>
      <c r="Q166" s="222" t="str">
        <f>IF(AND('Mapa final'!$AB$38="Baja",'Mapa final'!$AD$38="Moderado"),CONCATENATE("R11C",'Mapa final'!$R$38),"")</f>
        <v/>
      </c>
      <c r="R166" s="223" t="str">
        <f>IF(AND('Mapa final'!$AB$39="Baja",'Mapa final'!$AD$39="Moderado"),CONCATENATE("R11C",'Mapa final'!$R$39),"")</f>
        <v/>
      </c>
      <c r="S166" s="87" t="str">
        <f ca="1">IF(AND('Mapa final'!$AB$37="Baja",'Mapa final'!$AD$37="Mayor"),CONCATENATE("R11C",'Mapa final'!$R$37),"")</f>
        <v/>
      </c>
      <c r="T166" s="40" t="str">
        <f>IF(AND('Mapa final'!$AB$38="Baja",'Mapa final'!$AD$38="Mayor"),CONCATENATE("R11C",'Mapa final'!$R$38),"")</f>
        <v/>
      </c>
      <c r="U166" s="88" t="str">
        <f>IF(AND('Mapa final'!$AB$39="Baja",'Mapa final'!$AD$39="Mayor"),CONCATENATE("R11C",'Mapa final'!$R$39),"")</f>
        <v/>
      </c>
      <c r="V166" s="215" t="str">
        <f ca="1">IF(AND('Mapa final'!$AB$37="Baja",'Mapa final'!$AD$37="Catastrófico"),CONCATENATE("R11C",'Mapa final'!$R$37),"")</f>
        <v/>
      </c>
      <c r="W166" s="216" t="str">
        <f>IF(AND('Mapa final'!$AB$38="Baja",'Mapa final'!$AD$38="Catastrófico"),CONCATENATE("R11C",'Mapa final'!$R$38),"")</f>
        <v/>
      </c>
      <c r="X166" s="217" t="str">
        <f>IF(AND('Mapa final'!$AB$39="Baja",'Mapa final'!$AD$39="Catastrófico"),CONCATENATE("R11C",'Mapa final'!$R$39),"")</f>
        <v/>
      </c>
      <c r="Y166" s="41"/>
      <c r="Z166" s="315"/>
      <c r="AA166" s="316"/>
      <c r="AB166" s="316"/>
      <c r="AC166" s="316"/>
      <c r="AD166" s="316"/>
      <c r="AE166" s="317"/>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row>
    <row r="167" spans="1:61" ht="15" customHeight="1" x14ac:dyDescent="0.25">
      <c r="A167" s="41"/>
      <c r="B167" s="301"/>
      <c r="C167" s="302"/>
      <c r="D167" s="303"/>
      <c r="E167" s="286"/>
      <c r="F167" s="287"/>
      <c r="G167" s="287"/>
      <c r="H167" s="287"/>
      <c r="I167" s="287"/>
      <c r="J167" s="230" t="str">
        <f ca="1">IF(AND('Mapa final'!$AB$40="Baja",'Mapa final'!$AD$40="Moderado"),CONCATENATE("R12C",'Mapa final'!$R$40),"")</f>
        <v>R12C1</v>
      </c>
      <c r="K167" s="231" t="str">
        <f>IF(AND('Mapa final'!$AB$41="Baja",'Mapa final'!$AD$41="Moderado"),CONCATENATE("R12C",'Mapa final'!$R$41),"")</f>
        <v/>
      </c>
      <c r="L167" s="232" t="str">
        <f>IF(AND('Mapa final'!$AB$42="Baja",'Mapa final'!$AD$42="Moderado"),CONCATENATE("R12C",'Mapa final'!$R$42),"")</f>
        <v/>
      </c>
      <c r="M167" s="221" t="str">
        <f ca="1">IF(AND('Mapa final'!$AB$40="Baja",'Mapa final'!$AD$40="Moderado"),CONCATENATE("R12C",'Mapa final'!$R$40),"")</f>
        <v>R12C1</v>
      </c>
      <c r="N167" s="222" t="str">
        <f>IF(AND('Mapa final'!$AB$41="Baja",'Mapa final'!$AD$41="Moderado"),CONCATENATE("R12C",'Mapa final'!$R$41),"")</f>
        <v/>
      </c>
      <c r="O167" s="223" t="str">
        <f>IF(AND('Mapa final'!$AB$42="Baja",'Mapa final'!$AD$42="Moderado"),CONCATENATE("R12C",'Mapa final'!$R$42),"")</f>
        <v/>
      </c>
      <c r="P167" s="221" t="str">
        <f ca="1">IF(AND('Mapa final'!$AB$40="Baja",'Mapa final'!$AD$40="Moderado"),CONCATENATE("R12C",'Mapa final'!$R$40),"")</f>
        <v>R12C1</v>
      </c>
      <c r="Q167" s="222" t="str">
        <f>IF(AND('Mapa final'!$AB$41="Baja",'Mapa final'!$AD$41="Moderado"),CONCATENATE("R12C",'Mapa final'!$R$41),"")</f>
        <v/>
      </c>
      <c r="R167" s="223" t="str">
        <f>IF(AND('Mapa final'!$AB$42="Baja",'Mapa final'!$AD$42="Moderado"),CONCATENATE("R12C",'Mapa final'!$R$42),"")</f>
        <v/>
      </c>
      <c r="S167" s="87" t="str">
        <f ca="1">IF(AND('Mapa final'!$AB$40="Baja",'Mapa final'!$AD$40="Mayor"),CONCATENATE("R12C",'Mapa final'!$R$40),"")</f>
        <v/>
      </c>
      <c r="T167" s="40" t="str">
        <f>IF(AND('Mapa final'!$AB$41="Baja",'Mapa final'!$AD$41="Mayor"),CONCATENATE("R12C",'Mapa final'!$R$41),"")</f>
        <v/>
      </c>
      <c r="U167" s="88" t="str">
        <f>IF(AND('Mapa final'!$AB$42="Baja",'Mapa final'!$AD$42="Mayor"),CONCATENATE("R12C",'Mapa final'!$R$42),"")</f>
        <v/>
      </c>
      <c r="V167" s="215" t="str">
        <f ca="1">IF(AND('Mapa final'!$AB$40="Baja",'Mapa final'!$AD$40="Catastrófico"),CONCATENATE("R12C",'Mapa final'!$R$40),"")</f>
        <v/>
      </c>
      <c r="W167" s="216" t="str">
        <f>IF(AND('Mapa final'!$AB$41="Baja",'Mapa final'!$AD$41="Catastrófico"),CONCATENATE("R12C",'Mapa final'!$R$41),"")</f>
        <v/>
      </c>
      <c r="X167" s="217" t="str">
        <f>IF(AND('Mapa final'!$AB$42="Baja",'Mapa final'!$AD$42="Catastrófico"),CONCATENATE("R12C",'Mapa final'!$R$42),"")</f>
        <v/>
      </c>
      <c r="Y167" s="41"/>
      <c r="Z167" s="315"/>
      <c r="AA167" s="316"/>
      <c r="AB167" s="316"/>
      <c r="AC167" s="316"/>
      <c r="AD167" s="316"/>
      <c r="AE167" s="317"/>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row>
    <row r="168" spans="1:61" ht="15" customHeight="1" x14ac:dyDescent="0.25">
      <c r="A168" s="41"/>
      <c r="B168" s="301"/>
      <c r="C168" s="302"/>
      <c r="D168" s="303"/>
      <c r="E168" s="286"/>
      <c r="F168" s="287"/>
      <c r="G168" s="287"/>
      <c r="H168" s="287"/>
      <c r="I168" s="287"/>
      <c r="J168" s="230" t="str">
        <f ca="1">IF(AND('Mapa final'!$AB$43="Baja",'Mapa final'!$AD$43="Moderado"),CONCATENATE("R13C",'Mapa final'!$R$43),"")</f>
        <v/>
      </c>
      <c r="K168" s="231" t="str">
        <f>IF(AND('Mapa final'!$AB$44="Baja",'Mapa final'!$AD$44="Moderado"),CONCATENATE("R13C",'Mapa final'!$R$44),"")</f>
        <v/>
      </c>
      <c r="L168" s="232" t="str">
        <f>IF(AND('Mapa final'!$AB$45="Baja",'Mapa final'!$AD$45="Moderado"),CONCATENATE("R13C",'Mapa final'!$R$45),"")</f>
        <v/>
      </c>
      <c r="M168" s="221" t="str">
        <f ca="1">IF(AND('Mapa final'!$AB$43="Baja",'Mapa final'!$AD$43="Moderado"),CONCATENATE("R13C",'Mapa final'!$R$43),"")</f>
        <v/>
      </c>
      <c r="N168" s="222" t="str">
        <f>IF(AND('Mapa final'!$AB$44="Baja",'Mapa final'!$AD$44="Moderado"),CONCATENATE("R13C",'Mapa final'!$R$44),"")</f>
        <v/>
      </c>
      <c r="O168" s="223" t="str">
        <f>IF(AND('Mapa final'!$AB$45="Baja",'Mapa final'!$AD$45="Moderado"),CONCATENATE("R13C",'Mapa final'!$R$45),"")</f>
        <v/>
      </c>
      <c r="P168" s="221" t="str">
        <f ca="1">IF(AND('Mapa final'!$AB$43="Baja",'Mapa final'!$AD$43="Moderado"),CONCATENATE("R13C",'Mapa final'!$R$43),"")</f>
        <v/>
      </c>
      <c r="Q168" s="222" t="str">
        <f>IF(AND('Mapa final'!$AB$44="Baja",'Mapa final'!$AD$44="Moderado"),CONCATENATE("R13C",'Mapa final'!$R$44),"")</f>
        <v/>
      </c>
      <c r="R168" s="223" t="str">
        <f>IF(AND('Mapa final'!$AB$45="Baja",'Mapa final'!$AD$45="Moderado"),CONCATENATE("R13C",'Mapa final'!$R$45),"")</f>
        <v/>
      </c>
      <c r="S168" s="87" t="str">
        <f ca="1">IF(AND('Mapa final'!$AB$43="Baja",'Mapa final'!$AD$43="Mayor"),CONCATENATE("R13C",'Mapa final'!$R$43),"")</f>
        <v/>
      </c>
      <c r="T168" s="40" t="str">
        <f>IF(AND('Mapa final'!$AB$44="Baja",'Mapa final'!$AD$44="Mayor"),CONCATENATE("R13C",'Mapa final'!$R$44),"")</f>
        <v/>
      </c>
      <c r="U168" s="88" t="str">
        <f>IF(AND('Mapa final'!$AB$45="Baja",'Mapa final'!$AD$45="Mayor"),CONCATENATE("R13C",'Mapa final'!$R$45),"")</f>
        <v/>
      </c>
      <c r="V168" s="215" t="str">
        <f ca="1">IF(AND('Mapa final'!$AB$43="Baja",'Mapa final'!$AD$43="Catastrófico"),CONCATENATE("R13C",'Mapa final'!$R$43),"")</f>
        <v/>
      </c>
      <c r="W168" s="216" t="str">
        <f>IF(AND('Mapa final'!$AB$44="Baja",'Mapa final'!$AD$44="Catastrófico"),CONCATENATE("R13C",'Mapa final'!$R$44),"")</f>
        <v/>
      </c>
      <c r="X168" s="217" t="str">
        <f>IF(AND('Mapa final'!$AB$45="Baja",'Mapa final'!$AD$45="Catastrófico"),CONCATENATE("R13C",'Mapa final'!$R$45),"")</f>
        <v/>
      </c>
      <c r="Y168" s="41"/>
      <c r="Z168" s="315"/>
      <c r="AA168" s="316"/>
      <c r="AB168" s="316"/>
      <c r="AC168" s="316"/>
      <c r="AD168" s="316"/>
      <c r="AE168" s="317"/>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row>
    <row r="169" spans="1:61" ht="15" customHeight="1" x14ac:dyDescent="0.25">
      <c r="A169" s="41"/>
      <c r="B169" s="301"/>
      <c r="C169" s="302"/>
      <c r="D169" s="303"/>
      <c r="E169" s="286"/>
      <c r="F169" s="287"/>
      <c r="G169" s="287"/>
      <c r="H169" s="287"/>
      <c r="I169" s="287"/>
      <c r="J169" s="230" t="str">
        <f ca="1">IF(AND('Mapa final'!$AB$46="Baja",'Mapa final'!$AD$46="Moderado"),CONCATENATE("R14C",'Mapa final'!$R$46),"")</f>
        <v>R14C1</v>
      </c>
      <c r="K169" s="231" t="str">
        <f>IF(AND('Mapa final'!$AB$47="Baja",'Mapa final'!$AD$47="Moderado"),CONCATENATE("R14C",'Mapa final'!$R$47),"")</f>
        <v/>
      </c>
      <c r="L169" s="232" t="str">
        <f>IF(AND('Mapa final'!$AB$48="Baja",'Mapa final'!$AD$48="Moderado"),CONCATENATE("R14C",'Mapa final'!$R$48),"")</f>
        <v/>
      </c>
      <c r="M169" s="221" t="str">
        <f ca="1">IF(AND('Mapa final'!$AB$46="Baja",'Mapa final'!$AD$46="Moderado"),CONCATENATE("R14C",'Mapa final'!$R$46),"")</f>
        <v>R14C1</v>
      </c>
      <c r="N169" s="222" t="str">
        <f>IF(AND('Mapa final'!$AB$47="Baja",'Mapa final'!$AD$47="Moderado"),CONCATENATE("R14C",'Mapa final'!$R$47),"")</f>
        <v/>
      </c>
      <c r="O169" s="223" t="str">
        <f>IF(AND('Mapa final'!$AB$48="Baja",'Mapa final'!$AD$48="Moderado"),CONCATENATE("R14C",'Mapa final'!$R$48),"")</f>
        <v/>
      </c>
      <c r="P169" s="221" t="str">
        <f ca="1">IF(AND('Mapa final'!$AB$46="Baja",'Mapa final'!$AD$46="Moderado"),CONCATENATE("R14C",'Mapa final'!$R$46),"")</f>
        <v>R14C1</v>
      </c>
      <c r="Q169" s="222" t="str">
        <f>IF(AND('Mapa final'!$AB$47="Baja",'Mapa final'!$AD$47="Moderado"),CONCATENATE("R14C",'Mapa final'!$R$47),"")</f>
        <v/>
      </c>
      <c r="R169" s="223" t="str">
        <f>IF(AND('Mapa final'!$AB$48="Baja",'Mapa final'!$AD$48="Moderado"),CONCATENATE("R14C",'Mapa final'!$R$48),"")</f>
        <v/>
      </c>
      <c r="S169" s="87" t="str">
        <f ca="1">IF(AND('Mapa final'!$AB$46="Baja",'Mapa final'!$AD$46="Mayor"),CONCATENATE("R14C",'Mapa final'!$R$46),"")</f>
        <v/>
      </c>
      <c r="T169" s="40" t="str">
        <f>IF(AND('Mapa final'!$AB$47="Baja",'Mapa final'!$AD$47="Mayor"),CONCATENATE("R14C",'Mapa final'!$R$47),"")</f>
        <v/>
      </c>
      <c r="U169" s="88" t="str">
        <f>IF(AND('Mapa final'!$AB$48="Baja",'Mapa final'!$AD$48="Mayor"),CONCATENATE("R14C",'Mapa final'!$R$48),"")</f>
        <v/>
      </c>
      <c r="V169" s="215" t="str">
        <f ca="1">IF(AND('Mapa final'!$AB$46="Baja",'Mapa final'!$AD$46="Catastrófico"),CONCATENATE("R14C",'Mapa final'!$R$46),"")</f>
        <v/>
      </c>
      <c r="W169" s="216" t="str">
        <f>IF(AND('Mapa final'!$AB$47="Baja",'Mapa final'!$AD$47="Catastrófico"),CONCATENATE("R14C",'Mapa final'!$R$47),"")</f>
        <v/>
      </c>
      <c r="X169" s="217" t="str">
        <f>IF(AND('Mapa final'!$AB$48="Baja",'Mapa final'!$AD$48="Catastrófico"),CONCATENATE("R14C",'Mapa final'!$R$48),"")</f>
        <v/>
      </c>
      <c r="Y169" s="41"/>
      <c r="Z169" s="315"/>
      <c r="AA169" s="316"/>
      <c r="AB169" s="316"/>
      <c r="AC169" s="316"/>
      <c r="AD169" s="316"/>
      <c r="AE169" s="317"/>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row>
    <row r="170" spans="1:61" ht="15" customHeight="1" x14ac:dyDescent="0.25">
      <c r="A170" s="41"/>
      <c r="B170" s="301"/>
      <c r="C170" s="302"/>
      <c r="D170" s="303"/>
      <c r="E170" s="286"/>
      <c r="F170" s="287"/>
      <c r="G170" s="287"/>
      <c r="H170" s="287"/>
      <c r="I170" s="287"/>
      <c r="J170" s="230" t="str">
        <f ca="1">IF(AND('Mapa final'!$AB$49="Baja",'Mapa final'!$AD$49="Moderado"),CONCATENATE("R15C",'Mapa final'!$R$49),"")</f>
        <v/>
      </c>
      <c r="K170" s="231" t="str">
        <f>IF(AND('Mapa final'!$AB$50="Baja",'Mapa final'!$AD$50="Moderado"),CONCATENATE("R15C",'Mapa final'!$R$50),"")</f>
        <v/>
      </c>
      <c r="L170" s="232" t="str">
        <f>IF(AND('Mapa final'!$AB$51="Baja",'Mapa final'!$AD$51="Moderado"),CONCATENATE("R15C",'Mapa final'!$R$51),"")</f>
        <v/>
      </c>
      <c r="M170" s="221" t="str">
        <f ca="1">IF(AND('Mapa final'!$AB$49="Baja",'Mapa final'!$AD$49="Moderado"),CONCATENATE("R15C",'Mapa final'!$R$49),"")</f>
        <v/>
      </c>
      <c r="N170" s="222" t="str">
        <f>IF(AND('Mapa final'!$AB$50="Baja",'Mapa final'!$AD$50="Moderado"),CONCATENATE("R15C",'Mapa final'!$R$50),"")</f>
        <v/>
      </c>
      <c r="O170" s="223" t="str">
        <f>IF(AND('Mapa final'!$AB$51="Baja",'Mapa final'!$AD$51="Moderado"),CONCATENATE("R15C",'Mapa final'!$R$51),"")</f>
        <v/>
      </c>
      <c r="P170" s="221" t="str">
        <f ca="1">IF(AND('Mapa final'!$AB$49="Baja",'Mapa final'!$AD$49="Moderado"),CONCATENATE("R15C",'Mapa final'!$R$49),"")</f>
        <v/>
      </c>
      <c r="Q170" s="222" t="str">
        <f>IF(AND('Mapa final'!$AB$50="Baja",'Mapa final'!$AD$50="Moderado"),CONCATENATE("R15C",'Mapa final'!$R$50),"")</f>
        <v/>
      </c>
      <c r="R170" s="223" t="str">
        <f>IF(AND('Mapa final'!$AB$51="Baja",'Mapa final'!$AD$51="Moderado"),CONCATENATE("R15C",'Mapa final'!$R$51),"")</f>
        <v/>
      </c>
      <c r="S170" s="87" t="str">
        <f ca="1">IF(AND('Mapa final'!$AB$49="Baja",'Mapa final'!$AD$49="Mayor"),CONCATENATE("R15C",'Mapa final'!$R$49),"")</f>
        <v/>
      </c>
      <c r="T170" s="40" t="str">
        <f>IF(AND('Mapa final'!$AB$50="Baja",'Mapa final'!$AD$50="Mayor"),CONCATENATE("R15C",'Mapa final'!$R$50),"")</f>
        <v/>
      </c>
      <c r="U170" s="88" t="str">
        <f>IF(AND('Mapa final'!$AB$51="Baja",'Mapa final'!$AD$51="Mayor"),CONCATENATE("R15C",'Mapa final'!$R$51),"")</f>
        <v/>
      </c>
      <c r="V170" s="215" t="str">
        <f ca="1">IF(AND('Mapa final'!$AB$49="Baja",'Mapa final'!$AD$49="Catastrófico"),CONCATENATE("R15C",'Mapa final'!$R$49),"")</f>
        <v/>
      </c>
      <c r="W170" s="216" t="str">
        <f>IF(AND('Mapa final'!$AB$50="Baja",'Mapa final'!$AD$50="Catastrófico"),CONCATENATE("R15C",'Mapa final'!$R$50),"")</f>
        <v/>
      </c>
      <c r="X170" s="217" t="str">
        <f>IF(AND('Mapa final'!$AB$51="Baja",'Mapa final'!$AD$51="Catastrófico"),CONCATENATE("R15C",'Mapa final'!$R$51),"")</f>
        <v/>
      </c>
      <c r="Y170" s="41"/>
      <c r="Z170" s="315"/>
      <c r="AA170" s="316"/>
      <c r="AB170" s="316"/>
      <c r="AC170" s="316"/>
      <c r="AD170" s="316"/>
      <c r="AE170" s="317"/>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row>
    <row r="171" spans="1:61" ht="15" customHeight="1" x14ac:dyDescent="0.25">
      <c r="A171" s="41"/>
      <c r="B171" s="301"/>
      <c r="C171" s="302"/>
      <c r="D171" s="303"/>
      <c r="E171" s="286"/>
      <c r="F171" s="287"/>
      <c r="G171" s="287"/>
      <c r="H171" s="287"/>
      <c r="I171" s="287"/>
      <c r="J171" s="230" t="str">
        <f ca="1">IF(AND('Mapa final'!$AB$52="Baja",'Mapa final'!$AD$52="Moderado"),CONCATENATE("R16C",'Mapa final'!$R$52),"")</f>
        <v/>
      </c>
      <c r="K171" s="231" t="str">
        <f>IF(AND('Mapa final'!$AB$53="Baja",'Mapa final'!$AD$53="Moderado"),CONCATENATE("R16C",'Mapa final'!$R$53),"")</f>
        <v>R16C2</v>
      </c>
      <c r="L171" s="232" t="str">
        <f>IF(AND('Mapa final'!$AB$54="Baja",'Mapa final'!$AD$54="Moderado"),CONCATENATE("R16C",'Mapa final'!$R$54),"")</f>
        <v/>
      </c>
      <c r="M171" s="221" t="str">
        <f ca="1">IF(AND('Mapa final'!$AB$52="Baja",'Mapa final'!$AD$52="Moderado"),CONCATENATE("R16C",'Mapa final'!$R$52),"")</f>
        <v/>
      </c>
      <c r="N171" s="222" t="str">
        <f>IF(AND('Mapa final'!$AB$53="Baja",'Mapa final'!$AD$53="Moderado"),CONCATENATE("R16C",'Mapa final'!$R$53),"")</f>
        <v>R16C2</v>
      </c>
      <c r="O171" s="223" t="str">
        <f>IF(AND('Mapa final'!$AB$54="Baja",'Mapa final'!$AD$54="Moderado"),CONCATENATE("R16C",'Mapa final'!$R$54),"")</f>
        <v/>
      </c>
      <c r="P171" s="221" t="str">
        <f ca="1">IF(AND('Mapa final'!$AB$52="Baja",'Mapa final'!$AD$52="Moderado"),CONCATENATE("R16C",'Mapa final'!$R$52),"")</f>
        <v/>
      </c>
      <c r="Q171" s="222" t="str">
        <f>IF(AND('Mapa final'!$AB$53="Baja",'Mapa final'!$AD$53="Moderado"),CONCATENATE("R16C",'Mapa final'!$R$53),"")</f>
        <v>R16C2</v>
      </c>
      <c r="R171" s="223" t="str">
        <f>IF(AND('Mapa final'!$AB$54="Baja",'Mapa final'!$AD$54="Moderado"),CONCATENATE("R16C",'Mapa final'!$R$54),"")</f>
        <v/>
      </c>
      <c r="S171" s="87" t="str">
        <f ca="1">IF(AND('Mapa final'!$AB$52="Baja",'Mapa final'!$AD$52="Mayor"),CONCATENATE("R16C",'Mapa final'!$R$52),"")</f>
        <v/>
      </c>
      <c r="T171" s="40" t="str">
        <f>IF(AND('Mapa final'!$AB$53="Baja",'Mapa final'!$AD$53="Mayor"),CONCATENATE("R16C",'Mapa final'!$R$53),"")</f>
        <v/>
      </c>
      <c r="U171" s="88" t="str">
        <f>IF(AND('Mapa final'!$AB$54="Baja",'Mapa final'!$AD$54="Mayor"),CONCATENATE("R16C",'Mapa final'!$R$54),"")</f>
        <v/>
      </c>
      <c r="V171" s="215" t="str">
        <f ca="1">IF(AND('Mapa final'!$AB$52="Baja",'Mapa final'!$AD$52="Catastrófico"),CONCATENATE("R16C",'Mapa final'!$R$52),"")</f>
        <v/>
      </c>
      <c r="W171" s="216" t="str">
        <f>IF(AND('Mapa final'!$AB$53="Baja",'Mapa final'!$AD$53="Catastrófico"),CONCATENATE("R16C",'Mapa final'!$R$53),"")</f>
        <v/>
      </c>
      <c r="X171" s="217" t="str">
        <f>IF(AND('Mapa final'!$AB$54="Baja",'Mapa final'!$AD$54="Catastrófico"),CONCATENATE("R16C",'Mapa final'!$R$54),"")</f>
        <v/>
      </c>
      <c r="Y171" s="41"/>
      <c r="Z171" s="315"/>
      <c r="AA171" s="316"/>
      <c r="AB171" s="316"/>
      <c r="AC171" s="316"/>
      <c r="AD171" s="316"/>
      <c r="AE171" s="317"/>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row>
    <row r="172" spans="1:61" ht="15" customHeight="1" x14ac:dyDescent="0.25">
      <c r="A172" s="41"/>
      <c r="B172" s="301"/>
      <c r="C172" s="302"/>
      <c r="D172" s="303"/>
      <c r="E172" s="286"/>
      <c r="F172" s="287"/>
      <c r="G172" s="287"/>
      <c r="H172" s="287"/>
      <c r="I172" s="287"/>
      <c r="J172" s="230" t="str">
        <f ca="1">IF(AND('Mapa final'!$AB$55="Baja",'Mapa final'!$AD$55="Moderado"),CONCATENATE("R17",'Mapa final'!$R$55),"")</f>
        <v/>
      </c>
      <c r="K172" s="231" t="str">
        <f>IF(AND('Mapa final'!$AB$56="Baja",'Mapa final'!$AD$56="Moderado"),CONCATENATE("R17C",'Mapa final'!$R$56),"")</f>
        <v/>
      </c>
      <c r="L172" s="232" t="str">
        <f>IF(AND('Mapa final'!$AB$57="Baja",'Mapa final'!$AD$57="Moderado"),CONCATENATE("R17C",'Mapa final'!$R$57),"")</f>
        <v/>
      </c>
      <c r="M172" s="221" t="str">
        <f ca="1">IF(AND('Mapa final'!$AB$55="Baja",'Mapa final'!$AD$55="Moderado"),CONCATENATE("R17",'Mapa final'!$R$55),"")</f>
        <v/>
      </c>
      <c r="N172" s="222" t="str">
        <f>IF(AND('Mapa final'!$AB$56="Baja",'Mapa final'!$AD$56="Moderado"),CONCATENATE("R17C",'Mapa final'!$R$56),"")</f>
        <v/>
      </c>
      <c r="O172" s="223" t="str">
        <f>IF(AND('Mapa final'!$AB$57="Baja",'Mapa final'!$AD$57="Moderado"),CONCATENATE("R17C",'Mapa final'!$R$57),"")</f>
        <v/>
      </c>
      <c r="P172" s="221" t="str">
        <f ca="1">IF(AND('Mapa final'!$AB$55="Baja",'Mapa final'!$AD$55="Moderado"),CONCATENATE("R17",'Mapa final'!$R$55),"")</f>
        <v/>
      </c>
      <c r="Q172" s="222" t="str">
        <f>IF(AND('Mapa final'!$AB$56="Baja",'Mapa final'!$AD$56="Moderado"),CONCATENATE("R17C",'Mapa final'!$R$56),"")</f>
        <v/>
      </c>
      <c r="R172" s="223" t="str">
        <f>IF(AND('Mapa final'!$AB$57="Baja",'Mapa final'!$AD$57="Moderado"),CONCATENATE("R17C",'Mapa final'!$R$57),"")</f>
        <v/>
      </c>
      <c r="S172" s="87" t="str">
        <f ca="1">IF(AND('Mapa final'!$AB$55="Baja",'Mapa final'!$AD$55="Mayor"),CONCATENATE("R17",'Mapa final'!$R$55),"")</f>
        <v/>
      </c>
      <c r="T172" s="40" t="str">
        <f>IF(AND('Mapa final'!$AB$56="Baja",'Mapa final'!$AD$56="Mayor"),CONCATENATE("R17C",'Mapa final'!$R$56),"")</f>
        <v/>
      </c>
      <c r="U172" s="88" t="str">
        <f>IF(AND('Mapa final'!$AB$57="Baja",'Mapa final'!$AD$57="Mayor"),CONCATENATE("R17C",'Mapa final'!$R$57),"")</f>
        <v/>
      </c>
      <c r="V172" s="215" t="str">
        <f ca="1">IF(AND('Mapa final'!$AB$55="Baja",'Mapa final'!$AD$55="Catastrófico"),CONCATENATE("R17",'Mapa final'!$R$55),"")</f>
        <v/>
      </c>
      <c r="W172" s="216" t="str">
        <f>IF(AND('Mapa final'!$AB$56="Baja",'Mapa final'!$AD$56="Catastrófico"),CONCATENATE("R17C",'Mapa final'!$R$56),"")</f>
        <v/>
      </c>
      <c r="X172" s="217" t="str">
        <f>IF(AND('Mapa final'!$AB$57="Baja",'Mapa final'!$AD$57="Catastrófico"),CONCATENATE("R17C",'Mapa final'!$R$57),"")</f>
        <v/>
      </c>
      <c r="Y172" s="41"/>
      <c r="Z172" s="315"/>
      <c r="AA172" s="316"/>
      <c r="AB172" s="316"/>
      <c r="AC172" s="316"/>
      <c r="AD172" s="316"/>
      <c r="AE172" s="317"/>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row>
    <row r="173" spans="1:61" ht="15" customHeight="1" x14ac:dyDescent="0.25">
      <c r="A173" s="41"/>
      <c r="B173" s="301"/>
      <c r="C173" s="302"/>
      <c r="D173" s="303"/>
      <c r="E173" s="286"/>
      <c r="F173" s="287"/>
      <c r="G173" s="287"/>
      <c r="H173" s="287"/>
      <c r="I173" s="287"/>
      <c r="J173" s="230" t="str">
        <f ca="1">IF(AND('Mapa final'!$AB$58="Baja",'Mapa final'!$AD$58="Moderado"),CONCATENATE("R18C",'Mapa final'!$R$58),"")</f>
        <v/>
      </c>
      <c r="K173" s="231" t="str">
        <f>IF(AND('Mapa final'!$AB$59="Baja",'Mapa final'!$AD$59="Moderado"),CONCATENATE("R18C",'Mapa final'!$R$59),"")</f>
        <v/>
      </c>
      <c r="L173" s="232" t="str">
        <f>IF(AND('Mapa final'!$AB$60="Baja",'Mapa final'!$AD$60="Moderado"),CONCATENATE("R18C",'Mapa final'!$R$60),"")</f>
        <v/>
      </c>
      <c r="M173" s="221" t="str">
        <f ca="1">IF(AND('Mapa final'!$AB$58="Baja",'Mapa final'!$AD$58="Moderado"),CONCATENATE("R18C",'Mapa final'!$R$58),"")</f>
        <v/>
      </c>
      <c r="N173" s="222" t="str">
        <f>IF(AND('Mapa final'!$AB$59="Baja",'Mapa final'!$AD$59="Moderado"),CONCATENATE("R18C",'Mapa final'!$R$59),"")</f>
        <v/>
      </c>
      <c r="O173" s="223" t="str">
        <f>IF(AND('Mapa final'!$AB$60="Baja",'Mapa final'!$AD$60="Moderado"),CONCATENATE("R18C",'Mapa final'!$R$60),"")</f>
        <v/>
      </c>
      <c r="P173" s="221" t="str">
        <f ca="1">IF(AND('Mapa final'!$AB$58="Baja",'Mapa final'!$AD$58="Moderado"),CONCATENATE("R18C",'Mapa final'!$R$58),"")</f>
        <v/>
      </c>
      <c r="Q173" s="222" t="str">
        <f>IF(AND('Mapa final'!$AB$59="Baja",'Mapa final'!$AD$59="Moderado"),CONCATENATE("R18C",'Mapa final'!$R$59),"")</f>
        <v/>
      </c>
      <c r="R173" s="223" t="str">
        <f>IF(AND('Mapa final'!$AB$60="Baja",'Mapa final'!$AD$60="Moderado"),CONCATENATE("R18C",'Mapa final'!$R$60),"")</f>
        <v/>
      </c>
      <c r="S173" s="87" t="str">
        <f ca="1">IF(AND('Mapa final'!$AB$58="Baja",'Mapa final'!$AD$58="Mayor"),CONCATENATE("R18C",'Mapa final'!$R$58),"")</f>
        <v>R18C1</v>
      </c>
      <c r="T173" s="40" t="str">
        <f>IF(AND('Mapa final'!$AB$59="Baja",'Mapa final'!$AD$59="Mayor"),CONCATENATE("R18C",'Mapa final'!$R$59),"")</f>
        <v/>
      </c>
      <c r="U173" s="88" t="str">
        <f>IF(AND('Mapa final'!$AB$60="Baja",'Mapa final'!$AD$60="Mayor"),CONCATENATE("R18C",'Mapa final'!$R$60),"")</f>
        <v/>
      </c>
      <c r="V173" s="215" t="str">
        <f ca="1">IF(AND('Mapa final'!$AB$58="Baja",'Mapa final'!$AD$58="Catastrófico"),CONCATENATE("R18C",'Mapa final'!$R$58),"")</f>
        <v/>
      </c>
      <c r="W173" s="216" t="str">
        <f>IF(AND('Mapa final'!$AB$59="Baja",'Mapa final'!$AD$59="Catastrófico"),CONCATENATE("R18C",'Mapa final'!$R$59),"")</f>
        <v/>
      </c>
      <c r="X173" s="217" t="str">
        <f>IF(AND('Mapa final'!$AB$60="Baja",'Mapa final'!$AD$60="Catastrófico"),CONCATENATE("R18C",'Mapa final'!$R$60),"")</f>
        <v/>
      </c>
      <c r="Y173" s="41"/>
      <c r="Z173" s="315"/>
      <c r="AA173" s="316"/>
      <c r="AB173" s="316"/>
      <c r="AC173" s="316"/>
      <c r="AD173" s="316"/>
      <c r="AE173" s="317"/>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row>
    <row r="174" spans="1:61" ht="15" customHeight="1" x14ac:dyDescent="0.25">
      <c r="A174" s="41"/>
      <c r="B174" s="301"/>
      <c r="C174" s="302"/>
      <c r="D174" s="303"/>
      <c r="E174" s="286"/>
      <c r="F174" s="287"/>
      <c r="G174" s="287"/>
      <c r="H174" s="287"/>
      <c r="I174" s="287"/>
      <c r="J174" s="230" t="str">
        <f ca="1">IF(AND('Mapa final'!$AB$61="Baja",'Mapa final'!$AD$61="Moderado"),CONCATENATE("R19C",'Mapa final'!$R$61),"")</f>
        <v/>
      </c>
      <c r="K174" s="231" t="str">
        <f>IF(AND('Mapa final'!$AB$62="Baja",'Mapa final'!$AD$62="Moderado"),CONCATENATE("R19C",'Mapa final'!$R$62),"")</f>
        <v/>
      </c>
      <c r="L174" s="232" t="str">
        <f>IF(AND('Mapa final'!$AB$63="Baja",'Mapa final'!$AD$63="Moderado"),CONCATENATE("R19C",'Mapa final'!$R$63),"")</f>
        <v/>
      </c>
      <c r="M174" s="221" t="str">
        <f ca="1">IF(AND('Mapa final'!$AB$61="Baja",'Mapa final'!$AD$61="Moderado"),CONCATENATE("R19C",'Mapa final'!$R$61),"")</f>
        <v/>
      </c>
      <c r="N174" s="222" t="str">
        <f>IF(AND('Mapa final'!$AB$62="Baja",'Mapa final'!$AD$62="Moderado"),CONCATENATE("R19C",'Mapa final'!$R$62),"")</f>
        <v/>
      </c>
      <c r="O174" s="223" t="str">
        <f>IF(AND('Mapa final'!$AB$63="Baja",'Mapa final'!$AD$63="Moderado"),CONCATENATE("R19C",'Mapa final'!$R$63),"")</f>
        <v/>
      </c>
      <c r="P174" s="221" t="str">
        <f ca="1">IF(AND('Mapa final'!$AB$61="Baja",'Mapa final'!$AD$61="Moderado"),CONCATENATE("R19C",'Mapa final'!$R$61),"")</f>
        <v/>
      </c>
      <c r="Q174" s="222" t="str">
        <f>IF(AND('Mapa final'!$AB$62="Baja",'Mapa final'!$AD$62="Moderado"),CONCATENATE("R19C",'Mapa final'!$R$62),"")</f>
        <v/>
      </c>
      <c r="R174" s="223" t="str">
        <f>IF(AND('Mapa final'!$AB$63="Baja",'Mapa final'!$AD$63="Moderado"),CONCATENATE("R19C",'Mapa final'!$R$63),"")</f>
        <v/>
      </c>
      <c r="S174" s="87" t="str">
        <f ca="1">IF(AND('Mapa final'!$AB$61="Baja",'Mapa final'!$AD$61="Mayor"),CONCATENATE("R19C",'Mapa final'!$R$61),"")</f>
        <v/>
      </c>
      <c r="T174" s="40" t="str">
        <f>IF(AND('Mapa final'!$AB$62="Baja",'Mapa final'!$AD$62="Mayor"),CONCATENATE("R19C",'Mapa final'!$R$62),"")</f>
        <v/>
      </c>
      <c r="U174" s="88" t="str">
        <f>IF(AND('Mapa final'!$AB$63="Baja",'Mapa final'!$AD$63="Mayor"),CONCATENATE("R19C",'Mapa final'!$R$63),"")</f>
        <v/>
      </c>
      <c r="V174" s="215" t="str">
        <f ca="1">IF(AND('Mapa final'!$AB$61="Baja",'Mapa final'!$AD$61="Catastrófico"),CONCATENATE("R19C",'Mapa final'!$R$61),"")</f>
        <v/>
      </c>
      <c r="W174" s="216" t="str">
        <f>IF(AND('Mapa final'!$AB$62="Baja",'Mapa final'!$AD$62="Catastrófico"),CONCATENATE("R19C",'Mapa final'!$R$62),"")</f>
        <v/>
      </c>
      <c r="X174" s="217" t="str">
        <f>IF(AND('Mapa final'!$AB$63="Baja",'Mapa final'!$AD$63="Catastrófico"),CONCATENATE("R19C",'Mapa final'!$R$63),"")</f>
        <v/>
      </c>
      <c r="Y174" s="41"/>
      <c r="Z174" s="315"/>
      <c r="AA174" s="316"/>
      <c r="AB174" s="316"/>
      <c r="AC174" s="316"/>
      <c r="AD174" s="316"/>
      <c r="AE174" s="317"/>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row>
    <row r="175" spans="1:61" ht="15" customHeight="1" x14ac:dyDescent="0.25">
      <c r="A175" s="41"/>
      <c r="B175" s="301"/>
      <c r="C175" s="302"/>
      <c r="D175" s="303"/>
      <c r="E175" s="286"/>
      <c r="F175" s="287"/>
      <c r="G175" s="287"/>
      <c r="H175" s="287"/>
      <c r="I175" s="287"/>
      <c r="J175" s="230" t="str">
        <f ca="1">IF(AND('Mapa final'!$AB$64="Baja",'Mapa final'!$AD$64="Moderado"),CONCATENATE("R20C",'Mapa final'!$R$64),"")</f>
        <v/>
      </c>
      <c r="K175" s="231" t="str">
        <f>IF(AND('Mapa final'!$AB$65="Baja",'Mapa final'!$AD$65="Moderado"),CONCATENATE("R20C",'Mapa final'!$R$65),"")</f>
        <v/>
      </c>
      <c r="L175" s="232" t="str">
        <f>IF(AND('Mapa final'!$AB$66="Baja",'Mapa final'!$AD$66="Moderado"),CONCATENATE("R20C",'Mapa final'!$R$66),"")</f>
        <v/>
      </c>
      <c r="M175" s="221" t="str">
        <f ca="1">IF(AND('Mapa final'!$AB$64="Baja",'Mapa final'!$AD$64="Moderado"),CONCATENATE("R20C",'Mapa final'!$R$64),"")</f>
        <v/>
      </c>
      <c r="N175" s="222" t="str">
        <f>IF(AND('Mapa final'!$AB$65="Baja",'Mapa final'!$AD$65="Moderado"),CONCATENATE("R20C",'Mapa final'!$R$65),"")</f>
        <v/>
      </c>
      <c r="O175" s="223" t="str">
        <f>IF(AND('Mapa final'!$AB$66="Baja",'Mapa final'!$AD$66="Moderado"),CONCATENATE("R20C",'Mapa final'!$R$66),"")</f>
        <v/>
      </c>
      <c r="P175" s="221" t="str">
        <f ca="1">IF(AND('Mapa final'!$AB$64="Baja",'Mapa final'!$AD$64="Moderado"),CONCATENATE("R20C",'Mapa final'!$R$64),"")</f>
        <v/>
      </c>
      <c r="Q175" s="222" t="str">
        <f>IF(AND('Mapa final'!$AB$65="Baja",'Mapa final'!$AD$65="Moderado"),CONCATENATE("R20C",'Mapa final'!$R$65),"")</f>
        <v/>
      </c>
      <c r="R175" s="223" t="str">
        <f>IF(AND('Mapa final'!$AB$66="Baja",'Mapa final'!$AD$66="Moderado"),CONCATENATE("R20C",'Mapa final'!$R$66),"")</f>
        <v/>
      </c>
      <c r="S175" s="87" t="str">
        <f ca="1">IF(AND('Mapa final'!$AB$64="Baja",'Mapa final'!$AD$64="Mayor"),CONCATENATE("R20C",'Mapa final'!$R$64),"")</f>
        <v/>
      </c>
      <c r="T175" s="40" t="str">
        <f>IF(AND('Mapa final'!$AB$65="Baja",'Mapa final'!$AD$65="Mayor"),CONCATENATE("R20C",'Mapa final'!$R$65),"")</f>
        <v/>
      </c>
      <c r="U175" s="88" t="str">
        <f>IF(AND('Mapa final'!$AB$66="Baja",'Mapa final'!$AD$66="Mayor"),CONCATENATE("R20C",'Mapa final'!$R$66),"")</f>
        <v/>
      </c>
      <c r="V175" s="215" t="str">
        <f ca="1">IF(AND('Mapa final'!$AB$64="Baja",'Mapa final'!$AD$64="Catastrófico"),CONCATENATE("R20C",'Mapa final'!$R$64),"")</f>
        <v/>
      </c>
      <c r="W175" s="216" t="str">
        <f>IF(AND('Mapa final'!$AB$65="Baja",'Mapa final'!$AD$65="Catastrófico"),CONCATENATE("R20C",'Mapa final'!$R$65),"")</f>
        <v/>
      </c>
      <c r="X175" s="217" t="str">
        <f>IF(AND('Mapa final'!$AB$66="Baja",'Mapa final'!$AD$66="Catastrófico"),CONCATENATE("R20C",'Mapa final'!$R$66),"")</f>
        <v/>
      </c>
      <c r="Y175" s="41"/>
      <c r="Z175" s="315"/>
      <c r="AA175" s="316"/>
      <c r="AB175" s="316"/>
      <c r="AC175" s="316"/>
      <c r="AD175" s="316"/>
      <c r="AE175" s="317"/>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row>
    <row r="176" spans="1:61" ht="15" customHeight="1" x14ac:dyDescent="0.25">
      <c r="A176" s="41"/>
      <c r="B176" s="301"/>
      <c r="C176" s="302"/>
      <c r="D176" s="303"/>
      <c r="E176" s="286"/>
      <c r="F176" s="287"/>
      <c r="G176" s="287"/>
      <c r="H176" s="287"/>
      <c r="I176" s="287"/>
      <c r="J176" s="230" t="str">
        <f ca="1">IF(AND('Mapa final'!$AB$67="Baja",'Mapa final'!$AD$67="Moderado"),CONCATENATE("R21C",'Mapa final'!$R$67),"")</f>
        <v>R21C1</v>
      </c>
      <c r="K176" s="231" t="str">
        <f>IF(AND('Mapa final'!$AB$68="Baja",'Mapa final'!$AD$68="Moderado"),CONCATENATE("R21C",'Mapa final'!$R$68),"")</f>
        <v/>
      </c>
      <c r="L176" s="232" t="str">
        <f>IF(AND('Mapa final'!$AB$69="Baja",'Mapa final'!$AD$69="Moderado"),CONCATENATE("R21C",'Mapa final'!$R$69),"")</f>
        <v/>
      </c>
      <c r="M176" s="221" t="str">
        <f ca="1">IF(AND('Mapa final'!$AB$67="Baja",'Mapa final'!$AD$67="Moderado"),CONCATENATE("R21C",'Mapa final'!$R$67),"")</f>
        <v>R21C1</v>
      </c>
      <c r="N176" s="222" t="str">
        <f>IF(AND('Mapa final'!$AB$68="Baja",'Mapa final'!$AD$68="Moderado"),CONCATENATE("R21C",'Mapa final'!$R$68),"")</f>
        <v/>
      </c>
      <c r="O176" s="223" t="str">
        <f>IF(AND('Mapa final'!$AB$69="Baja",'Mapa final'!$AD$69="Moderado"),CONCATENATE("R21C",'Mapa final'!$R$69),"")</f>
        <v/>
      </c>
      <c r="P176" s="221" t="str">
        <f ca="1">IF(AND('Mapa final'!$AB$67="Baja",'Mapa final'!$AD$67="Moderado"),CONCATENATE("R21C",'Mapa final'!$R$67),"")</f>
        <v>R21C1</v>
      </c>
      <c r="Q176" s="222" t="str">
        <f>IF(AND('Mapa final'!$AB$68="Baja",'Mapa final'!$AD$68="Moderado"),CONCATENATE("R21C",'Mapa final'!$R$68),"")</f>
        <v/>
      </c>
      <c r="R176" s="223" t="str">
        <f>IF(AND('Mapa final'!$AB$69="Baja",'Mapa final'!$AD$69="Moderado"),CONCATENATE("R21C",'Mapa final'!$R$69),"")</f>
        <v/>
      </c>
      <c r="S176" s="87" t="str">
        <f ca="1">IF(AND('Mapa final'!$AB$67="Baja",'Mapa final'!$AD$67="Mayor"),CONCATENATE("R21C",'Mapa final'!$R$67),"")</f>
        <v/>
      </c>
      <c r="T176" s="40" t="str">
        <f>IF(AND('Mapa final'!$AB$68="Baja",'Mapa final'!$AD$68="Mayor"),CONCATENATE("R21C",'Mapa final'!$R$68),"")</f>
        <v/>
      </c>
      <c r="U176" s="88" t="str">
        <f>IF(AND('Mapa final'!$AB$69="Baja",'Mapa final'!$AD$69="Mayor"),CONCATENATE("R21C",'Mapa final'!$R$69),"")</f>
        <v/>
      </c>
      <c r="V176" s="215" t="str">
        <f ca="1">IF(AND('Mapa final'!$AB$67="Baja",'Mapa final'!$AD$67="Catastrófico"),CONCATENATE("R21C",'Mapa final'!$R$67),"")</f>
        <v/>
      </c>
      <c r="W176" s="216" t="str">
        <f>IF(AND('Mapa final'!$AB$68="Baja",'Mapa final'!$AD$68="Catastrófico"),CONCATENATE("R21C",'Mapa final'!$R$68),"")</f>
        <v/>
      </c>
      <c r="X176" s="217" t="str">
        <f>IF(AND('Mapa final'!$AB$69="Baja",'Mapa final'!$AD$69="Catastrófico"),CONCATENATE("R21C",'Mapa final'!$R$69),"")</f>
        <v/>
      </c>
      <c r="Y176" s="41"/>
      <c r="Z176" s="315"/>
      <c r="AA176" s="316"/>
      <c r="AB176" s="316"/>
      <c r="AC176" s="316"/>
      <c r="AD176" s="316"/>
      <c r="AE176" s="317"/>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row>
    <row r="177" spans="1:61" ht="15" customHeight="1" x14ac:dyDescent="0.25">
      <c r="A177" s="41"/>
      <c r="B177" s="301"/>
      <c r="C177" s="302"/>
      <c r="D177" s="303"/>
      <c r="E177" s="286"/>
      <c r="F177" s="287"/>
      <c r="G177" s="287"/>
      <c r="H177" s="287"/>
      <c r="I177" s="287"/>
      <c r="J177" s="230" t="str">
        <f ca="1">IF(AND('Mapa final'!$AB$70="Baja",'Mapa final'!$AD$70="Moderado"),CONCATENATE("R22C",'Mapa final'!$R$70),"")</f>
        <v/>
      </c>
      <c r="K177" s="231" t="str">
        <f>IF(AND('Mapa final'!$AB$71="Baja",'Mapa final'!$AD$71="Moderado"),CONCATENATE("R22C",'Mapa final'!$R$71),"")</f>
        <v/>
      </c>
      <c r="L177" s="232" t="str">
        <f>IF(AND('Mapa final'!$AB$72="Baja",'Mapa final'!$AD$72="Moderado"),CONCATENATE("R22C",'Mapa final'!$R$72),"")</f>
        <v/>
      </c>
      <c r="M177" s="221" t="str">
        <f ca="1">IF(AND('Mapa final'!$AB$70="Baja",'Mapa final'!$AD$70="Moderado"),CONCATENATE("R22C",'Mapa final'!$R$70),"")</f>
        <v/>
      </c>
      <c r="N177" s="222" t="str">
        <f>IF(AND('Mapa final'!$AB$71="Baja",'Mapa final'!$AD$71="Moderado"),CONCATENATE("R22C",'Mapa final'!$R$71),"")</f>
        <v/>
      </c>
      <c r="O177" s="223" t="str">
        <f>IF(AND('Mapa final'!$AB$72="Baja",'Mapa final'!$AD$72="Moderado"),CONCATENATE("R22C",'Mapa final'!$R$72),"")</f>
        <v/>
      </c>
      <c r="P177" s="221" t="str">
        <f ca="1">IF(AND('Mapa final'!$AB$70="Baja",'Mapa final'!$AD$70="Moderado"),CONCATENATE("R22C",'Mapa final'!$R$70),"")</f>
        <v/>
      </c>
      <c r="Q177" s="222" t="str">
        <f>IF(AND('Mapa final'!$AB$71="Baja",'Mapa final'!$AD$71="Moderado"),CONCATENATE("R22C",'Mapa final'!$R$71),"")</f>
        <v/>
      </c>
      <c r="R177" s="223" t="str">
        <f>IF(AND('Mapa final'!$AB$72="Baja",'Mapa final'!$AD$72="Moderado"),CONCATENATE("R22C",'Mapa final'!$R$72),"")</f>
        <v/>
      </c>
      <c r="S177" s="87" t="str">
        <f ca="1">IF(AND('Mapa final'!$AB$70="Baja",'Mapa final'!$AD$70="Mayor"),CONCATENATE("R22C",'Mapa final'!$R$70),"")</f>
        <v>R22C1</v>
      </c>
      <c r="T177" s="40" t="str">
        <f>IF(AND('Mapa final'!$AB$71="Baja",'Mapa final'!$AD$71="Mayor"),CONCATENATE("R22C",'Mapa final'!$R$71),"")</f>
        <v/>
      </c>
      <c r="U177" s="88" t="str">
        <f>IF(AND('Mapa final'!$AB$72="Baja",'Mapa final'!$AD$72="Mayor"),CONCATENATE("R22C",'Mapa final'!$R$72),"")</f>
        <v/>
      </c>
      <c r="V177" s="215" t="str">
        <f ca="1">IF(AND('Mapa final'!$AB$70="Baja",'Mapa final'!$AD$70="Catastrófico"),CONCATENATE("R22C",'Mapa final'!$R$70),"")</f>
        <v/>
      </c>
      <c r="W177" s="216" t="str">
        <f>IF(AND('Mapa final'!$AB$71="Baja",'Mapa final'!$AD$71="Catastrófico"),CONCATENATE("R22C",'Mapa final'!$R$71),"")</f>
        <v/>
      </c>
      <c r="X177" s="217" t="str">
        <f>IF(AND('Mapa final'!$AB$72="Baja",'Mapa final'!$AD$72="Catastrófico"),CONCATENATE("R22C",'Mapa final'!$R$72),"")</f>
        <v/>
      </c>
      <c r="Y177" s="41"/>
      <c r="Z177" s="315"/>
      <c r="AA177" s="316"/>
      <c r="AB177" s="316"/>
      <c r="AC177" s="316"/>
      <c r="AD177" s="316"/>
      <c r="AE177" s="317"/>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row>
    <row r="178" spans="1:61" ht="15" customHeight="1" x14ac:dyDescent="0.25">
      <c r="A178" s="41"/>
      <c r="B178" s="301"/>
      <c r="C178" s="302"/>
      <c r="D178" s="303"/>
      <c r="E178" s="286"/>
      <c r="F178" s="287"/>
      <c r="G178" s="287"/>
      <c r="H178" s="287"/>
      <c r="I178" s="287"/>
      <c r="J178" s="230" t="str">
        <f ca="1">IF(AND('Mapa final'!$AB$73="Baja",'Mapa final'!$AD$73="Moderado"),CONCATENATE("R23C",'Mapa final'!$R$73),"")</f>
        <v>R23C1</v>
      </c>
      <c r="K178" s="231" t="str">
        <f>IF(AND('Mapa final'!$AB$74="Baja",'Mapa final'!$AD$74="Moderado"),CONCATENATE("R23C",'Mapa final'!$R$74),"")</f>
        <v/>
      </c>
      <c r="L178" s="232" t="str">
        <f>IF(AND('Mapa final'!$AB$75="Baja",'Mapa final'!$AD$75="Moderado"),CONCATENATE("R23C",'Mapa final'!$R$75),"")</f>
        <v/>
      </c>
      <c r="M178" s="221" t="str">
        <f ca="1">IF(AND('Mapa final'!$AB$73="Baja",'Mapa final'!$AD$73="Moderado"),CONCATENATE("R23C",'Mapa final'!$R$73),"")</f>
        <v>R23C1</v>
      </c>
      <c r="N178" s="222" t="str">
        <f>IF(AND('Mapa final'!$AB$74="Baja",'Mapa final'!$AD$74="Moderado"),CONCATENATE("R23C",'Mapa final'!$R$74),"")</f>
        <v/>
      </c>
      <c r="O178" s="223" t="str">
        <f>IF(AND('Mapa final'!$AB$75="Baja",'Mapa final'!$AD$75="Moderado"),CONCATENATE("R23C",'Mapa final'!$R$75),"")</f>
        <v/>
      </c>
      <c r="P178" s="221" t="str">
        <f ca="1">IF(AND('Mapa final'!$AB$73="Baja",'Mapa final'!$AD$73="Moderado"),CONCATENATE("R23C",'Mapa final'!$R$73),"")</f>
        <v>R23C1</v>
      </c>
      <c r="Q178" s="222" t="str">
        <f>IF(AND('Mapa final'!$AB$74="Baja",'Mapa final'!$AD$74="Moderado"),CONCATENATE("R23C",'Mapa final'!$R$74),"")</f>
        <v/>
      </c>
      <c r="R178" s="223" t="str">
        <f>IF(AND('Mapa final'!$AB$75="Baja",'Mapa final'!$AD$75="Moderado"),CONCATENATE("R23C",'Mapa final'!$R$75),"")</f>
        <v/>
      </c>
      <c r="S178" s="87" t="str">
        <f ca="1">IF(AND('Mapa final'!$AB$73="Baja",'Mapa final'!$AD$73="Mayor"),CONCATENATE("R23C",'Mapa final'!$R$73),"")</f>
        <v/>
      </c>
      <c r="T178" s="40" t="str">
        <f>IF(AND('Mapa final'!$AB$74="Baja",'Mapa final'!$AD$74="Mayor"),CONCATENATE("R23C",'Mapa final'!$R$74),"")</f>
        <v/>
      </c>
      <c r="U178" s="88" t="str">
        <f>IF(AND('Mapa final'!$AB$75="Baja",'Mapa final'!$AD$75="Mayor"),CONCATENATE("R23C",'Mapa final'!$R$75),"")</f>
        <v/>
      </c>
      <c r="V178" s="215" t="str">
        <f ca="1">IF(AND('Mapa final'!$AB$73="Baja",'Mapa final'!$AD$73="Catastrófico"),CONCATENATE("R23C",'Mapa final'!$R$73),"")</f>
        <v/>
      </c>
      <c r="W178" s="216" t="str">
        <f>IF(AND('Mapa final'!$AB$74="Baja",'Mapa final'!$AD$74="Catastrófico"),CONCATENATE("R23C",'Mapa final'!$R$74),"")</f>
        <v/>
      </c>
      <c r="X178" s="217" t="str">
        <f>IF(AND('Mapa final'!$AB$75="Baja",'Mapa final'!$AD$75="Catastrófico"),CONCATENATE("R23C",'Mapa final'!$R$75),"")</f>
        <v/>
      </c>
      <c r="Y178" s="41"/>
      <c r="Z178" s="315"/>
      <c r="AA178" s="316"/>
      <c r="AB178" s="316"/>
      <c r="AC178" s="316"/>
      <c r="AD178" s="316"/>
      <c r="AE178" s="317"/>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row>
    <row r="179" spans="1:61" ht="15" customHeight="1" x14ac:dyDescent="0.25">
      <c r="A179" s="41"/>
      <c r="B179" s="301"/>
      <c r="C179" s="302"/>
      <c r="D179" s="303"/>
      <c r="E179" s="286"/>
      <c r="F179" s="287"/>
      <c r="G179" s="287"/>
      <c r="H179" s="287"/>
      <c r="I179" s="287"/>
      <c r="J179" s="230" t="str">
        <f ca="1">IF(AND('Mapa final'!$AB$76="Baja",'Mapa final'!$AD$76="Moderado"),CONCATENATE("R24C",'Mapa final'!$R$76),"")</f>
        <v>R24C1</v>
      </c>
      <c r="K179" s="231" t="str">
        <f>IF(AND('Mapa final'!$AB$77="Baja",'Mapa final'!$AD$77="Moderado"),CONCATENATE("R24C",'Mapa final'!$R$77),"")</f>
        <v/>
      </c>
      <c r="L179" s="232" t="str">
        <f>IF(AND('Mapa final'!$AB$78="Baja",'Mapa final'!$AD$78="Moderado"),CONCATENATE("R24C",'Mapa final'!$R$78),"")</f>
        <v/>
      </c>
      <c r="M179" s="221" t="str">
        <f ca="1">IF(AND('Mapa final'!$AB$76="Baja",'Mapa final'!$AD$76="Moderado"),CONCATENATE("R24C",'Mapa final'!$R$76),"")</f>
        <v>R24C1</v>
      </c>
      <c r="N179" s="222" t="str">
        <f>IF(AND('Mapa final'!$AB$77="Baja",'Mapa final'!$AD$77="Moderado"),CONCATENATE("R24C",'Mapa final'!$R$77),"")</f>
        <v/>
      </c>
      <c r="O179" s="223" t="str">
        <f>IF(AND('Mapa final'!$AB$78="Baja",'Mapa final'!$AD$78="Moderado"),CONCATENATE("R24C",'Mapa final'!$R$78),"")</f>
        <v/>
      </c>
      <c r="P179" s="221" t="str">
        <f ca="1">IF(AND('Mapa final'!$AB$76="Baja",'Mapa final'!$AD$76="Moderado"),CONCATENATE("R24C",'Mapa final'!$R$76),"")</f>
        <v>R24C1</v>
      </c>
      <c r="Q179" s="222" t="str">
        <f>IF(AND('Mapa final'!$AB$77="Baja",'Mapa final'!$AD$77="Moderado"),CONCATENATE("R24C",'Mapa final'!$R$77),"")</f>
        <v/>
      </c>
      <c r="R179" s="223" t="str">
        <f>IF(AND('Mapa final'!$AB$78="Baja",'Mapa final'!$AD$78="Moderado"),CONCATENATE("R24C",'Mapa final'!$R$78),"")</f>
        <v/>
      </c>
      <c r="S179" s="87" t="str">
        <f ca="1">IF(AND('Mapa final'!$AB$76="Baja",'Mapa final'!$AD$76="Mayor"),CONCATENATE("R24C",'Mapa final'!$R$76),"")</f>
        <v/>
      </c>
      <c r="T179" s="40" t="str">
        <f>IF(AND('Mapa final'!$AB$77="Baja",'Mapa final'!$AD$77="Mayor"),CONCATENATE("R24C",'Mapa final'!$R$77),"")</f>
        <v/>
      </c>
      <c r="U179" s="88" t="str">
        <f>IF(AND('Mapa final'!$AB$78="Baja",'Mapa final'!$AD$78="Mayor"),CONCATENATE("R24C",'Mapa final'!$R$78),"")</f>
        <v/>
      </c>
      <c r="V179" s="215" t="str">
        <f ca="1">IF(AND('Mapa final'!$AB$76="Baja",'Mapa final'!$AD$76="Catastrófico"),CONCATENATE("R24C",'Mapa final'!$R$76),"")</f>
        <v/>
      </c>
      <c r="W179" s="216" t="str">
        <f>IF(AND('Mapa final'!$AB$77="Baja",'Mapa final'!$AD$77="Catastrófico"),CONCATENATE("R24C",'Mapa final'!$R$77),"")</f>
        <v/>
      </c>
      <c r="X179" s="217" t="str">
        <f>IF(AND('Mapa final'!$AB$78="Baja",'Mapa final'!$AD$78="Catastrófico"),CONCATENATE("R24C",'Mapa final'!$R$78),"")</f>
        <v/>
      </c>
      <c r="Y179" s="41"/>
      <c r="Z179" s="315"/>
      <c r="AA179" s="316"/>
      <c r="AB179" s="316"/>
      <c r="AC179" s="316"/>
      <c r="AD179" s="316"/>
      <c r="AE179" s="317"/>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row>
    <row r="180" spans="1:61" ht="15" customHeight="1" x14ac:dyDescent="0.25">
      <c r="A180" s="41"/>
      <c r="B180" s="301"/>
      <c r="C180" s="302"/>
      <c r="D180" s="303"/>
      <c r="E180" s="286"/>
      <c r="F180" s="287"/>
      <c r="G180" s="287"/>
      <c r="H180" s="287"/>
      <c r="I180" s="287"/>
      <c r="J180" s="230" t="str">
        <f ca="1">IF(AND('Mapa final'!$AB$79="Baja",'Mapa final'!$AD$79="Moderado"),CONCATENATE("R25C",'Mapa final'!$R$79),"")</f>
        <v/>
      </c>
      <c r="K180" s="231" t="str">
        <f ca="1">IF(AND('Mapa final'!$AB$80="Baja",'Mapa final'!$AD$80="Moderado"),CONCATENATE("R25C",'Mapa final'!$R$80),"")</f>
        <v/>
      </c>
      <c r="L180" s="232" t="str">
        <f ca="1">IF(AND('Mapa final'!$AB$81="Baja",'Mapa final'!$AD$81="Moderado"),CONCATENATE("R25C",'Mapa final'!$R$81),"")</f>
        <v/>
      </c>
      <c r="M180" s="221" t="str">
        <f ca="1">IF(AND('Mapa final'!$AB$79="Baja",'Mapa final'!$AD$79="Moderado"),CONCATENATE("R25C",'Mapa final'!$R$79),"")</f>
        <v/>
      </c>
      <c r="N180" s="222" t="str">
        <f ca="1">IF(AND('Mapa final'!$AB$80="Baja",'Mapa final'!$AD$80="Moderado"),CONCATENATE("R25C",'Mapa final'!$R$80),"")</f>
        <v/>
      </c>
      <c r="O180" s="223" t="str">
        <f ca="1">IF(AND('Mapa final'!$AB$81="Baja",'Mapa final'!$AD$81="Moderado"),CONCATENATE("R25C",'Mapa final'!$R$81),"")</f>
        <v/>
      </c>
      <c r="P180" s="221" t="str">
        <f ca="1">IF(AND('Mapa final'!$AB$79="Baja",'Mapa final'!$AD$79="Moderado"),CONCATENATE("R25C",'Mapa final'!$R$79),"")</f>
        <v/>
      </c>
      <c r="Q180" s="222" t="str">
        <f ca="1">IF(AND('Mapa final'!$AB$80="Baja",'Mapa final'!$AD$80="Moderado"),CONCATENATE("R25C",'Mapa final'!$R$80),"")</f>
        <v/>
      </c>
      <c r="R180" s="223" t="str">
        <f ca="1">IF(AND('Mapa final'!$AB$81="Baja",'Mapa final'!$AD$81="Moderado"),CONCATENATE("R25C",'Mapa final'!$R$81),"")</f>
        <v/>
      </c>
      <c r="S180" s="87" t="str">
        <f ca="1">IF(AND('Mapa final'!$AB$79="Baja",'Mapa final'!$AD$79="Mayor"),CONCATENATE("R25C",'Mapa final'!$R$79),"")</f>
        <v/>
      </c>
      <c r="T180" s="40" t="str">
        <f ca="1">IF(AND('Mapa final'!$AB$80="Baja",'Mapa final'!$AD$80="Mayor"),CONCATENATE("R25C",'Mapa final'!$R$80),"")</f>
        <v/>
      </c>
      <c r="U180" s="88" t="str">
        <f ca="1">IF(AND('Mapa final'!$AB$81="Baja",'Mapa final'!$AD$81="Mayor"),CONCATENATE("R25C",'Mapa final'!$R$81),"")</f>
        <v/>
      </c>
      <c r="V180" s="215" t="str">
        <f ca="1">IF(AND('Mapa final'!$AB$79="Baja",'Mapa final'!$AD$79="Catastrófico"),CONCATENATE("R25C",'Mapa final'!$R$79),"")</f>
        <v/>
      </c>
      <c r="W180" s="216" t="str">
        <f ca="1">IF(AND('Mapa final'!$AB$80="Baja",'Mapa final'!$AD$80="Catastrófico"),CONCATENATE("R25C",'Mapa final'!$R$80),"")</f>
        <v/>
      </c>
      <c r="X180" s="217" t="str">
        <f ca="1">IF(AND('Mapa final'!$AB$81="Baja",'Mapa final'!$AD$81="Catastrófico"),CONCATENATE("R25C",'Mapa final'!$R$81),"")</f>
        <v/>
      </c>
      <c r="Y180" s="41"/>
      <c r="Z180" s="315"/>
      <c r="AA180" s="316"/>
      <c r="AB180" s="316"/>
      <c r="AC180" s="316"/>
      <c r="AD180" s="316"/>
      <c r="AE180" s="317"/>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row>
    <row r="181" spans="1:61" ht="15" customHeight="1" x14ac:dyDescent="0.25">
      <c r="A181" s="41"/>
      <c r="B181" s="301"/>
      <c r="C181" s="302"/>
      <c r="D181" s="303"/>
      <c r="E181" s="286"/>
      <c r="F181" s="287"/>
      <c r="G181" s="287"/>
      <c r="H181" s="287"/>
      <c r="I181" s="287"/>
      <c r="J181" s="230" t="str">
        <f ca="1">IF(AND('Mapa final'!$AB$82="Baja",'Mapa final'!$AD$82="Moderado"),CONCATENATE("R26C",'Mapa final'!$R$82),"")</f>
        <v>R26C1</v>
      </c>
      <c r="K181" s="231" t="str">
        <f>IF(AND('Mapa final'!$AB$83="Baja",'Mapa final'!$AD$83="Moderado"),CONCATENATE("R26C",'Mapa final'!$R$83),"")</f>
        <v/>
      </c>
      <c r="L181" s="232" t="str">
        <f>IF(AND('Mapa final'!$AB$84="Baja",'Mapa final'!$AD$84="Moderado"),CONCATENATE("R26C",'Mapa final'!$R$84),"")</f>
        <v/>
      </c>
      <c r="M181" s="221" t="str">
        <f ca="1">IF(AND('Mapa final'!$AB$82="Baja",'Mapa final'!$AD$82="Moderado"),CONCATENATE("R26C",'Mapa final'!$R$82),"")</f>
        <v>R26C1</v>
      </c>
      <c r="N181" s="222" t="str">
        <f>IF(AND('Mapa final'!$AB$83="Baja",'Mapa final'!$AD$83="Moderado"),CONCATENATE("R26C",'Mapa final'!$R$83),"")</f>
        <v/>
      </c>
      <c r="O181" s="223" t="str">
        <f>IF(AND('Mapa final'!$AB$84="Baja",'Mapa final'!$AD$84="Moderado"),CONCATENATE("R26C",'Mapa final'!$R$84),"")</f>
        <v/>
      </c>
      <c r="P181" s="221" t="str">
        <f ca="1">IF(AND('Mapa final'!$AB$82="Baja",'Mapa final'!$AD$82="Moderado"),CONCATENATE("R26C",'Mapa final'!$R$82),"")</f>
        <v>R26C1</v>
      </c>
      <c r="Q181" s="222" t="str">
        <f>IF(AND('Mapa final'!$AB$83="Baja",'Mapa final'!$AD$83="Moderado"),CONCATENATE("R26C",'Mapa final'!$R$83),"")</f>
        <v/>
      </c>
      <c r="R181" s="223" t="str">
        <f>IF(AND('Mapa final'!$AB$84="Baja",'Mapa final'!$AD$84="Moderado"),CONCATENATE("R26C",'Mapa final'!$R$84),"")</f>
        <v/>
      </c>
      <c r="S181" s="87" t="str">
        <f ca="1">IF(AND('Mapa final'!$AB$82="Baja",'Mapa final'!$AD$82="Mayor"),CONCATENATE("R26C",'Mapa final'!$R$82),"")</f>
        <v/>
      </c>
      <c r="T181" s="40" t="str">
        <f>IF(AND('Mapa final'!$AB$83="Baja",'Mapa final'!$AD$83="Mayor"),CONCATENATE("R26C",'Mapa final'!$R$83),"")</f>
        <v/>
      </c>
      <c r="U181" s="88" t="str">
        <f>IF(AND('Mapa final'!$AB$84="Baja",'Mapa final'!$AD$84="Mayor"),CONCATENATE("R26C",'Mapa final'!$R$84),"")</f>
        <v/>
      </c>
      <c r="V181" s="215" t="str">
        <f ca="1">IF(AND('Mapa final'!$AB$82="Baja",'Mapa final'!$AD$82="Catastrófico"),CONCATENATE("R26C",'Mapa final'!$R$82),"")</f>
        <v/>
      </c>
      <c r="W181" s="216" t="str">
        <f>IF(AND('Mapa final'!$AB$83="Baja",'Mapa final'!$AD$83="Catastrófico"),CONCATENATE("R26C",'Mapa final'!$R$83),"")</f>
        <v/>
      </c>
      <c r="X181" s="217" t="str">
        <f>IF(AND('Mapa final'!$AB$84="Baja",'Mapa final'!$AD$84="Catastrófico"),CONCATENATE("R26C",'Mapa final'!$R$84),"")</f>
        <v/>
      </c>
      <c r="Y181" s="41"/>
      <c r="Z181" s="315"/>
      <c r="AA181" s="316"/>
      <c r="AB181" s="316"/>
      <c r="AC181" s="316"/>
      <c r="AD181" s="316"/>
      <c r="AE181" s="317"/>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row>
    <row r="182" spans="1:61" ht="15" customHeight="1" x14ac:dyDescent="0.25">
      <c r="A182" s="41"/>
      <c r="B182" s="301"/>
      <c r="C182" s="302"/>
      <c r="D182" s="303"/>
      <c r="E182" s="286"/>
      <c r="F182" s="287"/>
      <c r="G182" s="287"/>
      <c r="H182" s="287"/>
      <c r="I182" s="287"/>
      <c r="J182" s="230" t="str">
        <f ca="1">IF(AND('Mapa final'!$AB$85="Baja",'Mapa final'!$AD$85="Moderado"),CONCATENATE("R27C",'Mapa final'!$R$85),"")</f>
        <v/>
      </c>
      <c r="K182" s="231" t="str">
        <f>IF(AND('Mapa final'!$AB$86="Baja",'Mapa final'!$AD$86="Moderado"),CONCATENATE("R27C",'Mapa final'!$R$86),"")</f>
        <v/>
      </c>
      <c r="L182" s="232" t="str">
        <f>IF(AND('Mapa final'!$AB$87="Baja",'Mapa final'!$AD$87="Moderado"),CONCATENATE("R27C",'Mapa final'!$R$87),"")</f>
        <v/>
      </c>
      <c r="M182" s="221" t="str">
        <f ca="1">IF(AND('Mapa final'!$AB$85="Baja",'Mapa final'!$AD$85="Moderado"),CONCATENATE("R27C",'Mapa final'!$R$85),"")</f>
        <v/>
      </c>
      <c r="N182" s="222" t="str">
        <f>IF(AND('Mapa final'!$AB$86="Baja",'Mapa final'!$AD$86="Moderado"),CONCATENATE("R27C",'Mapa final'!$R$86),"")</f>
        <v/>
      </c>
      <c r="O182" s="223" t="str">
        <f>IF(AND('Mapa final'!$AB$87="Baja",'Mapa final'!$AD$87="Moderado"),CONCATENATE("R27C",'Mapa final'!$R$87),"")</f>
        <v/>
      </c>
      <c r="P182" s="221" t="str">
        <f ca="1">IF(AND('Mapa final'!$AB$85="Baja",'Mapa final'!$AD$85="Moderado"),CONCATENATE("R27C",'Mapa final'!$R$85),"")</f>
        <v/>
      </c>
      <c r="Q182" s="222" t="str">
        <f>IF(AND('Mapa final'!$AB$86="Baja",'Mapa final'!$AD$86="Moderado"),CONCATENATE("R27C",'Mapa final'!$R$86),"")</f>
        <v/>
      </c>
      <c r="R182" s="223" t="str">
        <f>IF(AND('Mapa final'!$AB$87="Baja",'Mapa final'!$AD$87="Moderado"),CONCATENATE("R27C",'Mapa final'!$R$87),"")</f>
        <v/>
      </c>
      <c r="S182" s="87" t="str">
        <f ca="1">IF(AND('Mapa final'!$AB$85="Baja",'Mapa final'!$AD$85="Mayor"),CONCATENATE("R27C",'Mapa final'!$R$85),"")</f>
        <v>R27C1</v>
      </c>
      <c r="T182" s="40" t="str">
        <f>IF(AND('Mapa final'!$AB$86="Baja",'Mapa final'!$AD$86="Mayor"),CONCATENATE("R27C",'Mapa final'!$R$86),"")</f>
        <v/>
      </c>
      <c r="U182" s="88" t="str">
        <f>IF(AND('Mapa final'!$AB$87="Baja",'Mapa final'!$AD$87="Mayor"),CONCATENATE("R27C",'Mapa final'!$R$87),"")</f>
        <v/>
      </c>
      <c r="V182" s="215" t="str">
        <f ca="1">IF(AND('Mapa final'!$AB$85="Baja",'Mapa final'!$AD$85="Catastrófico"),CONCATENATE("R27C",'Mapa final'!$R$85),"")</f>
        <v/>
      </c>
      <c r="W182" s="216" t="str">
        <f>IF(AND('Mapa final'!$AB$86="Baja",'Mapa final'!$AD$86="Catastrófico"),CONCATENATE("R27C",'Mapa final'!$R$86),"")</f>
        <v/>
      </c>
      <c r="X182" s="217" t="str">
        <f>IF(AND('Mapa final'!$AB$87="Baja",'Mapa final'!$AD$87="Catastrófico"),CONCATENATE("R27C",'Mapa final'!$R$87),"")</f>
        <v/>
      </c>
      <c r="Y182" s="41"/>
      <c r="Z182" s="315"/>
      <c r="AA182" s="316"/>
      <c r="AB182" s="316"/>
      <c r="AC182" s="316"/>
      <c r="AD182" s="316"/>
      <c r="AE182" s="317"/>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row>
    <row r="183" spans="1:61" ht="15" customHeight="1" x14ac:dyDescent="0.25">
      <c r="A183" s="41"/>
      <c r="B183" s="301"/>
      <c r="C183" s="302"/>
      <c r="D183" s="303"/>
      <c r="E183" s="286"/>
      <c r="F183" s="287"/>
      <c r="G183" s="287"/>
      <c r="H183" s="287"/>
      <c r="I183" s="287"/>
      <c r="J183" s="230" t="str">
        <f ca="1">IF(AND('Mapa final'!$AB$88="Baja",'Mapa final'!$AD$88="Moderado"),CONCATENATE("R28C",'Mapa final'!$R$88),"")</f>
        <v/>
      </c>
      <c r="K183" s="231" t="str">
        <f>IF(AND('Mapa final'!$AB$89="Baja",'Mapa final'!$AD$89="Moderado"),CONCATENATE("R28C",'Mapa final'!$R$89),"")</f>
        <v/>
      </c>
      <c r="L183" s="232" t="str">
        <f>IF(AND('Mapa final'!$AB$90="Baja",'Mapa final'!$AD$90="Moderado"),CONCATENATE("R28C",'Mapa final'!$R$90),"")</f>
        <v/>
      </c>
      <c r="M183" s="221" t="str">
        <f ca="1">IF(AND('Mapa final'!$AB$88="Baja",'Mapa final'!$AD$88="Moderado"),CONCATENATE("R28C",'Mapa final'!$R$88),"")</f>
        <v/>
      </c>
      <c r="N183" s="222" t="str">
        <f>IF(AND('Mapa final'!$AB$89="Baja",'Mapa final'!$AD$89="Moderado"),CONCATENATE("R28C",'Mapa final'!$R$89),"")</f>
        <v/>
      </c>
      <c r="O183" s="223" t="str">
        <f>IF(AND('Mapa final'!$AB$90="Baja",'Mapa final'!$AD$90="Moderado"),CONCATENATE("R28C",'Mapa final'!$R$90),"")</f>
        <v/>
      </c>
      <c r="P183" s="221" t="str">
        <f ca="1">IF(AND('Mapa final'!$AB$88="Baja",'Mapa final'!$AD$88="Moderado"),CONCATENATE("R28C",'Mapa final'!$R$88),"")</f>
        <v/>
      </c>
      <c r="Q183" s="222" t="str">
        <f>IF(AND('Mapa final'!$AB$89="Baja",'Mapa final'!$AD$89="Moderado"),CONCATENATE("R28C",'Mapa final'!$R$89),"")</f>
        <v/>
      </c>
      <c r="R183" s="223" t="str">
        <f>IF(AND('Mapa final'!$AB$90="Baja",'Mapa final'!$AD$90="Moderado"),CONCATENATE("R28C",'Mapa final'!$R$90),"")</f>
        <v/>
      </c>
      <c r="S183" s="87" t="str">
        <f ca="1">IF(AND('Mapa final'!$AB$88="Baja",'Mapa final'!$AD$88="Mayor"),CONCATENATE("R28C",'Mapa final'!$R$88),"")</f>
        <v>R28C1</v>
      </c>
      <c r="T183" s="40" t="str">
        <f>IF(AND('Mapa final'!$AB$89="Baja",'Mapa final'!$AD$89="Mayor"),CONCATENATE("R28C",'Mapa final'!$R$89),"")</f>
        <v/>
      </c>
      <c r="U183" s="88" t="str">
        <f>IF(AND('Mapa final'!$AB$90="Baja",'Mapa final'!$AD$90="Mayor"),CONCATENATE("R28C",'Mapa final'!$R$90),"")</f>
        <v/>
      </c>
      <c r="V183" s="215" t="str">
        <f ca="1">IF(AND('Mapa final'!$AB$88="Baja",'Mapa final'!$AD$88="Catastrófico"),CONCATENATE("R28C",'Mapa final'!$R$88),"")</f>
        <v/>
      </c>
      <c r="W183" s="216" t="str">
        <f>IF(AND('Mapa final'!$AB$89="Baja",'Mapa final'!$AD$89="Catastrófico"),CONCATENATE("R28C",'Mapa final'!$R$89),"")</f>
        <v/>
      </c>
      <c r="X183" s="217" t="str">
        <f>IF(AND('Mapa final'!$AB$90="Baja",'Mapa final'!$AD$90="Catastrófico"),CONCATENATE("R28C",'Mapa final'!$R$90),"")</f>
        <v/>
      </c>
      <c r="Y183" s="41"/>
      <c r="Z183" s="315"/>
      <c r="AA183" s="316"/>
      <c r="AB183" s="316"/>
      <c r="AC183" s="316"/>
      <c r="AD183" s="316"/>
      <c r="AE183" s="317"/>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row>
    <row r="184" spans="1:61" ht="15" customHeight="1" x14ac:dyDescent="0.25">
      <c r="A184" s="41"/>
      <c r="B184" s="301"/>
      <c r="C184" s="302"/>
      <c r="D184" s="303"/>
      <c r="E184" s="288"/>
      <c r="F184" s="287"/>
      <c r="G184" s="287"/>
      <c r="H184" s="287"/>
      <c r="I184" s="287"/>
      <c r="J184" s="230" t="str">
        <f ca="1">IF(AND('Mapa final'!$AB$91="Baja",'Mapa final'!$AD$91="Moderado"),CONCATENATE("R29C",'Mapa final'!$R$91),"")</f>
        <v/>
      </c>
      <c r="K184" s="231" t="str">
        <f>IF(AND('Mapa final'!$AB$92="Baja",'Mapa final'!$AD$92="Moderado"),CONCATENATE("R29C",'Mapa final'!$R$92),"")</f>
        <v/>
      </c>
      <c r="L184" s="232" t="str">
        <f>IF(AND('Mapa final'!$AB$93="Baja",'Mapa final'!$AD$93="Moderado"),CONCATENATE("R29C",'Mapa final'!$R$93),"")</f>
        <v/>
      </c>
      <c r="M184" s="221" t="str">
        <f ca="1">IF(AND('Mapa final'!$AB$91="Baja",'Mapa final'!$AD$91="Moderado"),CONCATENATE("R29C",'Mapa final'!$R$91),"")</f>
        <v/>
      </c>
      <c r="N184" s="222" t="str">
        <f>IF(AND('Mapa final'!$AB$92="Baja",'Mapa final'!$AD$92="Moderado"),CONCATENATE("R29C",'Mapa final'!$R$92),"")</f>
        <v/>
      </c>
      <c r="O184" s="223" t="str">
        <f>IF(AND('Mapa final'!$AB$93="Baja",'Mapa final'!$AD$93="Moderado"),CONCATENATE("R29C",'Mapa final'!$R$93),"")</f>
        <v/>
      </c>
      <c r="P184" s="221" t="str">
        <f ca="1">IF(AND('Mapa final'!$AB$91="Baja",'Mapa final'!$AD$91="Moderado"),CONCATENATE("R29C",'Mapa final'!$R$91),"")</f>
        <v/>
      </c>
      <c r="Q184" s="222" t="str">
        <f>IF(AND('Mapa final'!$AB$92="Baja",'Mapa final'!$AD$92="Moderado"),CONCATENATE("R29C",'Mapa final'!$R$92),"")</f>
        <v/>
      </c>
      <c r="R184" s="223" t="str">
        <f>IF(AND('Mapa final'!$AB$93="Baja",'Mapa final'!$AD$93="Moderado"),CONCATENATE("R29C",'Mapa final'!$R$93),"")</f>
        <v/>
      </c>
      <c r="S184" s="87" t="str">
        <f ca="1">IF(AND('Mapa final'!$AB$91="Baja",'Mapa final'!$AD$91="Mayor"),CONCATENATE("R29C",'Mapa final'!$R$91),"")</f>
        <v/>
      </c>
      <c r="T184" s="40" t="str">
        <f>IF(AND('Mapa final'!$AB$92="Baja",'Mapa final'!$AD$92="Mayor"),CONCATENATE("R29C",'Mapa final'!$R$92),"")</f>
        <v>R29C2</v>
      </c>
      <c r="U184" s="88" t="str">
        <f>IF(AND('Mapa final'!$AB$93="Baja",'Mapa final'!$AD$93="Mayor"),CONCATENATE("R29C",'Mapa final'!$R$93),"")</f>
        <v/>
      </c>
      <c r="V184" s="215" t="str">
        <f ca="1">IF(AND('Mapa final'!$AB$91="Baja",'Mapa final'!$AD$91="Catastrófico"),CONCATENATE("R29C",'Mapa final'!$R$91),"")</f>
        <v/>
      </c>
      <c r="W184" s="216" t="str">
        <f>IF(AND('Mapa final'!$AB$92="Baja",'Mapa final'!$AD$92="Catastrófico"),CONCATENATE("R29C",'Mapa final'!$R$92),"")</f>
        <v/>
      </c>
      <c r="X184" s="217" t="str">
        <f>IF(AND('Mapa final'!$AB$93="Baja",'Mapa final'!$AD$93="Catastrófico"),CONCATENATE("R29C",'Mapa final'!$R$93),"")</f>
        <v/>
      </c>
      <c r="Y184" s="41"/>
      <c r="Z184" s="315"/>
      <c r="AA184" s="316"/>
      <c r="AB184" s="316"/>
      <c r="AC184" s="316"/>
      <c r="AD184" s="316"/>
      <c r="AE184" s="317"/>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row>
    <row r="185" spans="1:61" ht="15" customHeight="1" x14ac:dyDescent="0.25">
      <c r="A185" s="41"/>
      <c r="B185" s="301"/>
      <c r="C185" s="302"/>
      <c r="D185" s="303"/>
      <c r="E185" s="288"/>
      <c r="F185" s="287"/>
      <c r="G185" s="287"/>
      <c r="H185" s="287"/>
      <c r="I185" s="287"/>
      <c r="J185" s="230" t="str">
        <f ca="1">IF(AND('Mapa final'!$AB$94="Baja",'Mapa final'!$AD$94="Moderado"),CONCATENATE("R30C",'Mapa final'!$R$94),"")</f>
        <v>R30C1</v>
      </c>
      <c r="K185" s="231" t="str">
        <f>IF(AND('Mapa final'!$AB$95="Baja",'Mapa final'!$AD$95="Moderado"),CONCATENATE("R30C",'Mapa final'!$R$95),"")</f>
        <v/>
      </c>
      <c r="L185" s="232" t="str">
        <f>IF(AND('Mapa final'!$AB$96="Baja",'Mapa final'!$AD$96="Moderado"),CONCATENATE("R30C",'Mapa final'!$R$96),"")</f>
        <v/>
      </c>
      <c r="M185" s="221" t="str">
        <f ca="1">IF(AND('Mapa final'!$AB$94="Baja",'Mapa final'!$AD$94="Moderado"),CONCATENATE("R30C",'Mapa final'!$R$94),"")</f>
        <v>R30C1</v>
      </c>
      <c r="N185" s="222" t="str">
        <f>IF(AND('Mapa final'!$AB$95="Baja",'Mapa final'!$AD$95="Moderado"),CONCATENATE("R30C",'Mapa final'!$R$95),"")</f>
        <v/>
      </c>
      <c r="O185" s="223" t="str">
        <f>IF(AND('Mapa final'!$AB$96="Baja",'Mapa final'!$AD$96="Moderado"),CONCATENATE("R30C",'Mapa final'!$R$96),"")</f>
        <v/>
      </c>
      <c r="P185" s="221" t="str">
        <f ca="1">IF(AND('Mapa final'!$AB$94="Baja",'Mapa final'!$AD$94="Moderado"),CONCATENATE("R30C",'Mapa final'!$R$94),"")</f>
        <v>R30C1</v>
      </c>
      <c r="Q185" s="222" t="str">
        <f>IF(AND('Mapa final'!$AB$95="Baja",'Mapa final'!$AD$95="Moderado"),CONCATENATE("R30C",'Mapa final'!$R$95),"")</f>
        <v/>
      </c>
      <c r="R185" s="223" t="str">
        <f>IF(AND('Mapa final'!$AB$96="Baja",'Mapa final'!$AD$96="Moderado"),CONCATENATE("R30C",'Mapa final'!$R$96),"")</f>
        <v/>
      </c>
      <c r="S185" s="87" t="str">
        <f ca="1">IF(AND('Mapa final'!$AB$94="Baja",'Mapa final'!$AD$94="Mayor"),CONCATENATE("R30C",'Mapa final'!$R$94),"")</f>
        <v/>
      </c>
      <c r="T185" s="40" t="str">
        <f>IF(AND('Mapa final'!$AB$95="Baja",'Mapa final'!$AD$95="Mayor"),CONCATENATE("R30C",'Mapa final'!$R$95),"")</f>
        <v/>
      </c>
      <c r="U185" s="88" t="str">
        <f>IF(AND('Mapa final'!$AB$96="Baja",'Mapa final'!$AD$96="Mayor"),CONCATENATE("R30C",'Mapa final'!$R$96),"")</f>
        <v/>
      </c>
      <c r="V185" s="215" t="str">
        <f ca="1">IF(AND('Mapa final'!$AB$94="Baja",'Mapa final'!$AD$94="Catastrófico"),CONCATENATE("R30C",'Mapa final'!$R$94),"")</f>
        <v/>
      </c>
      <c r="W185" s="216" t="str">
        <f>IF(AND('Mapa final'!$AB$95="Baja",'Mapa final'!$AD$95="Catastrófico"),CONCATENATE("R30C",'Mapa final'!$R$95),"")</f>
        <v/>
      </c>
      <c r="X185" s="217" t="str">
        <f>IF(AND('Mapa final'!$AB$96="Baja",'Mapa final'!$AD$96="Catastrófico"),CONCATENATE("R30C",'Mapa final'!$R$96),"")</f>
        <v/>
      </c>
      <c r="Y185" s="41"/>
      <c r="Z185" s="315"/>
      <c r="AA185" s="316"/>
      <c r="AB185" s="316"/>
      <c r="AC185" s="316"/>
      <c r="AD185" s="316"/>
      <c r="AE185" s="317"/>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row>
    <row r="186" spans="1:61" ht="15" customHeight="1" x14ac:dyDescent="0.25">
      <c r="A186" s="41"/>
      <c r="B186" s="301"/>
      <c r="C186" s="302"/>
      <c r="D186" s="303"/>
      <c r="E186" s="288"/>
      <c r="F186" s="287"/>
      <c r="G186" s="287"/>
      <c r="H186" s="287"/>
      <c r="I186" s="287"/>
      <c r="J186" s="230" t="str">
        <f>IF(AND('Mapa final'!$AB$97="Baja",'Mapa final'!$AD$97="Moderado"),CONCATENATE("R31C",'Mapa final'!$R$97),"")</f>
        <v/>
      </c>
      <c r="K186" s="231" t="str">
        <f>IF(AND('Mapa final'!$AB$98="Baja",'Mapa final'!$AD$98="Moderado"),CONCATENATE("R31C",'Mapa final'!$R$98),"")</f>
        <v/>
      </c>
      <c r="L186" s="232" t="str">
        <f>IF(AND('Mapa final'!$AB$99="Baja",'Mapa final'!$AD$99="Moderado"),CONCATENATE("R31C",'Mapa final'!$R$99),"")</f>
        <v/>
      </c>
      <c r="M186" s="221" t="str">
        <f>IF(AND('Mapa final'!$AB$97="Baja",'Mapa final'!$AD$97="Moderado"),CONCATENATE("R31C",'Mapa final'!$R$97),"")</f>
        <v/>
      </c>
      <c r="N186" s="222" t="str">
        <f>IF(AND('Mapa final'!$AB$98="Baja",'Mapa final'!$AD$98="Moderado"),CONCATENATE("R31C",'Mapa final'!$R$98),"")</f>
        <v/>
      </c>
      <c r="O186" s="222" t="str">
        <f>IF(AND('Mapa final'!$AB$99="Baja",'Mapa final'!$AD$99="Moderado"),CONCATENATE("R31C",'Mapa final'!$R$99),"")</f>
        <v/>
      </c>
      <c r="P186" s="221" t="str">
        <f>IF(AND('Mapa final'!$AB$97="Baja",'Mapa final'!$AD$97="Moderado"),CONCATENATE("R31C",'Mapa final'!$R$97),"")</f>
        <v/>
      </c>
      <c r="Q186" s="222" t="str">
        <f>IF(AND('Mapa final'!$AB$98="Baja",'Mapa final'!$AD$98="Moderado"),CONCATENATE("R31C",'Mapa final'!$R$98),"")</f>
        <v/>
      </c>
      <c r="R186" s="222" t="str">
        <f>IF(AND('Mapa final'!$AB$99="Baja",'Mapa final'!$AD$99="Moderado"),CONCATENATE("R31C",'Mapa final'!$R$99),"")</f>
        <v/>
      </c>
      <c r="S186" s="87" t="str">
        <f>IF(AND('Mapa final'!$AB$97="Baja",'Mapa final'!$AD$97="Mayor"),CONCATENATE("R31C",'Mapa final'!$R$97),"")</f>
        <v/>
      </c>
      <c r="T186" s="40" t="str">
        <f>IF(AND('Mapa final'!$AB$98="Baja",'Mapa final'!$AD$98="Mayor"),CONCATENATE("R31C",'Mapa final'!$R$98),"")</f>
        <v/>
      </c>
      <c r="U186" s="40" t="str">
        <f>IF(AND('Mapa final'!$AB$99="Baja",'Mapa final'!$AD$99="Mayor"),CONCATENATE("R31C",'Mapa final'!$R$99),"")</f>
        <v/>
      </c>
      <c r="V186" s="215" t="str">
        <f>IF(AND('Mapa final'!$AB$97="Baja",'Mapa final'!$AD$97="Catastrófico"),CONCATENATE("R31C",'Mapa final'!$R$97),"")</f>
        <v/>
      </c>
      <c r="W186" s="216" t="str">
        <f>IF(AND('Mapa final'!$AB$98="Baja",'Mapa final'!$AD$98="Catastrófico"),CONCATENATE("R31C",'Mapa final'!$R$98),"")</f>
        <v/>
      </c>
      <c r="X186" s="217" t="str">
        <f>IF(AND('Mapa final'!$AB$99="Baja",'Mapa final'!$AD$99="Catastrófico"),CONCATENATE("R31C",'Mapa final'!$R$99),"")</f>
        <v/>
      </c>
      <c r="Y186" s="41"/>
      <c r="Z186" s="315"/>
      <c r="AA186" s="316"/>
      <c r="AB186" s="316"/>
      <c r="AC186" s="316"/>
      <c r="AD186" s="316"/>
      <c r="AE186" s="317"/>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row>
    <row r="187" spans="1:61" ht="15" customHeight="1" x14ac:dyDescent="0.25">
      <c r="A187" s="41"/>
      <c r="B187" s="301"/>
      <c r="C187" s="302"/>
      <c r="D187" s="303"/>
      <c r="E187" s="288"/>
      <c r="F187" s="287"/>
      <c r="G187" s="287"/>
      <c r="H187" s="287"/>
      <c r="I187" s="287"/>
      <c r="J187" s="230" t="str">
        <f ca="1">IF(AND('Mapa final'!$AB$100="Baja",'Mapa final'!$AD$100="Moderado"),CONCATENATE("R32C",'Mapa final'!$R$100),"")</f>
        <v/>
      </c>
      <c r="K187" s="231" t="str">
        <f>IF(AND('Mapa final'!$AB$101="Baja",'Mapa final'!$AD$101="Moderado"),CONCATENATE("R32C",'Mapa final'!$R$101),"")</f>
        <v>R32C2</v>
      </c>
      <c r="L187" s="232" t="str">
        <f>IF(AND('Mapa final'!$AB$102="Baja",'Mapa final'!$AD$102="Moderado"),CONCATENATE("R32C",'Mapa final'!$R$102),"")</f>
        <v/>
      </c>
      <c r="M187" s="221" t="str">
        <f ca="1">IF(AND('Mapa final'!$AB$100="Baja",'Mapa final'!$AD$100="Moderado"),CONCATENATE("R32C",'Mapa final'!$R$100),"")</f>
        <v/>
      </c>
      <c r="N187" s="222" t="str">
        <f>IF(AND('Mapa final'!$AB$101="Baja",'Mapa final'!$AD$101="Moderado"),CONCATENATE("R32C",'Mapa final'!$R$101),"")</f>
        <v>R32C2</v>
      </c>
      <c r="O187" s="223" t="str">
        <f>IF(AND('Mapa final'!$AB$102="Baja",'Mapa final'!$AD$102="Moderado"),CONCATENATE("R32C",'Mapa final'!$R$102),"")</f>
        <v/>
      </c>
      <c r="P187" s="221" t="str">
        <f ca="1">IF(AND('Mapa final'!$AB$100="Baja",'Mapa final'!$AD$100="Moderado"),CONCATENATE("R32C",'Mapa final'!$R$100),"")</f>
        <v/>
      </c>
      <c r="Q187" s="222" t="str">
        <f>IF(AND('Mapa final'!$AB$101="Baja",'Mapa final'!$AD$101="Moderado"),CONCATENATE("R32C",'Mapa final'!$R$101),"")</f>
        <v>R32C2</v>
      </c>
      <c r="R187" s="223" t="str">
        <f>IF(AND('Mapa final'!$AB$102="Baja",'Mapa final'!$AD$102="Moderado"),CONCATENATE("R32C",'Mapa final'!$R$102),"")</f>
        <v/>
      </c>
      <c r="S187" s="87" t="str">
        <f ca="1">IF(AND('Mapa final'!$AB$100="Baja",'Mapa final'!$AD$100="Mayor"),CONCATENATE("R32C",'Mapa final'!$R$100),"")</f>
        <v/>
      </c>
      <c r="T187" s="40" t="str">
        <f>IF(AND('Mapa final'!$AB$101="Baja",'Mapa final'!$AD$101="Mayor"),CONCATENATE("R32C",'Mapa final'!$R$101),"")</f>
        <v/>
      </c>
      <c r="U187" s="88" t="str">
        <f>IF(AND('Mapa final'!$AB$102="Baja",'Mapa final'!$AD$102="Mayor"),CONCATENATE("R32C",'Mapa final'!$R$102),"")</f>
        <v/>
      </c>
      <c r="V187" s="215" t="str">
        <f ca="1">IF(AND('Mapa final'!$AB$100="Baja",'Mapa final'!$AD$100="Catastrófico"),CONCATENATE("R32C",'Mapa final'!$R$100),"")</f>
        <v/>
      </c>
      <c r="W187" s="216" t="str">
        <f>IF(AND('Mapa final'!$AB$101="Baja",'Mapa final'!$AD$101="Catastrófico"),CONCATENATE("R32C",'Mapa final'!$R$101),"")</f>
        <v/>
      </c>
      <c r="X187" s="217" t="str">
        <f>IF(AND('Mapa final'!$AB$102="Baja",'Mapa final'!$AD$102="Catastrófico"),CONCATENATE("R32C",'Mapa final'!$R$102),"")</f>
        <v/>
      </c>
      <c r="Y187" s="41"/>
      <c r="Z187" s="315"/>
      <c r="AA187" s="316"/>
      <c r="AB187" s="316"/>
      <c r="AC187" s="316"/>
      <c r="AD187" s="316"/>
      <c r="AE187" s="317"/>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row>
    <row r="188" spans="1:61" ht="15" customHeight="1" x14ac:dyDescent="0.25">
      <c r="A188" s="41"/>
      <c r="B188" s="301"/>
      <c r="C188" s="302"/>
      <c r="D188" s="303"/>
      <c r="E188" s="288"/>
      <c r="F188" s="287"/>
      <c r="G188" s="287"/>
      <c r="H188" s="287"/>
      <c r="I188" s="287"/>
      <c r="J188" s="230" t="str">
        <f ca="1">IF(AND('Mapa final'!$AB$103="Baja",'Mapa final'!$AD$103="Moderado"),CONCATENATE("R33C",'Mapa final'!$R$103),"")</f>
        <v>R33C1</v>
      </c>
      <c r="K188" s="231" t="str">
        <f>IF(AND('Mapa final'!$AB$104="Baja",'Mapa final'!$AD$104="Moderado"),CONCATENATE("R33C",'Mapa final'!$R$104),"")</f>
        <v>R33C2</v>
      </c>
      <c r="L188" s="232" t="str">
        <f>IF(AND('Mapa final'!$AB$105="Baja",'Mapa final'!$AD$105="Moderado"),CONCATENATE("R33C",'Mapa final'!$R$105),"")</f>
        <v/>
      </c>
      <c r="M188" s="221" t="str">
        <f ca="1">IF(AND('Mapa final'!$AB$103="Baja",'Mapa final'!$AD$103="Moderado"),CONCATENATE("R33C",'Mapa final'!$R$103),"")</f>
        <v>R33C1</v>
      </c>
      <c r="N188" s="222" t="str">
        <f>IF(AND('Mapa final'!$AB$104="Baja",'Mapa final'!$AD$104="Moderado"),CONCATENATE("R33C",'Mapa final'!$R$104),"")</f>
        <v>R33C2</v>
      </c>
      <c r="O188" s="223" t="str">
        <f>IF(AND('Mapa final'!$AB$105="Baja",'Mapa final'!$AD$105="Moderado"),CONCATENATE("R33C",'Mapa final'!$R$105),"")</f>
        <v/>
      </c>
      <c r="P188" s="221" t="str">
        <f ca="1">IF(AND('Mapa final'!$AB$103="Baja",'Mapa final'!$AD$103="Moderado"),CONCATENATE("R33C",'Mapa final'!$R$103),"")</f>
        <v>R33C1</v>
      </c>
      <c r="Q188" s="222" t="str">
        <f>IF(AND('Mapa final'!$AB$104="Baja",'Mapa final'!$AD$104="Moderado"),CONCATENATE("R33C",'Mapa final'!$R$104),"")</f>
        <v>R33C2</v>
      </c>
      <c r="R188" s="223" t="str">
        <f>IF(AND('Mapa final'!$AB$105="Baja",'Mapa final'!$AD$105="Moderado"),CONCATENATE("R33C",'Mapa final'!$R$105),"")</f>
        <v/>
      </c>
      <c r="S188" s="87" t="str">
        <f ca="1">IF(AND('Mapa final'!$AB$103="Baja",'Mapa final'!$AD$103="Mayor"),CONCATENATE("R33C",'Mapa final'!$R$103),"")</f>
        <v/>
      </c>
      <c r="T188" s="40" t="str">
        <f>IF(AND('Mapa final'!$AB$104="Baja",'Mapa final'!$AD$104="Mayor"),CONCATENATE("R33C",'Mapa final'!$R$104),"")</f>
        <v/>
      </c>
      <c r="U188" s="88" t="str">
        <f>IF(AND('Mapa final'!$AB$105="Baja",'Mapa final'!$AD$105="Mayor"),CONCATENATE("R33C",'Mapa final'!$R$105),"")</f>
        <v/>
      </c>
      <c r="V188" s="215" t="str">
        <f ca="1">IF(AND('Mapa final'!$AB$103="Baja",'Mapa final'!$AD$103="Catastrófico"),CONCATENATE("R33C",'Mapa final'!$R$103),"")</f>
        <v/>
      </c>
      <c r="W188" s="216" t="str">
        <f>IF(AND('Mapa final'!$AB$104="Baja",'Mapa final'!$AD$104="Catastrófico"),CONCATENATE("R33C",'Mapa final'!$R$104),"")</f>
        <v/>
      </c>
      <c r="X188" s="217" t="str">
        <f>IF(AND('Mapa final'!$AB$105="Baja",'Mapa final'!$AD$105="Catastrófico"),CONCATENATE("R33C",'Mapa final'!$R$105),"")</f>
        <v/>
      </c>
      <c r="Y188" s="41"/>
      <c r="Z188" s="315"/>
      <c r="AA188" s="316"/>
      <c r="AB188" s="316"/>
      <c r="AC188" s="316"/>
      <c r="AD188" s="316"/>
      <c r="AE188" s="317"/>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row>
    <row r="189" spans="1:61" ht="15" customHeight="1" x14ac:dyDescent="0.25">
      <c r="A189" s="41"/>
      <c r="B189" s="301"/>
      <c r="C189" s="302"/>
      <c r="D189" s="303"/>
      <c r="E189" s="288"/>
      <c r="F189" s="287"/>
      <c r="G189" s="287"/>
      <c r="H189" s="287"/>
      <c r="I189" s="287"/>
      <c r="J189" s="230" t="str">
        <f ca="1">IF(AND('Mapa final'!$AB$106="Baja",'Mapa final'!$AD$106="Moderado"),CONCATENATE("R34C",'Mapa final'!$R$106),"")</f>
        <v/>
      </c>
      <c r="K189" s="231" t="str">
        <f>IF(AND('Mapa final'!$AB$107="Baja",'Mapa final'!$AD$107="Moderado"),CONCATENATE("R34C",'Mapa final'!$R$107),"")</f>
        <v/>
      </c>
      <c r="L189" s="232" t="str">
        <f>IF(AND('Mapa final'!$AB$108="Baja",'Mapa final'!$AD$108="Moderado"),CONCATENATE("R34C",'Mapa final'!$R$108),"")</f>
        <v/>
      </c>
      <c r="M189" s="221" t="str">
        <f ca="1">IF(AND('Mapa final'!$AB$106="Baja",'Mapa final'!$AD$106="Moderado"),CONCATENATE("R34C",'Mapa final'!$R$106),"")</f>
        <v/>
      </c>
      <c r="N189" s="222" t="str">
        <f>IF(AND('Mapa final'!$AB$107="Baja",'Mapa final'!$AD$107="Moderado"),CONCATENATE("R34C",'Mapa final'!$R$107),"")</f>
        <v/>
      </c>
      <c r="O189" s="223" t="str">
        <f>IF(AND('Mapa final'!$AB$108="Baja",'Mapa final'!$AD$108="Moderado"),CONCATENATE("R34C",'Mapa final'!$R$108),"")</f>
        <v/>
      </c>
      <c r="P189" s="221" t="str">
        <f ca="1">IF(AND('Mapa final'!$AB$106="Baja",'Mapa final'!$AD$106="Moderado"),CONCATENATE("R34C",'Mapa final'!$R$106),"")</f>
        <v/>
      </c>
      <c r="Q189" s="222" t="str">
        <f>IF(AND('Mapa final'!$AB$107="Baja",'Mapa final'!$AD$107="Moderado"),CONCATENATE("R34C",'Mapa final'!$R$107),"")</f>
        <v/>
      </c>
      <c r="R189" s="223" t="str">
        <f>IF(AND('Mapa final'!$AB$108="Baja",'Mapa final'!$AD$108="Moderado"),CONCATENATE("R34C",'Mapa final'!$R$108),"")</f>
        <v/>
      </c>
      <c r="S189" s="87" t="str">
        <f ca="1">IF(AND('Mapa final'!$AB$106="Baja",'Mapa final'!$AD$106="Mayor"),CONCATENATE("R34C",'Mapa final'!$R$106),"")</f>
        <v>R34C1</v>
      </c>
      <c r="T189" s="40" t="str">
        <f>IF(AND('Mapa final'!$AB$107="Baja",'Mapa final'!$AD$107="Mayor"),CONCATENATE("R34C",'Mapa final'!$R$107),"")</f>
        <v>R34C2</v>
      </c>
      <c r="U189" s="88" t="str">
        <f>IF(AND('Mapa final'!$AB$108="Baja",'Mapa final'!$AD$108="Mayor"),CONCATENATE("R34C",'Mapa final'!$R$108),"")</f>
        <v/>
      </c>
      <c r="V189" s="215" t="str">
        <f ca="1">IF(AND('Mapa final'!$AB$106="Baja",'Mapa final'!$AD$106="Catastrófico"),CONCATENATE("R34C",'Mapa final'!$R$106),"")</f>
        <v/>
      </c>
      <c r="W189" s="216" t="str">
        <f>IF(AND('Mapa final'!$AB$107="Baja",'Mapa final'!$AD$107="Catastrófico"),CONCATENATE("R34C",'Mapa final'!$R$107),"")</f>
        <v/>
      </c>
      <c r="X189" s="217" t="str">
        <f>IF(AND('Mapa final'!$AB$108="Baja",'Mapa final'!$AD$108="Catastrófico"),CONCATENATE("R34C",'Mapa final'!$R$108),"")</f>
        <v/>
      </c>
      <c r="Y189" s="41"/>
      <c r="Z189" s="315"/>
      <c r="AA189" s="316"/>
      <c r="AB189" s="316"/>
      <c r="AC189" s="316"/>
      <c r="AD189" s="316"/>
      <c r="AE189" s="317"/>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row>
    <row r="190" spans="1:61" ht="15" customHeight="1" x14ac:dyDescent="0.25">
      <c r="A190" s="41"/>
      <c r="B190" s="301"/>
      <c r="C190" s="302"/>
      <c r="D190" s="303"/>
      <c r="E190" s="288"/>
      <c r="F190" s="287"/>
      <c r="G190" s="287"/>
      <c r="H190" s="287"/>
      <c r="I190" s="287"/>
      <c r="J190" s="230" t="str">
        <f ca="1">IF(AND('Mapa final'!$AB$109="Baja",'Mapa final'!$AD$109="Moderado"),CONCATENATE("R35C",'Mapa final'!$R$109),"")</f>
        <v/>
      </c>
      <c r="K190" s="231" t="str">
        <f>IF(AND('Mapa final'!$AB$110="Baja",'Mapa final'!$AD$110="Moderado"),CONCATENATE("R35C",'Mapa final'!$R$110),"")</f>
        <v/>
      </c>
      <c r="L190" s="232" t="str">
        <f>IF(AND('Mapa final'!$AB$111="Baja",'Mapa final'!$AD$111="Moderado"),CONCATENATE("R35C",'Mapa final'!$R$111),"")</f>
        <v/>
      </c>
      <c r="M190" s="221" t="str">
        <f ca="1">IF(AND('Mapa final'!$AB$109="Baja",'Mapa final'!$AD$109="Moderado"),CONCATENATE("R35C",'Mapa final'!$R$109),"")</f>
        <v/>
      </c>
      <c r="N190" s="222" t="str">
        <f>IF(AND('Mapa final'!$AB$110="Baja",'Mapa final'!$AD$110="Moderado"),CONCATENATE("R35C",'Mapa final'!$R$110),"")</f>
        <v/>
      </c>
      <c r="O190" s="223" t="str">
        <f>IF(AND('Mapa final'!$AB$111="Baja",'Mapa final'!$AD$111="Moderado"),CONCATENATE("R35C",'Mapa final'!$R$111),"")</f>
        <v/>
      </c>
      <c r="P190" s="221" t="str">
        <f ca="1">IF(AND('Mapa final'!$AB$109="Baja",'Mapa final'!$AD$109="Moderado"),CONCATENATE("R35C",'Mapa final'!$R$109),"")</f>
        <v/>
      </c>
      <c r="Q190" s="222" t="str">
        <f>IF(AND('Mapa final'!$AB$110="Baja",'Mapa final'!$AD$110="Moderado"),CONCATENATE("R35C",'Mapa final'!$R$110),"")</f>
        <v/>
      </c>
      <c r="R190" s="223" t="str">
        <f>IF(AND('Mapa final'!$AB$111="Baja",'Mapa final'!$AD$111="Moderado"),CONCATENATE("R35C",'Mapa final'!$R$111),"")</f>
        <v/>
      </c>
      <c r="S190" s="87" t="str">
        <f ca="1">IF(AND('Mapa final'!$AB$109="Baja",'Mapa final'!$AD$109="Mayor"),CONCATENATE("R35C",'Mapa final'!$R$109),"")</f>
        <v/>
      </c>
      <c r="T190" s="40" t="str">
        <f>IF(AND('Mapa final'!$AB$110="Baja",'Mapa final'!$AD$110="Mayor"),CONCATENATE("R35C",'Mapa final'!$R$110),"")</f>
        <v/>
      </c>
      <c r="U190" s="88" t="str">
        <f>IF(AND('Mapa final'!$AB$111="Baja",'Mapa final'!$AD$111="Mayor"),CONCATENATE("R35C",'Mapa final'!$R$111),"")</f>
        <v/>
      </c>
      <c r="V190" s="215" t="str">
        <f ca="1">IF(AND('Mapa final'!$AB$109="Baja",'Mapa final'!$AD$109="Catastrófico"),CONCATENATE("R35C",'Mapa final'!$R$109),"")</f>
        <v/>
      </c>
      <c r="W190" s="216" t="str">
        <f>IF(AND('Mapa final'!$AB$110="Baja",'Mapa final'!$AD$110="Catastrófico"),CONCATENATE("R35C",'Mapa final'!$R$110),"")</f>
        <v/>
      </c>
      <c r="X190" s="217" t="str">
        <f>IF(AND('Mapa final'!$AB$111="Baja",'Mapa final'!$AD$111="Catastrófico"),CONCATENATE("R35C",'Mapa final'!$R$111),"")</f>
        <v/>
      </c>
      <c r="Y190" s="41"/>
      <c r="Z190" s="315"/>
      <c r="AA190" s="316"/>
      <c r="AB190" s="316"/>
      <c r="AC190" s="316"/>
      <c r="AD190" s="316"/>
      <c r="AE190" s="317"/>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row>
    <row r="191" spans="1:61" ht="15" customHeight="1" x14ac:dyDescent="0.25">
      <c r="A191" s="41"/>
      <c r="B191" s="301"/>
      <c r="C191" s="302"/>
      <c r="D191" s="303"/>
      <c r="E191" s="288"/>
      <c r="F191" s="287"/>
      <c r="G191" s="287"/>
      <c r="H191" s="287"/>
      <c r="I191" s="287"/>
      <c r="J191" s="230" t="str">
        <f ca="1">IF(AND('Mapa final'!$AB$112="Baja",'Mapa final'!$AD$112="Moderado"),CONCATENATE("R36C",'Mapa final'!$R$112),"")</f>
        <v/>
      </c>
      <c r="K191" s="231" t="str">
        <f>IF(AND('Mapa final'!$AB$113="Baja",'Mapa final'!$AD$113="Moderado"),CONCATENATE("R36C",'Mapa final'!$R$113),"")</f>
        <v/>
      </c>
      <c r="L191" s="232" t="str">
        <f>IF(AND('Mapa final'!$AB$114="Baja",'Mapa final'!$AD$114="Moderado"),CONCATENATE("R36C",'Mapa final'!$R$114),"")</f>
        <v/>
      </c>
      <c r="M191" s="221" t="str">
        <f ca="1">IF(AND('Mapa final'!$AB$112="Baja",'Mapa final'!$AD$112="Moderado"),CONCATENATE("R36C",'Mapa final'!$R$112),"")</f>
        <v/>
      </c>
      <c r="N191" s="222" t="str">
        <f>IF(AND('Mapa final'!$AB$113="Baja",'Mapa final'!$AD$113="Moderado"),CONCATENATE("R36C",'Mapa final'!$R$113),"")</f>
        <v/>
      </c>
      <c r="O191" s="223" t="str">
        <f>IF(AND('Mapa final'!$AB$114="Baja",'Mapa final'!$AD$114="Moderado"),CONCATENATE("R36C",'Mapa final'!$R$114),"")</f>
        <v/>
      </c>
      <c r="P191" s="221" t="str">
        <f ca="1">IF(AND('Mapa final'!$AB$112="Baja",'Mapa final'!$AD$112="Moderado"),CONCATENATE("R36C",'Mapa final'!$R$112),"")</f>
        <v/>
      </c>
      <c r="Q191" s="222" t="str">
        <f>IF(AND('Mapa final'!$AB$113="Baja",'Mapa final'!$AD$113="Moderado"),CONCATENATE("R36C",'Mapa final'!$R$113),"")</f>
        <v/>
      </c>
      <c r="R191" s="223" t="str">
        <f>IF(AND('Mapa final'!$AB$114="Baja",'Mapa final'!$AD$114="Moderado"),CONCATENATE("R36C",'Mapa final'!$R$114),"")</f>
        <v/>
      </c>
      <c r="S191" s="87" t="str">
        <f ca="1">IF(AND('Mapa final'!$AB$112="Baja",'Mapa final'!$AD$112="Mayor"),CONCATENATE("R36C",'Mapa final'!$R$112),"")</f>
        <v/>
      </c>
      <c r="T191" s="40" t="str">
        <f>IF(AND('Mapa final'!$AB$113="Baja",'Mapa final'!$AD$113="Mayor"),CONCATENATE("R36C",'Mapa final'!$R$113),"")</f>
        <v/>
      </c>
      <c r="U191" s="88" t="str">
        <f>IF(AND('Mapa final'!$AB$114="Baja",'Mapa final'!$AD$114="Mayor"),CONCATENATE("R36C",'Mapa final'!$R$114),"")</f>
        <v/>
      </c>
      <c r="V191" s="215" t="str">
        <f ca="1">IF(AND('Mapa final'!$AB$112="Baja",'Mapa final'!$AD$112="Catastrófico"),CONCATENATE("R36C",'Mapa final'!$R$112),"")</f>
        <v/>
      </c>
      <c r="W191" s="216" t="str">
        <f>IF(AND('Mapa final'!$AB$113="Baja",'Mapa final'!$AD$113="Catastrófico"),CONCATENATE("R36C",'Mapa final'!$R$113),"")</f>
        <v/>
      </c>
      <c r="X191" s="217" t="str">
        <f>IF(AND('Mapa final'!$AB$114="Baja",'Mapa final'!$AD$114="Catastrófico"),CONCATENATE("R36C",'Mapa final'!$R$114),"")</f>
        <v/>
      </c>
      <c r="Y191" s="41"/>
      <c r="Z191" s="315"/>
      <c r="AA191" s="316"/>
      <c r="AB191" s="316"/>
      <c r="AC191" s="316"/>
      <c r="AD191" s="316"/>
      <c r="AE191" s="317"/>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row>
    <row r="192" spans="1:61" ht="15" customHeight="1" x14ac:dyDescent="0.25">
      <c r="A192" s="41"/>
      <c r="B192" s="301"/>
      <c r="C192" s="302"/>
      <c r="D192" s="303"/>
      <c r="E192" s="288"/>
      <c r="F192" s="287"/>
      <c r="G192" s="287"/>
      <c r="H192" s="287"/>
      <c r="I192" s="287"/>
      <c r="J192" s="230" t="str">
        <f ca="1">IF(AND('Mapa final'!$AB$115="Baja",'Mapa final'!$AD$115="Moderado"),CONCATENATE("R37C",'Mapa final'!$R$115),"")</f>
        <v/>
      </c>
      <c r="K192" s="231" t="str">
        <f>IF(AND('Mapa final'!$AB$116="Baja",'Mapa final'!$AD$116="Moderado"),CONCATENATE("R37C",'Mapa final'!$R$116),"")</f>
        <v/>
      </c>
      <c r="L192" s="232" t="str">
        <f>IF(AND('Mapa final'!$AB$117="Baja",'Mapa final'!$AD$117="Moderado"),CONCATENATE("R37C",'Mapa final'!$R$117),"")</f>
        <v/>
      </c>
      <c r="M192" s="221" t="str">
        <f ca="1">IF(AND('Mapa final'!$AB$115="Baja",'Mapa final'!$AD$115="Moderado"),CONCATENATE("R37C",'Mapa final'!$R$115),"")</f>
        <v/>
      </c>
      <c r="N192" s="222" t="str">
        <f>IF(AND('Mapa final'!$AB$116="Baja",'Mapa final'!$AD$116="Moderado"),CONCATENATE("R37C",'Mapa final'!$R$116),"")</f>
        <v/>
      </c>
      <c r="O192" s="223" t="str">
        <f>IF(AND('Mapa final'!$AB$117="Baja",'Mapa final'!$AD$117="Moderado"),CONCATENATE("R37C",'Mapa final'!$R$117),"")</f>
        <v/>
      </c>
      <c r="P192" s="221" t="str">
        <f ca="1">IF(AND('Mapa final'!$AB$115="Baja",'Mapa final'!$AD$115="Moderado"),CONCATENATE("R37C",'Mapa final'!$R$115),"")</f>
        <v/>
      </c>
      <c r="Q192" s="222" t="str">
        <f>IF(AND('Mapa final'!$AB$116="Baja",'Mapa final'!$AD$116="Moderado"),CONCATENATE("R37C",'Mapa final'!$R$116),"")</f>
        <v/>
      </c>
      <c r="R192" s="223" t="str">
        <f>IF(AND('Mapa final'!$AB$117="Baja",'Mapa final'!$AD$117="Moderado"),CONCATENATE("R37C",'Mapa final'!$R$117),"")</f>
        <v/>
      </c>
      <c r="S192" s="87" t="str">
        <f ca="1">IF(AND('Mapa final'!$AB$115="Baja",'Mapa final'!$AD$115="Mayor"),CONCATENATE("R37C",'Mapa final'!$R$115),"")</f>
        <v/>
      </c>
      <c r="T192" s="40" t="str">
        <f>IF(AND('Mapa final'!$AB$116="Baja",'Mapa final'!$AD$116="Mayor"),CONCATENATE("R37C",'Mapa final'!$R$116),"")</f>
        <v/>
      </c>
      <c r="U192" s="88" t="str">
        <f>IF(AND('Mapa final'!$AB$117="Baja",'Mapa final'!$AD$117="Mayor"),CONCATENATE("R37C",'Mapa final'!$R$117),"")</f>
        <v/>
      </c>
      <c r="V192" s="215" t="str">
        <f ca="1">IF(AND('Mapa final'!$AB$115="Baja",'Mapa final'!$AD$115="Catastrófico"),CONCATENATE("R37C",'Mapa final'!$R$115),"")</f>
        <v/>
      </c>
      <c r="W192" s="216" t="str">
        <f>IF(AND('Mapa final'!$AB$116="Baja",'Mapa final'!$AD$116="Catastrófico"),CONCATENATE("R37C",'Mapa final'!$R$116),"")</f>
        <v/>
      </c>
      <c r="X192" s="217" t="str">
        <f>IF(AND('Mapa final'!$AB$117="Baja",'Mapa final'!$AD$117="Catastrófico"),CONCATENATE("R37C",'Mapa final'!$R$117),"")</f>
        <v/>
      </c>
      <c r="Y192" s="41"/>
      <c r="Z192" s="315"/>
      <c r="AA192" s="316"/>
      <c r="AB192" s="316"/>
      <c r="AC192" s="316"/>
      <c r="AD192" s="316"/>
      <c r="AE192" s="317"/>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row>
    <row r="193" spans="1:65" ht="15" customHeight="1" x14ac:dyDescent="0.25">
      <c r="A193" s="41"/>
      <c r="B193" s="301"/>
      <c r="C193" s="302"/>
      <c r="D193" s="303"/>
      <c r="E193" s="288"/>
      <c r="F193" s="287"/>
      <c r="G193" s="287"/>
      <c r="H193" s="287"/>
      <c r="I193" s="287"/>
      <c r="J193" s="230" t="str">
        <f ca="1">IF(AND('Mapa final'!$AB$118="Baja",'Mapa final'!$AD$118="Moderado"),CONCATENATE("R39C",'Mapa final'!$R$118),"")</f>
        <v>R39C1</v>
      </c>
      <c r="K193" s="231" t="str">
        <f>IF(AND('Mapa final'!$AB$119="Baja",'Mapa final'!$AD$119="Moderado"),CONCATENATE("R38C",'Mapa final'!$R$119),"")</f>
        <v/>
      </c>
      <c r="L193" s="232" t="str">
        <f>IF(AND('Mapa final'!$AB$120="Baja",'Mapa final'!$AD$120="Moderado"),CONCATENATE("R38C",'Mapa final'!$R$120),"")</f>
        <v/>
      </c>
      <c r="M193" s="221" t="str">
        <f ca="1">IF(AND('Mapa final'!$AB$118="Baja",'Mapa final'!$AD$118="Moderado"),CONCATENATE("R39C",'Mapa final'!$R$118),"")</f>
        <v>R39C1</v>
      </c>
      <c r="N193" s="222" t="str">
        <f>IF(AND('Mapa final'!$AB$119="Baja",'Mapa final'!$AD$119="Moderado"),CONCATENATE("R38C",'Mapa final'!$R$119),"")</f>
        <v/>
      </c>
      <c r="O193" s="223" t="str">
        <f>IF(AND('Mapa final'!$AB$120="Baja",'Mapa final'!$AD$120="Moderado"),CONCATENATE("R38C",'Mapa final'!$R$120),"")</f>
        <v/>
      </c>
      <c r="P193" s="221" t="str">
        <f ca="1">IF(AND('Mapa final'!$AB$118="Baja",'Mapa final'!$AD$118="Moderado"),CONCATENATE("R39C",'Mapa final'!$R$118),"")</f>
        <v>R39C1</v>
      </c>
      <c r="Q193" s="222" t="str">
        <f>IF(AND('Mapa final'!$AB$119="Baja",'Mapa final'!$AD$119="Moderado"),CONCATENATE("R38C",'Mapa final'!$R$119),"")</f>
        <v/>
      </c>
      <c r="R193" s="223" t="str">
        <f>IF(AND('Mapa final'!$AB$120="Baja",'Mapa final'!$AD$120="Moderado"),CONCATENATE("R38C",'Mapa final'!$R$120),"")</f>
        <v/>
      </c>
      <c r="S193" s="87" t="str">
        <f ca="1">IF(AND('Mapa final'!$AB$118="Baja",'Mapa final'!$AD$118="Mayor"),CONCATENATE("R39C",'Mapa final'!$R$118),"")</f>
        <v/>
      </c>
      <c r="T193" s="40" t="str">
        <f>IF(AND('Mapa final'!$AB$119="Baja",'Mapa final'!$AD$119="Mayor"),CONCATENATE("R38C",'Mapa final'!$R$119),"")</f>
        <v/>
      </c>
      <c r="U193" s="88" t="str">
        <f>IF(AND('Mapa final'!$AB$120="Baja",'Mapa final'!$AD$120="Mayor"),CONCATENATE("R38C",'Mapa final'!$R$120),"")</f>
        <v/>
      </c>
      <c r="V193" s="215" t="str">
        <f ca="1">IF(AND('Mapa final'!$AB$118="Baja",'Mapa final'!$AD$118="Catastrófico"),CONCATENATE("R39C",'Mapa final'!$R$118),"")</f>
        <v/>
      </c>
      <c r="W193" s="216" t="str">
        <f>IF(AND('Mapa final'!$AB$119="Baja",'Mapa final'!$AD$119="Catastrófico"),CONCATENATE("R38C",'Mapa final'!$R$119),"")</f>
        <v/>
      </c>
      <c r="X193" s="217" t="str">
        <f>IF(AND('Mapa final'!$AB$120="Baja",'Mapa final'!$AD$120="Catastrófico"),CONCATENATE("R38C",'Mapa final'!$R$120),"")</f>
        <v/>
      </c>
      <c r="Y193" s="41"/>
      <c r="Z193" s="315"/>
      <c r="AA193" s="316"/>
      <c r="AB193" s="316"/>
      <c r="AC193" s="316"/>
      <c r="AD193" s="316"/>
      <c r="AE193" s="317"/>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row>
    <row r="194" spans="1:65" ht="15" customHeight="1" x14ac:dyDescent="0.25">
      <c r="A194" s="41"/>
      <c r="B194" s="301"/>
      <c r="C194" s="302"/>
      <c r="D194" s="303"/>
      <c r="E194" s="288"/>
      <c r="F194" s="287"/>
      <c r="G194" s="287"/>
      <c r="H194" s="287"/>
      <c r="I194" s="287"/>
      <c r="J194" s="230" t="str">
        <f ca="1">IF(AND('Mapa final'!$AB$121="Baja",'Mapa final'!$AD$121="Moderado"),CONCATENATE("R40C",'Mapa final'!$R$121),"")</f>
        <v/>
      </c>
      <c r="K194" s="231" t="str">
        <f>IF(AND('Mapa final'!$AB$122="Baja",'Mapa final'!$AD$122="Moderado"),CONCATENATE("R39C",'Mapa final'!$R$122),"")</f>
        <v/>
      </c>
      <c r="L194" s="232" t="str">
        <f>IF(AND('Mapa final'!$AB$123="Baja",'Mapa final'!$AD$123="Moderado"),CONCATENATE("R39C",'Mapa final'!$R$123),"")</f>
        <v/>
      </c>
      <c r="M194" s="221" t="str">
        <f ca="1">IF(AND('Mapa final'!$AB$121="Baja",'Mapa final'!$AD$121="Moderado"),CONCATENATE("R40C",'Mapa final'!$R$121),"")</f>
        <v/>
      </c>
      <c r="N194" s="222" t="str">
        <f>IF(AND('Mapa final'!$AB$122="Baja",'Mapa final'!$AD$122="Moderado"),CONCATENATE("R39C",'Mapa final'!$R$122),"")</f>
        <v/>
      </c>
      <c r="O194" s="223" t="str">
        <f>IF(AND('Mapa final'!$AB$123="Baja",'Mapa final'!$AD$123="Moderado"),CONCATENATE("R39C",'Mapa final'!$R$123),"")</f>
        <v/>
      </c>
      <c r="P194" s="221" t="str">
        <f ca="1">IF(AND('Mapa final'!$AB$121="Baja",'Mapa final'!$AD$121="Moderado"),CONCATENATE("R40C",'Mapa final'!$R$121),"")</f>
        <v/>
      </c>
      <c r="Q194" s="222" t="str">
        <f>IF(AND('Mapa final'!$AB$122="Baja",'Mapa final'!$AD$122="Moderado"),CONCATENATE("R39C",'Mapa final'!$R$122),"")</f>
        <v/>
      </c>
      <c r="R194" s="223" t="str">
        <f>IF(AND('Mapa final'!$AB$123="Baja",'Mapa final'!$AD$123="Moderado"),CONCATENATE("R39C",'Mapa final'!$R$123),"")</f>
        <v/>
      </c>
      <c r="S194" s="87" t="str">
        <f ca="1">IF(AND('Mapa final'!$AB$121="Baja",'Mapa final'!$AD$121="Mayor"),CONCATENATE("R40C",'Mapa final'!$R$121),"")</f>
        <v/>
      </c>
      <c r="T194" s="40" t="str">
        <f>IF(AND('Mapa final'!$AB$122="Baja",'Mapa final'!$AD$122="Mayor"),CONCATENATE("R39C",'Mapa final'!$R$122),"")</f>
        <v/>
      </c>
      <c r="U194" s="88" t="str">
        <f>IF(AND('Mapa final'!$AB$123="Baja",'Mapa final'!$AD$123="Mayor"),CONCATENATE("R39C",'Mapa final'!$R$123),"")</f>
        <v/>
      </c>
      <c r="V194" s="215" t="str">
        <f ca="1">IF(AND('Mapa final'!$AB$121="Baja",'Mapa final'!$AD$121="Catastrófico"),CONCATENATE("R40C",'Mapa final'!$R$121),"")</f>
        <v/>
      </c>
      <c r="W194" s="216" t="str">
        <f>IF(AND('Mapa final'!$AB$122="Baja",'Mapa final'!$AD$122="Catastrófico"),CONCATENATE("R39C",'Mapa final'!$R$122),"")</f>
        <v/>
      </c>
      <c r="X194" s="217" t="str">
        <f>IF(AND('Mapa final'!$AB$123="Baja",'Mapa final'!$AD$123="Catastrófico"),CONCATENATE("R39C",'Mapa final'!$R$123),"")</f>
        <v/>
      </c>
      <c r="Y194" s="41"/>
      <c r="Z194" s="315"/>
      <c r="AA194" s="316"/>
      <c r="AB194" s="316"/>
      <c r="AC194" s="316"/>
      <c r="AD194" s="316"/>
      <c r="AE194" s="317"/>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row>
    <row r="195" spans="1:65" ht="15" customHeight="1" x14ac:dyDescent="0.25">
      <c r="A195" s="41"/>
      <c r="B195" s="301"/>
      <c r="C195" s="302"/>
      <c r="D195" s="303"/>
      <c r="E195" s="288"/>
      <c r="F195" s="287"/>
      <c r="G195" s="287"/>
      <c r="H195" s="287"/>
      <c r="I195" s="287"/>
      <c r="J195" s="230" t="str">
        <f ca="1">IF(AND('Mapa final'!$AB$124="Baja",'Mapa final'!$AD$124="Moderado"),CONCATENATE("R41C",'Mapa final'!$R$124),"")</f>
        <v>R41C1</v>
      </c>
      <c r="K195" s="231" t="str">
        <f>IF(AND('Mapa final'!$AB$125="Baja",'Mapa final'!$AD$125="Moderado"),CONCATENATE("R40C",'Mapa final'!$R$125),"")</f>
        <v/>
      </c>
      <c r="L195" s="232" t="str">
        <f>IF(AND('Mapa final'!$AB$126="Baja",'Mapa final'!$AD$126="Moderado"),CONCATENATE("R40C",'Mapa final'!$R$126),"")</f>
        <v/>
      </c>
      <c r="M195" s="221" t="str">
        <f ca="1">IF(AND('Mapa final'!$AB$124="Baja",'Mapa final'!$AD$124="Moderado"),CONCATENATE("R41C",'Mapa final'!$R$124),"")</f>
        <v>R41C1</v>
      </c>
      <c r="N195" s="222" t="str">
        <f>IF(AND('Mapa final'!$AB$125="Baja",'Mapa final'!$AD$125="Moderado"),CONCATENATE("R40C",'Mapa final'!$R$125),"")</f>
        <v/>
      </c>
      <c r="O195" s="223" t="str">
        <f>IF(AND('Mapa final'!$AB$126="Baja",'Mapa final'!$AD$126="Moderado"),CONCATENATE("R40C",'Mapa final'!$R$126),"")</f>
        <v/>
      </c>
      <c r="P195" s="221" t="str">
        <f ca="1">IF(AND('Mapa final'!$AB$124="Baja",'Mapa final'!$AD$124="Moderado"),CONCATENATE("R41C",'Mapa final'!$R$124),"")</f>
        <v>R41C1</v>
      </c>
      <c r="Q195" s="222" t="str">
        <f>IF(AND('Mapa final'!$AB$125="Baja",'Mapa final'!$AD$125="Moderado"),CONCATENATE("R40C",'Mapa final'!$R$125),"")</f>
        <v/>
      </c>
      <c r="R195" s="223" t="str">
        <f>IF(AND('Mapa final'!$AB$126="Baja",'Mapa final'!$AD$126="Moderado"),CONCATENATE("R40C",'Mapa final'!$R$126),"")</f>
        <v/>
      </c>
      <c r="S195" s="87" t="str">
        <f ca="1">IF(AND('Mapa final'!$AB$124="Baja",'Mapa final'!$AD$124="Mayor"),CONCATENATE("R41C",'Mapa final'!$R$124),"")</f>
        <v/>
      </c>
      <c r="T195" s="40" t="str">
        <f>IF(AND('Mapa final'!$AB$125="Baja",'Mapa final'!$AD$125="Mayor"),CONCATENATE("R40C",'Mapa final'!$R$125),"")</f>
        <v/>
      </c>
      <c r="U195" s="88" t="str">
        <f>IF(AND('Mapa final'!$AB$126="Baja",'Mapa final'!$AD$126="Mayor"),CONCATENATE("R40C",'Mapa final'!$R$126),"")</f>
        <v/>
      </c>
      <c r="V195" s="215" t="str">
        <f ca="1">IF(AND('Mapa final'!$AB$124="Baja",'Mapa final'!$AD$124="Catastrófico"),CONCATENATE("R41C",'Mapa final'!$R$124),"")</f>
        <v/>
      </c>
      <c r="W195" s="216" t="str">
        <f>IF(AND('Mapa final'!$AB$125="Baja",'Mapa final'!$AD$125="Catastrófico"),CONCATENATE("R40C",'Mapa final'!$R$125),"")</f>
        <v/>
      </c>
      <c r="X195" s="217" t="str">
        <f>IF(AND('Mapa final'!$AB$126="Baja",'Mapa final'!$AD$126="Catastrófico"),CONCATENATE("R40C",'Mapa final'!$R$126),"")</f>
        <v/>
      </c>
      <c r="Y195" s="41"/>
      <c r="Z195" s="315"/>
      <c r="AA195" s="316"/>
      <c r="AB195" s="316"/>
      <c r="AC195" s="316"/>
      <c r="AD195" s="316"/>
      <c r="AE195" s="317"/>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row>
    <row r="196" spans="1:65" ht="15" customHeight="1" x14ac:dyDescent="0.25">
      <c r="A196" s="41"/>
      <c r="B196" s="301"/>
      <c r="C196" s="302"/>
      <c r="D196" s="303"/>
      <c r="E196" s="288"/>
      <c r="F196" s="287"/>
      <c r="G196" s="287"/>
      <c r="H196" s="287"/>
      <c r="I196" s="287"/>
      <c r="J196" s="230" t="str">
        <f ca="1">IF(AND('Mapa final'!$AB$127="Baja",'Mapa final'!$AD$127="Moderado"),CONCATENATE("R42C",'Mapa final'!$R$127),"")</f>
        <v/>
      </c>
      <c r="K196" s="231" t="str">
        <f>IF(AND('Mapa final'!$AB$128="Baja",'Mapa final'!$AD$128="Moderado"),CONCATENATE("R41C",'Mapa final'!$R$128),"")</f>
        <v/>
      </c>
      <c r="L196" s="232" t="str">
        <f>IF(AND('Mapa final'!$AB$129="Baja",'Mapa final'!$AD$129="Moderado"),CONCATENATE("R41C",'Mapa final'!$R$129),"")</f>
        <v/>
      </c>
      <c r="M196" s="221" t="str">
        <f ca="1">IF(AND('Mapa final'!$AB$127="Baja",'Mapa final'!$AD$127="Moderado"),CONCATENATE("R42C",'Mapa final'!$R$127),"")</f>
        <v/>
      </c>
      <c r="N196" s="222" t="str">
        <f>IF(AND('Mapa final'!$AB$128="Baja",'Mapa final'!$AD$128="Moderado"),CONCATENATE("R41C",'Mapa final'!$R$128),"")</f>
        <v/>
      </c>
      <c r="O196" s="223" t="str">
        <f>IF(AND('Mapa final'!$AB$129="Baja",'Mapa final'!$AD$129="Moderado"),CONCATENATE("R41C",'Mapa final'!$R$129),"")</f>
        <v/>
      </c>
      <c r="P196" s="221" t="str">
        <f ca="1">IF(AND('Mapa final'!$AB$127="Baja",'Mapa final'!$AD$127="Moderado"),CONCATENATE("R42C",'Mapa final'!$R$127),"")</f>
        <v/>
      </c>
      <c r="Q196" s="222" t="str">
        <f>IF(AND('Mapa final'!$AB$128="Baja",'Mapa final'!$AD$128="Moderado"),CONCATENATE("R41C",'Mapa final'!$R$128),"")</f>
        <v/>
      </c>
      <c r="R196" s="223" t="str">
        <f>IF(AND('Mapa final'!$AB$129="Baja",'Mapa final'!$AD$129="Moderado"),CONCATENATE("R41C",'Mapa final'!$R$129),"")</f>
        <v/>
      </c>
      <c r="S196" s="87" t="str">
        <f ca="1">IF(AND('Mapa final'!$AB$127="Baja",'Mapa final'!$AD$127="Mayor"),CONCATENATE("R42C",'Mapa final'!$R$127),"")</f>
        <v/>
      </c>
      <c r="T196" s="40" t="str">
        <f>IF(AND('Mapa final'!$AB$128="Baja",'Mapa final'!$AD$128="Mayor"),CONCATENATE("R41C",'Mapa final'!$R$128),"")</f>
        <v>R41C2</v>
      </c>
      <c r="U196" s="88" t="str">
        <f>IF(AND('Mapa final'!$AB$129="Baja",'Mapa final'!$AD$129="Mayor"),CONCATENATE("R41C",'Mapa final'!$R$129),"")</f>
        <v/>
      </c>
      <c r="V196" s="215" t="str">
        <f ca="1">IF(AND('Mapa final'!$AB$127="Baja",'Mapa final'!$AD$127="Catastrófico"),CONCATENATE("R42C",'Mapa final'!$R$127),"")</f>
        <v/>
      </c>
      <c r="W196" s="216" t="str">
        <f>IF(AND('Mapa final'!$AB$128="Baja",'Mapa final'!$AD$128="Catastrófico"),CONCATENATE("R41C",'Mapa final'!$R$128),"")</f>
        <v/>
      </c>
      <c r="X196" s="217" t="str">
        <f>IF(AND('Mapa final'!$AB$129="Baja",'Mapa final'!$AD$129="Catastrófico"),CONCATENATE("R41C",'Mapa final'!$R$129),"")</f>
        <v/>
      </c>
      <c r="Y196" s="41"/>
      <c r="Z196" s="315"/>
      <c r="AA196" s="316"/>
      <c r="AB196" s="316"/>
      <c r="AC196" s="316"/>
      <c r="AD196" s="316"/>
      <c r="AE196" s="317"/>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row>
    <row r="197" spans="1:65" ht="15" customHeight="1" x14ac:dyDescent="0.25">
      <c r="A197" s="41"/>
      <c r="B197" s="301"/>
      <c r="C197" s="302"/>
      <c r="D197" s="303"/>
      <c r="E197" s="288"/>
      <c r="F197" s="287"/>
      <c r="G197" s="287"/>
      <c r="H197" s="287"/>
      <c r="I197" s="287"/>
      <c r="J197" s="230" t="str">
        <f ca="1">IF(AND('Mapa final'!$AB$130="Baja",'Mapa final'!$AD$130="Moderado"),CONCATENATE("R43C",'Mapa final'!$R$130),"")</f>
        <v/>
      </c>
      <c r="K197" s="231" t="str">
        <f>IF(AND('Mapa final'!$AB$131="Baja",'Mapa final'!$AD$131="Moderado"),CONCATENATE("R42C",'Mapa final'!$R$131),"")</f>
        <v>R42C2</v>
      </c>
      <c r="L197" s="232" t="str">
        <f>IF(AND('Mapa final'!$AB$132="Baja",'Mapa final'!$AD$132="Moderado"),CONCATENATE("R42C",'Mapa final'!$R$132),"")</f>
        <v>R42C3</v>
      </c>
      <c r="M197" s="221" t="str">
        <f ca="1">IF(AND('Mapa final'!$AB$130="Baja",'Mapa final'!$AD$130="Moderado"),CONCATENATE("R43C",'Mapa final'!$R$130),"")</f>
        <v/>
      </c>
      <c r="N197" s="222" t="str">
        <f>IF(AND('Mapa final'!$AB$131="Baja",'Mapa final'!$AD$131="Moderado"),CONCATENATE("R42C",'Mapa final'!$R$131),"")</f>
        <v>R42C2</v>
      </c>
      <c r="O197" s="223" t="str">
        <f>IF(AND('Mapa final'!$AB$132="Baja",'Mapa final'!$AD$132="Moderado"),CONCATENATE("R42C",'Mapa final'!$R$132),"")</f>
        <v>R42C3</v>
      </c>
      <c r="P197" s="221" t="str">
        <f ca="1">IF(AND('Mapa final'!$AB$130="Baja",'Mapa final'!$AD$130="Moderado"),CONCATENATE("R43C",'Mapa final'!$R$130),"")</f>
        <v/>
      </c>
      <c r="Q197" s="222" t="str">
        <f>IF(AND('Mapa final'!$AB$131="Baja",'Mapa final'!$AD$131="Moderado"),CONCATENATE("R42C",'Mapa final'!$R$131),"")</f>
        <v>R42C2</v>
      </c>
      <c r="R197" s="223" t="str">
        <f>IF(AND('Mapa final'!$AB$132="Baja",'Mapa final'!$AD$132="Moderado"),CONCATENATE("R42C",'Mapa final'!$R$132),"")</f>
        <v>R42C3</v>
      </c>
      <c r="S197" s="87" t="str">
        <f ca="1">IF(AND('Mapa final'!$AB$130="Baja",'Mapa final'!$AD$130="Mayor"),CONCATENATE("R43C",'Mapa final'!$R$130),"")</f>
        <v/>
      </c>
      <c r="T197" s="40" t="str">
        <f>IF(AND('Mapa final'!$AB$131="Baja",'Mapa final'!$AD$131="Mayor"),CONCATENATE("R42C",'Mapa final'!$R$131),"")</f>
        <v/>
      </c>
      <c r="U197" s="88" t="str">
        <f>IF(AND('Mapa final'!$AB$132="Baja",'Mapa final'!$AD$132="Mayor"),CONCATENATE("R42C",'Mapa final'!$R$132),"")</f>
        <v/>
      </c>
      <c r="V197" s="215" t="str">
        <f ca="1">IF(AND('Mapa final'!$AB$130="Baja",'Mapa final'!$AD$130="Catastrófico"),CONCATENATE("R43C",'Mapa final'!$R$130),"")</f>
        <v/>
      </c>
      <c r="W197" s="216" t="str">
        <f>IF(AND('Mapa final'!$AB$131="Baja",'Mapa final'!$AD$131="Catastrófico"),CONCATENATE("R42C",'Mapa final'!$R$131),"")</f>
        <v/>
      </c>
      <c r="X197" s="217" t="str">
        <f>IF(AND('Mapa final'!$AB$132="Baja",'Mapa final'!$AD$132="Catastrófico"),CONCATENATE("R42C",'Mapa final'!$R$132),"")</f>
        <v/>
      </c>
      <c r="Y197" s="41"/>
      <c r="Z197" s="315"/>
      <c r="AA197" s="316"/>
      <c r="AB197" s="316"/>
      <c r="AC197" s="316"/>
      <c r="AD197" s="316"/>
      <c r="AE197" s="317"/>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row>
    <row r="198" spans="1:65" ht="15" customHeight="1" x14ac:dyDescent="0.25">
      <c r="A198" s="41"/>
      <c r="B198" s="301"/>
      <c r="C198" s="302"/>
      <c r="D198" s="303"/>
      <c r="E198" s="288"/>
      <c r="F198" s="287"/>
      <c r="G198" s="287"/>
      <c r="H198" s="287"/>
      <c r="I198" s="287"/>
      <c r="J198" s="230" t="str">
        <f ca="1">IF(AND('Mapa final'!$AB$133="Baja",'Mapa final'!$AD$133="Moderado"),CONCATENATE("R44C",'Mapa final'!$R$133),"")</f>
        <v/>
      </c>
      <c r="K198" s="231" t="str">
        <f>IF(AND('Mapa final'!$AB$134="Baja",'Mapa final'!$AD$134="Moderado"),CONCATENATE("R43C",'Mapa final'!$R$134),"")</f>
        <v/>
      </c>
      <c r="L198" s="232" t="str">
        <f>IF(AND('Mapa final'!$AB$135="Baja",'Mapa final'!$AD$135="Moderado"),CONCATENATE("R43C",'Mapa final'!$R$135),"")</f>
        <v/>
      </c>
      <c r="M198" s="221" t="str">
        <f ca="1">IF(AND('Mapa final'!$AB$133="Baja",'Mapa final'!$AD$133="Moderado"),CONCATENATE("R44C",'Mapa final'!$R$133),"")</f>
        <v/>
      </c>
      <c r="N198" s="222" t="str">
        <f>IF(AND('Mapa final'!$AB$134="Baja",'Mapa final'!$AD$134="Moderado"),CONCATENATE("R43C",'Mapa final'!$R$134),"")</f>
        <v/>
      </c>
      <c r="O198" s="223" t="str">
        <f>IF(AND('Mapa final'!$AB$135="Baja",'Mapa final'!$AD$135="Moderado"),CONCATENATE("R43C",'Mapa final'!$R$135),"")</f>
        <v/>
      </c>
      <c r="P198" s="221" t="str">
        <f ca="1">IF(AND('Mapa final'!$AB$133="Baja",'Mapa final'!$AD$133="Moderado"),CONCATENATE("R44C",'Mapa final'!$R$133),"")</f>
        <v/>
      </c>
      <c r="Q198" s="222" t="str">
        <f>IF(AND('Mapa final'!$AB$134="Baja",'Mapa final'!$AD$134="Moderado"),CONCATENATE("R43C",'Mapa final'!$R$134),"")</f>
        <v/>
      </c>
      <c r="R198" s="223" t="str">
        <f>IF(AND('Mapa final'!$AB$135="Baja",'Mapa final'!$AD$135="Moderado"),CONCATENATE("R43C",'Mapa final'!$R$135),"")</f>
        <v/>
      </c>
      <c r="S198" s="87" t="str">
        <f ca="1">IF(AND('Mapa final'!$AB$133="Baja",'Mapa final'!$AD$133="Mayor"),CONCATENATE("R44C",'Mapa final'!$R$133),"")</f>
        <v/>
      </c>
      <c r="T198" s="40" t="str">
        <f>IF(AND('Mapa final'!$AB$134="Baja",'Mapa final'!$AD$134="Mayor"),CONCATENATE("R43C",'Mapa final'!$R$134),"")</f>
        <v/>
      </c>
      <c r="U198" s="88" t="str">
        <f>IF(AND('Mapa final'!$AB$135="Baja",'Mapa final'!$AD$135="Mayor"),CONCATENATE("R43C",'Mapa final'!$R$135),"")</f>
        <v/>
      </c>
      <c r="V198" s="215" t="str">
        <f ca="1">IF(AND('Mapa final'!$AB$133="Baja",'Mapa final'!$AD$133="Catastrófico"),CONCATENATE("R44C",'Mapa final'!$R$133),"")</f>
        <v/>
      </c>
      <c r="W198" s="216" t="str">
        <f>IF(AND('Mapa final'!$AB$134="Baja",'Mapa final'!$AD$134="Catastrófico"),CONCATENATE("R43C",'Mapa final'!$R$134),"")</f>
        <v/>
      </c>
      <c r="X198" s="217" t="str">
        <f>IF(AND('Mapa final'!$AB$135="Baja",'Mapa final'!$AD$135="Catastrófico"),CONCATENATE("R43C",'Mapa final'!$R$135),"")</f>
        <v/>
      </c>
      <c r="Y198" s="41"/>
      <c r="Z198" s="315"/>
      <c r="AA198" s="316"/>
      <c r="AB198" s="316"/>
      <c r="AC198" s="316"/>
      <c r="AD198" s="316"/>
      <c r="AE198" s="317"/>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row>
    <row r="199" spans="1:65" ht="15" customHeight="1" x14ac:dyDescent="0.25">
      <c r="A199" s="41"/>
      <c r="B199" s="301"/>
      <c r="C199" s="302"/>
      <c r="D199" s="303"/>
      <c r="E199" s="288"/>
      <c r="F199" s="287"/>
      <c r="G199" s="287"/>
      <c r="H199" s="287"/>
      <c r="I199" s="287"/>
      <c r="J199" s="230" t="str">
        <f ca="1">IF(AND('Mapa final'!$AB$136="Baja",'Mapa final'!$AD$136="Moderado"),CONCATENATE("R45C",'Mapa final'!$R$136),"")</f>
        <v/>
      </c>
      <c r="K199" s="231" t="str">
        <f>IF(AND('Mapa final'!$AB$137="Baja",'Mapa final'!$AD$137="Moderado"),CONCATENATE("R44C",'Mapa final'!$R$137),"")</f>
        <v/>
      </c>
      <c r="L199" s="232" t="str">
        <f>IF(AND('Mapa final'!$AB$138="Baja",'Mapa final'!$AD$138="Moderado"),CONCATENATE("R44C",'Mapa final'!$R$138),"")</f>
        <v/>
      </c>
      <c r="M199" s="221" t="str">
        <f ca="1">IF(AND('Mapa final'!$AB$136="Baja",'Mapa final'!$AD$136="Moderado"),CONCATENATE("R45C",'Mapa final'!$R$136),"")</f>
        <v/>
      </c>
      <c r="N199" s="222" t="str">
        <f>IF(AND('Mapa final'!$AB$137="Baja",'Mapa final'!$AD$137="Moderado"),CONCATENATE("R44C",'Mapa final'!$R$137),"")</f>
        <v/>
      </c>
      <c r="O199" s="223" t="str">
        <f>IF(AND('Mapa final'!$AB$138="Baja",'Mapa final'!$AD$138="Moderado"),CONCATENATE("R44C",'Mapa final'!$R$138),"")</f>
        <v/>
      </c>
      <c r="P199" s="221" t="str">
        <f ca="1">IF(AND('Mapa final'!$AB$136="Baja",'Mapa final'!$AD$136="Moderado"),CONCATENATE("R45C",'Mapa final'!$R$136),"")</f>
        <v/>
      </c>
      <c r="Q199" s="222" t="str">
        <f>IF(AND('Mapa final'!$AB$137="Baja",'Mapa final'!$AD$137="Moderado"),CONCATENATE("R44C",'Mapa final'!$R$137),"")</f>
        <v/>
      </c>
      <c r="R199" s="223" t="str">
        <f>IF(AND('Mapa final'!$AB$138="Baja",'Mapa final'!$AD$138="Moderado"),CONCATENATE("R44C",'Mapa final'!$R$138),"")</f>
        <v/>
      </c>
      <c r="S199" s="87" t="str">
        <f ca="1">IF(AND('Mapa final'!$AB$136="Baja",'Mapa final'!$AD$136="Mayor"),CONCATENATE("R45C",'Mapa final'!$R$136),"")</f>
        <v>R45C1</v>
      </c>
      <c r="T199" s="40" t="str">
        <f>IF(AND('Mapa final'!$AB$137="Baja",'Mapa final'!$AD$137="Mayor"),CONCATENATE("R44C",'Mapa final'!$R$137),"")</f>
        <v/>
      </c>
      <c r="U199" s="88" t="str">
        <f>IF(AND('Mapa final'!$AB$138="Baja",'Mapa final'!$AD$138="Mayor"),CONCATENATE("R44C",'Mapa final'!$R$138),"")</f>
        <v/>
      </c>
      <c r="V199" s="215" t="str">
        <f ca="1">IF(AND('Mapa final'!$AB$136="Baja",'Mapa final'!$AD$136="Catastrófico"),CONCATENATE("R45C",'Mapa final'!$R$136),"")</f>
        <v/>
      </c>
      <c r="W199" s="216" t="str">
        <f>IF(AND('Mapa final'!$AB$137="Baja",'Mapa final'!$AD$137="Catastrófico"),CONCATENATE("R44C",'Mapa final'!$R$137),"")</f>
        <v/>
      </c>
      <c r="X199" s="217" t="str">
        <f>IF(AND('Mapa final'!$AB$138="Baja",'Mapa final'!$AD$138="Catastrófico"),CONCATENATE("R44C",'Mapa final'!$R$138),"")</f>
        <v/>
      </c>
      <c r="Y199" s="41"/>
      <c r="Z199" s="315"/>
      <c r="AA199" s="316"/>
      <c r="AB199" s="316"/>
      <c r="AC199" s="316"/>
      <c r="AD199" s="316"/>
      <c r="AE199" s="317"/>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row>
    <row r="200" spans="1:65" ht="15" customHeight="1" x14ac:dyDescent="0.25">
      <c r="A200" s="41"/>
      <c r="B200" s="301"/>
      <c r="C200" s="302"/>
      <c r="D200" s="303"/>
      <c r="E200" s="288"/>
      <c r="F200" s="287"/>
      <c r="G200" s="287"/>
      <c r="H200" s="287"/>
      <c r="I200" s="287"/>
      <c r="J200" s="230" t="str">
        <f ca="1">IF(AND('Mapa final'!$AB$139="Baja",'Mapa final'!$AD$139="Moderado"),CONCATENATE("R46C",'Mapa final'!$R$139),"")</f>
        <v>R46C1</v>
      </c>
      <c r="K200" s="231" t="str">
        <f>IF(AND('Mapa final'!$AB$140="Baja",'Mapa final'!$AD$140="Moderado"),CONCATENATE("R45C",'Mapa final'!$R$140),"")</f>
        <v/>
      </c>
      <c r="L200" s="232" t="str">
        <f>IF(AND('Mapa final'!$AB$141="Baja",'Mapa final'!$AD$141="Moderado"),CONCATENATE("R45C",'Mapa final'!$R$141),"")</f>
        <v/>
      </c>
      <c r="M200" s="221" t="str">
        <f ca="1">IF(AND('Mapa final'!$AB$139="Baja",'Mapa final'!$AD$139="Moderado"),CONCATENATE("R46C",'Mapa final'!$R$139),"")</f>
        <v>R46C1</v>
      </c>
      <c r="N200" s="222" t="str">
        <f>IF(AND('Mapa final'!$AB$140="Baja",'Mapa final'!$AD$140="Moderado"),CONCATENATE("R45C",'Mapa final'!$R$140),"")</f>
        <v/>
      </c>
      <c r="O200" s="223" t="str">
        <f>IF(AND('Mapa final'!$AB$141="Baja",'Mapa final'!$AD$141="Moderado"),CONCATENATE("R45C",'Mapa final'!$R$141),"")</f>
        <v/>
      </c>
      <c r="P200" s="221" t="str">
        <f ca="1">IF(AND('Mapa final'!$AB$139="Baja",'Mapa final'!$AD$139="Moderado"),CONCATENATE("R46C",'Mapa final'!$R$139),"")</f>
        <v>R46C1</v>
      </c>
      <c r="Q200" s="222" t="str">
        <f>IF(AND('Mapa final'!$AB$140="Baja",'Mapa final'!$AD$140="Moderado"),CONCATENATE("R45C",'Mapa final'!$R$140),"")</f>
        <v/>
      </c>
      <c r="R200" s="223" t="str">
        <f>IF(AND('Mapa final'!$AB$141="Baja",'Mapa final'!$AD$141="Moderado"),CONCATENATE("R45C",'Mapa final'!$R$141),"")</f>
        <v/>
      </c>
      <c r="S200" s="87" t="str">
        <f ca="1">IF(AND('Mapa final'!$AB$139="Baja",'Mapa final'!$AD$139="Mayor"),CONCATENATE("R46C",'Mapa final'!$R$139),"")</f>
        <v/>
      </c>
      <c r="T200" s="40" t="str">
        <f>IF(AND('Mapa final'!$AB$140="Baja",'Mapa final'!$AD$140="Mayor"),CONCATENATE("R45C",'Mapa final'!$R$140),"")</f>
        <v/>
      </c>
      <c r="U200" s="88" t="str">
        <f>IF(AND('Mapa final'!$AB$141="Baja",'Mapa final'!$AD$141="Mayor"),CONCATENATE("R45C",'Mapa final'!$R$141),"")</f>
        <v/>
      </c>
      <c r="V200" s="215" t="str">
        <f ca="1">IF(AND('Mapa final'!$AB$139="Baja",'Mapa final'!$AD$139="Catastrófico"),CONCATENATE("R46C",'Mapa final'!$R$139),"")</f>
        <v/>
      </c>
      <c r="W200" s="216" t="str">
        <f>IF(AND('Mapa final'!$AB$140="Baja",'Mapa final'!$AD$140="Catastrófico"),CONCATENATE("R45C",'Mapa final'!$R$140),"")</f>
        <v/>
      </c>
      <c r="X200" s="217" t="str">
        <f>IF(AND('Mapa final'!$AB$141="Baja",'Mapa final'!$AD$141="Catastrófico"),CONCATENATE("R45C",'Mapa final'!$R$141),"")</f>
        <v/>
      </c>
      <c r="Y200" s="41"/>
      <c r="Z200" s="315"/>
      <c r="AA200" s="316"/>
      <c r="AB200" s="316"/>
      <c r="AC200" s="316"/>
      <c r="AD200" s="316"/>
      <c r="AE200" s="317"/>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row>
    <row r="201" spans="1:65" ht="15" customHeight="1" x14ac:dyDescent="0.25">
      <c r="A201" s="41"/>
      <c r="B201" s="301"/>
      <c r="C201" s="302"/>
      <c r="D201" s="303"/>
      <c r="E201" s="288"/>
      <c r="F201" s="287"/>
      <c r="G201" s="287"/>
      <c r="H201" s="287"/>
      <c r="I201" s="287"/>
      <c r="J201" s="230" t="str">
        <f ca="1">IF(AND('Mapa final'!$AB$142="Baja",'Mapa final'!$AD$142="Moderado"),CONCATENATE("R47C",'Mapa final'!$R$142),"")</f>
        <v>R47C1</v>
      </c>
      <c r="K201" s="231" t="str">
        <f>IF(AND('Mapa final'!$AB$143="Baja",'Mapa final'!$AD$143="Moderado"),CONCATENATE("R46C",'Mapa final'!$R$143),"")</f>
        <v/>
      </c>
      <c r="L201" s="232" t="str">
        <f>IF(AND('Mapa final'!$AB$144="Baja",'Mapa final'!$AD$144="Moderado"),CONCATENATE("R46C",'Mapa final'!$R$144),"")</f>
        <v/>
      </c>
      <c r="M201" s="221" t="str">
        <f ca="1">IF(AND('Mapa final'!$AB$142="Baja",'Mapa final'!$AD$142="Moderado"),CONCATENATE("R47C",'Mapa final'!$R$142),"")</f>
        <v>R47C1</v>
      </c>
      <c r="N201" s="222" t="str">
        <f>IF(AND('Mapa final'!$AB$143="Baja",'Mapa final'!$AD$143="Moderado"),CONCATENATE("R46C",'Mapa final'!$R$143),"")</f>
        <v/>
      </c>
      <c r="O201" s="223" t="str">
        <f>IF(AND('Mapa final'!$AB$144="Baja",'Mapa final'!$AD$144="Moderado"),CONCATENATE("R46C",'Mapa final'!$R$144),"")</f>
        <v/>
      </c>
      <c r="P201" s="221" t="str">
        <f ca="1">IF(AND('Mapa final'!$AB$142="Baja",'Mapa final'!$AD$142="Moderado"),CONCATENATE("R47C",'Mapa final'!$R$142),"")</f>
        <v>R47C1</v>
      </c>
      <c r="Q201" s="222" t="str">
        <f>IF(AND('Mapa final'!$AB$143="Baja",'Mapa final'!$AD$143="Moderado"),CONCATENATE("R46C",'Mapa final'!$R$143),"")</f>
        <v/>
      </c>
      <c r="R201" s="223" t="str">
        <f>IF(AND('Mapa final'!$AB$144="Baja",'Mapa final'!$AD$144="Moderado"),CONCATENATE("R46C",'Mapa final'!$R$144),"")</f>
        <v/>
      </c>
      <c r="S201" s="87" t="str">
        <f ca="1">IF(AND('Mapa final'!$AB$142="Baja",'Mapa final'!$AD$142="Mayor"),CONCATENATE("R47C",'Mapa final'!$R$142),"")</f>
        <v/>
      </c>
      <c r="T201" s="40" t="str">
        <f>IF(AND('Mapa final'!$AB$143="Baja",'Mapa final'!$AD$143="Mayor"),CONCATENATE("R46C",'Mapa final'!$R$143),"")</f>
        <v/>
      </c>
      <c r="U201" s="88" t="str">
        <f>IF(AND('Mapa final'!$AB$144="Baja",'Mapa final'!$AD$144="Mayor"),CONCATENATE("R46C",'Mapa final'!$R$144),"")</f>
        <v/>
      </c>
      <c r="V201" s="215" t="str">
        <f ca="1">IF(AND('Mapa final'!$AB$142="Baja",'Mapa final'!$AD$142="Catastrófico"),CONCATENATE("R47C",'Mapa final'!$R$142),"")</f>
        <v/>
      </c>
      <c r="W201" s="216" t="str">
        <f>IF(AND('Mapa final'!$AB$143="Baja",'Mapa final'!$AD$143="Catastrófico"),CONCATENATE("R46C",'Mapa final'!$R$143),"")</f>
        <v/>
      </c>
      <c r="X201" s="217" t="str">
        <f>IF(AND('Mapa final'!$AB$144="Baja",'Mapa final'!$AD$144="Catastrófico"),CONCATENATE("R46C",'Mapa final'!$R$144),"")</f>
        <v/>
      </c>
      <c r="Y201" s="41"/>
      <c r="Z201" s="315"/>
      <c r="AA201" s="316"/>
      <c r="AB201" s="316"/>
      <c r="AC201" s="316"/>
      <c r="AD201" s="316"/>
      <c r="AE201" s="317"/>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row>
    <row r="202" spans="1:65" ht="15" customHeight="1" x14ac:dyDescent="0.25">
      <c r="A202" s="41"/>
      <c r="B202" s="301"/>
      <c r="C202" s="302"/>
      <c r="D202" s="303"/>
      <c r="E202" s="288"/>
      <c r="F202" s="287"/>
      <c r="G202" s="287"/>
      <c r="H202" s="287"/>
      <c r="I202" s="287"/>
      <c r="J202" s="230" t="str">
        <f ca="1">IF(AND('Mapa final'!$AB$145="Baja",'Mapa final'!$AD$145="Moderado"),CONCATENATE("R48C",'Mapa final'!$R$145),"")</f>
        <v>R48C1</v>
      </c>
      <c r="K202" s="231" t="str">
        <f>IF(AND('Mapa final'!$AB$146="Baja",'Mapa final'!$AD$146="Moderado"),CONCATENATE("R47C",'Mapa final'!$R$146),"")</f>
        <v/>
      </c>
      <c r="L202" s="232" t="str">
        <f>IF(AND('Mapa final'!$AB$147="Baja",'Mapa final'!$AD$147="Moderado"),CONCATENATE("R47C",'Mapa final'!$R$147),"")</f>
        <v/>
      </c>
      <c r="M202" s="221" t="str">
        <f ca="1">IF(AND('Mapa final'!$AB$145="Baja",'Mapa final'!$AD$145="Moderado"),CONCATENATE("R48C",'Mapa final'!$R$145),"")</f>
        <v>R48C1</v>
      </c>
      <c r="N202" s="222" t="str">
        <f>IF(AND('Mapa final'!$AB$146="Baja",'Mapa final'!$AD$146="Moderado"),CONCATENATE("R47C",'Mapa final'!$R$146),"")</f>
        <v/>
      </c>
      <c r="O202" s="223" t="str">
        <f>IF(AND('Mapa final'!$AB$147="Baja",'Mapa final'!$AD$147="Moderado"),CONCATENATE("R47C",'Mapa final'!$R$147),"")</f>
        <v/>
      </c>
      <c r="P202" s="221" t="str">
        <f ca="1">IF(AND('Mapa final'!$AB$145="Baja",'Mapa final'!$AD$145="Moderado"),CONCATENATE("R48C",'Mapa final'!$R$145),"")</f>
        <v>R48C1</v>
      </c>
      <c r="Q202" s="222" t="str">
        <f>IF(AND('Mapa final'!$AB$146="Baja",'Mapa final'!$AD$146="Moderado"),CONCATENATE("R47C",'Mapa final'!$R$146),"")</f>
        <v/>
      </c>
      <c r="R202" s="223" t="str">
        <f>IF(AND('Mapa final'!$AB$147="Baja",'Mapa final'!$AD$147="Moderado"),CONCATENATE("R47C",'Mapa final'!$R$147),"")</f>
        <v/>
      </c>
      <c r="S202" s="87" t="str">
        <f ca="1">IF(AND('Mapa final'!$AB$145="Baja",'Mapa final'!$AD$145="Mayor"),CONCATENATE("R48C",'Mapa final'!$R$145),"")</f>
        <v/>
      </c>
      <c r="T202" s="40" t="str">
        <f>IF(AND('Mapa final'!$AB$146="Baja",'Mapa final'!$AD$146="Mayor"),CONCATENATE("R47C",'Mapa final'!$R$146),"")</f>
        <v/>
      </c>
      <c r="U202" s="88" t="str">
        <f>IF(AND('Mapa final'!$AB$147="Baja",'Mapa final'!$AD$147="Mayor"),CONCATENATE("R47C",'Mapa final'!$R$147),"")</f>
        <v/>
      </c>
      <c r="V202" s="215" t="str">
        <f ca="1">IF(AND('Mapa final'!$AB$145="Baja",'Mapa final'!$AD$145="Catastrófico"),CONCATENATE("R48C",'Mapa final'!$R$145),"")</f>
        <v/>
      </c>
      <c r="W202" s="216" t="str">
        <f>IF(AND('Mapa final'!$AB$146="Baja",'Mapa final'!$AD$146="Catastrófico"),CONCATENATE("R47C",'Mapa final'!$R$146),"")</f>
        <v/>
      </c>
      <c r="X202" s="217" t="str">
        <f>IF(AND('Mapa final'!$AB$147="Baja",'Mapa final'!$AD$147="Catastrófico"),CONCATENATE("R47C",'Mapa final'!$R$147),"")</f>
        <v/>
      </c>
      <c r="Y202" s="41"/>
      <c r="Z202" s="315"/>
      <c r="AA202" s="316"/>
      <c r="AB202" s="316"/>
      <c r="AC202" s="316"/>
      <c r="AD202" s="316"/>
      <c r="AE202" s="317"/>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row>
    <row r="203" spans="1:65" ht="15" customHeight="1" x14ac:dyDescent="0.25">
      <c r="A203" s="41"/>
      <c r="B203" s="301"/>
      <c r="C203" s="302"/>
      <c r="D203" s="303"/>
      <c r="E203" s="288"/>
      <c r="F203" s="287"/>
      <c r="G203" s="287"/>
      <c r="H203" s="287"/>
      <c r="I203" s="287"/>
      <c r="J203" s="230" t="str">
        <f>IF(AND('Mapa final'!$AB$148="Baja",'Mapa final'!$AD$148="Moderado"),CONCATENATE("R49C",'Mapa final'!$R$148),"")</f>
        <v/>
      </c>
      <c r="K203" s="231" t="str">
        <f>IF(AND('Mapa final'!$AB$149="Baja",'Mapa final'!$AD$149="Moderado"),CONCATENATE("R48C",'Mapa final'!$R$149),"")</f>
        <v/>
      </c>
      <c r="L203" s="232" t="str">
        <f>IF(AND('Mapa final'!$AB$150="Baja",'Mapa final'!$AD$150="Moderado"),CONCATENATE("R48C",'Mapa final'!$R$150),"")</f>
        <v/>
      </c>
      <c r="M203" s="221" t="str">
        <f>IF(AND('Mapa final'!$AB$148="Baja",'Mapa final'!$AD$148="Moderado"),CONCATENATE("R49C",'Mapa final'!$R$148),"")</f>
        <v/>
      </c>
      <c r="N203" s="222" t="str">
        <f>IF(AND('Mapa final'!$AB$149="Baja",'Mapa final'!$AD$149="Moderado"),CONCATENATE("R48C",'Mapa final'!$R$149),"")</f>
        <v/>
      </c>
      <c r="O203" s="223" t="str">
        <f>IF(AND('Mapa final'!$AB$150="Baja",'Mapa final'!$AD$150="Moderado"),CONCATENATE("R48C",'Mapa final'!$R$150),"")</f>
        <v/>
      </c>
      <c r="P203" s="221" t="str">
        <f>IF(AND('Mapa final'!$AB$148="Baja",'Mapa final'!$AD$148="Moderado"),CONCATENATE("R49C",'Mapa final'!$R$148),"")</f>
        <v/>
      </c>
      <c r="Q203" s="222" t="str">
        <f>IF(AND('Mapa final'!$AB$149="Baja",'Mapa final'!$AD$149="Moderado"),CONCATENATE("R48C",'Mapa final'!$R$149),"")</f>
        <v/>
      </c>
      <c r="R203" s="223" t="str">
        <f>IF(AND('Mapa final'!$AB$150="Baja",'Mapa final'!$AD$150="Moderado"),CONCATENATE("R48C",'Mapa final'!$R$150),"")</f>
        <v/>
      </c>
      <c r="S203" s="87" t="str">
        <f>IF(AND('Mapa final'!$AB$148="Baja",'Mapa final'!$AD$148="Mayor"),CONCATENATE("R49C",'Mapa final'!$R$148),"")</f>
        <v/>
      </c>
      <c r="T203" s="40" t="str">
        <f>IF(AND('Mapa final'!$AB$149="Baja",'Mapa final'!$AD$149="Mayor"),CONCATENATE("R48C",'Mapa final'!$R$149),"")</f>
        <v/>
      </c>
      <c r="U203" s="88" t="str">
        <f>IF(AND('Mapa final'!$AB$150="Baja",'Mapa final'!$AD$150="Mayor"),CONCATENATE("R48C",'Mapa final'!$R$150),"")</f>
        <v/>
      </c>
      <c r="V203" s="215" t="str">
        <f>IF(AND('Mapa final'!$AB$148="Baja",'Mapa final'!$AD$148="Catastrófico"),CONCATENATE("R49C",'Mapa final'!$R$148),"")</f>
        <v/>
      </c>
      <c r="W203" s="216" t="str">
        <f>IF(AND('Mapa final'!$AB$149="Baja",'Mapa final'!$AD$149="Catastrófico"),CONCATENATE("R48C",'Mapa final'!$R$149),"")</f>
        <v/>
      </c>
      <c r="X203" s="217" t="str">
        <f>IF(AND('Mapa final'!$AB$150="Baja",'Mapa final'!$AD$150="Catastrófico"),CONCATENATE("R48C",'Mapa final'!$R$150),"")</f>
        <v/>
      </c>
      <c r="Y203" s="41"/>
      <c r="Z203" s="315"/>
      <c r="AA203" s="316"/>
      <c r="AB203" s="316"/>
      <c r="AC203" s="316"/>
      <c r="AD203" s="316"/>
      <c r="AE203" s="317"/>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row>
    <row r="204" spans="1:65" ht="15" customHeight="1" x14ac:dyDescent="0.25">
      <c r="A204" s="41"/>
      <c r="B204" s="301"/>
      <c r="C204" s="302"/>
      <c r="D204" s="303"/>
      <c r="E204" s="288"/>
      <c r="F204" s="287"/>
      <c r="G204" s="287"/>
      <c r="H204" s="287"/>
      <c r="I204" s="287"/>
      <c r="J204" s="230" t="str">
        <f>IF(AND('Mapa final'!$AB$151="Baja",'Mapa final'!$AD$151="Moderado"),CONCATENATE("R49C",'Mapa final'!$R$151),"")</f>
        <v/>
      </c>
      <c r="K204" s="231" t="str">
        <f>IF(AND('Mapa final'!$AB$152="Baja",'Mapa final'!$AD$152="Moderado"),CONCATENATE("R49C",'Mapa final'!$R$152),"")</f>
        <v/>
      </c>
      <c r="L204" s="232" t="str">
        <f>IF(AND('Mapa final'!$AB$153="Baja",'Mapa final'!$AD$153="Moderado"),CONCATENATE("R49C",'Mapa final'!$R$153),"")</f>
        <v/>
      </c>
      <c r="M204" s="221" t="str">
        <f>IF(AND('Mapa final'!$AB$151="Baja",'Mapa final'!$AD$151="Moderado"),CONCATENATE("R49C",'Mapa final'!$R$151),"")</f>
        <v/>
      </c>
      <c r="N204" s="222" t="str">
        <f>IF(AND('Mapa final'!$AB$152="Baja",'Mapa final'!$AD$152="Moderado"),CONCATENATE("R49C",'Mapa final'!$R$152),"")</f>
        <v/>
      </c>
      <c r="O204" s="223" t="str">
        <f>IF(AND('Mapa final'!$AB$153="Baja",'Mapa final'!$AD$153="Moderado"),CONCATENATE("R49C",'Mapa final'!$R$153),"")</f>
        <v/>
      </c>
      <c r="P204" s="221" t="str">
        <f>IF(AND('Mapa final'!$AB$151="Baja",'Mapa final'!$AD$151="Moderado"),CONCATENATE("R49C",'Mapa final'!$R$151),"")</f>
        <v/>
      </c>
      <c r="Q204" s="222" t="str">
        <f>IF(AND('Mapa final'!$AB$152="Baja",'Mapa final'!$AD$152="Moderado"),CONCATENATE("R49C",'Mapa final'!$R$152),"")</f>
        <v/>
      </c>
      <c r="R204" s="223" t="str">
        <f>IF(AND('Mapa final'!$AB$153="Baja",'Mapa final'!$AD$153="Moderado"),CONCATENATE("R49C",'Mapa final'!$R$153),"")</f>
        <v/>
      </c>
      <c r="S204" s="87" t="str">
        <f>IF(AND('Mapa final'!$AB$151="Baja",'Mapa final'!$AD$151="Mayor"),CONCATENATE("R49C",'Mapa final'!$R$151),"")</f>
        <v/>
      </c>
      <c r="T204" s="40" t="str">
        <f>IF(AND('Mapa final'!$AB$152="Baja",'Mapa final'!$AD$152="Mayor"),CONCATENATE("R49C",'Mapa final'!$R$152),"")</f>
        <v/>
      </c>
      <c r="U204" s="88" t="str">
        <f>IF(AND('Mapa final'!$AB$153="Baja",'Mapa final'!$AD$153="Mayor"),CONCATENATE("R49C",'Mapa final'!$R$153),"")</f>
        <v/>
      </c>
      <c r="V204" s="215" t="str">
        <f>IF(AND('Mapa final'!$AB$151="Baja",'Mapa final'!$AD$151="Catastrófico"),CONCATENATE("R49C",'Mapa final'!$R$151),"")</f>
        <v/>
      </c>
      <c r="W204" s="216" t="str">
        <f>IF(AND('Mapa final'!$AB$152="Baja",'Mapa final'!$AD$152="Catastrófico"),CONCATENATE("R49C",'Mapa final'!$R$152),"")</f>
        <v/>
      </c>
      <c r="X204" s="217" t="str">
        <f>IF(AND('Mapa final'!$AB$153="Baja",'Mapa final'!$AD$153="Catastrófico"),CONCATENATE("R49C",'Mapa final'!$R$153),"")</f>
        <v/>
      </c>
      <c r="Y204" s="41"/>
      <c r="Z204" s="315"/>
      <c r="AA204" s="316"/>
      <c r="AB204" s="316"/>
      <c r="AC204" s="316"/>
      <c r="AD204" s="316"/>
      <c r="AE204" s="317"/>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c r="BI204" s="41"/>
    </row>
    <row r="205" spans="1:65" ht="15" customHeight="1" thickBot="1" x14ac:dyDescent="0.3">
      <c r="A205" s="41"/>
      <c r="B205" s="301"/>
      <c r="C205" s="302"/>
      <c r="D205" s="303"/>
      <c r="E205" s="288"/>
      <c r="F205" s="287"/>
      <c r="G205" s="287"/>
      <c r="H205" s="287"/>
      <c r="I205" s="287"/>
      <c r="J205" s="233" t="str">
        <f>IF(AND('Mapa final'!$AB$154="Baja",'Mapa final'!$AD$154="Moderado"),CONCATENATE("R50C",'Mapa final'!$R$154),"")</f>
        <v/>
      </c>
      <c r="K205" s="234" t="str">
        <f>IF(AND('Mapa final'!$AB$155="Baja",'Mapa final'!$AD$155="Moderado"),CONCATENATE("R50C",'Mapa final'!$R$155),"")</f>
        <v/>
      </c>
      <c r="L205" s="235" t="str">
        <f>IF(AND('Mapa final'!$AB$156="Baja",'Mapa final'!$AD$156="Moderado"),CONCATENATE("R50C",'Mapa final'!$R$156),"")</f>
        <v/>
      </c>
      <c r="M205" s="221" t="str">
        <f>IF(AND('Mapa final'!$AB$154="Baja",'Mapa final'!$AD$154="Moderado"),CONCATENATE("R50C",'Mapa final'!$R$154),"")</f>
        <v/>
      </c>
      <c r="N205" s="222" t="str">
        <f>IF(AND('Mapa final'!$AB$155="Baja",'Mapa final'!$AD$155="Moderado"),CONCATENATE("R50C",'Mapa final'!$R$155),"")</f>
        <v/>
      </c>
      <c r="O205" s="223" t="str">
        <f>IF(AND('Mapa final'!$AB$156="Baja",'Mapa final'!$AD$156="Moderado"),CONCATENATE("R50C",'Mapa final'!$R$156),"")</f>
        <v/>
      </c>
      <c r="P205" s="221" t="str">
        <f>IF(AND('Mapa final'!$AB$154="Baja",'Mapa final'!$AD$154="Moderado"),CONCATENATE("R50C",'Mapa final'!$R$154),"")</f>
        <v/>
      </c>
      <c r="Q205" s="222" t="str">
        <f>IF(AND('Mapa final'!$AB$155="Baja",'Mapa final'!$AD$155="Moderado"),CONCATENATE("R50C",'Mapa final'!$R$155),"")</f>
        <v/>
      </c>
      <c r="R205" s="223" t="str">
        <f>IF(AND('Mapa final'!$AB$156="Baja",'Mapa final'!$AD$156="Moderado"),CONCATENATE("R50C",'Mapa final'!$R$156),"")</f>
        <v/>
      </c>
      <c r="S205" s="87" t="str">
        <f>IF(AND('Mapa final'!$AB$154="Baja",'Mapa final'!$AD$154="Mayor"),CONCATENATE("R50C",'Mapa final'!$R$154),"")</f>
        <v/>
      </c>
      <c r="T205" s="40" t="str">
        <f>IF(AND('Mapa final'!$AB$155="Baja",'Mapa final'!$AD$155="Mayor"),CONCATENATE("R50C",'Mapa final'!$R$155),"")</f>
        <v/>
      </c>
      <c r="U205" s="88" t="str">
        <f>IF(AND('Mapa final'!$AB$156="Baja",'Mapa final'!$AD$156="Mayor"),CONCATENATE("R50C",'Mapa final'!$R$156),"")</f>
        <v/>
      </c>
      <c r="V205" s="215" t="str">
        <f>IF(AND('Mapa final'!$AB$154="Baja",'Mapa final'!$AD$154="Catastrófico"),CONCATENATE("R50C",'Mapa final'!$R$154),"")</f>
        <v/>
      </c>
      <c r="W205" s="216" t="str">
        <f>IF(AND('Mapa final'!$AB$155="Baja",'Mapa final'!$AD$155="Catastrófico"),CONCATENATE("R50C",'Mapa final'!$R$155),"")</f>
        <v/>
      </c>
      <c r="X205" s="217" t="str">
        <f>IF(AND('Mapa final'!$AB$156="Baja",'Mapa final'!$AD$156="Catastrófico"),CONCATENATE("R50C",'Mapa final'!$R$156),"")</f>
        <v/>
      </c>
      <c r="Y205" s="41"/>
      <c r="Z205" s="315"/>
      <c r="AA205" s="316"/>
      <c r="AB205" s="316"/>
      <c r="AC205" s="316"/>
      <c r="AD205" s="316"/>
      <c r="AE205" s="317"/>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row>
    <row r="206" spans="1:65" ht="16.5" customHeight="1" x14ac:dyDescent="0.25">
      <c r="A206" s="41"/>
      <c r="B206" s="301"/>
      <c r="C206" s="302"/>
      <c r="D206" s="303"/>
      <c r="E206" s="284" t="s">
        <v>104</v>
      </c>
      <c r="F206" s="285"/>
      <c r="G206" s="285"/>
      <c r="H206" s="285"/>
      <c r="I206" s="307"/>
      <c r="J206" s="227" t="str">
        <f ca="1">IF(AND('Mapa final'!$AB$7="Muy Baja",'Mapa final'!$AD$7="Moderado"),CONCATENATE("R1C",'Mapa final'!$R$7),"")</f>
        <v/>
      </c>
      <c r="K206" s="228" t="str">
        <f>IF(AND('Mapa final'!$AB$8="Muy Baja",'Mapa final'!$AD$8="Moderado"),CONCATENATE("R1C",'Mapa final'!$R$8),"")</f>
        <v/>
      </c>
      <c r="L206" s="229" t="str">
        <f>IF(AND('Mapa final'!$AB$9="Muy Baja",'Mapa final'!$AD$9="Moderado"),CONCATENATE("R1C",'Mapa final'!$R$9),"")</f>
        <v/>
      </c>
      <c r="M206" s="227" t="str">
        <f ca="1">IF(AND('Mapa final'!$AB$7="Muy Baja",'Mapa final'!$AD$7="Moderado"),CONCATENATE("R1C",'Mapa final'!$R$7),"")</f>
        <v/>
      </c>
      <c r="N206" s="228" t="str">
        <f>IF(AND('Mapa final'!$AB$8="Muy Baja",'Mapa final'!$AD$8="Moderado"),CONCATENATE("R1C",'Mapa final'!$R$8),"")</f>
        <v/>
      </c>
      <c r="O206" s="229" t="str">
        <f>IF(AND('Mapa final'!$AB$9="Muy Baja",'Mapa final'!$AD$9="Moderado"),CONCATENATE("R1C",'Mapa final'!$R$9),"")</f>
        <v/>
      </c>
      <c r="P206" s="218" t="str">
        <f ca="1">IF(AND('Mapa final'!$AB$7="Muy Baja",'Mapa final'!$AD$7="Moderado"),CONCATENATE("R1C",'Mapa final'!$R$7),"")</f>
        <v/>
      </c>
      <c r="Q206" s="219" t="str">
        <f>IF(AND('Mapa final'!$AB$8="Muy Baja",'Mapa final'!$AD$8="Moderado"),CONCATENATE("R1C",'Mapa final'!$R$8),"")</f>
        <v/>
      </c>
      <c r="R206" s="220" t="str">
        <f>IF(AND('Mapa final'!$AB$9="Muy Baja",'Mapa final'!$AD$9="Moderado"),CONCATENATE("R1C",'Mapa final'!$R$9),"")</f>
        <v/>
      </c>
      <c r="S206" s="84" t="str">
        <f ca="1">IF(AND('Mapa final'!$AB$7="Muy Baja",'Mapa final'!$AD$7="Mayor"),CONCATENATE("R1C",'Mapa final'!$R$7),"")</f>
        <v/>
      </c>
      <c r="T206" s="85" t="str">
        <f>IF(AND('Mapa final'!$AB$8="Muy Baja",'Mapa final'!$AD$8="Mayor"),CONCATENATE("R1C",'Mapa final'!$R$8),"")</f>
        <v/>
      </c>
      <c r="U206" s="86" t="str">
        <f>IF(AND('Mapa final'!$AB$9="Muy Baja",'Mapa final'!$AD$9="Mayor"),CONCATENATE("R1C",'Mapa final'!$R$9),"")</f>
        <v/>
      </c>
      <c r="V206" s="212" t="str">
        <f ca="1">IF(AND('Mapa final'!$AB$7="Muy Baja",'Mapa final'!$AD$7="Catastrófico"),CONCATENATE("R1C",'Mapa final'!$R$7),"")</f>
        <v/>
      </c>
      <c r="W206" s="213" t="str">
        <f>IF(AND('Mapa final'!$AB$8="Muy Baja",'Mapa final'!$AD$8="Catastrófico"),CONCATENATE("R1C",'Mapa final'!$R$8),"")</f>
        <v/>
      </c>
      <c r="X206" s="214" t="str">
        <f>IF(AND('Mapa final'!$AB$9="Muy Baja",'Mapa final'!$AD$9="Catastrófico"),CONCATENATE("R1C",'Mapa final'!$R$9),"")</f>
        <v/>
      </c>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41"/>
      <c r="BM206" s="41"/>
    </row>
    <row r="207" spans="1:65" ht="15.75" x14ac:dyDescent="0.25">
      <c r="A207" s="41"/>
      <c r="B207" s="301"/>
      <c r="C207" s="302"/>
      <c r="D207" s="303"/>
      <c r="E207" s="286"/>
      <c r="F207" s="287"/>
      <c r="G207" s="287"/>
      <c r="H207" s="287"/>
      <c r="I207" s="308"/>
      <c r="J207" s="230" t="str">
        <f ca="1">IF(AND('Mapa final'!$AB$10="Muy Baja",'Mapa final'!$AD$10="Moderado"),CONCATENATE("R2C",'Mapa final'!$R$10),"")</f>
        <v/>
      </c>
      <c r="K207" s="231" t="str">
        <f>IF(AND('Mapa final'!$AB$11="Muy Baja",'Mapa final'!$AD$11="Moderado"),CONCATENATE("R2C",'Mapa final'!$R$11),"")</f>
        <v/>
      </c>
      <c r="L207" s="232" t="str">
        <f>IF(AND('Mapa final'!$AB$12="Muy Baja",'Mapa final'!$AD$12="Moderado"),CONCATENATE("R2C",'Mapa final'!$R$12),"")</f>
        <v/>
      </c>
      <c r="M207" s="230" t="str">
        <f ca="1">IF(AND('Mapa final'!$AB$10="Muy Baja",'Mapa final'!$AD$10="Moderado"),CONCATENATE("R2C",'Mapa final'!$R$10),"")</f>
        <v/>
      </c>
      <c r="N207" s="231" t="str">
        <f>IF(AND('Mapa final'!$AB$11="Muy Baja",'Mapa final'!$AD$11="Moderado"),CONCATENATE("R2C",'Mapa final'!$R$11),"")</f>
        <v/>
      </c>
      <c r="O207" s="232" t="str">
        <f>IF(AND('Mapa final'!$AB$12="Muy Baja",'Mapa final'!$AD$12="Moderado"),CONCATENATE("R2C",'Mapa final'!$R$12),"")</f>
        <v/>
      </c>
      <c r="P207" s="221" t="str">
        <f ca="1">IF(AND('Mapa final'!$AB$10="Muy Baja",'Mapa final'!$AD$10="Moderado"),CONCATENATE("R2C",'Mapa final'!$R$10),"")</f>
        <v/>
      </c>
      <c r="Q207" s="222" t="str">
        <f>IF(AND('Mapa final'!$AB$11="Muy Baja",'Mapa final'!$AD$11="Moderado"),CONCATENATE("R2C",'Mapa final'!$R$11),"")</f>
        <v/>
      </c>
      <c r="R207" s="223" t="str">
        <f>IF(AND('Mapa final'!$AB$12="Muy Baja",'Mapa final'!$AD$12="Moderado"),CONCATENATE("R2C",'Mapa final'!$R$12),"")</f>
        <v/>
      </c>
      <c r="S207" s="87" t="str">
        <f ca="1">IF(AND('Mapa final'!$AB$10="Muy Baja",'Mapa final'!$AD$10="Mayor"),CONCATENATE("R2C",'Mapa final'!$R$10),"")</f>
        <v/>
      </c>
      <c r="T207" s="40" t="str">
        <f>IF(AND('Mapa final'!$AB$11="Muy Baja",'Mapa final'!$AD$11="Mayor"),CONCATENATE("R2C",'Mapa final'!$R$11),"")</f>
        <v/>
      </c>
      <c r="U207" s="88" t="str">
        <f>IF(AND('Mapa final'!$AB$12="Muy Baja",'Mapa final'!$AD$12="Mayor"),CONCATENATE("R2C",'Mapa final'!$R$12),"")</f>
        <v/>
      </c>
      <c r="V207" s="215" t="str">
        <f ca="1">IF(AND('Mapa final'!$AB$10="Muy Baja",'Mapa final'!$AD$10="Catastrófico"),CONCATENATE("R2C",'Mapa final'!$R$10),"")</f>
        <v/>
      </c>
      <c r="W207" s="216" t="str">
        <f>IF(AND('Mapa final'!$AB$11="Muy Baja",'Mapa final'!$AD$11="Catastrófico"),CONCATENATE("R2C",'Mapa final'!$R$11),"")</f>
        <v/>
      </c>
      <c r="X207" s="217" t="str">
        <f>IF(AND('Mapa final'!$AB$12="Muy Baja",'Mapa final'!$AD$12="Catastrófico"),CONCATENATE("R2C",'Mapa final'!$R$12),"")</f>
        <v/>
      </c>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row>
    <row r="208" spans="1:65" ht="15.75" x14ac:dyDescent="0.25">
      <c r="A208" s="41"/>
      <c r="B208" s="301"/>
      <c r="C208" s="302"/>
      <c r="D208" s="303"/>
      <c r="E208" s="286"/>
      <c r="F208" s="287"/>
      <c r="G208" s="287"/>
      <c r="H208" s="287"/>
      <c r="I208" s="308"/>
      <c r="J208" s="230" t="str">
        <f ca="1">IF(AND('Mapa final'!$AB$13="Muy Baja",'Mapa final'!$AD$13="Moderado"),CONCATENATE("R3C",'Mapa final'!$R$13),"")</f>
        <v/>
      </c>
      <c r="K208" s="231" t="str">
        <f>IF(AND('Mapa final'!$AB$14="Muy Baja",'Mapa final'!$AD$14="Moderado"),CONCATENATE("R3C",'Mapa final'!$R$14),"")</f>
        <v/>
      </c>
      <c r="L208" s="232" t="str">
        <f>IF(AND('Mapa final'!$AB$15="Muy Baja",'Mapa final'!$AD$15="Moderado"),CONCATENATE("R3C",'Mapa final'!$R$15),"")</f>
        <v/>
      </c>
      <c r="M208" s="230" t="str">
        <f ca="1">IF(AND('Mapa final'!$AB$13="Muy Baja",'Mapa final'!$AD$13="Moderado"),CONCATENATE("R3C",'Mapa final'!$R$13),"")</f>
        <v/>
      </c>
      <c r="N208" s="231" t="str">
        <f>IF(AND('Mapa final'!$AB$14="Muy Baja",'Mapa final'!$AD$14="Moderado"),CONCATENATE("R3C",'Mapa final'!$R$14),"")</f>
        <v/>
      </c>
      <c r="O208" s="232" t="str">
        <f>IF(AND('Mapa final'!$AB$15="Muy Baja",'Mapa final'!$AD$15="Moderado"),CONCATENATE("R3C",'Mapa final'!$R$15),"")</f>
        <v/>
      </c>
      <c r="P208" s="221" t="str">
        <f ca="1">IF(AND('Mapa final'!$AB$13="Muy Baja",'Mapa final'!$AD$13="Moderado"),CONCATENATE("R3C",'Mapa final'!$R$13),"")</f>
        <v/>
      </c>
      <c r="Q208" s="222" t="str">
        <f>IF(AND('Mapa final'!$AB$14="Muy Baja",'Mapa final'!$AD$14="Moderado"),CONCATENATE("R3C",'Mapa final'!$R$14),"")</f>
        <v/>
      </c>
      <c r="R208" s="223" t="str">
        <f>IF(AND('Mapa final'!$AB$15="Muy Baja",'Mapa final'!$AD$15="Moderado"),CONCATENATE("R3C",'Mapa final'!$R$15),"")</f>
        <v/>
      </c>
      <c r="S208" s="87" t="str">
        <f ca="1">IF(AND('Mapa final'!$AB$13="Muy Baja",'Mapa final'!$AD$13="Mayor"),CONCATENATE("R3C",'Mapa final'!$R$13),"")</f>
        <v/>
      </c>
      <c r="T208" s="40" t="str">
        <f>IF(AND('Mapa final'!$AB$14="Muy Baja",'Mapa final'!$AD$14="Mayor"),CONCATENATE("R3C",'Mapa final'!$R$14),"")</f>
        <v/>
      </c>
      <c r="U208" s="88" t="str">
        <f>IF(AND('Mapa final'!$AB$15="Muy Baja",'Mapa final'!$AD$15="Mayor"),CONCATENATE("R3C",'Mapa final'!$R$15),"")</f>
        <v/>
      </c>
      <c r="V208" s="215" t="str">
        <f ca="1">IF(AND('Mapa final'!$AB$13="Muy Baja",'Mapa final'!$AD$13="Catastrófico"),CONCATENATE("R3C",'Mapa final'!$R$13),"")</f>
        <v/>
      </c>
      <c r="W208" s="216" t="str">
        <f>IF(AND('Mapa final'!$AB$14="Muy Baja",'Mapa final'!$AD$14="Catastrófico"),CONCATENATE("R3C",'Mapa final'!$R$14),"")</f>
        <v/>
      </c>
      <c r="X208" s="217" t="str">
        <f>IF(AND('Mapa final'!$AB$15="Muy Baja",'Mapa final'!$AD$15="Catastrófico"),CONCATENATE("R3C",'Mapa final'!$R$15),"")</f>
        <v/>
      </c>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row>
    <row r="209" spans="1:65" ht="15.75" x14ac:dyDescent="0.25">
      <c r="A209" s="41"/>
      <c r="B209" s="301"/>
      <c r="C209" s="302"/>
      <c r="D209" s="303"/>
      <c r="E209" s="286"/>
      <c r="F209" s="287"/>
      <c r="G209" s="287"/>
      <c r="H209" s="287"/>
      <c r="I209" s="308"/>
      <c r="J209" s="230" t="str">
        <f ca="1">IF(AND('Mapa final'!$AB$16="Muy Baja",'Mapa final'!$AD$16="Moderado"),CONCATENATE("R4C",'Mapa final'!$R$16),"")</f>
        <v>R4C1</v>
      </c>
      <c r="K209" s="231" t="str">
        <f>IF(AND('Mapa final'!$AB$17="Muy Baja",'Mapa final'!$AD$17="Moderado"),CONCATENATE("R4C",'Mapa final'!$R$17),"")</f>
        <v/>
      </c>
      <c r="L209" s="232" t="str">
        <f>IF(AND('Mapa final'!$AB$18="Muy Baja",'Mapa final'!$AD$18="Moderado"),CONCATENATE("R4C",'Mapa final'!$R$18),"")</f>
        <v/>
      </c>
      <c r="M209" s="230" t="str">
        <f ca="1">IF(AND('Mapa final'!$AB$16="Muy Baja",'Mapa final'!$AD$16="Moderado"),CONCATENATE("R4C",'Mapa final'!$R$16),"")</f>
        <v>R4C1</v>
      </c>
      <c r="N209" s="231" t="str">
        <f>IF(AND('Mapa final'!$AB$17="Muy Baja",'Mapa final'!$AD$17="Moderado"),CONCATENATE("R4C",'Mapa final'!$R$17),"")</f>
        <v/>
      </c>
      <c r="O209" s="232" t="str">
        <f>IF(AND('Mapa final'!$AB$18="Muy Baja",'Mapa final'!$AD$18="Moderado"),CONCATENATE("R4C",'Mapa final'!$R$18),"")</f>
        <v/>
      </c>
      <c r="P209" s="221" t="str">
        <f ca="1">IF(AND('Mapa final'!$AB$16="Muy Baja",'Mapa final'!$AD$16="Moderado"),CONCATENATE("R4C",'Mapa final'!$R$16),"")</f>
        <v>R4C1</v>
      </c>
      <c r="Q209" s="222" t="str">
        <f>IF(AND('Mapa final'!$AB$17="Muy Baja",'Mapa final'!$AD$17="Moderado"),CONCATENATE("R4C",'Mapa final'!$R$17),"")</f>
        <v/>
      </c>
      <c r="R209" s="223" t="str">
        <f>IF(AND('Mapa final'!$AB$18="Muy Baja",'Mapa final'!$AD$18="Moderado"),CONCATENATE("R4C",'Mapa final'!$R$18),"")</f>
        <v/>
      </c>
      <c r="S209" s="87" t="str">
        <f ca="1">IF(AND('Mapa final'!$AB$16="Muy Baja",'Mapa final'!$AD$16="Mayor"),CONCATENATE("R4C",'Mapa final'!$R$16),"")</f>
        <v/>
      </c>
      <c r="T209" s="40" t="str">
        <f>IF(AND('Mapa final'!$AB$17="Muy Baja",'Mapa final'!$AD$17="Mayor"),CONCATENATE("R4C",'Mapa final'!$R$17),"")</f>
        <v/>
      </c>
      <c r="U209" s="88" t="str">
        <f>IF(AND('Mapa final'!$AB$18="Muy Baja",'Mapa final'!$AD$18="Mayor"),CONCATENATE("R4C",'Mapa final'!$R$18),"")</f>
        <v/>
      </c>
      <c r="V209" s="215" t="str">
        <f ca="1">IF(AND('Mapa final'!$AB$16="Muy Baja",'Mapa final'!$AD$16="Catastrófico"),CONCATENATE("R4C",'Mapa final'!$R$16),"")</f>
        <v/>
      </c>
      <c r="W209" s="216" t="str">
        <f>IF(AND('Mapa final'!$AB$17="Muy Baja",'Mapa final'!$AD$17="Catastrófico"),CONCATENATE("R4C",'Mapa final'!$R$17),"")</f>
        <v/>
      </c>
      <c r="X209" s="217" t="str">
        <f>IF(AND('Mapa final'!$AB$18="Muy Baja",'Mapa final'!$AD$18="Catastrófico"),CONCATENATE("R4C",'Mapa final'!$R$18),"")</f>
        <v/>
      </c>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c r="BI209" s="41"/>
      <c r="BJ209" s="41"/>
      <c r="BK209" s="41"/>
      <c r="BL209" s="41"/>
      <c r="BM209" s="41"/>
    </row>
    <row r="210" spans="1:65" ht="15.75" x14ac:dyDescent="0.25">
      <c r="A210" s="41"/>
      <c r="B210" s="301"/>
      <c r="C210" s="302"/>
      <c r="D210" s="303"/>
      <c r="E210" s="286"/>
      <c r="F210" s="287"/>
      <c r="G210" s="287"/>
      <c r="H210" s="287"/>
      <c r="I210" s="308"/>
      <c r="J210" s="230" t="str">
        <f ca="1">IF(AND('Mapa final'!$AB$19="Muy Baja",'Mapa final'!$AD$19="Moderado"),CONCATENATE("R5C",'Mapa final'!$R$19),"")</f>
        <v>R5C1</v>
      </c>
      <c r="K210" s="231" t="str">
        <f>IF(AND('Mapa final'!$AB$20="Muy Baja",'Mapa final'!$AD$20="Moderado"),CONCATENATE("R5C",'Mapa final'!$R$20),"")</f>
        <v/>
      </c>
      <c r="L210" s="232" t="str">
        <f>IF(AND('Mapa final'!$AB$21="Muy Baja",'Mapa final'!$AD$21="Moderado"),CONCATENATE("R5C",'Mapa final'!$R$21),"")</f>
        <v/>
      </c>
      <c r="M210" s="230" t="str">
        <f ca="1">IF(AND('Mapa final'!$AB$19="Muy Baja",'Mapa final'!$AD$19="Moderado"),CONCATENATE("R5C",'Mapa final'!$R$19),"")</f>
        <v>R5C1</v>
      </c>
      <c r="N210" s="231" t="str">
        <f>IF(AND('Mapa final'!$AB$20="Muy Baja",'Mapa final'!$AD$20="Moderado"),CONCATENATE("R5C",'Mapa final'!$R$20),"")</f>
        <v/>
      </c>
      <c r="O210" s="232" t="str">
        <f>IF(AND('Mapa final'!$AB$21="Muy Baja",'Mapa final'!$AD$21="Moderado"),CONCATENATE("R5C",'Mapa final'!$R$21),"")</f>
        <v/>
      </c>
      <c r="P210" s="221" t="str">
        <f ca="1">IF(AND('Mapa final'!$AB$19="Muy Baja",'Mapa final'!$AD$19="Moderado"),CONCATENATE("R5C",'Mapa final'!$R$19),"")</f>
        <v>R5C1</v>
      </c>
      <c r="Q210" s="222" t="str">
        <f>IF(AND('Mapa final'!$AB$20="Muy Baja",'Mapa final'!$AD$20="Moderado"),CONCATENATE("R5C",'Mapa final'!$R$20),"")</f>
        <v/>
      </c>
      <c r="R210" s="223" t="str">
        <f>IF(AND('Mapa final'!$AB$21="Muy Baja",'Mapa final'!$AD$21="Moderado"),CONCATENATE("R5C",'Mapa final'!$R$21),"")</f>
        <v/>
      </c>
      <c r="S210" s="87" t="str">
        <f ca="1">IF(AND('Mapa final'!$AB$19="Muy Baja",'Mapa final'!$AD$19="Mayor"),CONCATENATE("R5C",'Mapa final'!$R$19),"")</f>
        <v/>
      </c>
      <c r="T210" s="40" t="str">
        <f>IF(AND('Mapa final'!$AB$20="Muy Baja",'Mapa final'!$AD$20="Mayor"),CONCATENATE("R5C",'Mapa final'!$R$20),"")</f>
        <v/>
      </c>
      <c r="U210" s="88" t="str">
        <f>IF(AND('Mapa final'!$AB$21="Muy Baja",'Mapa final'!$AD$21="Mayor"),CONCATENATE("R5C",'Mapa final'!$R$21),"")</f>
        <v/>
      </c>
      <c r="V210" s="215" t="str">
        <f ca="1">IF(AND('Mapa final'!$AB$19="Muy Baja",'Mapa final'!$AD$19="Catastrófico"),CONCATENATE("R5C",'Mapa final'!$R$19),"")</f>
        <v/>
      </c>
      <c r="W210" s="216" t="str">
        <f>IF(AND('Mapa final'!$AB$20="Muy Baja",'Mapa final'!$AD$20="Catastrófico"),CONCATENATE("R5C",'Mapa final'!$R$20),"")</f>
        <v/>
      </c>
      <c r="X210" s="217" t="str">
        <f>IF(AND('Mapa final'!$AB$21="Muy Baja",'Mapa final'!$AD$21="Catastrófico"),CONCATENATE("R5C",'Mapa final'!$R$21),"")</f>
        <v/>
      </c>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41"/>
      <c r="BM210" s="41"/>
    </row>
    <row r="211" spans="1:65" ht="15.75" x14ac:dyDescent="0.25">
      <c r="A211" s="41"/>
      <c r="B211" s="301"/>
      <c r="C211" s="302"/>
      <c r="D211" s="303"/>
      <c r="E211" s="286"/>
      <c r="F211" s="287"/>
      <c r="G211" s="287"/>
      <c r="H211" s="287"/>
      <c r="I211" s="308"/>
      <c r="J211" s="230" t="str">
        <f ca="1">IF(AND('Mapa final'!$AB$22="Muy Baja",'Mapa final'!$AD$22="Moderado"),CONCATENATE("R6C",'Mapa final'!$R$22),"")</f>
        <v/>
      </c>
      <c r="K211" s="231" t="str">
        <f>IF(AND('Mapa final'!$AB$23="Muy Baja",'Mapa final'!$AD$23="Moderado"),CONCATENATE("R6C",'Mapa final'!$R$23),"")</f>
        <v/>
      </c>
      <c r="L211" s="232" t="str">
        <f>IF(AND('Mapa final'!$AB$24="Muy Baja",'Mapa final'!$AD$24="Moderado"),CONCATENATE("R6C",'Mapa final'!$R$24),"")</f>
        <v/>
      </c>
      <c r="M211" s="230" t="str">
        <f ca="1">IF(AND('Mapa final'!$AB$22="Muy Baja",'Mapa final'!$AD$22="Moderado"),CONCATENATE("R6C",'Mapa final'!$R$22),"")</f>
        <v/>
      </c>
      <c r="N211" s="231" t="str">
        <f>IF(AND('Mapa final'!$AB$23="Muy Baja",'Mapa final'!$AD$23="Moderado"),CONCATENATE("R6C",'Mapa final'!$R$23),"")</f>
        <v/>
      </c>
      <c r="O211" s="232" t="str">
        <f>IF(AND('Mapa final'!$AB$24="Muy Baja",'Mapa final'!$AD$24="Moderado"),CONCATENATE("R6C",'Mapa final'!$R$24),"")</f>
        <v/>
      </c>
      <c r="P211" s="221" t="str">
        <f ca="1">IF(AND('Mapa final'!$AB$22="Muy Baja",'Mapa final'!$AD$22="Moderado"),CONCATENATE("R6C",'Mapa final'!$R$22),"")</f>
        <v/>
      </c>
      <c r="Q211" s="222" t="str">
        <f>IF(AND('Mapa final'!$AB$23="Muy Baja",'Mapa final'!$AD$23="Moderado"),CONCATENATE("R6C",'Mapa final'!$R$23),"")</f>
        <v/>
      </c>
      <c r="R211" s="223" t="str">
        <f>IF(AND('Mapa final'!$AB$24="Muy Baja",'Mapa final'!$AD$24="Moderado"),CONCATENATE("R6C",'Mapa final'!$R$24),"")</f>
        <v/>
      </c>
      <c r="S211" s="87" t="str">
        <f ca="1">IF(AND('Mapa final'!$AB$22="Muy Baja",'Mapa final'!$AD$22="Mayor"),CONCATENATE("R6C",'Mapa final'!$R$22),"")</f>
        <v/>
      </c>
      <c r="T211" s="40" t="str">
        <f>IF(AND('Mapa final'!$AB$23="Muy Baja",'Mapa final'!$AD$23="Mayor"),CONCATENATE("R6C",'Mapa final'!$R$23),"")</f>
        <v/>
      </c>
      <c r="U211" s="88" t="str">
        <f>IF(AND('Mapa final'!$AB$24="Muy Baja",'Mapa final'!$AD$24="Mayor"),CONCATENATE("R6C",'Mapa final'!$R$24),"")</f>
        <v/>
      </c>
      <c r="V211" s="215" t="str">
        <f ca="1">IF(AND('Mapa final'!$AB$22="Muy Baja",'Mapa final'!$AD$22="Catastrófico"),CONCATENATE("R6C",'Mapa final'!$R$22),"")</f>
        <v/>
      </c>
      <c r="W211" s="216" t="str">
        <f>IF(AND('Mapa final'!$AB$23="Muy Baja",'Mapa final'!$AD$23="Catastrófico"),CONCATENATE("R6C",'Mapa final'!$R$23),"")</f>
        <v/>
      </c>
      <c r="X211" s="217" t="str">
        <f>IF(AND('Mapa final'!$AB$24="Muy Baja",'Mapa final'!$AD$24="Catastrófico"),CONCATENATE("R6C",'Mapa final'!$R$24),"")</f>
        <v/>
      </c>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41"/>
      <c r="BM211" s="41"/>
    </row>
    <row r="212" spans="1:65" ht="15.75" x14ac:dyDescent="0.25">
      <c r="A212" s="41"/>
      <c r="B212" s="301"/>
      <c r="C212" s="302"/>
      <c r="D212" s="303"/>
      <c r="E212" s="286"/>
      <c r="F212" s="287"/>
      <c r="G212" s="287"/>
      <c r="H212" s="287"/>
      <c r="I212" s="308"/>
      <c r="J212" s="230" t="str">
        <f ca="1">IF(AND('Mapa final'!$AB$25="Muy Baja",'Mapa final'!$AD$25="Moderado"),CONCATENATE("R7C",'Mapa final'!$R$25),"")</f>
        <v/>
      </c>
      <c r="K212" s="231" t="str">
        <f>IF(AND('Mapa final'!$AB$26="Muy Baja",'Mapa final'!$AD$26="Moderado"),CONCATENATE("R7C",'Mapa final'!$R$26),"")</f>
        <v/>
      </c>
      <c r="L212" s="232" t="str">
        <f>IF(AND('Mapa final'!$AB$27="Muy Baja",'Mapa final'!$AD$27="Moderado"),CONCATENATE("R7C",'Mapa final'!$R$27),"")</f>
        <v/>
      </c>
      <c r="M212" s="230" t="str">
        <f ca="1">IF(AND('Mapa final'!$AB$25="Muy Baja",'Mapa final'!$AD$25="Moderado"),CONCATENATE("R7C",'Mapa final'!$R$25),"")</f>
        <v/>
      </c>
      <c r="N212" s="231" t="str">
        <f>IF(AND('Mapa final'!$AB$26="Muy Baja",'Mapa final'!$AD$26="Moderado"),CONCATENATE("R7C",'Mapa final'!$R$26),"")</f>
        <v/>
      </c>
      <c r="O212" s="232" t="str">
        <f>IF(AND('Mapa final'!$AB$27="Muy Baja",'Mapa final'!$AD$27="Moderado"),CONCATENATE("R7C",'Mapa final'!$R$27),"")</f>
        <v/>
      </c>
      <c r="P212" s="221" t="str">
        <f ca="1">IF(AND('Mapa final'!$AB$25="Muy Baja",'Mapa final'!$AD$25="Moderado"),CONCATENATE("R7C",'Mapa final'!$R$25),"")</f>
        <v/>
      </c>
      <c r="Q212" s="222" t="str">
        <f>IF(AND('Mapa final'!$AB$26="Muy Baja",'Mapa final'!$AD$26="Moderado"),CONCATENATE("R7C",'Mapa final'!$R$26),"")</f>
        <v/>
      </c>
      <c r="R212" s="223" t="str">
        <f>IF(AND('Mapa final'!$AB$27="Muy Baja",'Mapa final'!$AD$27="Moderado"),CONCATENATE("R7C",'Mapa final'!$R$27),"")</f>
        <v/>
      </c>
      <c r="S212" s="87" t="str">
        <f ca="1">IF(AND('Mapa final'!$AB$25="Muy Baja",'Mapa final'!$AD$25="Mayor"),CONCATENATE("R7C",'Mapa final'!$R$25),"")</f>
        <v/>
      </c>
      <c r="T212" s="40" t="str">
        <f>IF(AND('Mapa final'!$AB$26="Muy Baja",'Mapa final'!$AD$26="Mayor"),CONCATENATE("R7C",'Mapa final'!$R$26),"")</f>
        <v/>
      </c>
      <c r="U212" s="88" t="str">
        <f>IF(AND('Mapa final'!$AB$27="Muy Baja",'Mapa final'!$AD$27="Mayor"),CONCATENATE("R7C",'Mapa final'!$R$27),"")</f>
        <v/>
      </c>
      <c r="V212" s="215" t="str">
        <f ca="1">IF(AND('Mapa final'!$AB$25="Muy Baja",'Mapa final'!$AD$25="Catastrófico"),CONCATENATE("R7C",'Mapa final'!$R$25),"")</f>
        <v/>
      </c>
      <c r="W212" s="216" t="str">
        <f>IF(AND('Mapa final'!$AB$26="Muy Baja",'Mapa final'!$AD$26="Catastrófico"),CONCATENATE("R7C",'Mapa final'!$R$26),"")</f>
        <v/>
      </c>
      <c r="X212" s="217" t="str">
        <f>IF(AND('Mapa final'!$AB$27="Muy Baja",'Mapa final'!$AD$27="Catastrófico"),CONCATENATE("R7C",'Mapa final'!$R$27),"")</f>
        <v/>
      </c>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c r="BI212" s="41"/>
      <c r="BJ212" s="41"/>
      <c r="BK212" s="41"/>
      <c r="BL212" s="41"/>
      <c r="BM212" s="41"/>
    </row>
    <row r="213" spans="1:65" ht="15.75" x14ac:dyDescent="0.25">
      <c r="A213" s="41"/>
      <c r="B213" s="301"/>
      <c r="C213" s="302"/>
      <c r="D213" s="303"/>
      <c r="E213" s="286"/>
      <c r="F213" s="287"/>
      <c r="G213" s="287"/>
      <c r="H213" s="287"/>
      <c r="I213" s="308"/>
      <c r="J213" s="230" t="str">
        <f ca="1">IF(AND('Mapa final'!$AB$28="Muy Baja",'Mapa final'!$AD$28="Moderado"),CONCATENATE("R8C",'Mapa final'!$R$28),"")</f>
        <v/>
      </c>
      <c r="K213" s="231" t="str">
        <f>IF(AND('Mapa final'!$AB$29="Muy Baja",'Mapa final'!$AD$29="Moderado"),CONCATENATE("R8C",'Mapa final'!$R$29),"")</f>
        <v/>
      </c>
      <c r="L213" s="232" t="str">
        <f>IF(AND('Mapa final'!$AB$30="Muy Baja",'Mapa final'!$AD$30="Moderado"),CONCATENATE("R8C",'Mapa final'!$R$30),"")</f>
        <v/>
      </c>
      <c r="M213" s="230" t="str">
        <f ca="1">IF(AND('Mapa final'!$AB$28="Muy Baja",'Mapa final'!$AD$28="Moderado"),CONCATENATE("R8C",'Mapa final'!$R$28),"")</f>
        <v/>
      </c>
      <c r="N213" s="231" t="str">
        <f>IF(AND('Mapa final'!$AB$29="Muy Baja",'Mapa final'!$AD$29="Moderado"),CONCATENATE("R8C",'Mapa final'!$R$29),"")</f>
        <v/>
      </c>
      <c r="O213" s="232" t="str">
        <f>IF(AND('Mapa final'!$AB$30="Muy Baja",'Mapa final'!$AD$30="Moderado"),CONCATENATE("R8C",'Mapa final'!$R$30),"")</f>
        <v/>
      </c>
      <c r="P213" s="221" t="str">
        <f ca="1">IF(AND('Mapa final'!$AB$28="Muy Baja",'Mapa final'!$AD$28="Moderado"),CONCATENATE("R8C",'Mapa final'!$R$28),"")</f>
        <v/>
      </c>
      <c r="Q213" s="222" t="str">
        <f>IF(AND('Mapa final'!$AB$29="Muy Baja",'Mapa final'!$AD$29="Moderado"),CONCATENATE("R8C",'Mapa final'!$R$29),"")</f>
        <v/>
      </c>
      <c r="R213" s="223" t="str">
        <f>IF(AND('Mapa final'!$AB$30="Muy Baja",'Mapa final'!$AD$30="Moderado"),CONCATENATE("R8C",'Mapa final'!$R$30),"")</f>
        <v/>
      </c>
      <c r="S213" s="87" t="str">
        <f ca="1">IF(AND('Mapa final'!$AB$28="Muy Baja",'Mapa final'!$AD$28="Mayor"),CONCATENATE("R8C",'Mapa final'!$R$28),"")</f>
        <v/>
      </c>
      <c r="T213" s="40" t="str">
        <f>IF(AND('Mapa final'!$AB$29="Muy Baja",'Mapa final'!$AD$29="Mayor"),CONCATENATE("R8C",'Mapa final'!$R$29),"")</f>
        <v/>
      </c>
      <c r="U213" s="88" t="str">
        <f>IF(AND('Mapa final'!$AB$30="Muy Baja",'Mapa final'!$AD$30="Mayor"),CONCATENATE("R8C",'Mapa final'!$R$30),"")</f>
        <v/>
      </c>
      <c r="V213" s="215" t="str">
        <f ca="1">IF(AND('Mapa final'!$AB$28="Muy Baja",'Mapa final'!$AD$28="Catastrófico"),CONCATENATE("R8C",'Mapa final'!$R$28),"")</f>
        <v/>
      </c>
      <c r="W213" s="216" t="str">
        <f>IF(AND('Mapa final'!$AB$29="Muy Baja",'Mapa final'!$AD$29="Catastrófico"),CONCATENATE("R8C",'Mapa final'!$R$29),"")</f>
        <v/>
      </c>
      <c r="X213" s="217" t="str">
        <f>IF(AND('Mapa final'!$AB$30="Muy Baja",'Mapa final'!$AD$30="Catastrófico"),CONCATENATE("R8C",'Mapa final'!$R$30),"")</f>
        <v/>
      </c>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41"/>
      <c r="BM213" s="41"/>
    </row>
    <row r="214" spans="1:65" ht="15.75" x14ac:dyDescent="0.25">
      <c r="A214" s="41"/>
      <c r="B214" s="301"/>
      <c r="C214" s="302"/>
      <c r="D214" s="303"/>
      <c r="E214" s="286"/>
      <c r="F214" s="287"/>
      <c r="G214" s="287"/>
      <c r="H214" s="287"/>
      <c r="I214" s="308"/>
      <c r="J214" s="230" t="str">
        <f ca="1">IF(AND('Mapa final'!$AB$31="Muy Baja",'Mapa final'!$AD$31="Moderado"),CONCATENATE("R9C",'Mapa final'!$R$31),"")</f>
        <v/>
      </c>
      <c r="K214" s="231" t="str">
        <f>IF(AND('Mapa final'!$AB$32="Muy Baja",'Mapa final'!$AD$32="Moderado"),CONCATENATE("R9C",'Mapa final'!$R$32),"")</f>
        <v/>
      </c>
      <c r="L214" s="232" t="str">
        <f>IF(AND('Mapa final'!$AB$33="Muy Baja",'Mapa final'!$AD$33="Moderado"),CONCATENATE("R9C",'Mapa final'!$R$33),"")</f>
        <v/>
      </c>
      <c r="M214" s="230" t="str">
        <f ca="1">IF(AND('Mapa final'!$AB$31="Muy Baja",'Mapa final'!$AD$31="Moderado"),CONCATENATE("R9C",'Mapa final'!$R$31),"")</f>
        <v/>
      </c>
      <c r="N214" s="231" t="str">
        <f>IF(AND('Mapa final'!$AB$32="Muy Baja",'Mapa final'!$AD$32="Moderado"),CONCATENATE("R9C",'Mapa final'!$R$32),"")</f>
        <v/>
      </c>
      <c r="O214" s="232" t="str">
        <f>IF(AND('Mapa final'!$AB$33="Muy Baja",'Mapa final'!$AD$33="Moderado"),CONCATENATE("R9C",'Mapa final'!$R$33),"")</f>
        <v/>
      </c>
      <c r="P214" s="221" t="str">
        <f ca="1">IF(AND('Mapa final'!$AB$31="Muy Baja",'Mapa final'!$AD$31="Moderado"),CONCATENATE("R9C",'Mapa final'!$R$31),"")</f>
        <v/>
      </c>
      <c r="Q214" s="222" t="str">
        <f>IF(AND('Mapa final'!$AB$32="Muy Baja",'Mapa final'!$AD$32="Moderado"),CONCATENATE("R9C",'Mapa final'!$R$32),"")</f>
        <v/>
      </c>
      <c r="R214" s="223" t="str">
        <f>IF(AND('Mapa final'!$AB$33="Muy Baja",'Mapa final'!$AD$33="Moderado"),CONCATENATE("R9C",'Mapa final'!$R$33),"")</f>
        <v/>
      </c>
      <c r="S214" s="87" t="str">
        <f ca="1">IF(AND('Mapa final'!$AB$31="Muy Baja",'Mapa final'!$AD$31="Mayor"),CONCATENATE("R9C",'Mapa final'!$R$31),"")</f>
        <v/>
      </c>
      <c r="T214" s="40" t="str">
        <f>IF(AND('Mapa final'!$AB$32="Muy Baja",'Mapa final'!$AD$32="Mayor"),CONCATENATE("R9C",'Mapa final'!$R$32),"")</f>
        <v/>
      </c>
      <c r="U214" s="88" t="str">
        <f>IF(AND('Mapa final'!$AB$33="Muy Baja",'Mapa final'!$AD$33="Mayor"),CONCATENATE("R9C",'Mapa final'!$R$33),"")</f>
        <v/>
      </c>
      <c r="V214" s="215" t="str">
        <f ca="1">IF(AND('Mapa final'!$AB$31="Muy Baja",'Mapa final'!$AD$31="Catastrófico"),CONCATENATE("R9C",'Mapa final'!$R$31),"")</f>
        <v/>
      </c>
      <c r="W214" s="216" t="str">
        <f>IF(AND('Mapa final'!$AB$32="Muy Baja",'Mapa final'!$AD$32="Catastrófico"),CONCATENATE("R9C",'Mapa final'!$R$32),"")</f>
        <v/>
      </c>
      <c r="X214" s="217" t="str">
        <f>IF(AND('Mapa final'!$AB$33="Muy Baja",'Mapa final'!$AD$33="Catastrófico"),CONCATENATE("R9C",'Mapa final'!$R$33),"")</f>
        <v/>
      </c>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41"/>
      <c r="BM214" s="41"/>
    </row>
    <row r="215" spans="1:65" ht="15.75" x14ac:dyDescent="0.25">
      <c r="A215" s="41"/>
      <c r="B215" s="301"/>
      <c r="C215" s="302"/>
      <c r="D215" s="303"/>
      <c r="E215" s="286"/>
      <c r="F215" s="287"/>
      <c r="G215" s="287"/>
      <c r="H215" s="287"/>
      <c r="I215" s="308"/>
      <c r="J215" s="230" t="str">
        <f ca="1">IF(AND('Mapa final'!$AB$34="Muy Baja",'Mapa final'!$AD$34="Moderado"),CONCATENATE("R10C",'Mapa final'!$R$34),"")</f>
        <v/>
      </c>
      <c r="K215" s="231" t="str">
        <f>IF(AND('Mapa final'!$AB$35="Muy Baja",'Mapa final'!$AD$35="Moderado"),CONCATENATE("R10C",'Mapa final'!$R$35),"")</f>
        <v/>
      </c>
      <c r="L215" s="232" t="str">
        <f>IF(AND('Mapa final'!$AB$36="Muy Baja",'Mapa final'!$AD$36="Moderado"),CONCATENATE("R10C",'Mapa final'!$R$36),"")</f>
        <v/>
      </c>
      <c r="M215" s="230" t="str">
        <f ca="1">IF(AND('Mapa final'!$AB$34="Muy Baja",'Mapa final'!$AD$34="Moderado"),CONCATENATE("R10C",'Mapa final'!$R$34),"")</f>
        <v/>
      </c>
      <c r="N215" s="231" t="str">
        <f>IF(AND('Mapa final'!$AB$35="Muy Baja",'Mapa final'!$AD$35="Moderado"),CONCATENATE("R10C",'Mapa final'!$R$35),"")</f>
        <v/>
      </c>
      <c r="O215" s="232" t="str">
        <f>IF(AND('Mapa final'!$AB$36="Muy Baja",'Mapa final'!$AD$36="Moderado"),CONCATENATE("R10C",'Mapa final'!$R$36),"")</f>
        <v/>
      </c>
      <c r="P215" s="221" t="str">
        <f ca="1">IF(AND('Mapa final'!$AB$34="Muy Baja",'Mapa final'!$AD$34="Moderado"),CONCATENATE("R10C",'Mapa final'!$R$34),"")</f>
        <v/>
      </c>
      <c r="Q215" s="222" t="str">
        <f>IF(AND('Mapa final'!$AB$35="Muy Baja",'Mapa final'!$AD$35="Moderado"),CONCATENATE("R10C",'Mapa final'!$R$35),"")</f>
        <v/>
      </c>
      <c r="R215" s="223" t="str">
        <f>IF(AND('Mapa final'!$AB$36="Muy Baja",'Mapa final'!$AD$36="Moderado"),CONCATENATE("R10C",'Mapa final'!$R$36),"")</f>
        <v/>
      </c>
      <c r="S215" s="87" t="str">
        <f ca="1">IF(AND('Mapa final'!$AB$34="Muy Baja",'Mapa final'!$AD$34="Mayor"),CONCATENATE("R10C",'Mapa final'!$R$34),"")</f>
        <v/>
      </c>
      <c r="T215" s="40" t="str">
        <f>IF(AND('Mapa final'!$AB$35="Muy Baja",'Mapa final'!$AD$35="Mayor"),CONCATENATE("R10C",'Mapa final'!$R$35),"")</f>
        <v/>
      </c>
      <c r="U215" s="88" t="str">
        <f>IF(AND('Mapa final'!$AB$36="Muy Baja",'Mapa final'!$AD$36="Mayor"),CONCATENATE("R10C",'Mapa final'!$R$36),"")</f>
        <v/>
      </c>
      <c r="V215" s="215" t="str">
        <f ca="1">IF(AND('Mapa final'!$AB$34="Muy Baja",'Mapa final'!$AD$34="Catastrófico"),CONCATENATE("R10C",'Mapa final'!$R$34),"")</f>
        <v/>
      </c>
      <c r="W215" s="216" t="str">
        <f>IF(AND('Mapa final'!$AB$35="Muy Baja",'Mapa final'!$AD$35="Catastrófico"),CONCATENATE("R10C",'Mapa final'!$R$35),"")</f>
        <v/>
      </c>
      <c r="X215" s="217" t="str">
        <f>IF(AND('Mapa final'!$AB$36="Muy Baja",'Mapa final'!$AD$36="Catastrófico"),CONCATENATE("R10C",'Mapa final'!$R$36),"")</f>
        <v/>
      </c>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41"/>
      <c r="BM215" s="41"/>
    </row>
    <row r="216" spans="1:65" ht="15.75" x14ac:dyDescent="0.25">
      <c r="A216" s="41"/>
      <c r="B216" s="301"/>
      <c r="C216" s="302"/>
      <c r="D216" s="303"/>
      <c r="E216" s="286"/>
      <c r="F216" s="287"/>
      <c r="G216" s="287"/>
      <c r="H216" s="287"/>
      <c r="I216" s="308"/>
      <c r="J216" s="230" t="str">
        <f ca="1">IF(AND('Mapa final'!$AB$37="Muy Baja",'Mapa final'!$AD$37="Moderado"),CONCATENATE("R11C",'Mapa final'!$R$37),"")</f>
        <v>R11C1</v>
      </c>
      <c r="K216" s="231" t="str">
        <f>IF(AND('Mapa final'!$AB$38="Muy Baja",'Mapa final'!$AD$38="Moderado"),CONCATENATE("R11C",'Mapa final'!$R$38),"")</f>
        <v/>
      </c>
      <c r="L216" s="232" t="str">
        <f>IF(AND('Mapa final'!$AB$39="Muy Baja",'Mapa final'!$AD$39="Moderado"),CONCATENATE("R11C",'Mapa final'!$R$39),"")</f>
        <v/>
      </c>
      <c r="M216" s="230" t="str">
        <f ca="1">IF(AND('Mapa final'!$AB$37="Muy Baja",'Mapa final'!$AD$37="Moderado"),CONCATENATE("R11C",'Mapa final'!$R$37),"")</f>
        <v>R11C1</v>
      </c>
      <c r="N216" s="231" t="str">
        <f>IF(AND('Mapa final'!$AB$38="Muy Baja",'Mapa final'!$AD$38="Moderado"),CONCATENATE("R11C",'Mapa final'!$R$38),"")</f>
        <v/>
      </c>
      <c r="O216" s="232" t="str">
        <f>IF(AND('Mapa final'!$AB$39="Muy Baja",'Mapa final'!$AD$39="Moderado"),CONCATENATE("R11C",'Mapa final'!$R$39),"")</f>
        <v/>
      </c>
      <c r="P216" s="221" t="str">
        <f ca="1">IF(AND('Mapa final'!$AB$37="Muy Baja",'Mapa final'!$AD$37="Moderado"),CONCATENATE("R11C",'Mapa final'!$R$37),"")</f>
        <v>R11C1</v>
      </c>
      <c r="Q216" s="222" t="str">
        <f>IF(AND('Mapa final'!$AB$38="Muy Baja",'Mapa final'!$AD$38="Moderado"),CONCATENATE("R11C",'Mapa final'!$R$38),"")</f>
        <v/>
      </c>
      <c r="R216" s="223" t="str">
        <f>IF(AND('Mapa final'!$AB$39="Muy Baja",'Mapa final'!$AD$39="Moderado"),CONCATENATE("R11C",'Mapa final'!$R$39),"")</f>
        <v/>
      </c>
      <c r="S216" s="87" t="str">
        <f ca="1">IF(AND('Mapa final'!$AB$37="Muy Baja",'Mapa final'!$AD$37="Mayor"),CONCATENATE("R11C",'Mapa final'!$R$37),"")</f>
        <v/>
      </c>
      <c r="T216" s="40" t="str">
        <f>IF(AND('Mapa final'!$AB$38="Muy Baja",'Mapa final'!$AD$38="Mayor"),CONCATENATE("R11C",'Mapa final'!$R$38),"")</f>
        <v/>
      </c>
      <c r="U216" s="88" t="str">
        <f>IF(AND('Mapa final'!$AB$39="Muy Baja",'Mapa final'!$AD$39="Mayor"),CONCATENATE("R11C",'Mapa final'!$R$39),"")</f>
        <v/>
      </c>
      <c r="V216" s="215" t="str">
        <f ca="1">IF(AND('Mapa final'!$AB$37="Muy Baja",'Mapa final'!$AD$37="Catastrófico"),CONCATENATE("R11C",'Mapa final'!$R$37),"")</f>
        <v/>
      </c>
      <c r="W216" s="216" t="str">
        <f>IF(AND('Mapa final'!$AB$38="Muy Baja",'Mapa final'!$AD$38="Catastrófico"),CONCATENATE("R11C",'Mapa final'!$R$38),"")</f>
        <v/>
      </c>
      <c r="X216" s="217" t="str">
        <f>IF(AND('Mapa final'!$AB$39="Muy Baja",'Mapa final'!$AD$39="Catastrófico"),CONCATENATE("R11C",'Mapa final'!$R$39),"")</f>
        <v/>
      </c>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41"/>
      <c r="BM216" s="41"/>
    </row>
    <row r="217" spans="1:65" ht="15.75" x14ac:dyDescent="0.25">
      <c r="A217" s="41"/>
      <c r="B217" s="301"/>
      <c r="C217" s="302"/>
      <c r="D217" s="303"/>
      <c r="E217" s="286"/>
      <c r="F217" s="287"/>
      <c r="G217" s="287"/>
      <c r="H217" s="287"/>
      <c r="I217" s="308"/>
      <c r="J217" s="230" t="str">
        <f ca="1">IF(AND('Mapa final'!$AB$40="Muy Baja",'Mapa final'!$AD$40="Moderado"),CONCATENATE("R12C",'Mapa final'!$R$40),"")</f>
        <v/>
      </c>
      <c r="K217" s="231" t="str">
        <f>IF(AND('Mapa final'!$AB$41="Muy Baja",'Mapa final'!$AD$41="Moderado"),CONCATENATE("R12C",'Mapa final'!$R$41),"")</f>
        <v>R12C2</v>
      </c>
      <c r="L217" s="232" t="str">
        <f>IF(AND('Mapa final'!$AB$42="Muy Baja",'Mapa final'!$AD$42="Moderado"),CONCATENATE("R12C",'Mapa final'!$R$42),"")</f>
        <v/>
      </c>
      <c r="M217" s="230" t="str">
        <f ca="1">IF(AND('Mapa final'!$AB$40="Muy Baja",'Mapa final'!$AD$40="Moderado"),CONCATENATE("R12C",'Mapa final'!$R$40),"")</f>
        <v/>
      </c>
      <c r="N217" s="231" t="str">
        <f>IF(AND('Mapa final'!$AB$41="Muy Baja",'Mapa final'!$AD$41="Moderado"),CONCATENATE("R12C",'Mapa final'!$R$41),"")</f>
        <v>R12C2</v>
      </c>
      <c r="O217" s="232" t="str">
        <f>IF(AND('Mapa final'!$AB$42="Muy Baja",'Mapa final'!$AD$42="Moderado"),CONCATENATE("R12C",'Mapa final'!$R$42),"")</f>
        <v/>
      </c>
      <c r="P217" s="221" t="str">
        <f ca="1">IF(AND('Mapa final'!$AB$40="Muy Baja",'Mapa final'!$AD$40="Moderado"),CONCATENATE("R12C",'Mapa final'!$R$40),"")</f>
        <v/>
      </c>
      <c r="Q217" s="222" t="str">
        <f>IF(AND('Mapa final'!$AB$41="Muy Baja",'Mapa final'!$AD$41="Moderado"),CONCATENATE("R12C",'Mapa final'!$R$41),"")</f>
        <v>R12C2</v>
      </c>
      <c r="R217" s="223" t="str">
        <f>IF(AND('Mapa final'!$AB$42="Muy Baja",'Mapa final'!$AD$42="Moderado"),CONCATENATE("R12C",'Mapa final'!$R$42),"")</f>
        <v/>
      </c>
      <c r="S217" s="87" t="str">
        <f ca="1">IF(AND('Mapa final'!$AB$40="Muy Baja",'Mapa final'!$AD$40="Mayor"),CONCATENATE("R12C",'Mapa final'!$R$40),"")</f>
        <v/>
      </c>
      <c r="T217" s="40" t="str">
        <f>IF(AND('Mapa final'!$AB$41="Muy Baja",'Mapa final'!$AD$41="Mayor"),CONCATENATE("R12C",'Mapa final'!$R$41),"")</f>
        <v/>
      </c>
      <c r="U217" s="88" t="str">
        <f>IF(AND('Mapa final'!$AB$42="Muy Baja",'Mapa final'!$AD$42="Mayor"),CONCATENATE("R12C",'Mapa final'!$R$42),"")</f>
        <v/>
      </c>
      <c r="V217" s="215" t="str">
        <f ca="1">IF(AND('Mapa final'!$AB$40="Muy Baja",'Mapa final'!$AD$40="Catastrófico"),CONCATENATE("R12C",'Mapa final'!$R$40),"")</f>
        <v/>
      </c>
      <c r="W217" s="216" t="str">
        <f>IF(AND('Mapa final'!$AB$41="Muy Baja",'Mapa final'!$AD$41="Catastrófico"),CONCATENATE("R12C",'Mapa final'!$R$41),"")</f>
        <v/>
      </c>
      <c r="X217" s="217" t="str">
        <f>IF(AND('Mapa final'!$AB$42="Muy Baja",'Mapa final'!$AD$42="Catastrófico"),CONCATENATE("R12C",'Mapa final'!$R$42),"")</f>
        <v/>
      </c>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1"/>
      <c r="BJ217" s="41"/>
      <c r="BK217" s="41"/>
      <c r="BL217" s="41"/>
      <c r="BM217" s="41"/>
    </row>
    <row r="218" spans="1:65" ht="15.75" x14ac:dyDescent="0.25">
      <c r="A218" s="41"/>
      <c r="B218" s="301"/>
      <c r="C218" s="302"/>
      <c r="D218" s="303"/>
      <c r="E218" s="286"/>
      <c r="F218" s="287"/>
      <c r="G218" s="287"/>
      <c r="H218" s="287"/>
      <c r="I218" s="308"/>
      <c r="J218" s="230" t="str">
        <f ca="1">IF(AND('Mapa final'!$AB$43="Muy Baja",'Mapa final'!$AD$43="Moderado"),CONCATENATE("R13C",'Mapa final'!$R$43),"")</f>
        <v/>
      </c>
      <c r="K218" s="231" t="str">
        <f>IF(AND('Mapa final'!$AB$44="Muy Baja",'Mapa final'!$AD$44="Moderado"),CONCATENATE("R13C",'Mapa final'!$R$44),"")</f>
        <v/>
      </c>
      <c r="L218" s="232" t="str">
        <f>IF(AND('Mapa final'!$AB$45="Muy Baja",'Mapa final'!$AD$45="Moderado"),CONCATENATE("R13C",'Mapa final'!$R$45),"")</f>
        <v/>
      </c>
      <c r="M218" s="230" t="str">
        <f ca="1">IF(AND('Mapa final'!$AB$43="Muy Baja",'Mapa final'!$AD$43="Moderado"),CONCATENATE("R13C",'Mapa final'!$R$43),"")</f>
        <v/>
      </c>
      <c r="N218" s="231" t="str">
        <f>IF(AND('Mapa final'!$AB$44="Muy Baja",'Mapa final'!$AD$44="Moderado"),CONCATENATE("R13C",'Mapa final'!$R$44),"")</f>
        <v/>
      </c>
      <c r="O218" s="232" t="str">
        <f>IF(AND('Mapa final'!$AB$45="Muy Baja",'Mapa final'!$AD$45="Moderado"),CONCATENATE("R13C",'Mapa final'!$R$45),"")</f>
        <v/>
      </c>
      <c r="P218" s="221" t="str">
        <f ca="1">IF(AND('Mapa final'!$AB$43="Muy Baja",'Mapa final'!$AD$43="Moderado"),CONCATENATE("R13C",'Mapa final'!$R$43),"")</f>
        <v/>
      </c>
      <c r="Q218" s="222" t="str">
        <f>IF(AND('Mapa final'!$AB$44="Muy Baja",'Mapa final'!$AD$44="Moderado"),CONCATENATE("R13C",'Mapa final'!$R$44),"")</f>
        <v/>
      </c>
      <c r="R218" s="223" t="str">
        <f>IF(AND('Mapa final'!$AB$45="Muy Baja",'Mapa final'!$AD$45="Moderado"),CONCATENATE("R13C",'Mapa final'!$R$45),"")</f>
        <v/>
      </c>
      <c r="S218" s="87" t="str">
        <f ca="1">IF(AND('Mapa final'!$AB$43="Muy Baja",'Mapa final'!$AD$43="Mayor"),CONCATENATE("R13C",'Mapa final'!$R$43),"")</f>
        <v/>
      </c>
      <c r="T218" s="40" t="str">
        <f>IF(AND('Mapa final'!$AB$44="Muy Baja",'Mapa final'!$AD$44="Mayor"),CONCATENATE("R13C",'Mapa final'!$R$44),"")</f>
        <v/>
      </c>
      <c r="U218" s="88" t="str">
        <f>IF(AND('Mapa final'!$AB$45="Muy Baja",'Mapa final'!$AD$45="Mayor"),CONCATENATE("R13C",'Mapa final'!$R$45),"")</f>
        <v/>
      </c>
      <c r="V218" s="215" t="str">
        <f ca="1">IF(AND('Mapa final'!$AB$43="Muy Baja",'Mapa final'!$AD$43="Catastrófico"),CONCATENATE("R13C",'Mapa final'!$R$43),"")</f>
        <v/>
      </c>
      <c r="W218" s="216" t="str">
        <f>IF(AND('Mapa final'!$AB$44="Muy Baja",'Mapa final'!$AD$44="Catastrófico"),CONCATENATE("R13C",'Mapa final'!$R$44),"")</f>
        <v/>
      </c>
      <c r="X218" s="217" t="str">
        <f>IF(AND('Mapa final'!$AB$45="Muy Baja",'Mapa final'!$AD$45="Catastrófico"),CONCATENATE("R13C",'Mapa final'!$R$45),"")</f>
        <v/>
      </c>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1"/>
      <c r="BJ218" s="41"/>
      <c r="BK218" s="41"/>
      <c r="BL218" s="41"/>
      <c r="BM218" s="41"/>
    </row>
    <row r="219" spans="1:65" ht="15.75" x14ac:dyDescent="0.25">
      <c r="A219" s="41"/>
      <c r="B219" s="301"/>
      <c r="C219" s="302"/>
      <c r="D219" s="303"/>
      <c r="E219" s="286"/>
      <c r="F219" s="287"/>
      <c r="G219" s="287"/>
      <c r="H219" s="287"/>
      <c r="I219" s="308"/>
      <c r="J219" s="230" t="str">
        <f ca="1">IF(AND('Mapa final'!$AB$46="Muy Baja",'Mapa final'!$AD$46="Moderado"),CONCATENATE("R14C",'Mapa final'!$R$46),"")</f>
        <v/>
      </c>
      <c r="K219" s="231" t="str">
        <f>IF(AND('Mapa final'!$AB$47="Muy Baja",'Mapa final'!$AD$47="Moderado"),CONCATENATE("R14C",'Mapa final'!$R$47),"")</f>
        <v/>
      </c>
      <c r="L219" s="232" t="str">
        <f>IF(AND('Mapa final'!$AB$48="Muy Baja",'Mapa final'!$AD$48="Moderado"),CONCATENATE("R14C",'Mapa final'!$R$48),"")</f>
        <v/>
      </c>
      <c r="M219" s="230" t="str">
        <f ca="1">IF(AND('Mapa final'!$AB$46="Muy Baja",'Mapa final'!$AD$46="Moderado"),CONCATENATE("R14C",'Mapa final'!$R$46),"")</f>
        <v/>
      </c>
      <c r="N219" s="231" t="str">
        <f>IF(AND('Mapa final'!$AB$47="Muy Baja",'Mapa final'!$AD$47="Moderado"),CONCATENATE("R14C",'Mapa final'!$R$47),"")</f>
        <v/>
      </c>
      <c r="O219" s="232" t="str">
        <f>IF(AND('Mapa final'!$AB$48="Muy Baja",'Mapa final'!$AD$48="Moderado"),CONCATENATE("R14C",'Mapa final'!$R$48),"")</f>
        <v/>
      </c>
      <c r="P219" s="221" t="str">
        <f ca="1">IF(AND('Mapa final'!$AB$46="Muy Baja",'Mapa final'!$AD$46="Moderado"),CONCATENATE("R14C",'Mapa final'!$R$46),"")</f>
        <v/>
      </c>
      <c r="Q219" s="222" t="str">
        <f>IF(AND('Mapa final'!$AB$47="Muy Baja",'Mapa final'!$AD$47="Moderado"),CONCATENATE("R14C",'Mapa final'!$R$47),"")</f>
        <v/>
      </c>
      <c r="R219" s="223" t="str">
        <f>IF(AND('Mapa final'!$AB$48="Muy Baja",'Mapa final'!$AD$48="Moderado"),CONCATENATE("R14C",'Mapa final'!$R$48),"")</f>
        <v/>
      </c>
      <c r="S219" s="87" t="str">
        <f ca="1">IF(AND('Mapa final'!$AB$46="Muy Baja",'Mapa final'!$AD$46="Mayor"),CONCATENATE("R14C",'Mapa final'!$R$46),"")</f>
        <v/>
      </c>
      <c r="T219" s="40" t="str">
        <f>IF(AND('Mapa final'!$AB$47="Muy Baja",'Mapa final'!$AD$47="Mayor"),CONCATENATE("R14C",'Mapa final'!$R$47),"")</f>
        <v/>
      </c>
      <c r="U219" s="88" t="str">
        <f>IF(AND('Mapa final'!$AB$48="Muy Baja",'Mapa final'!$AD$48="Mayor"),CONCATENATE("R14C",'Mapa final'!$R$48),"")</f>
        <v/>
      </c>
      <c r="V219" s="215" t="str">
        <f ca="1">IF(AND('Mapa final'!$AB$46="Muy Baja",'Mapa final'!$AD$46="Catastrófico"),CONCATENATE("R14C",'Mapa final'!$R$46),"")</f>
        <v/>
      </c>
      <c r="W219" s="216" t="str">
        <f>IF(AND('Mapa final'!$AB$47="Muy Baja",'Mapa final'!$AD$47="Catastrófico"),CONCATENATE("R14C",'Mapa final'!$R$47),"")</f>
        <v/>
      </c>
      <c r="X219" s="217" t="str">
        <f>IF(AND('Mapa final'!$AB$48="Muy Baja",'Mapa final'!$AD$48="Catastrófico"),CONCATENATE("R14C",'Mapa final'!$R$48),"")</f>
        <v/>
      </c>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1"/>
      <c r="BJ219" s="41"/>
      <c r="BK219" s="41"/>
      <c r="BL219" s="41"/>
      <c r="BM219" s="41"/>
    </row>
    <row r="220" spans="1:65" ht="15.75" x14ac:dyDescent="0.25">
      <c r="A220" s="41"/>
      <c r="B220" s="301"/>
      <c r="C220" s="302"/>
      <c r="D220" s="303"/>
      <c r="E220" s="286"/>
      <c r="F220" s="287"/>
      <c r="G220" s="287"/>
      <c r="H220" s="287"/>
      <c r="I220" s="308"/>
      <c r="J220" s="230" t="str">
        <f ca="1">IF(AND('Mapa final'!$AB$49="Muy Baja",'Mapa final'!$AD$49="Moderado"),CONCATENATE("R15C",'Mapa final'!$R$49),"")</f>
        <v/>
      </c>
      <c r="K220" s="231" t="str">
        <f>IF(AND('Mapa final'!$AB$50="Muy Baja",'Mapa final'!$AD$50="Moderado"),CONCATENATE("R15C",'Mapa final'!$R$50),"")</f>
        <v/>
      </c>
      <c r="L220" s="232" t="str">
        <f>IF(AND('Mapa final'!$AB$51="Muy Baja",'Mapa final'!$AD$51="Moderado"),CONCATENATE("R15C",'Mapa final'!$R$51),"")</f>
        <v/>
      </c>
      <c r="M220" s="230" t="str">
        <f ca="1">IF(AND('Mapa final'!$AB$49="Muy Baja",'Mapa final'!$AD$49="Moderado"),CONCATENATE("R15C",'Mapa final'!$R$49),"")</f>
        <v/>
      </c>
      <c r="N220" s="231" t="str">
        <f>IF(AND('Mapa final'!$AB$50="Muy Baja",'Mapa final'!$AD$50="Moderado"),CONCATENATE("R15C",'Mapa final'!$R$50),"")</f>
        <v/>
      </c>
      <c r="O220" s="232" t="str">
        <f>IF(AND('Mapa final'!$AB$51="Muy Baja",'Mapa final'!$AD$51="Moderado"),CONCATENATE("R15C",'Mapa final'!$R$51),"")</f>
        <v/>
      </c>
      <c r="P220" s="221" t="str">
        <f ca="1">IF(AND('Mapa final'!$AB$49="Muy Baja",'Mapa final'!$AD$49="Moderado"),CONCATENATE("R15C",'Mapa final'!$R$49),"")</f>
        <v/>
      </c>
      <c r="Q220" s="222" t="str">
        <f>IF(AND('Mapa final'!$AB$50="Muy Baja",'Mapa final'!$AD$50="Moderado"),CONCATENATE("R15C",'Mapa final'!$R$50),"")</f>
        <v/>
      </c>
      <c r="R220" s="223" t="str">
        <f>IF(AND('Mapa final'!$AB$51="Muy Baja",'Mapa final'!$AD$51="Moderado"),CONCATENATE("R15C",'Mapa final'!$R$51),"")</f>
        <v/>
      </c>
      <c r="S220" s="87" t="str">
        <f ca="1">IF(AND('Mapa final'!$AB$49="Muy Baja",'Mapa final'!$AD$49="Mayor"),CONCATENATE("R15C",'Mapa final'!$R$49),"")</f>
        <v/>
      </c>
      <c r="T220" s="40" t="str">
        <f>IF(AND('Mapa final'!$AB$50="Muy Baja",'Mapa final'!$AD$50="Mayor"),CONCATENATE("R15C",'Mapa final'!$R$50),"")</f>
        <v/>
      </c>
      <c r="U220" s="88" t="str">
        <f>IF(AND('Mapa final'!$AB$51="Muy Baja",'Mapa final'!$AD$51="Mayor"),CONCATENATE("R15C",'Mapa final'!$R$51),"")</f>
        <v/>
      </c>
      <c r="V220" s="215" t="str">
        <f ca="1">IF(AND('Mapa final'!$AB$49="Muy Baja",'Mapa final'!$AD$49="Catastrófico"),CONCATENATE("R15C",'Mapa final'!$R$49),"")</f>
        <v/>
      </c>
      <c r="W220" s="216" t="str">
        <f>IF(AND('Mapa final'!$AB$50="Muy Baja",'Mapa final'!$AD$50="Catastrófico"),CONCATENATE("R15C",'Mapa final'!$R$50),"")</f>
        <v/>
      </c>
      <c r="X220" s="217" t="str">
        <f>IF(AND('Mapa final'!$AB$51="Muy Baja",'Mapa final'!$AD$51="Catastrófico"),CONCATENATE("R15C",'Mapa final'!$R$51),"")</f>
        <v/>
      </c>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41"/>
      <c r="BM220" s="41"/>
    </row>
    <row r="221" spans="1:65" ht="15.75" x14ac:dyDescent="0.25">
      <c r="A221" s="41"/>
      <c r="B221" s="301"/>
      <c r="C221" s="302"/>
      <c r="D221" s="303"/>
      <c r="E221" s="286"/>
      <c r="F221" s="287"/>
      <c r="G221" s="287"/>
      <c r="H221" s="287"/>
      <c r="I221" s="308"/>
      <c r="J221" s="230" t="str">
        <f ca="1">IF(AND('Mapa final'!$AB$52="Muy Baja",'Mapa final'!$AD$52="Moderado"),CONCATENATE("R16C",'Mapa final'!$R$52),"")</f>
        <v/>
      </c>
      <c r="K221" s="231" t="str">
        <f>IF(AND('Mapa final'!$AB$53="Muy Baja",'Mapa final'!$AD$53="Moderado"),CONCATENATE("R16C",'Mapa final'!$R$53),"")</f>
        <v/>
      </c>
      <c r="L221" s="232" t="str">
        <f>IF(AND('Mapa final'!$AB$54="Muy Baja",'Mapa final'!$AD$54="Moderado"),CONCATENATE("R16C",'Mapa final'!$R$54),"")</f>
        <v/>
      </c>
      <c r="M221" s="230" t="str">
        <f ca="1">IF(AND('Mapa final'!$AB$52="Muy Baja",'Mapa final'!$AD$52="Moderado"),CONCATENATE("R16C",'Mapa final'!$R$52),"")</f>
        <v/>
      </c>
      <c r="N221" s="231" t="str">
        <f>IF(AND('Mapa final'!$AB$53="Muy Baja",'Mapa final'!$AD$53="Moderado"),CONCATENATE("R16C",'Mapa final'!$R$53),"")</f>
        <v/>
      </c>
      <c r="O221" s="232" t="str">
        <f>IF(AND('Mapa final'!$AB$54="Muy Baja",'Mapa final'!$AD$54="Moderado"),CONCATENATE("R16C",'Mapa final'!$R$54),"")</f>
        <v/>
      </c>
      <c r="P221" s="221" t="str">
        <f ca="1">IF(AND('Mapa final'!$AB$52="Muy Baja",'Mapa final'!$AD$52="Moderado"),CONCATENATE("R16C",'Mapa final'!$R$52),"")</f>
        <v/>
      </c>
      <c r="Q221" s="222" t="str">
        <f>IF(AND('Mapa final'!$AB$53="Muy Baja",'Mapa final'!$AD$53="Moderado"),CONCATENATE("R16C",'Mapa final'!$R$53),"")</f>
        <v/>
      </c>
      <c r="R221" s="223" t="str">
        <f>IF(AND('Mapa final'!$AB$54="Muy Baja",'Mapa final'!$AD$54="Moderado"),CONCATENATE("R16C",'Mapa final'!$R$54),"")</f>
        <v/>
      </c>
      <c r="S221" s="87" t="str">
        <f ca="1">IF(AND('Mapa final'!$AB$52="Muy Baja",'Mapa final'!$AD$52="Mayor"),CONCATENATE("R16C",'Mapa final'!$R$52),"")</f>
        <v/>
      </c>
      <c r="T221" s="40" t="str">
        <f>IF(AND('Mapa final'!$AB$53="Muy Baja",'Mapa final'!$AD$53="Mayor"),CONCATENATE("R16C",'Mapa final'!$R$53),"")</f>
        <v/>
      </c>
      <c r="U221" s="88" t="str">
        <f>IF(AND('Mapa final'!$AB$54="Muy Baja",'Mapa final'!$AD$54="Mayor"),CONCATENATE("R16C",'Mapa final'!$R$54),"")</f>
        <v/>
      </c>
      <c r="V221" s="215" t="str">
        <f ca="1">IF(AND('Mapa final'!$AB$52="Muy Baja",'Mapa final'!$AD$52="Catastrófico"),CONCATENATE("R16C",'Mapa final'!$R$52),"")</f>
        <v/>
      </c>
      <c r="W221" s="216" t="str">
        <f>IF(AND('Mapa final'!$AB$53="Muy Baja",'Mapa final'!$AD$53="Catastrófico"),CONCATENATE("R16C",'Mapa final'!$R$53),"")</f>
        <v/>
      </c>
      <c r="X221" s="217" t="str">
        <f>IF(AND('Mapa final'!$AB$54="Muy Baja",'Mapa final'!$AD$54="Catastrófico"),CONCATENATE("R16C",'Mapa final'!$R$54),"")</f>
        <v/>
      </c>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41"/>
      <c r="BM221" s="41"/>
    </row>
    <row r="222" spans="1:65" ht="15.75" x14ac:dyDescent="0.25">
      <c r="A222" s="41"/>
      <c r="B222" s="301"/>
      <c r="C222" s="302"/>
      <c r="D222" s="303"/>
      <c r="E222" s="286"/>
      <c r="F222" s="287"/>
      <c r="G222" s="287"/>
      <c r="H222" s="287"/>
      <c r="I222" s="308"/>
      <c r="J222" s="230" t="str">
        <f ca="1">IF(AND('Mapa final'!$AB$55="Muy Baja",'Mapa final'!$AD$55="Moderado"),CONCATENATE("R17",'Mapa final'!$R$55),"")</f>
        <v/>
      </c>
      <c r="K222" s="231" t="str">
        <f>IF(AND('Mapa final'!$AB$56="Muy Baja",'Mapa final'!$AD$56="Moderado"),CONCATENATE("R17C",'Mapa final'!$R$56),"")</f>
        <v/>
      </c>
      <c r="L222" s="232" t="str">
        <f>IF(AND('Mapa final'!$AB$57="Muy Baja",'Mapa final'!$AD$57="Moderado"),CONCATENATE("R17C",'Mapa final'!$R$57),"")</f>
        <v/>
      </c>
      <c r="M222" s="230" t="str">
        <f ca="1">IF(AND('Mapa final'!$AB$55="Muy Baja",'Mapa final'!$AD$55="Moderado"),CONCATENATE("R17",'Mapa final'!$R$55),"")</f>
        <v/>
      </c>
      <c r="N222" s="231" t="str">
        <f>IF(AND('Mapa final'!$AB$56="Muy Baja",'Mapa final'!$AD$56="Moderado"),CONCATENATE("R17C",'Mapa final'!$R$56),"")</f>
        <v/>
      </c>
      <c r="O222" s="232" t="str">
        <f>IF(AND('Mapa final'!$AB$57="Muy Baja",'Mapa final'!$AD$57="Moderado"),CONCATENATE("R17C",'Mapa final'!$R$57),"")</f>
        <v/>
      </c>
      <c r="P222" s="221" t="str">
        <f ca="1">IF(AND('Mapa final'!$AB$55="Muy Baja",'Mapa final'!$AD$55="Moderado"),CONCATENATE("R17",'Mapa final'!$R$55),"")</f>
        <v/>
      </c>
      <c r="Q222" s="222" t="str">
        <f>IF(AND('Mapa final'!$AB$56="Muy Baja",'Mapa final'!$AD$56="Moderado"),CONCATENATE("R17C",'Mapa final'!$R$56),"")</f>
        <v/>
      </c>
      <c r="R222" s="223" t="str">
        <f>IF(AND('Mapa final'!$AB$57="Muy Baja",'Mapa final'!$AD$57="Moderado"),CONCATENATE("R17C",'Mapa final'!$R$57),"")</f>
        <v/>
      </c>
      <c r="S222" s="87" t="str">
        <f ca="1">IF(AND('Mapa final'!$AB$55="Muy Baja",'Mapa final'!$AD$55="Mayor"),CONCATENATE("R17",'Mapa final'!$R$55),"")</f>
        <v/>
      </c>
      <c r="T222" s="40" t="str">
        <f>IF(AND('Mapa final'!$AB$56="Muy Baja",'Mapa final'!$AD$56="Mayor"),CONCATENATE("R17C",'Mapa final'!$R$56),"")</f>
        <v/>
      </c>
      <c r="U222" s="88" t="str">
        <f>IF(AND('Mapa final'!$AB$57="Muy Baja",'Mapa final'!$AD$57="Mayor"),CONCATENATE("R17C",'Mapa final'!$R$57),"")</f>
        <v/>
      </c>
      <c r="V222" s="215" t="str">
        <f ca="1">IF(AND('Mapa final'!$AB$55="Muy Baja",'Mapa final'!$AD$55="Catastrófico"),CONCATENATE("R17",'Mapa final'!$R$55),"")</f>
        <v/>
      </c>
      <c r="W222" s="216" t="str">
        <f>IF(AND('Mapa final'!$AB$56="Muy Baja",'Mapa final'!$AD$56="Catastrófico"),CONCATENATE("R17C",'Mapa final'!$R$56),"")</f>
        <v/>
      </c>
      <c r="X222" s="217" t="str">
        <f>IF(AND('Mapa final'!$AB$57="Muy Baja",'Mapa final'!$AD$57="Catastrófico"),CONCATENATE("R17C",'Mapa final'!$R$57),"")</f>
        <v/>
      </c>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41"/>
      <c r="BM222" s="41"/>
    </row>
    <row r="223" spans="1:65" ht="15.75" x14ac:dyDescent="0.25">
      <c r="A223" s="41"/>
      <c r="B223" s="301"/>
      <c r="C223" s="302"/>
      <c r="D223" s="303"/>
      <c r="E223" s="286"/>
      <c r="F223" s="287"/>
      <c r="G223" s="287"/>
      <c r="H223" s="287"/>
      <c r="I223" s="308"/>
      <c r="J223" s="230" t="str">
        <f ca="1">IF(AND('Mapa final'!$AB$58="Muy Baja",'Mapa final'!$AD$58="Moderado"),CONCATENATE("R18C",'Mapa final'!$R$58),"")</f>
        <v/>
      </c>
      <c r="K223" s="231" t="str">
        <f>IF(AND('Mapa final'!$AB$59="Muy Baja",'Mapa final'!$AD$59="Moderado"),CONCATENATE("R18C",'Mapa final'!$R$59),"")</f>
        <v/>
      </c>
      <c r="L223" s="232" t="str">
        <f>IF(AND('Mapa final'!$AB$60="Muy Baja",'Mapa final'!$AD$60="Moderado"),CONCATENATE("R18C",'Mapa final'!$R$60),"")</f>
        <v/>
      </c>
      <c r="M223" s="230" t="str">
        <f ca="1">IF(AND('Mapa final'!$AB$58="Muy Baja",'Mapa final'!$AD$58="Moderado"),CONCATENATE("R18C",'Mapa final'!$R$58),"")</f>
        <v/>
      </c>
      <c r="N223" s="231" t="str">
        <f>IF(AND('Mapa final'!$AB$59="Muy Baja",'Mapa final'!$AD$59="Moderado"),CONCATENATE("R18C",'Mapa final'!$R$59),"")</f>
        <v/>
      </c>
      <c r="O223" s="232" t="str">
        <f>IF(AND('Mapa final'!$AB$60="Muy Baja",'Mapa final'!$AD$60="Moderado"),CONCATENATE("R18C",'Mapa final'!$R$60),"")</f>
        <v/>
      </c>
      <c r="P223" s="221" t="str">
        <f ca="1">IF(AND('Mapa final'!$AB$58="Muy Baja",'Mapa final'!$AD$58="Moderado"),CONCATENATE("R18C",'Mapa final'!$R$58),"")</f>
        <v/>
      </c>
      <c r="Q223" s="222" t="str">
        <f>IF(AND('Mapa final'!$AB$59="Muy Baja",'Mapa final'!$AD$59="Moderado"),CONCATENATE("R18C",'Mapa final'!$R$59),"")</f>
        <v/>
      </c>
      <c r="R223" s="223" t="str">
        <f>IF(AND('Mapa final'!$AB$60="Muy Baja",'Mapa final'!$AD$60="Moderado"),CONCATENATE("R18C",'Mapa final'!$R$60),"")</f>
        <v/>
      </c>
      <c r="S223" s="87" t="str">
        <f ca="1">IF(AND('Mapa final'!$AB$58="Muy Baja",'Mapa final'!$AD$58="Mayor"),CONCATENATE("R18C",'Mapa final'!$R$58),"")</f>
        <v/>
      </c>
      <c r="T223" s="40" t="str">
        <f>IF(AND('Mapa final'!$AB$59="Muy Baja",'Mapa final'!$AD$59="Mayor"),CONCATENATE("R18C",'Mapa final'!$R$59),"")</f>
        <v/>
      </c>
      <c r="U223" s="88" t="str">
        <f>IF(AND('Mapa final'!$AB$60="Muy Baja",'Mapa final'!$AD$60="Mayor"),CONCATENATE("R18C",'Mapa final'!$R$60),"")</f>
        <v/>
      </c>
      <c r="V223" s="215" t="str">
        <f ca="1">IF(AND('Mapa final'!$AB$58="Muy Baja",'Mapa final'!$AD$58="Catastrófico"),CONCATENATE("R18C",'Mapa final'!$R$58),"")</f>
        <v/>
      </c>
      <c r="W223" s="216" t="str">
        <f>IF(AND('Mapa final'!$AB$59="Muy Baja",'Mapa final'!$AD$59="Catastrófico"),CONCATENATE("R18C",'Mapa final'!$R$59),"")</f>
        <v/>
      </c>
      <c r="X223" s="217" t="str">
        <f>IF(AND('Mapa final'!$AB$60="Muy Baja",'Mapa final'!$AD$60="Catastrófico"),CONCATENATE("R18C",'Mapa final'!$R$60),"")</f>
        <v/>
      </c>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41"/>
      <c r="BM223" s="41"/>
    </row>
    <row r="224" spans="1:65" ht="15.75" x14ac:dyDescent="0.25">
      <c r="A224" s="41"/>
      <c r="B224" s="301"/>
      <c r="C224" s="302"/>
      <c r="D224" s="303"/>
      <c r="E224" s="286"/>
      <c r="F224" s="287"/>
      <c r="G224" s="287"/>
      <c r="H224" s="287"/>
      <c r="I224" s="308"/>
      <c r="J224" s="230" t="str">
        <f ca="1">IF(AND('Mapa final'!$AB$61="Muy Baja",'Mapa final'!$AD$61="Moderado"),CONCATENATE("R19C",'Mapa final'!$R$61),"")</f>
        <v/>
      </c>
      <c r="K224" s="231" t="str">
        <f>IF(AND('Mapa final'!$AB$62="Muy Baja",'Mapa final'!$AD$62="Moderado"),CONCATENATE("R19C",'Mapa final'!$R$62),"")</f>
        <v/>
      </c>
      <c r="L224" s="232" t="str">
        <f>IF(AND('Mapa final'!$AB$63="Muy Baja",'Mapa final'!$AD$63="Moderado"),CONCATENATE("R19C",'Mapa final'!$R$63),"")</f>
        <v/>
      </c>
      <c r="M224" s="230" t="str">
        <f ca="1">IF(AND('Mapa final'!$AB$61="Muy Baja",'Mapa final'!$AD$61="Moderado"),CONCATENATE("R19C",'Mapa final'!$R$61),"")</f>
        <v/>
      </c>
      <c r="N224" s="231" t="str">
        <f>IF(AND('Mapa final'!$AB$62="Muy Baja",'Mapa final'!$AD$62="Moderado"),CONCATENATE("R19C",'Mapa final'!$R$62),"")</f>
        <v/>
      </c>
      <c r="O224" s="232" t="str">
        <f>IF(AND('Mapa final'!$AB$63="Muy Baja",'Mapa final'!$AD$63="Moderado"),CONCATENATE("R19C",'Mapa final'!$R$63),"")</f>
        <v/>
      </c>
      <c r="P224" s="221" t="str">
        <f ca="1">IF(AND('Mapa final'!$AB$61="Muy Baja",'Mapa final'!$AD$61="Moderado"),CONCATENATE("R19C",'Mapa final'!$R$61),"")</f>
        <v/>
      </c>
      <c r="Q224" s="222" t="str">
        <f>IF(AND('Mapa final'!$AB$62="Muy Baja",'Mapa final'!$AD$62="Moderado"),CONCATENATE("R19C",'Mapa final'!$R$62),"")</f>
        <v/>
      </c>
      <c r="R224" s="223" t="str">
        <f>IF(AND('Mapa final'!$AB$63="Muy Baja",'Mapa final'!$AD$63="Moderado"),CONCATENATE("R19C",'Mapa final'!$R$63),"")</f>
        <v/>
      </c>
      <c r="S224" s="87" t="str">
        <f ca="1">IF(AND('Mapa final'!$AB$61="Muy Baja",'Mapa final'!$AD$61="Mayor"),CONCATENATE("R19C",'Mapa final'!$R$61),"")</f>
        <v/>
      </c>
      <c r="T224" s="40" t="str">
        <f>IF(AND('Mapa final'!$AB$62="Muy Baja",'Mapa final'!$AD$62="Mayor"),CONCATENATE("R19C",'Mapa final'!$R$62),"")</f>
        <v/>
      </c>
      <c r="U224" s="88" t="str">
        <f>IF(AND('Mapa final'!$AB$63="Muy Baja",'Mapa final'!$AD$63="Mayor"),CONCATENATE("R19C",'Mapa final'!$R$63),"")</f>
        <v/>
      </c>
      <c r="V224" s="215" t="str">
        <f ca="1">IF(AND('Mapa final'!$AB$61="Muy Baja",'Mapa final'!$AD$61="Catastrófico"),CONCATENATE("R19C",'Mapa final'!$R$61),"")</f>
        <v/>
      </c>
      <c r="W224" s="216" t="str">
        <f>IF(AND('Mapa final'!$AB$62="Muy Baja",'Mapa final'!$AD$62="Catastrófico"),CONCATENATE("R19C",'Mapa final'!$R$62),"")</f>
        <v/>
      </c>
      <c r="X224" s="217" t="str">
        <f>IF(AND('Mapa final'!$AB$63="Muy Baja",'Mapa final'!$AD$63="Catastrófico"),CONCATENATE("R19C",'Mapa final'!$R$63),"")</f>
        <v/>
      </c>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41"/>
      <c r="BM224" s="41"/>
    </row>
    <row r="225" spans="1:65" ht="15.75" x14ac:dyDescent="0.25">
      <c r="A225" s="41"/>
      <c r="B225" s="301"/>
      <c r="C225" s="302"/>
      <c r="D225" s="303"/>
      <c r="E225" s="286"/>
      <c r="F225" s="287"/>
      <c r="G225" s="287"/>
      <c r="H225" s="287"/>
      <c r="I225" s="308"/>
      <c r="J225" s="230" t="str">
        <f ca="1">IF(AND('Mapa final'!$AB$64="Muy Baja",'Mapa final'!$AD$64="Moderado"),CONCATENATE("R20C",'Mapa final'!$R$64),"")</f>
        <v/>
      </c>
      <c r="K225" s="231" t="str">
        <f>IF(AND('Mapa final'!$AB$65="Muy Baja",'Mapa final'!$AD$65="Moderado"),CONCATENATE("R20C",'Mapa final'!$R$65),"")</f>
        <v/>
      </c>
      <c r="L225" s="232" t="str">
        <f>IF(AND('Mapa final'!$AB$66="Muy Baja",'Mapa final'!$AD$66="Moderado"),CONCATENATE("R20C",'Mapa final'!$R$66),"")</f>
        <v/>
      </c>
      <c r="M225" s="230" t="str">
        <f ca="1">IF(AND('Mapa final'!$AB$64="Muy Baja",'Mapa final'!$AD$64="Moderado"),CONCATENATE("R20C",'Mapa final'!$R$64),"")</f>
        <v/>
      </c>
      <c r="N225" s="231" t="str">
        <f>IF(AND('Mapa final'!$AB$65="Muy Baja",'Mapa final'!$AD$65="Moderado"),CONCATENATE("R20C",'Mapa final'!$R$65),"")</f>
        <v/>
      </c>
      <c r="O225" s="232" t="str">
        <f>IF(AND('Mapa final'!$AB$66="Muy Baja",'Mapa final'!$AD$66="Moderado"),CONCATENATE("R20C",'Mapa final'!$R$66),"")</f>
        <v/>
      </c>
      <c r="P225" s="221" t="str">
        <f ca="1">IF(AND('Mapa final'!$AB$64="Muy Baja",'Mapa final'!$AD$64="Moderado"),CONCATENATE("R20C",'Mapa final'!$R$64),"")</f>
        <v/>
      </c>
      <c r="Q225" s="222" t="str">
        <f>IF(AND('Mapa final'!$AB$65="Muy Baja",'Mapa final'!$AD$65="Moderado"),CONCATENATE("R20C",'Mapa final'!$R$65),"")</f>
        <v/>
      </c>
      <c r="R225" s="223" t="str">
        <f>IF(AND('Mapa final'!$AB$66="Muy Baja",'Mapa final'!$AD$66="Moderado"),CONCATENATE("R20C",'Mapa final'!$R$66),"")</f>
        <v/>
      </c>
      <c r="S225" s="87" t="str">
        <f ca="1">IF(AND('Mapa final'!$AB$64="Muy Baja",'Mapa final'!$AD$64="Mayor"),CONCATENATE("R20C",'Mapa final'!$R$64),"")</f>
        <v/>
      </c>
      <c r="T225" s="40" t="str">
        <f>IF(AND('Mapa final'!$AB$65="Muy Baja",'Mapa final'!$AD$65="Mayor"),CONCATENATE("R20C",'Mapa final'!$R$65),"")</f>
        <v/>
      </c>
      <c r="U225" s="88" t="str">
        <f>IF(AND('Mapa final'!$AB$66="Muy Baja",'Mapa final'!$AD$66="Mayor"),CONCATENATE("R20C",'Mapa final'!$R$66),"")</f>
        <v/>
      </c>
      <c r="V225" s="215" t="str">
        <f ca="1">IF(AND('Mapa final'!$AB$64="Muy Baja",'Mapa final'!$AD$64="Catastrófico"),CONCATENATE("R20C",'Mapa final'!$R$64),"")</f>
        <v/>
      </c>
      <c r="W225" s="216" t="str">
        <f>IF(AND('Mapa final'!$AB$65="Muy Baja",'Mapa final'!$AD$65="Catastrófico"),CONCATENATE("R20C",'Mapa final'!$R$65),"")</f>
        <v/>
      </c>
      <c r="X225" s="217" t="str">
        <f>IF(AND('Mapa final'!$AB$66="Muy Baja",'Mapa final'!$AD$66="Catastrófico"),CONCATENATE("R20C",'Mapa final'!$R$66),"")</f>
        <v/>
      </c>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41"/>
      <c r="BM225" s="41"/>
    </row>
    <row r="226" spans="1:65" ht="15.75" x14ac:dyDescent="0.25">
      <c r="A226" s="41"/>
      <c r="B226" s="301"/>
      <c r="C226" s="302"/>
      <c r="D226" s="303"/>
      <c r="E226" s="286"/>
      <c r="F226" s="287"/>
      <c r="G226" s="287"/>
      <c r="H226" s="287"/>
      <c r="I226" s="308"/>
      <c r="J226" s="230" t="str">
        <f ca="1">IF(AND('Mapa final'!$AB$67="Muy Baja",'Mapa final'!$AD$67="Moderado"),CONCATENATE("R21C",'Mapa final'!$R$67),"")</f>
        <v/>
      </c>
      <c r="K226" s="231" t="str">
        <f>IF(AND('Mapa final'!$AB$68="Muy Baja",'Mapa final'!$AD$68="Moderado"),CONCATENATE("R21C",'Mapa final'!$R$68),"")</f>
        <v/>
      </c>
      <c r="L226" s="232" t="str">
        <f>IF(AND('Mapa final'!$AB$69="Muy Baja",'Mapa final'!$AD$69="Moderado"),CONCATENATE("R21C",'Mapa final'!$R$69),"")</f>
        <v/>
      </c>
      <c r="M226" s="230" t="str">
        <f ca="1">IF(AND('Mapa final'!$AB$67="Muy Baja",'Mapa final'!$AD$67="Moderado"),CONCATENATE("R21C",'Mapa final'!$R$67),"")</f>
        <v/>
      </c>
      <c r="N226" s="231" t="str">
        <f>IF(AND('Mapa final'!$AB$68="Muy Baja",'Mapa final'!$AD$68="Moderado"),CONCATENATE("R21C",'Mapa final'!$R$68),"")</f>
        <v/>
      </c>
      <c r="O226" s="232" t="str">
        <f>IF(AND('Mapa final'!$AB$69="Muy Baja",'Mapa final'!$AD$69="Moderado"),CONCATENATE("R21C",'Mapa final'!$R$69),"")</f>
        <v/>
      </c>
      <c r="P226" s="221" t="str">
        <f ca="1">IF(AND('Mapa final'!$AB$67="Muy Baja",'Mapa final'!$AD$67="Moderado"),CONCATENATE("R21C",'Mapa final'!$R$67),"")</f>
        <v/>
      </c>
      <c r="Q226" s="222" t="str">
        <f>IF(AND('Mapa final'!$AB$68="Muy Baja",'Mapa final'!$AD$68="Moderado"),CONCATENATE("R21C",'Mapa final'!$R$68),"")</f>
        <v/>
      </c>
      <c r="R226" s="223" t="str">
        <f>IF(AND('Mapa final'!$AB$69="Muy Baja",'Mapa final'!$AD$69="Moderado"),CONCATENATE("R21C",'Mapa final'!$R$69),"")</f>
        <v/>
      </c>
      <c r="S226" s="87" t="str">
        <f ca="1">IF(AND('Mapa final'!$AB$67="Muy Baja",'Mapa final'!$AD$67="Mayor"),CONCATENATE("R21C",'Mapa final'!$R$67),"")</f>
        <v/>
      </c>
      <c r="T226" s="40" t="str">
        <f>IF(AND('Mapa final'!$AB$68="Muy Baja",'Mapa final'!$AD$68="Mayor"),CONCATENATE("R21C",'Mapa final'!$R$68),"")</f>
        <v/>
      </c>
      <c r="U226" s="88" t="str">
        <f>IF(AND('Mapa final'!$AB$69="Muy Baja",'Mapa final'!$AD$69="Mayor"),CONCATENATE("R21C",'Mapa final'!$R$69),"")</f>
        <v/>
      </c>
      <c r="V226" s="215" t="str">
        <f ca="1">IF(AND('Mapa final'!$AB$67="Muy Baja",'Mapa final'!$AD$67="Catastrófico"),CONCATENATE("R21C",'Mapa final'!$R$67),"")</f>
        <v/>
      </c>
      <c r="W226" s="216" t="str">
        <f>IF(AND('Mapa final'!$AB$68="Muy Baja",'Mapa final'!$AD$68="Catastrófico"),CONCATENATE("R21C",'Mapa final'!$R$68),"")</f>
        <v/>
      </c>
      <c r="X226" s="217" t="str">
        <f>IF(AND('Mapa final'!$AB$69="Muy Baja",'Mapa final'!$AD$69="Catastrófico"),CONCATENATE("R21C",'Mapa final'!$R$69),"")</f>
        <v/>
      </c>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c r="BI226" s="41"/>
      <c r="BJ226" s="41"/>
      <c r="BK226" s="41"/>
      <c r="BL226" s="41"/>
      <c r="BM226" s="41"/>
    </row>
    <row r="227" spans="1:65" ht="15.75" x14ac:dyDescent="0.25">
      <c r="A227" s="41"/>
      <c r="B227" s="301"/>
      <c r="C227" s="302"/>
      <c r="D227" s="303"/>
      <c r="E227" s="286"/>
      <c r="F227" s="287"/>
      <c r="G227" s="287"/>
      <c r="H227" s="287"/>
      <c r="I227" s="308"/>
      <c r="J227" s="230" t="str">
        <f ca="1">IF(AND('Mapa final'!$AB$70="Muy Baja",'Mapa final'!$AD$70="Moderado"),CONCATENATE("R22C",'Mapa final'!$R$70),"")</f>
        <v/>
      </c>
      <c r="K227" s="231" t="str">
        <f>IF(AND('Mapa final'!$AB$71="Muy Baja",'Mapa final'!$AD$71="Moderado"),CONCATENATE("R22C",'Mapa final'!$R$71),"")</f>
        <v/>
      </c>
      <c r="L227" s="232" t="str">
        <f>IF(AND('Mapa final'!$AB$72="Muy Baja",'Mapa final'!$AD$72="Moderado"),CONCATENATE("R22C",'Mapa final'!$R$72),"")</f>
        <v/>
      </c>
      <c r="M227" s="230" t="str">
        <f ca="1">IF(AND('Mapa final'!$AB$70="Muy Baja",'Mapa final'!$AD$70="Moderado"),CONCATENATE("R22C",'Mapa final'!$R$70),"")</f>
        <v/>
      </c>
      <c r="N227" s="231" t="str">
        <f>IF(AND('Mapa final'!$AB$71="Muy Baja",'Mapa final'!$AD$71="Moderado"),CONCATENATE("R22C",'Mapa final'!$R$71),"")</f>
        <v/>
      </c>
      <c r="O227" s="232" t="str">
        <f>IF(AND('Mapa final'!$AB$72="Muy Baja",'Mapa final'!$AD$72="Moderado"),CONCATENATE("R22C",'Mapa final'!$R$72),"")</f>
        <v/>
      </c>
      <c r="P227" s="221" t="str">
        <f ca="1">IF(AND('Mapa final'!$AB$70="Muy Baja",'Mapa final'!$AD$70="Moderado"),CONCATENATE("R22C",'Mapa final'!$R$70),"")</f>
        <v/>
      </c>
      <c r="Q227" s="222" t="str">
        <f>IF(AND('Mapa final'!$AB$71="Muy Baja",'Mapa final'!$AD$71="Moderado"),CONCATENATE("R22C",'Mapa final'!$R$71),"")</f>
        <v/>
      </c>
      <c r="R227" s="223" t="str">
        <f>IF(AND('Mapa final'!$AB$72="Muy Baja",'Mapa final'!$AD$72="Moderado"),CONCATENATE("R22C",'Mapa final'!$R$72),"")</f>
        <v/>
      </c>
      <c r="S227" s="87" t="str">
        <f ca="1">IF(AND('Mapa final'!$AB$70="Muy Baja",'Mapa final'!$AD$70="Mayor"),CONCATENATE("R22C",'Mapa final'!$R$70),"")</f>
        <v/>
      </c>
      <c r="T227" s="40" t="str">
        <f>IF(AND('Mapa final'!$AB$71="Muy Baja",'Mapa final'!$AD$71="Mayor"),CONCATENATE("R22C",'Mapa final'!$R$71),"")</f>
        <v/>
      </c>
      <c r="U227" s="88" t="str">
        <f>IF(AND('Mapa final'!$AB$72="Muy Baja",'Mapa final'!$AD$72="Mayor"),CONCATENATE("R22C",'Mapa final'!$R$72),"")</f>
        <v/>
      </c>
      <c r="V227" s="215" t="str">
        <f ca="1">IF(AND('Mapa final'!$AB$70="Muy Baja",'Mapa final'!$AD$70="Catastrófico"),CONCATENATE("R22C",'Mapa final'!$R$70),"")</f>
        <v/>
      </c>
      <c r="W227" s="216" t="str">
        <f>IF(AND('Mapa final'!$AB$71="Muy Baja",'Mapa final'!$AD$71="Catastrófico"),CONCATENATE("R22C",'Mapa final'!$R$71),"")</f>
        <v/>
      </c>
      <c r="X227" s="217" t="str">
        <f>IF(AND('Mapa final'!$AB$72="Muy Baja",'Mapa final'!$AD$72="Catastrófico"),CONCATENATE("R22C",'Mapa final'!$R$72),"")</f>
        <v/>
      </c>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41"/>
      <c r="BM227" s="41"/>
    </row>
    <row r="228" spans="1:65" ht="15.75" x14ac:dyDescent="0.25">
      <c r="A228" s="41"/>
      <c r="B228" s="301"/>
      <c r="C228" s="302"/>
      <c r="D228" s="303"/>
      <c r="E228" s="286"/>
      <c r="F228" s="287"/>
      <c r="G228" s="287"/>
      <c r="H228" s="287"/>
      <c r="I228" s="308"/>
      <c r="J228" s="230" t="str">
        <f ca="1">IF(AND('Mapa final'!$AB$73="Muy Baja",'Mapa final'!$AD$73="Moderado"),CONCATENATE("R23C",'Mapa final'!$R$73),"")</f>
        <v/>
      </c>
      <c r="K228" s="231" t="str">
        <f>IF(AND('Mapa final'!$AB$74="Muy Baja",'Mapa final'!$AD$74="Moderado"),CONCATENATE("R23C",'Mapa final'!$R$74),"")</f>
        <v/>
      </c>
      <c r="L228" s="232" t="str">
        <f>IF(AND('Mapa final'!$AB$75="Muy Baja",'Mapa final'!$AD$75="Moderado"),CONCATENATE("R23C",'Mapa final'!$R$75),"")</f>
        <v/>
      </c>
      <c r="M228" s="230" t="str">
        <f ca="1">IF(AND('Mapa final'!$AB$73="Muy Baja",'Mapa final'!$AD$73="Moderado"),CONCATENATE("R23C",'Mapa final'!$R$73),"")</f>
        <v/>
      </c>
      <c r="N228" s="231" t="str">
        <f>IF(AND('Mapa final'!$AB$74="Muy Baja",'Mapa final'!$AD$74="Moderado"),CONCATENATE("R23C",'Mapa final'!$R$74),"")</f>
        <v/>
      </c>
      <c r="O228" s="232" t="str">
        <f>IF(AND('Mapa final'!$AB$75="Muy Baja",'Mapa final'!$AD$75="Moderado"),CONCATENATE("R23C",'Mapa final'!$R$75),"")</f>
        <v/>
      </c>
      <c r="P228" s="221" t="str">
        <f ca="1">IF(AND('Mapa final'!$AB$73="Muy Baja",'Mapa final'!$AD$73="Moderado"),CONCATENATE("R23C",'Mapa final'!$R$73),"")</f>
        <v/>
      </c>
      <c r="Q228" s="222" t="str">
        <f>IF(AND('Mapa final'!$AB$74="Muy Baja",'Mapa final'!$AD$74="Moderado"),CONCATENATE("R23C",'Mapa final'!$R$74),"")</f>
        <v/>
      </c>
      <c r="R228" s="223" t="str">
        <f>IF(AND('Mapa final'!$AB$75="Muy Baja",'Mapa final'!$AD$75="Moderado"),CONCATENATE("R23C",'Mapa final'!$R$75),"")</f>
        <v/>
      </c>
      <c r="S228" s="87" t="str">
        <f ca="1">IF(AND('Mapa final'!$AB$73="Muy Baja",'Mapa final'!$AD$73="Mayor"),CONCATENATE("R23C",'Mapa final'!$R$73),"")</f>
        <v/>
      </c>
      <c r="T228" s="40" t="str">
        <f>IF(AND('Mapa final'!$AB$74="Muy Baja",'Mapa final'!$AD$74="Mayor"),CONCATENATE("R23C",'Mapa final'!$R$74),"")</f>
        <v/>
      </c>
      <c r="U228" s="88" t="str">
        <f>IF(AND('Mapa final'!$AB$75="Muy Baja",'Mapa final'!$AD$75="Mayor"),CONCATENATE("R23C",'Mapa final'!$R$75),"")</f>
        <v/>
      </c>
      <c r="V228" s="215" t="str">
        <f ca="1">IF(AND('Mapa final'!$AB$73="Muy Baja",'Mapa final'!$AD$73="Catastrófico"),CONCATENATE("R23C",'Mapa final'!$R$73),"")</f>
        <v/>
      </c>
      <c r="W228" s="216" t="str">
        <f>IF(AND('Mapa final'!$AB$74="Muy Baja",'Mapa final'!$AD$74="Catastrófico"),CONCATENATE("R23C",'Mapa final'!$R$74),"")</f>
        <v/>
      </c>
      <c r="X228" s="217" t="str">
        <f>IF(AND('Mapa final'!$AB$75="Muy Baja",'Mapa final'!$AD$75="Catastrófico"),CONCATENATE("R23C",'Mapa final'!$R$75),"")</f>
        <v/>
      </c>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41"/>
      <c r="BM228" s="41"/>
    </row>
    <row r="229" spans="1:65" ht="15.75" x14ac:dyDescent="0.25">
      <c r="A229" s="41"/>
      <c r="B229" s="301"/>
      <c r="C229" s="302"/>
      <c r="D229" s="303"/>
      <c r="E229" s="286"/>
      <c r="F229" s="287"/>
      <c r="G229" s="287"/>
      <c r="H229" s="287"/>
      <c r="I229" s="308"/>
      <c r="J229" s="230" t="str">
        <f ca="1">IF(AND('Mapa final'!$AB$76="Muy Baja",'Mapa final'!$AD$76="Moderado"),CONCATENATE("R24C",'Mapa final'!$R$76),"")</f>
        <v/>
      </c>
      <c r="K229" s="231" t="str">
        <f>IF(AND('Mapa final'!$AB$77="Muy Baja",'Mapa final'!$AD$77="Moderado"),CONCATENATE("R24C",'Mapa final'!$R$77),"")</f>
        <v>R24C2</v>
      </c>
      <c r="L229" s="232" t="str">
        <f>IF(AND('Mapa final'!$AB$78="Muy Baja",'Mapa final'!$AD$78="Moderado"),CONCATENATE("R24C",'Mapa final'!$R$78),"")</f>
        <v>R24C3</v>
      </c>
      <c r="M229" s="230" t="str">
        <f ca="1">IF(AND('Mapa final'!$AB$76="Muy Baja",'Mapa final'!$AD$76="Moderado"),CONCATENATE("R24C",'Mapa final'!$R$76),"")</f>
        <v/>
      </c>
      <c r="N229" s="231" t="str">
        <f>IF(AND('Mapa final'!$AB$77="Muy Baja",'Mapa final'!$AD$77="Moderado"),CONCATENATE("R24C",'Mapa final'!$R$77),"")</f>
        <v>R24C2</v>
      </c>
      <c r="O229" s="232" t="str">
        <f>IF(AND('Mapa final'!$AB$78="Muy Baja",'Mapa final'!$AD$78="Moderado"),CONCATENATE("R24C",'Mapa final'!$R$78),"")</f>
        <v>R24C3</v>
      </c>
      <c r="P229" s="221" t="str">
        <f ca="1">IF(AND('Mapa final'!$AB$76="Muy Baja",'Mapa final'!$AD$76="Moderado"),CONCATENATE("R24C",'Mapa final'!$R$76),"")</f>
        <v/>
      </c>
      <c r="Q229" s="222" t="str">
        <f>IF(AND('Mapa final'!$AB$77="Muy Baja",'Mapa final'!$AD$77="Moderado"),CONCATENATE("R24C",'Mapa final'!$R$77),"")</f>
        <v>R24C2</v>
      </c>
      <c r="R229" s="223" t="str">
        <f>IF(AND('Mapa final'!$AB$78="Muy Baja",'Mapa final'!$AD$78="Moderado"),CONCATENATE("R24C",'Mapa final'!$R$78),"")</f>
        <v>R24C3</v>
      </c>
      <c r="S229" s="87" t="str">
        <f ca="1">IF(AND('Mapa final'!$AB$76="Muy Baja",'Mapa final'!$AD$76="Mayor"),CONCATENATE("R24C",'Mapa final'!$R$76),"")</f>
        <v/>
      </c>
      <c r="T229" s="40" t="str">
        <f>IF(AND('Mapa final'!$AB$77="Muy Baja",'Mapa final'!$AD$77="Mayor"),CONCATENATE("R24C",'Mapa final'!$R$77),"")</f>
        <v/>
      </c>
      <c r="U229" s="88" t="str">
        <f>IF(AND('Mapa final'!$AB$78="Muy Baja",'Mapa final'!$AD$78="Mayor"),CONCATENATE("R24C",'Mapa final'!$R$78),"")</f>
        <v/>
      </c>
      <c r="V229" s="215" t="str">
        <f ca="1">IF(AND('Mapa final'!$AB$76="Muy Baja",'Mapa final'!$AD$76="Catastrófico"),CONCATENATE("R24C",'Mapa final'!$R$76),"")</f>
        <v/>
      </c>
      <c r="W229" s="216" t="str">
        <f>IF(AND('Mapa final'!$AB$77="Muy Baja",'Mapa final'!$AD$77="Catastrófico"),CONCATENATE("R24C",'Mapa final'!$R$77),"")</f>
        <v/>
      </c>
      <c r="X229" s="217" t="str">
        <f>IF(AND('Mapa final'!$AB$78="Muy Baja",'Mapa final'!$AD$78="Catastrófico"),CONCATENATE("R24C",'Mapa final'!$R$78),"")</f>
        <v/>
      </c>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1"/>
      <c r="BJ229" s="41"/>
      <c r="BK229" s="41"/>
      <c r="BL229" s="41"/>
      <c r="BM229" s="41"/>
    </row>
    <row r="230" spans="1:65" ht="15.75" x14ac:dyDescent="0.25">
      <c r="A230" s="41"/>
      <c r="B230" s="301"/>
      <c r="C230" s="302"/>
      <c r="D230" s="303"/>
      <c r="E230" s="286"/>
      <c r="F230" s="287"/>
      <c r="G230" s="287"/>
      <c r="H230" s="287"/>
      <c r="I230" s="308"/>
      <c r="J230" s="230" t="str">
        <f ca="1">IF(AND('Mapa final'!$AB$79="Muy Baja",'Mapa final'!$AD$79="Moderado"),CONCATENATE("R25C",'Mapa final'!$R$79),"")</f>
        <v>R25C1</v>
      </c>
      <c r="K230" s="231" t="str">
        <f ca="1">IF(AND('Mapa final'!$AB$80="Muy Baja",'Mapa final'!$AD$80="Moderado"),CONCATENATE("R25C",'Mapa final'!$R$80),"")</f>
        <v>R25C2</v>
      </c>
      <c r="L230" s="232" t="str">
        <f ca="1">IF(AND('Mapa final'!$AB$81="Muy Baja",'Mapa final'!$AD$81="Moderado"),CONCATENATE("R25C",'Mapa final'!$R$81),"")</f>
        <v>R25C3</v>
      </c>
      <c r="M230" s="230" t="str">
        <f ca="1">IF(AND('Mapa final'!$AB$79="Muy Baja",'Mapa final'!$AD$79="Moderado"),CONCATENATE("R25C",'Mapa final'!$R$79),"")</f>
        <v>R25C1</v>
      </c>
      <c r="N230" s="231" t="str">
        <f ca="1">IF(AND('Mapa final'!$AB$80="Muy Baja",'Mapa final'!$AD$80="Moderado"),CONCATENATE("R25C",'Mapa final'!$R$80),"")</f>
        <v>R25C2</v>
      </c>
      <c r="O230" s="232" t="str">
        <f ca="1">IF(AND('Mapa final'!$AB$81="Muy Baja",'Mapa final'!$AD$81="Moderado"),CONCATENATE("R25C",'Mapa final'!$R$81),"")</f>
        <v>R25C3</v>
      </c>
      <c r="P230" s="221" t="str">
        <f ca="1">IF(AND('Mapa final'!$AB$79="Muy Baja",'Mapa final'!$AD$79="Moderado"),CONCATENATE("R25C",'Mapa final'!$R$79),"")</f>
        <v>R25C1</v>
      </c>
      <c r="Q230" s="222" t="str">
        <f ca="1">IF(AND('Mapa final'!$AB$80="Muy Baja",'Mapa final'!$AD$80="Moderado"),CONCATENATE("R25C",'Mapa final'!$R$80),"")</f>
        <v>R25C2</v>
      </c>
      <c r="R230" s="223" t="str">
        <f ca="1">IF(AND('Mapa final'!$AB$81="Muy Baja",'Mapa final'!$AD$81="Moderado"),CONCATENATE("R25C",'Mapa final'!$R$81),"")</f>
        <v>R25C3</v>
      </c>
      <c r="S230" s="87" t="str">
        <f ca="1">IF(AND('Mapa final'!$AB$79="Muy Baja",'Mapa final'!$AD$79="Mayor"),CONCATENATE("R25C",'Mapa final'!$R$79),"")</f>
        <v/>
      </c>
      <c r="T230" s="40" t="str">
        <f ca="1">IF(AND('Mapa final'!$AB$80="Muy Baja",'Mapa final'!$AD$80="Mayor"),CONCATENATE("R25C",'Mapa final'!$R$80),"")</f>
        <v/>
      </c>
      <c r="U230" s="88" t="str">
        <f ca="1">IF(AND('Mapa final'!$AB$81="Muy Baja",'Mapa final'!$AD$81="Mayor"),CONCATENATE("R25C",'Mapa final'!$R$81),"")</f>
        <v/>
      </c>
      <c r="V230" s="215" t="str">
        <f ca="1">IF(AND('Mapa final'!$AB$79="Muy Baja",'Mapa final'!$AD$79="Catastrófico"),CONCATENATE("R25C",'Mapa final'!$R$79),"")</f>
        <v/>
      </c>
      <c r="W230" s="216" t="str">
        <f ca="1">IF(AND('Mapa final'!$AB$80="Muy Baja",'Mapa final'!$AD$80="Catastrófico"),CONCATENATE("R25C",'Mapa final'!$R$80),"")</f>
        <v/>
      </c>
      <c r="X230" s="217" t="str">
        <f ca="1">IF(AND('Mapa final'!$AB$81="Muy Baja",'Mapa final'!$AD$81="Catastrófico"),CONCATENATE("R25C",'Mapa final'!$R$81),"")</f>
        <v/>
      </c>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c r="BJ230" s="41"/>
      <c r="BK230" s="41"/>
      <c r="BL230" s="41"/>
      <c r="BM230" s="41"/>
    </row>
    <row r="231" spans="1:65" ht="15.75" x14ac:dyDescent="0.25">
      <c r="A231" s="41"/>
      <c r="B231" s="301"/>
      <c r="C231" s="302"/>
      <c r="D231" s="303"/>
      <c r="E231" s="286"/>
      <c r="F231" s="287"/>
      <c r="G231" s="287"/>
      <c r="H231" s="287"/>
      <c r="I231" s="308"/>
      <c r="J231" s="230" t="str">
        <f ca="1">IF(AND('Mapa final'!$AB$82="Muy Baja",'Mapa final'!$AD$82="Moderado"),CONCATENATE("R26C",'Mapa final'!$R$82),"")</f>
        <v/>
      </c>
      <c r="K231" s="231" t="str">
        <f>IF(AND('Mapa final'!$AB$83="Muy Baja",'Mapa final'!$AD$83="Moderado"),CONCATENATE("R26C",'Mapa final'!$R$83),"")</f>
        <v/>
      </c>
      <c r="L231" s="232" t="str">
        <f>IF(AND('Mapa final'!$AB$84="Muy Baja",'Mapa final'!$AD$84="Moderado"),CONCATENATE("R26C",'Mapa final'!$R$84),"")</f>
        <v/>
      </c>
      <c r="M231" s="230" t="str">
        <f ca="1">IF(AND('Mapa final'!$AB$82="Muy Baja",'Mapa final'!$AD$82="Moderado"),CONCATENATE("R26C",'Mapa final'!$R$82),"")</f>
        <v/>
      </c>
      <c r="N231" s="231" t="str">
        <f>IF(AND('Mapa final'!$AB$83="Muy Baja",'Mapa final'!$AD$83="Moderado"),CONCATENATE("R26C",'Mapa final'!$R$83),"")</f>
        <v/>
      </c>
      <c r="O231" s="232" t="str">
        <f>IF(AND('Mapa final'!$AB$84="Muy Baja",'Mapa final'!$AD$84="Moderado"),CONCATENATE("R26C",'Mapa final'!$R$84),"")</f>
        <v/>
      </c>
      <c r="P231" s="221" t="str">
        <f ca="1">IF(AND('Mapa final'!$AB$82="Muy Baja",'Mapa final'!$AD$82="Moderado"),CONCATENATE("R26C",'Mapa final'!$R$82),"")</f>
        <v/>
      </c>
      <c r="Q231" s="222" t="str">
        <f>IF(AND('Mapa final'!$AB$83="Muy Baja",'Mapa final'!$AD$83="Moderado"),CONCATENATE("R26C",'Mapa final'!$R$83),"")</f>
        <v/>
      </c>
      <c r="R231" s="223" t="str">
        <f>IF(AND('Mapa final'!$AB$84="Muy Baja",'Mapa final'!$AD$84="Moderado"),CONCATENATE("R26C",'Mapa final'!$R$84),"")</f>
        <v/>
      </c>
      <c r="S231" s="87" t="str">
        <f ca="1">IF(AND('Mapa final'!$AB$82="Muy Baja",'Mapa final'!$AD$82="Mayor"),CONCATENATE("R26C",'Mapa final'!$R$82),"")</f>
        <v/>
      </c>
      <c r="T231" s="40" t="str">
        <f>IF(AND('Mapa final'!$AB$83="Muy Baja",'Mapa final'!$AD$83="Mayor"),CONCATENATE("R26C",'Mapa final'!$R$83),"")</f>
        <v/>
      </c>
      <c r="U231" s="88" t="str">
        <f>IF(AND('Mapa final'!$AB$84="Muy Baja",'Mapa final'!$AD$84="Mayor"),CONCATENATE("R26C",'Mapa final'!$R$84),"")</f>
        <v/>
      </c>
      <c r="V231" s="215" t="str">
        <f ca="1">IF(AND('Mapa final'!$AB$82="Muy Baja",'Mapa final'!$AD$82="Catastrófico"),CONCATENATE("R26C",'Mapa final'!$R$82),"")</f>
        <v/>
      </c>
      <c r="W231" s="216" t="str">
        <f>IF(AND('Mapa final'!$AB$83="Muy Baja",'Mapa final'!$AD$83="Catastrófico"),CONCATENATE("R26C",'Mapa final'!$R$83),"")</f>
        <v/>
      </c>
      <c r="X231" s="217" t="str">
        <f>IF(AND('Mapa final'!$AB$84="Muy Baja",'Mapa final'!$AD$84="Catastrófico"),CONCATENATE("R26C",'Mapa final'!$R$84),"")</f>
        <v/>
      </c>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c r="BI231" s="41"/>
      <c r="BJ231" s="41"/>
      <c r="BK231" s="41"/>
      <c r="BL231" s="41"/>
      <c r="BM231" s="41"/>
    </row>
    <row r="232" spans="1:65" ht="15.75" x14ac:dyDescent="0.25">
      <c r="A232" s="41"/>
      <c r="B232" s="301"/>
      <c r="C232" s="302"/>
      <c r="D232" s="303"/>
      <c r="E232" s="286"/>
      <c r="F232" s="287"/>
      <c r="G232" s="287"/>
      <c r="H232" s="287"/>
      <c r="I232" s="308"/>
      <c r="J232" s="230" t="str">
        <f ca="1">IF(AND('Mapa final'!$AB$85="Muy Baja",'Mapa final'!$AD$85="Moderado"),CONCATENATE("R27C",'Mapa final'!$R$85),"")</f>
        <v/>
      </c>
      <c r="K232" s="231" t="str">
        <f>IF(AND('Mapa final'!$AB$86="Muy Baja",'Mapa final'!$AD$86="Moderado"),CONCATENATE("R27C",'Mapa final'!$R$86),"")</f>
        <v/>
      </c>
      <c r="L232" s="232" t="str">
        <f>IF(AND('Mapa final'!$AB$87="Muy Baja",'Mapa final'!$AD$87="Moderado"),CONCATENATE("R27C",'Mapa final'!$R$87),"")</f>
        <v/>
      </c>
      <c r="M232" s="230" t="str">
        <f ca="1">IF(AND('Mapa final'!$AB$85="Muy Baja",'Mapa final'!$AD$85="Moderado"),CONCATENATE("R27C",'Mapa final'!$R$85),"")</f>
        <v/>
      </c>
      <c r="N232" s="231" t="str">
        <f>IF(AND('Mapa final'!$AB$86="Muy Baja",'Mapa final'!$AD$86="Moderado"),CONCATENATE("R27C",'Mapa final'!$R$86),"")</f>
        <v/>
      </c>
      <c r="O232" s="232" t="str">
        <f>IF(AND('Mapa final'!$AB$87="Muy Baja",'Mapa final'!$AD$87="Moderado"),CONCATENATE("R27C",'Mapa final'!$R$87),"")</f>
        <v/>
      </c>
      <c r="P232" s="221" t="str">
        <f ca="1">IF(AND('Mapa final'!$AB$85="Muy Baja",'Mapa final'!$AD$85="Moderado"),CONCATENATE("R27C",'Mapa final'!$R$85),"")</f>
        <v/>
      </c>
      <c r="Q232" s="222" t="str">
        <f>IF(AND('Mapa final'!$AB$86="Muy Baja",'Mapa final'!$AD$86="Moderado"),CONCATENATE("R27C",'Mapa final'!$R$86),"")</f>
        <v/>
      </c>
      <c r="R232" s="223" t="str">
        <f>IF(AND('Mapa final'!$AB$87="Muy Baja",'Mapa final'!$AD$87="Moderado"),CONCATENATE("R27C",'Mapa final'!$R$87),"")</f>
        <v/>
      </c>
      <c r="S232" s="87" t="str">
        <f ca="1">IF(AND('Mapa final'!$AB$85="Muy Baja",'Mapa final'!$AD$85="Mayor"),CONCATENATE("R27C",'Mapa final'!$R$85),"")</f>
        <v/>
      </c>
      <c r="T232" s="40" t="str">
        <f>IF(AND('Mapa final'!$AB$86="Muy Baja",'Mapa final'!$AD$86="Mayor"),CONCATENATE("R27C",'Mapa final'!$R$86),"")</f>
        <v/>
      </c>
      <c r="U232" s="88" t="str">
        <f>IF(AND('Mapa final'!$AB$87="Muy Baja",'Mapa final'!$AD$87="Mayor"),CONCATENATE("R27C",'Mapa final'!$R$87),"")</f>
        <v/>
      </c>
      <c r="V232" s="215" t="str">
        <f ca="1">IF(AND('Mapa final'!$AB$85="Muy Baja",'Mapa final'!$AD$85="Catastrófico"),CONCATENATE("R27C",'Mapa final'!$R$85),"")</f>
        <v/>
      </c>
      <c r="W232" s="216" t="str">
        <f>IF(AND('Mapa final'!$AB$86="Muy Baja",'Mapa final'!$AD$86="Catastrófico"),CONCATENATE("R27C",'Mapa final'!$R$86),"")</f>
        <v/>
      </c>
      <c r="X232" s="217" t="str">
        <f>IF(AND('Mapa final'!$AB$87="Muy Baja",'Mapa final'!$AD$87="Catastrófico"),CONCATENATE("R27C",'Mapa final'!$R$87),"")</f>
        <v/>
      </c>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c r="BG232" s="41"/>
      <c r="BH232" s="41"/>
      <c r="BI232" s="41"/>
      <c r="BJ232" s="41"/>
      <c r="BK232" s="41"/>
      <c r="BL232" s="41"/>
      <c r="BM232" s="41"/>
    </row>
    <row r="233" spans="1:65" ht="15.75" x14ac:dyDescent="0.25">
      <c r="A233" s="41"/>
      <c r="B233" s="301"/>
      <c r="C233" s="302"/>
      <c r="D233" s="303"/>
      <c r="E233" s="286"/>
      <c r="F233" s="287"/>
      <c r="G233" s="287"/>
      <c r="H233" s="287"/>
      <c r="I233" s="308"/>
      <c r="J233" s="230" t="str">
        <f ca="1">IF(AND('Mapa final'!$AB$88="Muy Baja",'Mapa final'!$AD$88="Moderado"),CONCATENATE("R28C",'Mapa final'!$R$88),"")</f>
        <v/>
      </c>
      <c r="K233" s="231" t="str">
        <f>IF(AND('Mapa final'!$AB$89="Muy Baja",'Mapa final'!$AD$89="Moderado"),CONCATENATE("R28C",'Mapa final'!$R$89),"")</f>
        <v/>
      </c>
      <c r="L233" s="232" t="str">
        <f>IF(AND('Mapa final'!$AB$90="Muy Baja",'Mapa final'!$AD$90="Moderado"),CONCATENATE("R28C",'Mapa final'!$R$90),"")</f>
        <v/>
      </c>
      <c r="M233" s="230" t="str">
        <f ca="1">IF(AND('Mapa final'!$AB$88="Muy Baja",'Mapa final'!$AD$88="Moderado"),CONCATENATE("R28C",'Mapa final'!$R$88),"")</f>
        <v/>
      </c>
      <c r="N233" s="231" t="str">
        <f>IF(AND('Mapa final'!$AB$89="Muy Baja",'Mapa final'!$AD$89="Moderado"),CONCATENATE("R28C",'Mapa final'!$R$89),"")</f>
        <v/>
      </c>
      <c r="O233" s="232" t="str">
        <f>IF(AND('Mapa final'!$AB$90="Muy Baja",'Mapa final'!$AD$90="Moderado"),CONCATENATE("R28C",'Mapa final'!$R$90),"")</f>
        <v/>
      </c>
      <c r="P233" s="221" t="str">
        <f ca="1">IF(AND('Mapa final'!$AB$88="Muy Baja",'Mapa final'!$AD$88="Moderado"),CONCATENATE("R28C",'Mapa final'!$R$88),"")</f>
        <v/>
      </c>
      <c r="Q233" s="222" t="str">
        <f>IF(AND('Mapa final'!$AB$89="Muy Baja",'Mapa final'!$AD$89="Moderado"),CONCATENATE("R28C",'Mapa final'!$R$89),"")</f>
        <v/>
      </c>
      <c r="R233" s="223" t="str">
        <f>IF(AND('Mapa final'!$AB$90="Muy Baja",'Mapa final'!$AD$90="Moderado"),CONCATENATE("R28C",'Mapa final'!$R$90),"")</f>
        <v/>
      </c>
      <c r="S233" s="87" t="str">
        <f ca="1">IF(AND('Mapa final'!$AB$88="Muy Baja",'Mapa final'!$AD$88="Mayor"),CONCATENATE("R28C",'Mapa final'!$R$88),"")</f>
        <v/>
      </c>
      <c r="T233" s="40" t="str">
        <f>IF(AND('Mapa final'!$AB$89="Muy Baja",'Mapa final'!$AD$89="Mayor"),CONCATENATE("R28C",'Mapa final'!$R$89),"")</f>
        <v/>
      </c>
      <c r="U233" s="88" t="str">
        <f>IF(AND('Mapa final'!$AB$90="Muy Baja",'Mapa final'!$AD$90="Mayor"),CONCATENATE("R28C",'Mapa final'!$R$90),"")</f>
        <v/>
      </c>
      <c r="V233" s="215" t="str">
        <f ca="1">IF(AND('Mapa final'!$AB$88="Muy Baja",'Mapa final'!$AD$88="Catastrófico"),CONCATENATE("R28C",'Mapa final'!$R$88),"")</f>
        <v/>
      </c>
      <c r="W233" s="216" t="str">
        <f>IF(AND('Mapa final'!$AB$89="Muy Baja",'Mapa final'!$AD$89="Catastrófico"),CONCATENATE("R28C",'Mapa final'!$R$89),"")</f>
        <v/>
      </c>
      <c r="X233" s="217" t="str">
        <f>IF(AND('Mapa final'!$AB$90="Muy Baja",'Mapa final'!$AD$90="Catastrófico"),CONCATENATE("R28C",'Mapa final'!$R$90),"")</f>
        <v/>
      </c>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41"/>
      <c r="BM233" s="41"/>
    </row>
    <row r="234" spans="1:65" ht="15" customHeight="1" x14ac:dyDescent="0.25">
      <c r="A234" s="41"/>
      <c r="B234" s="301"/>
      <c r="C234" s="302"/>
      <c r="D234" s="303"/>
      <c r="E234" s="286"/>
      <c r="F234" s="287"/>
      <c r="G234" s="287"/>
      <c r="H234" s="287"/>
      <c r="I234" s="308"/>
      <c r="J234" s="230" t="str">
        <f ca="1">IF(AND('Mapa final'!$AB$91="Muy Baja",'Mapa final'!$AD$91="Moderado"),CONCATENATE("R29C",'Mapa final'!$R$91),"")</f>
        <v/>
      </c>
      <c r="K234" s="231" t="str">
        <f>IF(AND('Mapa final'!$AB$92="Muy Baja",'Mapa final'!$AD$92="Moderado"),CONCATENATE("R29C",'Mapa final'!$R$92),"")</f>
        <v/>
      </c>
      <c r="L234" s="232" t="str">
        <f>IF(AND('Mapa final'!$AB$93="Muy Baja",'Mapa final'!$AD$93="Moderado"),CONCATENATE("R29C",'Mapa final'!$R$93),"")</f>
        <v/>
      </c>
      <c r="M234" s="230" t="str">
        <f ca="1">IF(AND('Mapa final'!$AB$91="Muy Baja",'Mapa final'!$AD$91="Moderado"),CONCATENATE("R29C",'Mapa final'!$R$91),"")</f>
        <v/>
      </c>
      <c r="N234" s="231" t="str">
        <f>IF(AND('Mapa final'!$AB$92="Muy Baja",'Mapa final'!$AD$92="Moderado"),CONCATENATE("R29C",'Mapa final'!$R$92),"")</f>
        <v/>
      </c>
      <c r="O234" s="232" t="str">
        <f>IF(AND('Mapa final'!$AB$93="Muy Baja",'Mapa final'!$AD$93="Moderado"),CONCATENATE("R29C",'Mapa final'!$R$93),"")</f>
        <v/>
      </c>
      <c r="P234" s="221" t="str">
        <f ca="1">IF(AND('Mapa final'!$AB$91="Muy Baja",'Mapa final'!$AD$91="Moderado"),CONCATENATE("R29C",'Mapa final'!$R$91),"")</f>
        <v/>
      </c>
      <c r="Q234" s="222" t="str">
        <f>IF(AND('Mapa final'!$AB$92="Muy Baja",'Mapa final'!$AD$92="Moderado"),CONCATENATE("R29C",'Mapa final'!$R$92),"")</f>
        <v/>
      </c>
      <c r="R234" s="223" t="str">
        <f>IF(AND('Mapa final'!$AB$93="Muy Baja",'Mapa final'!$AD$93="Moderado"),CONCATENATE("R29C",'Mapa final'!$R$93),"")</f>
        <v/>
      </c>
      <c r="S234" s="87" t="str">
        <f ca="1">IF(AND('Mapa final'!$AB$91="Muy Baja",'Mapa final'!$AD$91="Mayor"),CONCATENATE("R29C",'Mapa final'!$R$91),"")</f>
        <v/>
      </c>
      <c r="T234" s="40" t="str">
        <f>IF(AND('Mapa final'!$AB$92="Muy Baja",'Mapa final'!$AD$92="Mayor"),CONCATENATE("R29C",'Mapa final'!$R$92),"")</f>
        <v/>
      </c>
      <c r="U234" s="88" t="str">
        <f>IF(AND('Mapa final'!$AB$93="Muy Baja",'Mapa final'!$AD$93="Mayor"),CONCATENATE("R29C",'Mapa final'!$R$93),"")</f>
        <v/>
      </c>
      <c r="V234" s="215" t="str">
        <f ca="1">IF(AND('Mapa final'!$AB$91="Muy Baja",'Mapa final'!$AD$91="Catastrófico"),CONCATENATE("R29C",'Mapa final'!$R$91),"")</f>
        <v/>
      </c>
      <c r="W234" s="216" t="str">
        <f>IF(AND('Mapa final'!$AB$92="Muy Baja",'Mapa final'!$AD$92="Catastrófico"),CONCATENATE("R29C",'Mapa final'!$R$92),"")</f>
        <v/>
      </c>
      <c r="X234" s="217" t="str">
        <f>IF(AND('Mapa final'!$AB$93="Muy Baja",'Mapa final'!$AD$93="Catastrófico"),CONCATENATE("R29C",'Mapa final'!$R$93),"")</f>
        <v/>
      </c>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row>
    <row r="235" spans="1:65" ht="15" customHeight="1" x14ac:dyDescent="0.25">
      <c r="A235" s="41"/>
      <c r="B235" s="301"/>
      <c r="C235" s="302"/>
      <c r="D235" s="303"/>
      <c r="E235" s="288"/>
      <c r="F235" s="287"/>
      <c r="G235" s="287"/>
      <c r="H235" s="287"/>
      <c r="I235" s="308"/>
      <c r="J235" s="230" t="str">
        <f ca="1">IF(AND('Mapa final'!$AB$94="Muy Baja",'Mapa final'!$AD$94="Moderado"),CONCATENATE("R30C",'Mapa final'!$R$94),"")</f>
        <v/>
      </c>
      <c r="K235" s="231" t="str">
        <f>IF(AND('Mapa final'!$AB$95="Muy Baja",'Mapa final'!$AD$95="Moderado"),CONCATENATE("R30C",'Mapa final'!$R$95),"")</f>
        <v/>
      </c>
      <c r="L235" s="232" t="str">
        <f>IF(AND('Mapa final'!$AB$96="Muy Baja",'Mapa final'!$AD$96="Moderado"),CONCATENATE("R30C",'Mapa final'!$R$96),"")</f>
        <v/>
      </c>
      <c r="M235" s="230" t="str">
        <f ca="1">IF(AND('Mapa final'!$AB$94="Muy Baja",'Mapa final'!$AD$94="Moderado"),CONCATENATE("R30C",'Mapa final'!$R$94),"")</f>
        <v/>
      </c>
      <c r="N235" s="231" t="str">
        <f>IF(AND('Mapa final'!$AB$95="Muy Baja",'Mapa final'!$AD$95="Moderado"),CONCATENATE("R30C",'Mapa final'!$R$95),"")</f>
        <v/>
      </c>
      <c r="O235" s="232" t="str">
        <f>IF(AND('Mapa final'!$AB$96="Muy Baja",'Mapa final'!$AD$96="Moderado"),CONCATENATE("R30C",'Mapa final'!$R$96),"")</f>
        <v/>
      </c>
      <c r="P235" s="221" t="str">
        <f ca="1">IF(AND('Mapa final'!$AB$94="Muy Baja",'Mapa final'!$AD$94="Moderado"),CONCATENATE("R30C",'Mapa final'!$R$94),"")</f>
        <v/>
      </c>
      <c r="Q235" s="222" t="str">
        <f>IF(AND('Mapa final'!$AB$95="Muy Baja",'Mapa final'!$AD$95="Moderado"),CONCATENATE("R30C",'Mapa final'!$R$95),"")</f>
        <v/>
      </c>
      <c r="R235" s="223" t="str">
        <f>IF(AND('Mapa final'!$AB$96="Muy Baja",'Mapa final'!$AD$96="Moderado"),CONCATENATE("R30C",'Mapa final'!$R$96),"")</f>
        <v/>
      </c>
      <c r="S235" s="87" t="str">
        <f ca="1">IF(AND('Mapa final'!$AB$94="Muy Baja",'Mapa final'!$AD$94="Mayor"),CONCATENATE("R30C",'Mapa final'!$R$94),"")</f>
        <v/>
      </c>
      <c r="T235" s="40" t="str">
        <f>IF(AND('Mapa final'!$AB$95="Muy Baja",'Mapa final'!$AD$95="Mayor"),CONCATENATE("R30C",'Mapa final'!$R$95),"")</f>
        <v/>
      </c>
      <c r="U235" s="88" t="str">
        <f>IF(AND('Mapa final'!$AB$96="Muy Baja",'Mapa final'!$AD$96="Mayor"),CONCATENATE("R30C",'Mapa final'!$R$96),"")</f>
        <v/>
      </c>
      <c r="V235" s="215" t="str">
        <f ca="1">IF(AND('Mapa final'!$AB$94="Muy Baja",'Mapa final'!$AD$94="Catastrófico"),CONCATENATE("R30C",'Mapa final'!$R$94),"")</f>
        <v/>
      </c>
      <c r="W235" s="216" t="str">
        <f>IF(AND('Mapa final'!$AB$95="Muy Baja",'Mapa final'!$AD$95="Catastrófico"),CONCATENATE("R30C",'Mapa final'!$R$95),"")</f>
        <v/>
      </c>
      <c r="X235" s="217" t="str">
        <f>IF(AND('Mapa final'!$AB$96="Muy Baja",'Mapa final'!$AD$96="Catastrófico"),CONCATENATE("R30C",'Mapa final'!$R$96),"")</f>
        <v/>
      </c>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row>
    <row r="236" spans="1:65" ht="15" customHeight="1" x14ac:dyDescent="0.25">
      <c r="A236" s="41"/>
      <c r="B236" s="301"/>
      <c r="C236" s="302"/>
      <c r="D236" s="303"/>
      <c r="E236" s="288"/>
      <c r="F236" s="287"/>
      <c r="G236" s="287"/>
      <c r="H236" s="287"/>
      <c r="I236" s="308"/>
      <c r="J236" s="230" t="str">
        <f>IF(AND('Mapa final'!$AB$97="Muy Baja",'Mapa final'!$AD$97="Moderado"),CONCATENATE("R31C",'Mapa final'!$R$97),"")</f>
        <v/>
      </c>
      <c r="K236" s="231" t="str">
        <f>IF(AND('Mapa final'!$AB$98="Muy Baja",'Mapa final'!$AD$98="Moderado"),CONCATENATE("R31C",'Mapa final'!$R$98),"")</f>
        <v/>
      </c>
      <c r="L236" s="232" t="str">
        <f>IF(AND('Mapa final'!$AB$99="Muy Baja",'Mapa final'!$AD$99="Moderado"),CONCATENATE("R31C",'Mapa final'!$R$99),"")</f>
        <v/>
      </c>
      <c r="M236" s="230" t="str">
        <f>IF(AND('Mapa final'!$AB$97="Muy Baja",'Mapa final'!$AD$97="Moderado"),CONCATENATE("R31C",'Mapa final'!$R$97),"")</f>
        <v/>
      </c>
      <c r="N236" s="231" t="str">
        <f>IF(AND('Mapa final'!$AB$98="Muy Baja",'Mapa final'!$AD$98="Moderado"),CONCATENATE("R31C",'Mapa final'!$R$98),"")</f>
        <v/>
      </c>
      <c r="O236" s="232" t="str">
        <f>IF(AND('Mapa final'!$AB$99="Muy Baja",'Mapa final'!$AD$99="Moderado"),CONCATENATE("R31C",'Mapa final'!$R$99),"")</f>
        <v/>
      </c>
      <c r="P236" s="221" t="str">
        <f>IF(AND('Mapa final'!$AB$97="Muy Baja",'Mapa final'!$AD$97="Moderado"),CONCATENATE("R31C",'Mapa final'!$R$97),"")</f>
        <v/>
      </c>
      <c r="Q236" s="222" t="str">
        <f>IF(AND('Mapa final'!$AB$98="Muy Baja",'Mapa final'!$AD$98="Moderado"),CONCATENATE("R31C",'Mapa final'!$R$98),"")</f>
        <v/>
      </c>
      <c r="R236" s="222" t="str">
        <f>IF(AND('Mapa final'!$AB$99="Muy Baja",'Mapa final'!$AD$99="Moderado"),CONCATENATE("R31C",'Mapa final'!$R$99),"")</f>
        <v/>
      </c>
      <c r="S236" s="87" t="str">
        <f>IF(AND('Mapa final'!$AB$97="Muy Baja",'Mapa final'!$AD$97="Mayor"),CONCATENATE("R31C",'Mapa final'!$R$97),"")</f>
        <v/>
      </c>
      <c r="T236" s="40" t="str">
        <f>IF(AND('Mapa final'!$AB$98="Muy Baja",'Mapa final'!$AD$98="Mayor"),CONCATENATE("R31C",'Mapa final'!$R$98),"")</f>
        <v/>
      </c>
      <c r="U236" s="40" t="str">
        <f>IF(AND('Mapa final'!$AB$99="Muy Baja",'Mapa final'!$AD$99="Mayor"),CONCATENATE("R31C",'Mapa final'!$R$99),"")</f>
        <v/>
      </c>
      <c r="V236" s="215" t="str">
        <f>IF(AND('Mapa final'!$AB$97="Muy Baja",'Mapa final'!$AD$97="Catastrófico"),CONCATENATE("R31C",'Mapa final'!$R$97),"")</f>
        <v/>
      </c>
      <c r="W236" s="216" t="str">
        <f>IF(AND('Mapa final'!$AB$98="Muy Baja",'Mapa final'!$AD$98="Catastrófico"),CONCATENATE("R31C",'Mapa final'!$R$98),"")</f>
        <v/>
      </c>
      <c r="X236" s="217" t="str">
        <f>IF(AND('Mapa final'!$AB$99="Muy Baja",'Mapa final'!$AD$99="Catastrófico"),CONCATENATE("R31C",'Mapa final'!$R$99),"")</f>
        <v/>
      </c>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row>
    <row r="237" spans="1:65" ht="15" customHeight="1" x14ac:dyDescent="0.25">
      <c r="A237" s="41"/>
      <c r="B237" s="301"/>
      <c r="C237" s="302"/>
      <c r="D237" s="303"/>
      <c r="E237" s="288"/>
      <c r="F237" s="287"/>
      <c r="G237" s="287"/>
      <c r="H237" s="287"/>
      <c r="I237" s="308"/>
      <c r="J237" s="230" t="str">
        <f ca="1">IF(AND('Mapa final'!$AB$100="Muy Baja",'Mapa final'!$AD$100="Moderado"),CONCATENATE("R32C",'Mapa final'!$R$100),"")</f>
        <v/>
      </c>
      <c r="K237" s="231" t="str">
        <f>IF(AND('Mapa final'!$AB$101="Muy Baja",'Mapa final'!$AD$101="Moderado"),CONCATENATE("R32C",'Mapa final'!$R$101),"")</f>
        <v/>
      </c>
      <c r="L237" s="232" t="str">
        <f>IF(AND('Mapa final'!$AB$102="Muy Baja",'Mapa final'!$AD$102="Moderado"),CONCATENATE("R32C",'Mapa final'!$R$102),"")</f>
        <v/>
      </c>
      <c r="M237" s="230" t="str">
        <f ca="1">IF(AND('Mapa final'!$AB$100="Muy Baja",'Mapa final'!$AD$100="Moderado"),CONCATENATE("R32C",'Mapa final'!$R$100),"")</f>
        <v/>
      </c>
      <c r="N237" s="231" t="str">
        <f>IF(AND('Mapa final'!$AB$101="Muy Baja",'Mapa final'!$AD$101="Moderado"),CONCATENATE("R32C",'Mapa final'!$R$101),"")</f>
        <v/>
      </c>
      <c r="O237" s="232" t="str">
        <f>IF(AND('Mapa final'!$AB$102="Muy Baja",'Mapa final'!$AD$102="Moderado"),CONCATENATE("R32C",'Mapa final'!$R$102),"")</f>
        <v/>
      </c>
      <c r="P237" s="221" t="str">
        <f ca="1">IF(AND('Mapa final'!$AB$100="Muy Baja",'Mapa final'!$AD$100="Moderado"),CONCATENATE("R32C",'Mapa final'!$R$100),"")</f>
        <v/>
      </c>
      <c r="Q237" s="222" t="str">
        <f>IF(AND('Mapa final'!$AB$101="Muy Baja",'Mapa final'!$AD$101="Moderado"),CONCATENATE("R32C",'Mapa final'!$R$101),"")</f>
        <v/>
      </c>
      <c r="R237" s="223" t="str">
        <f>IF(AND('Mapa final'!$AB$102="Muy Baja",'Mapa final'!$AD$102="Moderado"),CONCATENATE("R32C",'Mapa final'!$R$102),"")</f>
        <v/>
      </c>
      <c r="S237" s="87" t="str">
        <f ca="1">IF(AND('Mapa final'!$AB$100="Muy Baja",'Mapa final'!$AD$100="Mayor"),CONCATENATE("R32C",'Mapa final'!$R$100),"")</f>
        <v/>
      </c>
      <c r="T237" s="40" t="str">
        <f>IF(AND('Mapa final'!$AB$101="Muy Baja",'Mapa final'!$AD$101="Mayor"),CONCATENATE("R32C",'Mapa final'!$R$101),"")</f>
        <v/>
      </c>
      <c r="U237" s="88" t="str">
        <f>IF(AND('Mapa final'!$AB$102="Muy Baja",'Mapa final'!$AD$102="Mayor"),CONCATENATE("R32C",'Mapa final'!$R$102),"")</f>
        <v/>
      </c>
      <c r="V237" s="215" t="str">
        <f ca="1">IF(AND('Mapa final'!$AB$100="Muy Baja",'Mapa final'!$AD$100="Catastrófico"),CONCATENATE("R32C",'Mapa final'!$R$100),"")</f>
        <v/>
      </c>
      <c r="W237" s="216" t="str">
        <f>IF(AND('Mapa final'!$AB$101="Muy Baja",'Mapa final'!$AD$101="Catastrófico"),CONCATENATE("R32C",'Mapa final'!$R$101),"")</f>
        <v/>
      </c>
      <c r="X237" s="217" t="str">
        <f>IF(AND('Mapa final'!$AB$102="Muy Baja",'Mapa final'!$AD$102="Catastrófico"),CONCATENATE("R32C",'Mapa final'!$R$102),"")</f>
        <v/>
      </c>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41"/>
      <c r="BM237" s="41"/>
    </row>
    <row r="238" spans="1:65" ht="15" customHeight="1" x14ac:dyDescent="0.25">
      <c r="A238" s="41"/>
      <c r="B238" s="301"/>
      <c r="C238" s="302"/>
      <c r="D238" s="303"/>
      <c r="E238" s="288"/>
      <c r="F238" s="287"/>
      <c r="G238" s="287"/>
      <c r="H238" s="287"/>
      <c r="I238" s="308"/>
      <c r="J238" s="230" t="str">
        <f ca="1">IF(AND('Mapa final'!$AB$103="Muy Baja",'Mapa final'!$AD$103="Moderado"),CONCATENATE("R33C",'Mapa final'!$R$103),"")</f>
        <v/>
      </c>
      <c r="K238" s="231" t="str">
        <f>IF(AND('Mapa final'!$AB$104="Muy Baja",'Mapa final'!$AD$104="Moderado"),CONCATENATE("R33C",'Mapa final'!$R$104),"")</f>
        <v/>
      </c>
      <c r="L238" s="232" t="str">
        <f>IF(AND('Mapa final'!$AB$105="Muy Baja",'Mapa final'!$AD$105="Moderado"),CONCATENATE("R33C",'Mapa final'!$R$105),"")</f>
        <v/>
      </c>
      <c r="M238" s="230" t="str">
        <f ca="1">IF(AND('Mapa final'!$AB$103="Muy Baja",'Mapa final'!$AD$103="Moderado"),CONCATENATE("R33C",'Mapa final'!$R$103),"")</f>
        <v/>
      </c>
      <c r="N238" s="231" t="str">
        <f>IF(AND('Mapa final'!$AB$104="Muy Baja",'Mapa final'!$AD$104="Moderado"),CONCATENATE("R33C",'Mapa final'!$R$104),"")</f>
        <v/>
      </c>
      <c r="O238" s="232" t="str">
        <f>IF(AND('Mapa final'!$AB$105="Muy Baja",'Mapa final'!$AD$105="Moderado"),CONCATENATE("R33C",'Mapa final'!$R$105),"")</f>
        <v/>
      </c>
      <c r="P238" s="221" t="str">
        <f ca="1">IF(AND('Mapa final'!$AB$103="Muy Baja",'Mapa final'!$AD$103="Moderado"),CONCATENATE("R33C",'Mapa final'!$R$103),"")</f>
        <v/>
      </c>
      <c r="Q238" s="222" t="str">
        <f>IF(AND('Mapa final'!$AB$104="Muy Baja",'Mapa final'!$AD$104="Moderado"),CONCATENATE("R33C",'Mapa final'!$R$104),"")</f>
        <v/>
      </c>
      <c r="R238" s="223" t="str">
        <f>IF(AND('Mapa final'!$AB$105="Muy Baja",'Mapa final'!$AD$105="Moderado"),CONCATENATE("R33C",'Mapa final'!$R$105),"")</f>
        <v/>
      </c>
      <c r="S238" s="87" t="str">
        <f ca="1">IF(AND('Mapa final'!$AB$103="Muy Baja",'Mapa final'!$AD$103="Mayor"),CONCATENATE("R33C",'Mapa final'!$R$103),"")</f>
        <v/>
      </c>
      <c r="T238" s="40" t="str">
        <f>IF(AND('Mapa final'!$AB$104="Muy Baja",'Mapa final'!$AD$104="Mayor"),CONCATENATE("R33C",'Mapa final'!$R$104),"")</f>
        <v/>
      </c>
      <c r="U238" s="88" t="str">
        <f>IF(AND('Mapa final'!$AB$105="Muy Baja",'Mapa final'!$AD$105="Mayor"),CONCATENATE("R33C",'Mapa final'!$R$105),"")</f>
        <v/>
      </c>
      <c r="V238" s="215" t="str">
        <f ca="1">IF(AND('Mapa final'!$AB$103="Muy Baja",'Mapa final'!$AD$103="Catastrófico"),CONCATENATE("R33C",'Mapa final'!$R$103),"")</f>
        <v/>
      </c>
      <c r="W238" s="216" t="str">
        <f>IF(AND('Mapa final'!$AB$104="Muy Baja",'Mapa final'!$AD$104="Catastrófico"),CONCATENATE("R33C",'Mapa final'!$R$104),"")</f>
        <v/>
      </c>
      <c r="X238" s="217" t="str">
        <f>IF(AND('Mapa final'!$AB$105="Muy Baja",'Mapa final'!$AD$105="Catastrófico"),CONCATENATE("R33C",'Mapa final'!$R$105),"")</f>
        <v/>
      </c>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41"/>
      <c r="BM238" s="41"/>
    </row>
    <row r="239" spans="1:65" ht="15" customHeight="1" x14ac:dyDescent="0.25">
      <c r="A239" s="41"/>
      <c r="B239" s="301"/>
      <c r="C239" s="302"/>
      <c r="D239" s="303"/>
      <c r="E239" s="288"/>
      <c r="F239" s="287"/>
      <c r="G239" s="287"/>
      <c r="H239" s="287"/>
      <c r="I239" s="308"/>
      <c r="J239" s="230" t="str">
        <f ca="1">IF(AND('Mapa final'!$AB$106="Muy Baja",'Mapa final'!$AD$106="Moderado"),CONCATENATE("R34C",'Mapa final'!$R$106),"")</f>
        <v/>
      </c>
      <c r="K239" s="231" t="str">
        <f>IF(AND('Mapa final'!$AB$107="Muy Baja",'Mapa final'!$AD$107="Moderado"),CONCATENATE("R34C",'Mapa final'!$R$107),"")</f>
        <v/>
      </c>
      <c r="L239" s="232" t="str">
        <f>IF(AND('Mapa final'!$AB$108="Muy Baja",'Mapa final'!$AD$108="Moderado"),CONCATENATE("R34C",'Mapa final'!$R$108),"")</f>
        <v/>
      </c>
      <c r="M239" s="230" t="str">
        <f ca="1">IF(AND('Mapa final'!$AB$106="Muy Baja",'Mapa final'!$AD$106="Moderado"),CONCATENATE("R34C",'Mapa final'!$R$106),"")</f>
        <v/>
      </c>
      <c r="N239" s="231" t="str">
        <f>IF(AND('Mapa final'!$AB$107="Muy Baja",'Mapa final'!$AD$107="Moderado"),CONCATENATE("R34C",'Mapa final'!$R$107),"")</f>
        <v/>
      </c>
      <c r="O239" s="232" t="str">
        <f>IF(AND('Mapa final'!$AB$108="Muy Baja",'Mapa final'!$AD$108="Moderado"),CONCATENATE("R34C",'Mapa final'!$R$108),"")</f>
        <v/>
      </c>
      <c r="P239" s="221" t="str">
        <f ca="1">IF(AND('Mapa final'!$AB$106="Muy Baja",'Mapa final'!$AD$106="Moderado"),CONCATENATE("R34C",'Mapa final'!$R$106),"")</f>
        <v/>
      </c>
      <c r="Q239" s="222" t="str">
        <f>IF(AND('Mapa final'!$AB$107="Muy Baja",'Mapa final'!$AD$107="Moderado"),CONCATENATE("R34C",'Mapa final'!$R$107),"")</f>
        <v/>
      </c>
      <c r="R239" s="223" t="str">
        <f>IF(AND('Mapa final'!$AB$108="Muy Baja",'Mapa final'!$AD$108="Moderado"),CONCATENATE("R34C",'Mapa final'!$R$108),"")</f>
        <v/>
      </c>
      <c r="S239" s="87" t="str">
        <f ca="1">IF(AND('Mapa final'!$AB$106="Muy Baja",'Mapa final'!$AD$106="Mayor"),CONCATENATE("R34C",'Mapa final'!$R$106),"")</f>
        <v/>
      </c>
      <c r="T239" s="40" t="str">
        <f>IF(AND('Mapa final'!$AB$107="Muy Baja",'Mapa final'!$AD$107="Mayor"),CONCATENATE("R34C",'Mapa final'!$R$107),"")</f>
        <v/>
      </c>
      <c r="U239" s="88" t="str">
        <f>IF(AND('Mapa final'!$AB$108="Muy Baja",'Mapa final'!$AD$108="Mayor"),CONCATENATE("R34C",'Mapa final'!$R$108),"")</f>
        <v/>
      </c>
      <c r="V239" s="215" t="str">
        <f ca="1">IF(AND('Mapa final'!$AB$106="Muy Baja",'Mapa final'!$AD$106="Catastrófico"),CONCATENATE("R34C",'Mapa final'!$R$106),"")</f>
        <v/>
      </c>
      <c r="W239" s="216" t="str">
        <f>IF(AND('Mapa final'!$AB$107="Muy Baja",'Mapa final'!$AD$107="Catastrófico"),CONCATENATE("R34C",'Mapa final'!$R$107),"")</f>
        <v/>
      </c>
      <c r="X239" s="217" t="str">
        <f>IF(AND('Mapa final'!$AB$108="Muy Baja",'Mapa final'!$AD$108="Catastrófico"),CONCATENATE("R34C",'Mapa final'!$R$108),"")</f>
        <v/>
      </c>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c r="BJ239" s="41"/>
      <c r="BK239" s="41"/>
      <c r="BL239" s="41"/>
      <c r="BM239" s="41"/>
    </row>
    <row r="240" spans="1:65" ht="15" customHeight="1" x14ac:dyDescent="0.25">
      <c r="A240" s="41"/>
      <c r="B240" s="301"/>
      <c r="C240" s="302"/>
      <c r="D240" s="303"/>
      <c r="E240" s="288"/>
      <c r="F240" s="287"/>
      <c r="G240" s="287"/>
      <c r="H240" s="287"/>
      <c r="I240" s="308"/>
      <c r="J240" s="230" t="str">
        <f ca="1">IF(AND('Mapa final'!$AB$109="Muy Baja",'Mapa final'!$AD$109="Moderado"),CONCATENATE("R35C",'Mapa final'!$R$109),"")</f>
        <v/>
      </c>
      <c r="K240" s="231" t="str">
        <f>IF(AND('Mapa final'!$AB$110="Muy Baja",'Mapa final'!$AD$110="Moderado"),CONCATENATE("R35C",'Mapa final'!$R$110),"")</f>
        <v/>
      </c>
      <c r="L240" s="232" t="str">
        <f>IF(AND('Mapa final'!$AB$111="Muy Baja",'Mapa final'!$AD$111="Moderado"),CONCATENATE("R35C",'Mapa final'!$R$111),"")</f>
        <v/>
      </c>
      <c r="M240" s="230" t="str">
        <f ca="1">IF(AND('Mapa final'!$AB$109="Muy Baja",'Mapa final'!$AD$109="Moderado"),CONCATENATE("R35C",'Mapa final'!$R$109),"")</f>
        <v/>
      </c>
      <c r="N240" s="231" t="str">
        <f>IF(AND('Mapa final'!$AB$110="Muy Baja",'Mapa final'!$AD$110="Moderado"),CONCATENATE("R35C",'Mapa final'!$R$110),"")</f>
        <v/>
      </c>
      <c r="O240" s="232" t="str">
        <f>IF(AND('Mapa final'!$AB$111="Muy Baja",'Mapa final'!$AD$111="Moderado"),CONCATENATE("R35C",'Mapa final'!$R$111),"")</f>
        <v/>
      </c>
      <c r="P240" s="221" t="str">
        <f ca="1">IF(AND('Mapa final'!$AB$109="Muy Baja",'Mapa final'!$AD$109="Moderado"),CONCATENATE("R35C",'Mapa final'!$R$109),"")</f>
        <v/>
      </c>
      <c r="Q240" s="222" t="str">
        <f>IF(AND('Mapa final'!$AB$110="Muy Baja",'Mapa final'!$AD$110="Moderado"),CONCATENATE("R35C",'Mapa final'!$R$110),"")</f>
        <v/>
      </c>
      <c r="R240" s="223" t="str">
        <f>IF(AND('Mapa final'!$AB$111="Muy Baja",'Mapa final'!$AD$111="Moderado"),CONCATENATE("R35C",'Mapa final'!$R$111),"")</f>
        <v/>
      </c>
      <c r="S240" s="87" t="str">
        <f ca="1">IF(AND('Mapa final'!$AB$109="Muy Baja",'Mapa final'!$AD$109="Mayor"),CONCATENATE("R35C",'Mapa final'!$R$109),"")</f>
        <v/>
      </c>
      <c r="T240" s="40" t="str">
        <f>IF(AND('Mapa final'!$AB$110="Muy Baja",'Mapa final'!$AD$110="Mayor"),CONCATENATE("R35C",'Mapa final'!$R$110),"")</f>
        <v/>
      </c>
      <c r="U240" s="88" t="str">
        <f>IF(AND('Mapa final'!$AB$111="Muy Baja",'Mapa final'!$AD$111="Mayor"),CONCATENATE("R35C",'Mapa final'!$R$111),"")</f>
        <v/>
      </c>
      <c r="V240" s="215" t="str">
        <f ca="1">IF(AND('Mapa final'!$AB$109="Muy Baja",'Mapa final'!$AD$109="Catastrófico"),CONCATENATE("R35C",'Mapa final'!$R$109),"")</f>
        <v/>
      </c>
      <c r="W240" s="216" t="str">
        <f>IF(AND('Mapa final'!$AB$110="Muy Baja",'Mapa final'!$AD$110="Catastrófico"),CONCATENATE("R35C",'Mapa final'!$R$110),"")</f>
        <v/>
      </c>
      <c r="X240" s="217" t="str">
        <f>IF(AND('Mapa final'!$AB$111="Muy Baja",'Mapa final'!$AD$111="Catastrófico"),CONCATENATE("R35C",'Mapa final'!$R$111),"")</f>
        <v/>
      </c>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c r="BI240" s="41"/>
      <c r="BJ240" s="41"/>
      <c r="BK240" s="41"/>
      <c r="BL240" s="41"/>
      <c r="BM240" s="41"/>
    </row>
    <row r="241" spans="1:65" ht="15" customHeight="1" x14ac:dyDescent="0.25">
      <c r="A241" s="41"/>
      <c r="B241" s="301"/>
      <c r="C241" s="302"/>
      <c r="D241" s="303"/>
      <c r="E241" s="288"/>
      <c r="F241" s="287"/>
      <c r="G241" s="287"/>
      <c r="H241" s="287"/>
      <c r="I241" s="308"/>
      <c r="J241" s="230" t="str">
        <f ca="1">IF(AND('Mapa final'!$AB$112="Muy Baja",'Mapa final'!$AD$112="Moderado"),CONCATENATE("R36C",'Mapa final'!$R$112),"")</f>
        <v/>
      </c>
      <c r="K241" s="231" t="str">
        <f>IF(AND('Mapa final'!$AB$113="Muy Baja",'Mapa final'!$AD$113="Moderado"),CONCATENATE("R36C",'Mapa final'!$R$113),"")</f>
        <v/>
      </c>
      <c r="L241" s="232" t="str">
        <f>IF(AND('Mapa final'!$AB$114="Muy Baja",'Mapa final'!$AD$114="Moderado"),CONCATENATE("R36C",'Mapa final'!$R$114),"")</f>
        <v/>
      </c>
      <c r="M241" s="230" t="str">
        <f ca="1">IF(AND('Mapa final'!$AB$112="Muy Baja",'Mapa final'!$AD$112="Moderado"),CONCATENATE("R36C",'Mapa final'!$R$112),"")</f>
        <v/>
      </c>
      <c r="N241" s="231" t="str">
        <f>IF(AND('Mapa final'!$AB$113="Muy Baja",'Mapa final'!$AD$113="Moderado"),CONCATENATE("R36C",'Mapa final'!$R$113),"")</f>
        <v/>
      </c>
      <c r="O241" s="232" t="str">
        <f>IF(AND('Mapa final'!$AB$114="Muy Baja",'Mapa final'!$AD$114="Moderado"),CONCATENATE("R36C",'Mapa final'!$R$114),"")</f>
        <v/>
      </c>
      <c r="P241" s="221" t="str">
        <f ca="1">IF(AND('Mapa final'!$AB$112="Muy Baja",'Mapa final'!$AD$112="Moderado"),CONCATENATE("R36C",'Mapa final'!$R$112),"")</f>
        <v/>
      </c>
      <c r="Q241" s="222" t="str">
        <f>IF(AND('Mapa final'!$AB$113="Muy Baja",'Mapa final'!$AD$113="Moderado"),CONCATENATE("R36C",'Mapa final'!$R$113),"")</f>
        <v/>
      </c>
      <c r="R241" s="223" t="str">
        <f>IF(AND('Mapa final'!$AB$114="Muy Baja",'Mapa final'!$AD$114="Moderado"),CONCATENATE("R36C",'Mapa final'!$R$114),"")</f>
        <v/>
      </c>
      <c r="S241" s="87" t="str">
        <f ca="1">IF(AND('Mapa final'!$AB$112="Muy Baja",'Mapa final'!$AD$112="Mayor"),CONCATENATE("R36C",'Mapa final'!$R$112),"")</f>
        <v/>
      </c>
      <c r="T241" s="40" t="str">
        <f>IF(AND('Mapa final'!$AB$113="Muy Baja",'Mapa final'!$AD$113="Mayor"),CONCATENATE("R36C",'Mapa final'!$R$113),"")</f>
        <v/>
      </c>
      <c r="U241" s="88" t="str">
        <f>IF(AND('Mapa final'!$AB$114="Muy Baja",'Mapa final'!$AD$114="Mayor"),CONCATENATE("R36C",'Mapa final'!$R$114),"")</f>
        <v/>
      </c>
      <c r="V241" s="215" t="str">
        <f ca="1">IF(AND('Mapa final'!$AB$112="Muy Baja",'Mapa final'!$AD$112="Catastrófico"),CONCATENATE("R36C",'Mapa final'!$R$112),"")</f>
        <v/>
      </c>
      <c r="W241" s="216" t="str">
        <f>IF(AND('Mapa final'!$AB$113="Muy Baja",'Mapa final'!$AD$113="Catastrófico"),CONCATENATE("R36C",'Mapa final'!$R$113),"")</f>
        <v/>
      </c>
      <c r="X241" s="217" t="str">
        <f>IF(AND('Mapa final'!$AB$114="Muy Baja",'Mapa final'!$AD$114="Catastrófico"),CONCATENATE("R36C",'Mapa final'!$R$114),"")</f>
        <v/>
      </c>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c r="BI241" s="41"/>
      <c r="BJ241" s="41"/>
      <c r="BK241" s="41"/>
      <c r="BL241" s="41"/>
      <c r="BM241" s="41"/>
    </row>
    <row r="242" spans="1:65" ht="15" customHeight="1" x14ac:dyDescent="0.25">
      <c r="A242" s="41"/>
      <c r="B242" s="301"/>
      <c r="C242" s="302"/>
      <c r="D242" s="303"/>
      <c r="E242" s="288"/>
      <c r="F242" s="287"/>
      <c r="G242" s="287"/>
      <c r="H242" s="287"/>
      <c r="I242" s="308"/>
      <c r="J242" s="230" t="str">
        <f ca="1">IF(AND('Mapa final'!$AB$115="Muy Baja",'Mapa final'!$AD$115="Moderado"),CONCATENATE("R37C",'Mapa final'!$R$115),"")</f>
        <v/>
      </c>
      <c r="K242" s="231" t="str">
        <f>IF(AND('Mapa final'!$AB$116="Muy Baja",'Mapa final'!$AD$116="Moderado"),CONCATENATE("R37C",'Mapa final'!$R$116),"")</f>
        <v/>
      </c>
      <c r="L242" s="232" t="str">
        <f>IF(AND('Mapa final'!$AB$117="Muy Baja",'Mapa final'!$AD$117="Moderado"),CONCATENATE("R37C",'Mapa final'!$R$117),"")</f>
        <v/>
      </c>
      <c r="M242" s="230" t="str">
        <f ca="1">IF(AND('Mapa final'!$AB$115="Muy Baja",'Mapa final'!$AD$115="Moderado"),CONCATENATE("R37C",'Mapa final'!$R$115),"")</f>
        <v/>
      </c>
      <c r="N242" s="231" t="str">
        <f>IF(AND('Mapa final'!$AB$116="Muy Baja",'Mapa final'!$AD$116="Moderado"),CONCATENATE("R37C",'Mapa final'!$R$116),"")</f>
        <v/>
      </c>
      <c r="O242" s="232" t="str">
        <f>IF(AND('Mapa final'!$AB$117="Muy Baja",'Mapa final'!$AD$117="Moderado"),CONCATENATE("R37C",'Mapa final'!$R$117),"")</f>
        <v/>
      </c>
      <c r="P242" s="221" t="str">
        <f ca="1">IF(AND('Mapa final'!$AB$115="Muy Baja",'Mapa final'!$AD$115="Moderado"),CONCATENATE("R37C",'Mapa final'!$R$115),"")</f>
        <v/>
      </c>
      <c r="Q242" s="222" t="str">
        <f>IF(AND('Mapa final'!$AB$116="Muy Baja",'Mapa final'!$AD$116="Moderado"),CONCATENATE("R37C",'Mapa final'!$R$116),"")</f>
        <v/>
      </c>
      <c r="R242" s="223" t="str">
        <f>IF(AND('Mapa final'!$AB$117="Muy Baja",'Mapa final'!$AD$117="Moderado"),CONCATENATE("R37C",'Mapa final'!$R$117),"")</f>
        <v/>
      </c>
      <c r="S242" s="87" t="str">
        <f ca="1">IF(AND('Mapa final'!$AB$115="Muy Baja",'Mapa final'!$AD$115="Mayor"),CONCATENATE("R37C",'Mapa final'!$R$115),"")</f>
        <v/>
      </c>
      <c r="T242" s="40" t="str">
        <f>IF(AND('Mapa final'!$AB$116="Muy Baja",'Mapa final'!$AD$116="Mayor"),CONCATENATE("R37C",'Mapa final'!$R$116),"")</f>
        <v/>
      </c>
      <c r="U242" s="88" t="str">
        <f>IF(AND('Mapa final'!$AB$117="Muy Baja",'Mapa final'!$AD$117="Mayor"),CONCATENATE("R37C",'Mapa final'!$R$117),"")</f>
        <v/>
      </c>
      <c r="V242" s="215" t="str">
        <f ca="1">IF(AND('Mapa final'!$AB$115="Muy Baja",'Mapa final'!$AD$115="Catastrófico"),CONCATENATE("R37C",'Mapa final'!$R$115),"")</f>
        <v/>
      </c>
      <c r="W242" s="216" t="str">
        <f>IF(AND('Mapa final'!$AB$116="Muy Baja",'Mapa final'!$AD$116="Catastrófico"),CONCATENATE("R37C",'Mapa final'!$R$116),"")</f>
        <v/>
      </c>
      <c r="X242" s="217" t="str">
        <f>IF(AND('Mapa final'!$AB$117="Muy Baja",'Mapa final'!$AD$117="Catastrófico"),CONCATENATE("R37C",'Mapa final'!$R$117),"")</f>
        <v/>
      </c>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c r="BJ242" s="41"/>
      <c r="BK242" s="41"/>
      <c r="BL242" s="41"/>
      <c r="BM242" s="41"/>
    </row>
    <row r="243" spans="1:65" ht="15" customHeight="1" x14ac:dyDescent="0.25">
      <c r="A243" s="41"/>
      <c r="B243" s="301"/>
      <c r="C243" s="302"/>
      <c r="D243" s="303"/>
      <c r="E243" s="288"/>
      <c r="F243" s="287"/>
      <c r="G243" s="287"/>
      <c r="H243" s="287"/>
      <c r="I243" s="308"/>
      <c r="J243" s="230" t="str">
        <f ca="1">IF(AND('Mapa final'!$AB$118="Muy Baja",'Mapa final'!$AD$118="Moderado"),CONCATENATE("R39C",'Mapa final'!$R$118),"")</f>
        <v/>
      </c>
      <c r="K243" s="231" t="str">
        <f>IF(AND('Mapa final'!$AB$119="Muy Baja",'Mapa final'!$AD$119="Moderado"),CONCATENATE("R38C",'Mapa final'!$R$119),"")</f>
        <v/>
      </c>
      <c r="L243" s="232" t="str">
        <f>IF(AND('Mapa final'!$AB$120="Muy Baja",'Mapa final'!$AD$120="Moderado"),CONCATENATE("R38C",'Mapa final'!$R$120),"")</f>
        <v/>
      </c>
      <c r="M243" s="230" t="str">
        <f ca="1">IF(AND('Mapa final'!$AB$118="Muy Baja",'Mapa final'!$AD$118="Moderado"),CONCATENATE("R39C",'Mapa final'!$R$118),"")</f>
        <v/>
      </c>
      <c r="N243" s="231" t="str">
        <f>IF(AND('Mapa final'!$AB$119="Muy Baja",'Mapa final'!$AD$119="Moderado"),CONCATENATE("R38C",'Mapa final'!$R$119),"")</f>
        <v/>
      </c>
      <c r="O243" s="232" t="str">
        <f>IF(AND('Mapa final'!$AB$120="Muy Baja",'Mapa final'!$AD$120="Moderado"),CONCATENATE("R38C",'Mapa final'!$R$120),"")</f>
        <v/>
      </c>
      <c r="P243" s="221" t="str">
        <f ca="1">IF(AND('Mapa final'!$AB$118="Muy Baja",'Mapa final'!$AD$118="Moderado"),CONCATENATE("R39C",'Mapa final'!$R$118),"")</f>
        <v/>
      </c>
      <c r="Q243" s="222" t="str">
        <f>IF(AND('Mapa final'!$AB$119="Muy Baja",'Mapa final'!$AD$119="Moderado"),CONCATENATE("R38C",'Mapa final'!$R$119),"")</f>
        <v/>
      </c>
      <c r="R243" s="223" t="str">
        <f>IF(AND('Mapa final'!$AB$120="Muy Baja",'Mapa final'!$AD$120="Moderado"),CONCATENATE("R38C",'Mapa final'!$R$120),"")</f>
        <v/>
      </c>
      <c r="S243" s="87" t="str">
        <f ca="1">IF(AND('Mapa final'!$AB$118="Muy Baja",'Mapa final'!$AD$118="Mayor"),CONCATENATE("R39C",'Mapa final'!$R$118),"")</f>
        <v/>
      </c>
      <c r="T243" s="40" t="str">
        <f>IF(AND('Mapa final'!$AB$119="Muy Baja",'Mapa final'!$AD$119="Mayor"),CONCATENATE("R38C",'Mapa final'!$R$119),"")</f>
        <v/>
      </c>
      <c r="U243" s="88" t="str">
        <f>IF(AND('Mapa final'!$AB$120="Muy Baja",'Mapa final'!$AD$120="Mayor"),CONCATENATE("R38C",'Mapa final'!$R$120),"")</f>
        <v/>
      </c>
      <c r="V243" s="215" t="str">
        <f ca="1">IF(AND('Mapa final'!$AB$118="Muy Baja",'Mapa final'!$AD$118="Catastrófico"),CONCATENATE("R39C",'Mapa final'!$R$118),"")</f>
        <v/>
      </c>
      <c r="W243" s="216" t="str">
        <f>IF(AND('Mapa final'!$AB$119="Muy Baja",'Mapa final'!$AD$119="Catastrófico"),CONCATENATE("R38C",'Mapa final'!$R$119),"")</f>
        <v/>
      </c>
      <c r="X243" s="217" t="str">
        <f>IF(AND('Mapa final'!$AB$120="Muy Baja",'Mapa final'!$AD$120="Catastrófico"),CONCATENATE("R38C",'Mapa final'!$R$120),"")</f>
        <v/>
      </c>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c r="BG243" s="41"/>
      <c r="BH243" s="41"/>
      <c r="BI243" s="41"/>
      <c r="BJ243" s="41"/>
      <c r="BK243" s="41"/>
      <c r="BL243" s="41"/>
      <c r="BM243" s="41"/>
    </row>
    <row r="244" spans="1:65" ht="15" customHeight="1" x14ac:dyDescent="0.25">
      <c r="A244" s="41"/>
      <c r="B244" s="301"/>
      <c r="C244" s="302"/>
      <c r="D244" s="303"/>
      <c r="E244" s="288"/>
      <c r="F244" s="287"/>
      <c r="G244" s="287"/>
      <c r="H244" s="287"/>
      <c r="I244" s="308"/>
      <c r="J244" s="230" t="str">
        <f ca="1">IF(AND('Mapa final'!$AB$121="Muy Baja",'Mapa final'!$AD$121="Moderado"),CONCATENATE("R40C",'Mapa final'!$R$121),"")</f>
        <v/>
      </c>
      <c r="K244" s="231" t="str">
        <f>IF(AND('Mapa final'!$AB$122="Muy Baja",'Mapa final'!$AD$122="Moderado"),CONCATENATE("R39C",'Mapa final'!$R$122),"")</f>
        <v/>
      </c>
      <c r="L244" s="232" t="str">
        <f>IF(AND('Mapa final'!$AB$123="Muy Baja",'Mapa final'!$AD$123="Moderado"),CONCATENATE("R39C",'Mapa final'!$R$123),"")</f>
        <v/>
      </c>
      <c r="M244" s="230" t="str">
        <f ca="1">IF(AND('Mapa final'!$AB$121="Muy Baja",'Mapa final'!$AD$121="Moderado"),CONCATENATE("R40C",'Mapa final'!$R$121),"")</f>
        <v/>
      </c>
      <c r="N244" s="231" t="str">
        <f>IF(AND('Mapa final'!$AB$122="Muy Baja",'Mapa final'!$AD$122="Moderado"),CONCATENATE("R39C",'Mapa final'!$R$122),"")</f>
        <v/>
      </c>
      <c r="O244" s="232" t="str">
        <f>IF(AND('Mapa final'!$AB$123="Muy Baja",'Mapa final'!$AD$123="Moderado"),CONCATENATE("R39C",'Mapa final'!$R$123),"")</f>
        <v/>
      </c>
      <c r="P244" s="221" t="str">
        <f ca="1">IF(AND('Mapa final'!$AB$121="Muy Baja",'Mapa final'!$AD$121="Moderado"),CONCATENATE("R40C",'Mapa final'!$R$121),"")</f>
        <v/>
      </c>
      <c r="Q244" s="222" t="str">
        <f>IF(AND('Mapa final'!$AB$122="Muy Baja",'Mapa final'!$AD$122="Moderado"),CONCATENATE("R39C",'Mapa final'!$R$122),"")</f>
        <v/>
      </c>
      <c r="R244" s="223" t="str">
        <f>IF(AND('Mapa final'!$AB$123="Muy Baja",'Mapa final'!$AD$123="Moderado"),CONCATENATE("R39C",'Mapa final'!$R$123),"")</f>
        <v/>
      </c>
      <c r="S244" s="87" t="str">
        <f ca="1">IF(AND('Mapa final'!$AB$121="Muy Baja",'Mapa final'!$AD$121="Mayor"),CONCATENATE("R40C",'Mapa final'!$R$121),"")</f>
        <v/>
      </c>
      <c r="T244" s="40" t="str">
        <f>IF(AND('Mapa final'!$AB$122="Muy Baja",'Mapa final'!$AD$122="Mayor"),CONCATENATE("R39C",'Mapa final'!$R$122),"")</f>
        <v/>
      </c>
      <c r="U244" s="88" t="str">
        <f>IF(AND('Mapa final'!$AB$123="Muy Baja",'Mapa final'!$AD$123="Mayor"),CONCATENATE("R39C",'Mapa final'!$R$123),"")</f>
        <v/>
      </c>
      <c r="V244" s="215" t="str">
        <f ca="1">IF(AND('Mapa final'!$AB$121="Muy Baja",'Mapa final'!$AD$121="Catastrófico"),CONCATENATE("R40C",'Mapa final'!$R$121),"")</f>
        <v/>
      </c>
      <c r="W244" s="216" t="str">
        <f>IF(AND('Mapa final'!$AB$122="Muy Baja",'Mapa final'!$AD$122="Catastrófico"),CONCATENATE("R39C",'Mapa final'!$R$122),"")</f>
        <v/>
      </c>
      <c r="X244" s="217" t="str">
        <f>IF(AND('Mapa final'!$AB$123="Muy Baja",'Mapa final'!$AD$123="Catastrófico"),CONCATENATE("R39C",'Mapa final'!$R$123),"")</f>
        <v/>
      </c>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c r="BG244" s="41"/>
      <c r="BH244" s="41"/>
      <c r="BI244" s="41"/>
      <c r="BJ244" s="41"/>
      <c r="BK244" s="41"/>
      <c r="BL244" s="41"/>
      <c r="BM244" s="41"/>
    </row>
    <row r="245" spans="1:65" ht="15" customHeight="1" x14ac:dyDescent="0.25">
      <c r="A245" s="41"/>
      <c r="B245" s="301"/>
      <c r="C245" s="302"/>
      <c r="D245" s="303"/>
      <c r="E245" s="288"/>
      <c r="F245" s="287"/>
      <c r="G245" s="287"/>
      <c r="H245" s="287"/>
      <c r="I245" s="308"/>
      <c r="J245" s="230" t="str">
        <f ca="1">IF(AND('Mapa final'!$AB$124="Muy Baja",'Mapa final'!$AD$124="Moderado"),CONCATENATE("R41C",'Mapa final'!$R$124),"")</f>
        <v/>
      </c>
      <c r="K245" s="231" t="str">
        <f>IF(AND('Mapa final'!$AB$125="Muy Baja",'Mapa final'!$AD$125="Moderado"),CONCATENATE("R40C",'Mapa final'!$R$125),"")</f>
        <v/>
      </c>
      <c r="L245" s="232" t="str">
        <f>IF(AND('Mapa final'!$AB$126="Muy Baja",'Mapa final'!$AD$126="Moderado"),CONCATENATE("R40C",'Mapa final'!$R$126),"")</f>
        <v/>
      </c>
      <c r="M245" s="230" t="str">
        <f ca="1">IF(AND('Mapa final'!$AB$124="Muy Baja",'Mapa final'!$AD$124="Moderado"),CONCATENATE("R41C",'Mapa final'!$R$124),"")</f>
        <v/>
      </c>
      <c r="N245" s="231" t="str">
        <f>IF(AND('Mapa final'!$AB$125="Muy Baja",'Mapa final'!$AD$125="Moderado"),CONCATENATE("R40C",'Mapa final'!$R$125),"")</f>
        <v/>
      </c>
      <c r="O245" s="232" t="str">
        <f>IF(AND('Mapa final'!$AB$126="Muy Baja",'Mapa final'!$AD$126="Moderado"),CONCATENATE("R40C",'Mapa final'!$R$126),"")</f>
        <v/>
      </c>
      <c r="P245" s="221" t="str">
        <f ca="1">IF(AND('Mapa final'!$AB$124="Muy Baja",'Mapa final'!$AD$124="Moderado"),CONCATENATE("R41C",'Mapa final'!$R$124),"")</f>
        <v/>
      </c>
      <c r="Q245" s="222" t="str">
        <f>IF(AND('Mapa final'!$AB$125="Muy Baja",'Mapa final'!$AD$125="Moderado"),CONCATENATE("R40C",'Mapa final'!$R$125),"")</f>
        <v/>
      </c>
      <c r="R245" s="223" t="str">
        <f>IF(AND('Mapa final'!$AB$126="Muy Baja",'Mapa final'!$AD$126="Moderado"),CONCATENATE("R40C",'Mapa final'!$R$126),"")</f>
        <v/>
      </c>
      <c r="S245" s="87" t="str">
        <f ca="1">IF(AND('Mapa final'!$AB$124="Muy Baja",'Mapa final'!$AD$124="Mayor"),CONCATENATE("R41C",'Mapa final'!$R$124),"")</f>
        <v/>
      </c>
      <c r="T245" s="40" t="str">
        <f>IF(AND('Mapa final'!$AB$125="Muy Baja",'Mapa final'!$AD$125="Mayor"),CONCATENATE("R40C",'Mapa final'!$R$125),"")</f>
        <v/>
      </c>
      <c r="U245" s="88" t="str">
        <f>IF(AND('Mapa final'!$AB$126="Muy Baja",'Mapa final'!$AD$126="Mayor"),CONCATENATE("R40C",'Mapa final'!$R$126),"")</f>
        <v/>
      </c>
      <c r="V245" s="215" t="str">
        <f ca="1">IF(AND('Mapa final'!$AB$124="Muy Baja",'Mapa final'!$AD$124="Catastrófico"),CONCATENATE("R41C",'Mapa final'!$R$124),"")</f>
        <v/>
      </c>
      <c r="W245" s="216" t="str">
        <f>IF(AND('Mapa final'!$AB$125="Muy Baja",'Mapa final'!$AD$125="Catastrófico"),CONCATENATE("R40C",'Mapa final'!$R$125),"")</f>
        <v/>
      </c>
      <c r="X245" s="217" t="str">
        <f>IF(AND('Mapa final'!$AB$126="Muy Baja",'Mapa final'!$AD$126="Catastrófico"),CONCATENATE("R40C",'Mapa final'!$R$126),"")</f>
        <v/>
      </c>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c r="BF245" s="41"/>
      <c r="BG245" s="41"/>
      <c r="BH245" s="41"/>
      <c r="BI245" s="41"/>
      <c r="BJ245" s="41"/>
      <c r="BK245" s="41"/>
      <c r="BL245" s="41"/>
      <c r="BM245" s="41"/>
    </row>
    <row r="246" spans="1:65" ht="15" customHeight="1" x14ac:dyDescent="0.25">
      <c r="A246" s="41"/>
      <c r="B246" s="301"/>
      <c r="C246" s="302"/>
      <c r="D246" s="303"/>
      <c r="E246" s="288"/>
      <c r="F246" s="287"/>
      <c r="G246" s="287"/>
      <c r="H246" s="287"/>
      <c r="I246" s="308"/>
      <c r="J246" s="230" t="str">
        <f ca="1">IF(AND('Mapa final'!$AB$127="Muy Baja",'Mapa final'!$AD$127="Moderado"),CONCATENATE("R42C",'Mapa final'!$R$127),"")</f>
        <v/>
      </c>
      <c r="K246" s="231" t="str">
        <f>IF(AND('Mapa final'!$AB$128="Muy Baja",'Mapa final'!$AD$128="Moderado"),CONCATENATE("R41C",'Mapa final'!$R$128),"")</f>
        <v/>
      </c>
      <c r="L246" s="232" t="str">
        <f>IF(AND('Mapa final'!$AB$129="Muy Baja",'Mapa final'!$AD$129="Moderado"),CONCATENATE("R41C",'Mapa final'!$R$129),"")</f>
        <v/>
      </c>
      <c r="M246" s="230" t="str">
        <f ca="1">IF(AND('Mapa final'!$AB$127="Muy Baja",'Mapa final'!$AD$127="Moderado"),CONCATENATE("R42C",'Mapa final'!$R$127),"")</f>
        <v/>
      </c>
      <c r="N246" s="231" t="str">
        <f>IF(AND('Mapa final'!$AB$128="Muy Baja",'Mapa final'!$AD$128="Moderado"),CONCATENATE("R41C",'Mapa final'!$R$128),"")</f>
        <v/>
      </c>
      <c r="O246" s="232" t="str">
        <f>IF(AND('Mapa final'!$AB$129="Muy Baja",'Mapa final'!$AD$129="Moderado"),CONCATENATE("R41C",'Mapa final'!$R$129),"")</f>
        <v/>
      </c>
      <c r="P246" s="221" t="str">
        <f ca="1">IF(AND('Mapa final'!$AB$127="Muy Baja",'Mapa final'!$AD$127="Moderado"),CONCATENATE("R42C",'Mapa final'!$R$127),"")</f>
        <v/>
      </c>
      <c r="Q246" s="222" t="str">
        <f>IF(AND('Mapa final'!$AB$128="Muy Baja",'Mapa final'!$AD$128="Moderado"),CONCATENATE("R41C",'Mapa final'!$R$128),"")</f>
        <v/>
      </c>
      <c r="R246" s="223" t="str">
        <f>IF(AND('Mapa final'!$AB$129="Muy Baja",'Mapa final'!$AD$129="Moderado"),CONCATENATE("R41C",'Mapa final'!$R$129),"")</f>
        <v/>
      </c>
      <c r="S246" s="87" t="str">
        <f ca="1">IF(AND('Mapa final'!$AB$127="Muy Baja",'Mapa final'!$AD$127="Mayor"),CONCATENATE("R42C",'Mapa final'!$R$127),"")</f>
        <v/>
      </c>
      <c r="T246" s="40" t="str">
        <f>IF(AND('Mapa final'!$AB$128="Muy Baja",'Mapa final'!$AD$128="Mayor"),CONCATENATE("R41C",'Mapa final'!$R$128),"")</f>
        <v/>
      </c>
      <c r="U246" s="88" t="str">
        <f>IF(AND('Mapa final'!$AB$129="Muy Baja",'Mapa final'!$AD$129="Mayor"),CONCATENATE("R41C",'Mapa final'!$R$129),"")</f>
        <v>R41C3</v>
      </c>
      <c r="V246" s="215" t="str">
        <f ca="1">IF(AND('Mapa final'!$AB$127="Muy Baja",'Mapa final'!$AD$127="Catastrófico"),CONCATENATE("R42C",'Mapa final'!$R$127),"")</f>
        <v/>
      </c>
      <c r="W246" s="216" t="str">
        <f>IF(AND('Mapa final'!$AB$128="Muy Baja",'Mapa final'!$AD$128="Catastrófico"),CONCATENATE("R41C",'Mapa final'!$R$128),"")</f>
        <v/>
      </c>
      <c r="X246" s="217" t="str">
        <f>IF(AND('Mapa final'!$AB$129="Muy Baja",'Mapa final'!$AD$129="Catastrófico"),CONCATENATE("R41C",'Mapa final'!$R$129),"")</f>
        <v/>
      </c>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c r="BF246" s="41"/>
      <c r="BG246" s="41"/>
      <c r="BH246" s="41"/>
      <c r="BI246" s="41"/>
      <c r="BJ246" s="41"/>
      <c r="BK246" s="41"/>
      <c r="BL246" s="41"/>
      <c r="BM246" s="41"/>
    </row>
    <row r="247" spans="1:65" ht="15" customHeight="1" x14ac:dyDescent="0.25">
      <c r="A247" s="41"/>
      <c r="B247" s="301"/>
      <c r="C247" s="302"/>
      <c r="D247" s="303"/>
      <c r="E247" s="288"/>
      <c r="F247" s="287"/>
      <c r="G247" s="287"/>
      <c r="H247" s="287"/>
      <c r="I247" s="308"/>
      <c r="J247" s="230" t="str">
        <f ca="1">IF(AND('Mapa final'!$AB$130="Muy Baja",'Mapa final'!$AD$130="Moderado"),CONCATENATE("R43C",'Mapa final'!$R$130),"")</f>
        <v/>
      </c>
      <c r="K247" s="231" t="str">
        <f>IF(AND('Mapa final'!$AB$131="Muy Baja",'Mapa final'!$AD$131="Moderado"),CONCATENATE("R42C",'Mapa final'!$R$131),"")</f>
        <v/>
      </c>
      <c r="L247" s="232" t="str">
        <f>IF(AND('Mapa final'!$AB$132="Muy Baja",'Mapa final'!$AD$132="Moderado"),CONCATENATE("R42C",'Mapa final'!$R$132),"")</f>
        <v/>
      </c>
      <c r="M247" s="230" t="str">
        <f ca="1">IF(AND('Mapa final'!$AB$130="Muy Baja",'Mapa final'!$AD$130="Moderado"),CONCATENATE("R43C",'Mapa final'!$R$130),"")</f>
        <v/>
      </c>
      <c r="N247" s="231" t="str">
        <f>IF(AND('Mapa final'!$AB$131="Muy Baja",'Mapa final'!$AD$131="Moderado"),CONCATENATE("R42C",'Mapa final'!$R$131),"")</f>
        <v/>
      </c>
      <c r="O247" s="232" t="str">
        <f>IF(AND('Mapa final'!$AB$132="Muy Baja",'Mapa final'!$AD$132="Moderado"),CONCATENATE("R42C",'Mapa final'!$R$132),"")</f>
        <v/>
      </c>
      <c r="P247" s="221" t="str">
        <f ca="1">IF(AND('Mapa final'!$AB$130="Muy Baja",'Mapa final'!$AD$130="Moderado"),CONCATENATE("R43C",'Mapa final'!$R$130),"")</f>
        <v/>
      </c>
      <c r="Q247" s="222" t="str">
        <f>IF(AND('Mapa final'!$AB$131="Muy Baja",'Mapa final'!$AD$131="Moderado"),CONCATENATE("R42C",'Mapa final'!$R$131),"")</f>
        <v/>
      </c>
      <c r="R247" s="223" t="str">
        <f>IF(AND('Mapa final'!$AB$132="Muy Baja",'Mapa final'!$AD$132="Moderado"),CONCATENATE("R42C",'Mapa final'!$R$132),"")</f>
        <v/>
      </c>
      <c r="S247" s="87" t="str">
        <f ca="1">IF(AND('Mapa final'!$AB$130="Muy Baja",'Mapa final'!$AD$130="Mayor"),CONCATENATE("R43C",'Mapa final'!$R$130),"")</f>
        <v/>
      </c>
      <c r="T247" s="40" t="str">
        <f>IF(AND('Mapa final'!$AB$131="Muy Baja",'Mapa final'!$AD$131="Mayor"),CONCATENATE("R42C",'Mapa final'!$R$131),"")</f>
        <v/>
      </c>
      <c r="U247" s="88" t="str">
        <f>IF(AND('Mapa final'!$AB$132="Muy Baja",'Mapa final'!$AD$132="Mayor"),CONCATENATE("R42C",'Mapa final'!$R$132),"")</f>
        <v/>
      </c>
      <c r="V247" s="215" t="str">
        <f ca="1">IF(AND('Mapa final'!$AB$130="Muy Baja",'Mapa final'!$AD$130="Catastrófico"),CONCATENATE("R43C",'Mapa final'!$R$130),"")</f>
        <v/>
      </c>
      <c r="W247" s="216" t="str">
        <f>IF(AND('Mapa final'!$AB$131="Muy Baja",'Mapa final'!$AD$131="Catastrófico"),CONCATENATE("R42C",'Mapa final'!$R$131),"")</f>
        <v/>
      </c>
      <c r="X247" s="217" t="str">
        <f>IF(AND('Mapa final'!$AB$132="Muy Baja",'Mapa final'!$AD$132="Catastrófico"),CONCATENATE("R42C",'Mapa final'!$R$132),"")</f>
        <v/>
      </c>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41"/>
      <c r="BM247" s="41"/>
    </row>
    <row r="248" spans="1:65" ht="15" customHeight="1" x14ac:dyDescent="0.25">
      <c r="A248" s="41"/>
      <c r="B248" s="301"/>
      <c r="C248" s="302"/>
      <c r="D248" s="303"/>
      <c r="E248" s="288"/>
      <c r="F248" s="287"/>
      <c r="G248" s="287"/>
      <c r="H248" s="287"/>
      <c r="I248" s="308"/>
      <c r="J248" s="230" t="str">
        <f ca="1">IF(AND('Mapa final'!$AB$133="Muy Baja",'Mapa final'!$AD$133="Moderado"),CONCATENATE("R44C",'Mapa final'!$R$133),"")</f>
        <v/>
      </c>
      <c r="K248" s="231" t="str">
        <f>IF(AND('Mapa final'!$AB$134="Muy Baja",'Mapa final'!$AD$134="Moderado"),CONCATENATE("R43C",'Mapa final'!$R$134),"")</f>
        <v/>
      </c>
      <c r="L248" s="232" t="str">
        <f>IF(AND('Mapa final'!$AB$135="Muy Baja",'Mapa final'!$AD$135="Moderado"),CONCATENATE("R43C",'Mapa final'!$R$135),"")</f>
        <v/>
      </c>
      <c r="M248" s="230" t="str">
        <f ca="1">IF(AND('Mapa final'!$AB$133="Muy Baja",'Mapa final'!$AD$133="Moderado"),CONCATENATE("R44C",'Mapa final'!$R$133),"")</f>
        <v/>
      </c>
      <c r="N248" s="231" t="str">
        <f>IF(AND('Mapa final'!$AB$134="Muy Baja",'Mapa final'!$AD$134="Moderado"),CONCATENATE("R43C",'Mapa final'!$R$134),"")</f>
        <v/>
      </c>
      <c r="O248" s="232" t="str">
        <f>IF(AND('Mapa final'!$AB$135="Muy Baja",'Mapa final'!$AD$135="Moderado"),CONCATENATE("R43C",'Mapa final'!$R$135),"")</f>
        <v/>
      </c>
      <c r="P248" s="221" t="str">
        <f ca="1">IF(AND('Mapa final'!$AB$133="Muy Baja",'Mapa final'!$AD$133="Moderado"),CONCATENATE("R44C",'Mapa final'!$R$133),"")</f>
        <v/>
      </c>
      <c r="Q248" s="222" t="str">
        <f>IF(AND('Mapa final'!$AB$134="Muy Baja",'Mapa final'!$AD$134="Moderado"),CONCATENATE("R43C",'Mapa final'!$R$134),"")</f>
        <v/>
      </c>
      <c r="R248" s="223" t="str">
        <f>IF(AND('Mapa final'!$AB$135="Muy Baja",'Mapa final'!$AD$135="Moderado"),CONCATENATE("R43C",'Mapa final'!$R$135),"")</f>
        <v/>
      </c>
      <c r="S248" s="87" t="str">
        <f ca="1">IF(AND('Mapa final'!$AB$133="Muy Baja",'Mapa final'!$AD$133="Mayor"),CONCATENATE("R44C",'Mapa final'!$R$133),"")</f>
        <v/>
      </c>
      <c r="T248" s="40" t="str">
        <f>IF(AND('Mapa final'!$AB$134="Muy Baja",'Mapa final'!$AD$134="Mayor"),CONCATENATE("R43C",'Mapa final'!$R$134),"")</f>
        <v/>
      </c>
      <c r="U248" s="88" t="str">
        <f>IF(AND('Mapa final'!$AB$135="Muy Baja",'Mapa final'!$AD$135="Mayor"),CONCATENATE("R43C",'Mapa final'!$R$135),"")</f>
        <v/>
      </c>
      <c r="V248" s="215" t="str">
        <f ca="1">IF(AND('Mapa final'!$AB$133="Muy Baja",'Mapa final'!$AD$133="Catastrófico"),CONCATENATE("R44C",'Mapa final'!$R$133),"")</f>
        <v/>
      </c>
      <c r="W248" s="216" t="str">
        <f>IF(AND('Mapa final'!$AB$134="Muy Baja",'Mapa final'!$AD$134="Catastrófico"),CONCATENATE("R43C",'Mapa final'!$R$134),"")</f>
        <v/>
      </c>
      <c r="X248" s="217" t="str">
        <f>IF(AND('Mapa final'!$AB$135="Muy Baja",'Mapa final'!$AD$135="Catastrófico"),CONCATENATE("R43C",'Mapa final'!$R$135),"")</f>
        <v/>
      </c>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c r="BJ248" s="41"/>
      <c r="BK248" s="41"/>
      <c r="BL248" s="41"/>
      <c r="BM248" s="41"/>
    </row>
    <row r="249" spans="1:65" ht="15" customHeight="1" x14ac:dyDescent="0.25">
      <c r="A249" s="41"/>
      <c r="B249" s="301"/>
      <c r="C249" s="302"/>
      <c r="D249" s="303"/>
      <c r="E249" s="288"/>
      <c r="F249" s="287"/>
      <c r="G249" s="287"/>
      <c r="H249" s="287"/>
      <c r="I249" s="308"/>
      <c r="J249" s="230" t="str">
        <f ca="1">IF(AND('Mapa final'!$AB$136="Muy Baja",'Mapa final'!$AD$136="Moderado"),CONCATENATE("R45C",'Mapa final'!$R$136),"")</f>
        <v/>
      </c>
      <c r="K249" s="231" t="str">
        <f>IF(AND('Mapa final'!$AB$137="Muy Baja",'Mapa final'!$AD$137="Moderado"),CONCATENATE("R44C",'Mapa final'!$R$137),"")</f>
        <v/>
      </c>
      <c r="L249" s="232" t="str">
        <f>IF(AND('Mapa final'!$AB$138="Muy Baja",'Mapa final'!$AD$138="Moderado"),CONCATENATE("R44C",'Mapa final'!$R$138),"")</f>
        <v/>
      </c>
      <c r="M249" s="230" t="str">
        <f ca="1">IF(AND('Mapa final'!$AB$136="Muy Baja",'Mapa final'!$AD$136="Moderado"),CONCATENATE("R45C",'Mapa final'!$R$136),"")</f>
        <v/>
      </c>
      <c r="N249" s="231" t="str">
        <f>IF(AND('Mapa final'!$AB$137="Muy Baja",'Mapa final'!$AD$137="Moderado"),CONCATENATE("R44C",'Mapa final'!$R$137),"")</f>
        <v/>
      </c>
      <c r="O249" s="232" t="str">
        <f>IF(AND('Mapa final'!$AB$138="Muy Baja",'Mapa final'!$AD$138="Moderado"),CONCATENATE("R44C",'Mapa final'!$R$138),"")</f>
        <v/>
      </c>
      <c r="P249" s="221" t="str">
        <f ca="1">IF(AND('Mapa final'!$AB$136="Muy Baja",'Mapa final'!$AD$136="Moderado"),CONCATENATE("R45C",'Mapa final'!$R$136),"")</f>
        <v/>
      </c>
      <c r="Q249" s="222" t="str">
        <f>IF(AND('Mapa final'!$AB$137="Muy Baja",'Mapa final'!$AD$137="Moderado"),CONCATENATE("R44C",'Mapa final'!$R$137),"")</f>
        <v/>
      </c>
      <c r="R249" s="223" t="str">
        <f>IF(AND('Mapa final'!$AB$138="Muy Baja",'Mapa final'!$AD$138="Moderado"),CONCATENATE("R44C",'Mapa final'!$R$138),"")</f>
        <v/>
      </c>
      <c r="S249" s="87" t="str">
        <f ca="1">IF(AND('Mapa final'!$AB$136="Muy Baja",'Mapa final'!$AD$136="Mayor"),CONCATENATE("R45C",'Mapa final'!$R$136),"")</f>
        <v/>
      </c>
      <c r="T249" s="40" t="str">
        <f>IF(AND('Mapa final'!$AB$137="Muy Baja",'Mapa final'!$AD$137="Mayor"),CONCATENATE("R44C",'Mapa final'!$R$137),"")</f>
        <v/>
      </c>
      <c r="U249" s="88" t="str">
        <f>IF(AND('Mapa final'!$AB$138="Muy Baja",'Mapa final'!$AD$138="Mayor"),CONCATENATE("R44C",'Mapa final'!$R$138),"")</f>
        <v/>
      </c>
      <c r="V249" s="215" t="str">
        <f ca="1">IF(AND('Mapa final'!$AB$136="Muy Baja",'Mapa final'!$AD$136="Catastrófico"),CONCATENATE("R45C",'Mapa final'!$R$136),"")</f>
        <v/>
      </c>
      <c r="W249" s="216" t="str">
        <f>IF(AND('Mapa final'!$AB$137="Muy Baja",'Mapa final'!$AD$137="Catastrófico"),CONCATENATE("R44C",'Mapa final'!$R$137),"")</f>
        <v/>
      </c>
      <c r="X249" s="217" t="str">
        <f>IF(AND('Mapa final'!$AB$138="Muy Baja",'Mapa final'!$AD$138="Catastrófico"),CONCATENATE("R44C",'Mapa final'!$R$138),"")</f>
        <v/>
      </c>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row>
    <row r="250" spans="1:65" ht="15" customHeight="1" x14ac:dyDescent="0.25">
      <c r="A250" s="41"/>
      <c r="B250" s="301"/>
      <c r="C250" s="302"/>
      <c r="D250" s="303"/>
      <c r="E250" s="288"/>
      <c r="F250" s="287"/>
      <c r="G250" s="287"/>
      <c r="H250" s="287"/>
      <c r="I250" s="308"/>
      <c r="J250" s="230" t="str">
        <f ca="1">IF(AND('Mapa final'!$AB$139="Muy Baja",'Mapa final'!$AD$139="Moderado"),CONCATENATE("R46C",'Mapa final'!$R$139),"")</f>
        <v/>
      </c>
      <c r="K250" s="231" t="str">
        <f>IF(AND('Mapa final'!$AB$140="Muy Baja",'Mapa final'!$AD$140="Moderado"),CONCATENATE("R45C",'Mapa final'!$R$140),"")</f>
        <v/>
      </c>
      <c r="L250" s="232" t="str">
        <f>IF(AND('Mapa final'!$AB$141="Muy Baja",'Mapa final'!$AD$141="Moderado"),CONCATENATE("R45C",'Mapa final'!$R$141),"")</f>
        <v/>
      </c>
      <c r="M250" s="230" t="str">
        <f ca="1">IF(AND('Mapa final'!$AB$139="Muy Baja",'Mapa final'!$AD$139="Moderado"),CONCATENATE("R46C",'Mapa final'!$R$139),"")</f>
        <v/>
      </c>
      <c r="N250" s="231" t="str">
        <f>IF(AND('Mapa final'!$AB$140="Muy Baja",'Mapa final'!$AD$140="Moderado"),CONCATENATE("R45C",'Mapa final'!$R$140),"")</f>
        <v/>
      </c>
      <c r="O250" s="232" t="str">
        <f>IF(AND('Mapa final'!$AB$141="Muy Baja",'Mapa final'!$AD$141="Moderado"),CONCATENATE("R45C",'Mapa final'!$R$141),"")</f>
        <v/>
      </c>
      <c r="P250" s="221" t="str">
        <f ca="1">IF(AND('Mapa final'!$AB$139="Muy Baja",'Mapa final'!$AD$139="Moderado"),CONCATENATE("R46C",'Mapa final'!$R$139),"")</f>
        <v/>
      </c>
      <c r="Q250" s="222" t="str">
        <f>IF(AND('Mapa final'!$AB$140="Muy Baja",'Mapa final'!$AD$140="Moderado"),CONCATENATE("R45C",'Mapa final'!$R$140),"")</f>
        <v/>
      </c>
      <c r="R250" s="223" t="str">
        <f>IF(AND('Mapa final'!$AB$141="Muy Baja",'Mapa final'!$AD$141="Moderado"),CONCATENATE("R45C",'Mapa final'!$R$141),"")</f>
        <v/>
      </c>
      <c r="S250" s="87" t="str">
        <f ca="1">IF(AND('Mapa final'!$AB$139="Muy Baja",'Mapa final'!$AD$139="Mayor"),CONCATENATE("R46C",'Mapa final'!$R$139),"")</f>
        <v/>
      </c>
      <c r="T250" s="40" t="str">
        <f>IF(AND('Mapa final'!$AB$140="Muy Baja",'Mapa final'!$AD$140="Mayor"),CONCATENATE("R45C",'Mapa final'!$R$140),"")</f>
        <v/>
      </c>
      <c r="U250" s="88" t="str">
        <f>IF(AND('Mapa final'!$AB$141="Muy Baja",'Mapa final'!$AD$141="Mayor"),CONCATENATE("R45C",'Mapa final'!$R$141),"")</f>
        <v/>
      </c>
      <c r="V250" s="215" t="str">
        <f ca="1">IF(AND('Mapa final'!$AB$139="Muy Baja",'Mapa final'!$AD$139="Catastrófico"),CONCATENATE("R46C",'Mapa final'!$R$139),"")</f>
        <v/>
      </c>
      <c r="W250" s="216" t="str">
        <f>IF(AND('Mapa final'!$AB$140="Muy Baja",'Mapa final'!$AD$140="Catastrófico"),CONCATENATE("R45C",'Mapa final'!$R$140),"")</f>
        <v/>
      </c>
      <c r="X250" s="217" t="str">
        <f>IF(AND('Mapa final'!$AB$141="Muy Baja",'Mapa final'!$AD$141="Catastrófico"),CONCATENATE("R45C",'Mapa final'!$R$141),"")</f>
        <v/>
      </c>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row>
    <row r="251" spans="1:65" ht="15" customHeight="1" x14ac:dyDescent="0.25">
      <c r="A251" s="41"/>
      <c r="B251" s="301"/>
      <c r="C251" s="302"/>
      <c r="D251" s="303"/>
      <c r="E251" s="288"/>
      <c r="F251" s="287"/>
      <c r="G251" s="287"/>
      <c r="H251" s="287"/>
      <c r="I251" s="308"/>
      <c r="J251" s="230" t="str">
        <f ca="1">IF(AND('Mapa final'!$AB$142="Muy Baja",'Mapa final'!$AD$142="Moderado"),CONCATENATE("R47C",'Mapa final'!$R$142),"")</f>
        <v/>
      </c>
      <c r="K251" s="231" t="str">
        <f>IF(AND('Mapa final'!$AB$143="Muy Baja",'Mapa final'!$AD$143="Moderado"),CONCATENATE("R46C",'Mapa final'!$R$143),"")</f>
        <v/>
      </c>
      <c r="L251" s="232" t="str">
        <f>IF(AND('Mapa final'!$AB$144="Muy Baja",'Mapa final'!$AD$144="Moderado"),CONCATENATE("R46C",'Mapa final'!$R$144),"")</f>
        <v/>
      </c>
      <c r="M251" s="230" t="str">
        <f ca="1">IF(AND('Mapa final'!$AB$142="Muy Baja",'Mapa final'!$AD$142="Moderado"),CONCATENATE("R47C",'Mapa final'!$R$142),"")</f>
        <v/>
      </c>
      <c r="N251" s="231" t="str">
        <f>IF(AND('Mapa final'!$AB$143="Muy Baja",'Mapa final'!$AD$143="Moderado"),CONCATENATE("R46C",'Mapa final'!$R$143),"")</f>
        <v/>
      </c>
      <c r="O251" s="232" t="str">
        <f>IF(AND('Mapa final'!$AB$144="Muy Baja",'Mapa final'!$AD$144="Moderado"),CONCATENATE("R46C",'Mapa final'!$R$144),"")</f>
        <v/>
      </c>
      <c r="P251" s="221" t="str">
        <f ca="1">IF(AND('Mapa final'!$AB$142="Muy Baja",'Mapa final'!$AD$142="Moderado"),CONCATENATE("R47C",'Mapa final'!$R$142),"")</f>
        <v/>
      </c>
      <c r="Q251" s="222" t="str">
        <f>IF(AND('Mapa final'!$AB$143="Muy Baja",'Mapa final'!$AD$143="Moderado"),CONCATENATE("R46C",'Mapa final'!$R$143),"")</f>
        <v/>
      </c>
      <c r="R251" s="223" t="str">
        <f>IF(AND('Mapa final'!$AB$144="Muy Baja",'Mapa final'!$AD$144="Moderado"),CONCATENATE("R46C",'Mapa final'!$R$144),"")</f>
        <v/>
      </c>
      <c r="S251" s="87" t="str">
        <f ca="1">IF(AND('Mapa final'!$AB$142="Muy Baja",'Mapa final'!$AD$142="Mayor"),CONCATENATE("R47C",'Mapa final'!$R$142),"")</f>
        <v/>
      </c>
      <c r="T251" s="40" t="str">
        <f>IF(AND('Mapa final'!$AB$143="Muy Baja",'Mapa final'!$AD$143="Mayor"),CONCATENATE("R46C",'Mapa final'!$R$143),"")</f>
        <v/>
      </c>
      <c r="U251" s="88" t="str">
        <f>IF(AND('Mapa final'!$AB$144="Muy Baja",'Mapa final'!$AD$144="Mayor"),CONCATENATE("R46C",'Mapa final'!$R$144),"")</f>
        <v/>
      </c>
      <c r="V251" s="215" t="str">
        <f ca="1">IF(AND('Mapa final'!$AB$142="Muy Baja",'Mapa final'!$AD$142="Catastrófico"),CONCATENATE("R47C",'Mapa final'!$R$142),"")</f>
        <v/>
      </c>
      <c r="W251" s="216" t="str">
        <f>IF(AND('Mapa final'!$AB$143="Muy Baja",'Mapa final'!$AD$143="Catastrófico"),CONCATENATE("R46C",'Mapa final'!$R$143),"")</f>
        <v/>
      </c>
      <c r="X251" s="217" t="str">
        <f>IF(AND('Mapa final'!$AB$144="Muy Baja",'Mapa final'!$AD$144="Catastrófico"),CONCATENATE("R46C",'Mapa final'!$R$144),"")</f>
        <v/>
      </c>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row>
    <row r="252" spans="1:65" ht="15" customHeight="1" x14ac:dyDescent="0.25">
      <c r="A252" s="41"/>
      <c r="B252" s="301"/>
      <c r="C252" s="302"/>
      <c r="D252" s="303"/>
      <c r="E252" s="288"/>
      <c r="F252" s="287"/>
      <c r="G252" s="287"/>
      <c r="H252" s="287"/>
      <c r="I252" s="308"/>
      <c r="J252" s="230" t="str">
        <f ca="1">IF(AND('Mapa final'!$AB$145="Muy Baja",'Mapa final'!$AD$145="Moderado"),CONCATENATE("R48C",'Mapa final'!$R$145),"")</f>
        <v/>
      </c>
      <c r="K252" s="231" t="str">
        <f>IF(AND('Mapa final'!$AB$146="Muy Baja",'Mapa final'!$AD$146="Moderado"),CONCATENATE("R47C",'Mapa final'!$R$146),"")</f>
        <v/>
      </c>
      <c r="L252" s="232" t="str">
        <f>IF(AND('Mapa final'!$AB$147="Muy Baja",'Mapa final'!$AD$147="Moderado"),CONCATENATE("R47C",'Mapa final'!$R$147),"")</f>
        <v/>
      </c>
      <c r="M252" s="230" t="str">
        <f ca="1">IF(AND('Mapa final'!$AB$145="Muy Baja",'Mapa final'!$AD$145="Moderado"),CONCATENATE("R48C",'Mapa final'!$R$145),"")</f>
        <v/>
      </c>
      <c r="N252" s="231" t="str">
        <f>IF(AND('Mapa final'!$AB$146="Muy Baja",'Mapa final'!$AD$146="Moderado"),CONCATENATE("R47C",'Mapa final'!$R$146),"")</f>
        <v/>
      </c>
      <c r="O252" s="232" t="str">
        <f>IF(AND('Mapa final'!$AB$147="Muy Baja",'Mapa final'!$AD$147="Moderado"),CONCATENATE("R47C",'Mapa final'!$R$147),"")</f>
        <v/>
      </c>
      <c r="P252" s="221" t="str">
        <f ca="1">IF(AND('Mapa final'!$AB$145="Muy Baja",'Mapa final'!$AD$145="Moderado"),CONCATENATE("R48C",'Mapa final'!$R$145),"")</f>
        <v/>
      </c>
      <c r="Q252" s="222" t="str">
        <f>IF(AND('Mapa final'!$AB$146="Muy Baja",'Mapa final'!$AD$146="Moderado"),CONCATENATE("R47C",'Mapa final'!$R$146),"")</f>
        <v/>
      </c>
      <c r="R252" s="223" t="str">
        <f>IF(AND('Mapa final'!$AB$147="Muy Baja",'Mapa final'!$AD$147="Moderado"),CONCATENATE("R47C",'Mapa final'!$R$147),"")</f>
        <v/>
      </c>
      <c r="S252" s="87" t="str">
        <f ca="1">IF(AND('Mapa final'!$AB$145="Muy Baja",'Mapa final'!$AD$145="Mayor"),CONCATENATE("R48C",'Mapa final'!$R$145),"")</f>
        <v/>
      </c>
      <c r="T252" s="40" t="str">
        <f>IF(AND('Mapa final'!$AB$146="Muy Baja",'Mapa final'!$AD$146="Mayor"),CONCATENATE("R47C",'Mapa final'!$R$146),"")</f>
        <v/>
      </c>
      <c r="U252" s="88" t="str">
        <f>IF(AND('Mapa final'!$AB$147="Muy Baja",'Mapa final'!$AD$147="Mayor"),CONCATENATE("R47C",'Mapa final'!$R$147),"")</f>
        <v/>
      </c>
      <c r="V252" s="215" t="str">
        <f ca="1">IF(AND('Mapa final'!$AB$145="Muy Baja",'Mapa final'!$AD$145="Catastrófico"),CONCATENATE("R48C",'Mapa final'!$R$145),"")</f>
        <v/>
      </c>
      <c r="W252" s="216" t="str">
        <f>IF(AND('Mapa final'!$AB$146="Muy Baja",'Mapa final'!$AD$146="Catastrófico"),CONCATENATE("R47C",'Mapa final'!$R$146),"")</f>
        <v/>
      </c>
      <c r="X252" s="217" t="str">
        <f>IF(AND('Mapa final'!$AB$147="Muy Baja",'Mapa final'!$AD$147="Catastrófico"),CONCATENATE("R47C",'Mapa final'!$R$147),"")</f>
        <v/>
      </c>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c r="BJ252" s="41"/>
      <c r="BK252" s="41"/>
      <c r="BL252" s="41"/>
      <c r="BM252" s="41"/>
    </row>
    <row r="253" spans="1:65" ht="15" customHeight="1" x14ac:dyDescent="0.25">
      <c r="A253" s="41"/>
      <c r="B253" s="301"/>
      <c r="C253" s="302"/>
      <c r="D253" s="303"/>
      <c r="E253" s="288"/>
      <c r="F253" s="287"/>
      <c r="G253" s="287"/>
      <c r="H253" s="287"/>
      <c r="I253" s="308"/>
      <c r="J253" s="230" t="str">
        <f>IF(AND('Mapa final'!$AB$148="Muy Baja",'Mapa final'!$AD$148="Moderado"),CONCATENATE("R49C",'Mapa final'!$R$148),"")</f>
        <v/>
      </c>
      <c r="K253" s="231" t="str">
        <f>IF(AND('Mapa final'!$AB$149="Muy Baja",'Mapa final'!$AD$149="Moderado"),CONCATENATE("R48C",'Mapa final'!$R$149),"")</f>
        <v/>
      </c>
      <c r="L253" s="232" t="str">
        <f>IF(AND('Mapa final'!$AB$150="Muy Baja",'Mapa final'!$AD$150="Moderado"),CONCATENATE("R48C",'Mapa final'!$R$150),"")</f>
        <v/>
      </c>
      <c r="M253" s="230" t="str">
        <f>IF(AND('Mapa final'!$AB$148="Muy Baja",'Mapa final'!$AD$148="Moderado"),CONCATENATE("R49C",'Mapa final'!$R$148),"")</f>
        <v/>
      </c>
      <c r="N253" s="231" t="str">
        <f>IF(AND('Mapa final'!$AB$149="Muy Baja",'Mapa final'!$AD$149="Moderado"),CONCATENATE("R48C",'Mapa final'!$R$149),"")</f>
        <v/>
      </c>
      <c r="O253" s="232" t="str">
        <f>IF(AND('Mapa final'!$AB$150="Muy Baja",'Mapa final'!$AD$150="Moderado"),CONCATENATE("R48C",'Mapa final'!$R$150),"")</f>
        <v/>
      </c>
      <c r="P253" s="221" t="str">
        <f>IF(AND('Mapa final'!$AB$148="Muy Baja",'Mapa final'!$AD$148="Moderado"),CONCATENATE("R49C",'Mapa final'!$R$148),"")</f>
        <v/>
      </c>
      <c r="Q253" s="222" t="str">
        <f>IF(AND('Mapa final'!$AB$149="Muy Baja",'Mapa final'!$AD$149="Moderado"),CONCATENATE("R48C",'Mapa final'!$R$149),"")</f>
        <v/>
      </c>
      <c r="R253" s="223" t="str">
        <f>IF(AND('Mapa final'!$AB$150="Muy Baja",'Mapa final'!$AD$150="Moderado"),CONCATENATE("R48C",'Mapa final'!$R$150),"")</f>
        <v/>
      </c>
      <c r="S253" s="87" t="str">
        <f>IF(AND('Mapa final'!$AB$148="Muy Baja",'Mapa final'!$AD$148="Mayor"),CONCATENATE("R49C",'Mapa final'!$R$148),"")</f>
        <v/>
      </c>
      <c r="T253" s="40" t="str">
        <f>IF(AND('Mapa final'!$AB$149="Muy Baja",'Mapa final'!$AD$149="Mayor"),CONCATENATE("R48C",'Mapa final'!$R$149),"")</f>
        <v/>
      </c>
      <c r="U253" s="88" t="str">
        <f>IF(AND('Mapa final'!$AB$150="Muy Baja",'Mapa final'!$AD$150="Mayor"),CONCATENATE("R48C",'Mapa final'!$R$150),"")</f>
        <v/>
      </c>
      <c r="V253" s="215" t="str">
        <f>IF(AND('Mapa final'!$AB$148="Muy Baja",'Mapa final'!$AD$148="Catastrófico"),CONCATENATE("R49C",'Mapa final'!$R$148),"")</f>
        <v/>
      </c>
      <c r="W253" s="216" t="str">
        <f>IF(AND('Mapa final'!$AB$149="Muy Baja",'Mapa final'!$AD$149="Catastrófico"),CONCATENATE("R48C",'Mapa final'!$R$149),"")</f>
        <v/>
      </c>
      <c r="X253" s="217" t="str">
        <f>IF(AND('Mapa final'!$AB$150="Muy Baja",'Mapa final'!$AD$150="Catastrófico"),CONCATENATE("R48C",'Mapa final'!$R$150),"")</f>
        <v/>
      </c>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41"/>
      <c r="BM253" s="41"/>
    </row>
    <row r="254" spans="1:65" ht="15" customHeight="1" x14ac:dyDescent="0.25">
      <c r="A254" s="41"/>
      <c r="B254" s="301"/>
      <c r="C254" s="302"/>
      <c r="D254" s="303"/>
      <c r="E254" s="288"/>
      <c r="F254" s="287"/>
      <c r="G254" s="287"/>
      <c r="H254" s="287"/>
      <c r="I254" s="308"/>
      <c r="J254" s="230" t="str">
        <f>IF(AND('Mapa final'!$AB$151="Muy Baja",'Mapa final'!$AD$151="Moderado"),CONCATENATE("R49C",'Mapa final'!$R$151),"")</f>
        <v/>
      </c>
      <c r="K254" s="231" t="str">
        <f>IF(AND('Mapa final'!$AB$152="Muy Baja",'Mapa final'!$AD$152="Moderado"),CONCATENATE("R49C",'Mapa final'!$R$152),"")</f>
        <v/>
      </c>
      <c r="L254" s="232" t="str">
        <f>IF(AND('Mapa final'!$AB$153="Muy Baja",'Mapa final'!$AD$153="Moderado"),CONCATENATE("R49C",'Mapa final'!$R$153),"")</f>
        <v/>
      </c>
      <c r="M254" s="230" t="str">
        <f>IF(AND('Mapa final'!$AB$151="Muy Baja",'Mapa final'!$AD$151="Moderado"),CONCATENATE("R49C",'Mapa final'!$R$151),"")</f>
        <v/>
      </c>
      <c r="N254" s="231" t="str">
        <f>IF(AND('Mapa final'!$AB$152="Muy Baja",'Mapa final'!$AD$152="Moderado"),CONCATENATE("R49C",'Mapa final'!$R$152),"")</f>
        <v/>
      </c>
      <c r="O254" s="232" t="str">
        <f>IF(AND('Mapa final'!$AB$153="Muy Baja",'Mapa final'!$AD$153="Moderado"),CONCATENATE("R49C",'Mapa final'!$R$153),"")</f>
        <v/>
      </c>
      <c r="P254" s="221" t="str">
        <f>IF(AND('Mapa final'!$AB$151="Muy Baja",'Mapa final'!$AD$151="Moderado"),CONCATENATE("R49C",'Mapa final'!$R$151),"")</f>
        <v/>
      </c>
      <c r="Q254" s="222" t="str">
        <f>IF(AND('Mapa final'!$AB$152="Muy Baja",'Mapa final'!$AD$152="Moderado"),CONCATENATE("R49C",'Mapa final'!$R$152),"")</f>
        <v/>
      </c>
      <c r="R254" s="223" t="str">
        <f>IF(AND('Mapa final'!$AB$153="Muy Baja",'Mapa final'!$AD$153="Moderado"),CONCATENATE("R49C",'Mapa final'!$R$153),"")</f>
        <v/>
      </c>
      <c r="S254" s="87" t="str">
        <f>IF(AND('Mapa final'!$AB$151="Muy Baja",'Mapa final'!$AD$151="Mayor"),CONCATENATE("R49C",'Mapa final'!$R$151),"")</f>
        <v/>
      </c>
      <c r="T254" s="40" t="str">
        <f>IF(AND('Mapa final'!$AB$152="Muy Baja",'Mapa final'!$AD$152="Mayor"),CONCATENATE("R49C",'Mapa final'!$R$152),"")</f>
        <v/>
      </c>
      <c r="U254" s="88" t="str">
        <f>IF(AND('Mapa final'!$AB$153="Muy Baja",'Mapa final'!$AD$153="Mayor"),CONCATENATE("R49C",'Mapa final'!$R$153),"")</f>
        <v/>
      </c>
      <c r="V254" s="215" t="str">
        <f>IF(AND('Mapa final'!$AB$151="Muy Baja",'Mapa final'!$AD$151="Catastrófico"),CONCATENATE("R49C",'Mapa final'!$R$151),"")</f>
        <v/>
      </c>
      <c r="W254" s="216" t="str">
        <f>IF(AND('Mapa final'!$AB$152="Muy Baja",'Mapa final'!$AD$152="Catastrófico"),CONCATENATE("R49C",'Mapa final'!$R$152),"")</f>
        <v/>
      </c>
      <c r="X254" s="217" t="str">
        <f>IF(AND('Mapa final'!$AB$153="Muy Baja",'Mapa final'!$AD$153="Catastrófico"),CONCATENATE("R49C",'Mapa final'!$R$153),"")</f>
        <v/>
      </c>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c r="BG254" s="41"/>
      <c r="BH254" s="41"/>
      <c r="BI254" s="41"/>
      <c r="BJ254" s="41"/>
      <c r="BK254" s="41"/>
      <c r="BL254" s="41"/>
      <c r="BM254" s="41"/>
    </row>
    <row r="255" spans="1:65" ht="15" customHeight="1" thickBot="1" x14ac:dyDescent="0.3">
      <c r="A255" s="41"/>
      <c r="B255" s="304"/>
      <c r="C255" s="305"/>
      <c r="D255" s="306"/>
      <c r="E255" s="309"/>
      <c r="F255" s="310"/>
      <c r="G255" s="310"/>
      <c r="H255" s="310"/>
      <c r="I255" s="311"/>
      <c r="J255" s="233" t="str">
        <f>IF(AND('Mapa final'!$AB$154="Muy Baja",'Mapa final'!$AD$154="Moderado"),CONCATENATE("R50C",'Mapa final'!$R$154),"")</f>
        <v/>
      </c>
      <c r="K255" s="234" t="str">
        <f>IF(AND('Mapa final'!$AB$155="Muy Baja",'Mapa final'!$AD$155="Moderado"),CONCATENATE("R50C",'Mapa final'!$R$155),"")</f>
        <v/>
      </c>
      <c r="L255" s="235" t="str">
        <f>IF(AND('Mapa final'!$AB$156="Muy Baja",'Mapa final'!$AD$156="Moderado"),CONCATENATE("R50C",'Mapa final'!$R$156),"")</f>
        <v/>
      </c>
      <c r="M255" s="233" t="str">
        <f>IF(AND('Mapa final'!$AB$154="Muy Baja",'Mapa final'!$AD$154="Moderado"),CONCATENATE("R50C",'Mapa final'!$R$154),"")</f>
        <v/>
      </c>
      <c r="N255" s="234" t="str">
        <f>IF(AND('Mapa final'!$AB$155="Muy Baja",'Mapa final'!$AD$155="Moderado"),CONCATENATE("R50C",'Mapa final'!$R$155),"")</f>
        <v/>
      </c>
      <c r="O255" s="235" t="str">
        <f>IF(AND('Mapa final'!$AB$156="Muy Baja",'Mapa final'!$AD$156="Moderado"),CONCATENATE("R50C",'Mapa final'!$R$156),"")</f>
        <v/>
      </c>
      <c r="P255" s="224" t="str">
        <f>IF(AND('Mapa final'!$AB$154="Muy Baja",'Mapa final'!$AD$154="Moderado"),CONCATENATE("R50C",'Mapa final'!$R$154),"")</f>
        <v/>
      </c>
      <c r="Q255" s="225" t="str">
        <f>IF(AND('Mapa final'!$AB$155="Muy Baja",'Mapa final'!$AD$155="Moderado"),CONCATENATE("R50C",'Mapa final'!$R$155),"")</f>
        <v/>
      </c>
      <c r="R255" s="226" t="str">
        <f>IF(AND('Mapa final'!$AB$156="Muy Baja",'Mapa final'!$AD$156="Moderado"),CONCATENATE("R50C",'Mapa final'!$R$156),"")</f>
        <v/>
      </c>
      <c r="S255" s="89" t="str">
        <f>IF(AND('Mapa final'!$AB$154="Muy Baja",'Mapa final'!$AD$154="Mayor"),CONCATENATE("R50C",'Mapa final'!$R$154),"")</f>
        <v/>
      </c>
      <c r="T255" s="90" t="str">
        <f>IF(AND('Mapa final'!$AB$155="Muy Baja",'Mapa final'!$AD$155="Mayor"),CONCATENATE("R50C",'Mapa final'!$R$155),"")</f>
        <v/>
      </c>
      <c r="U255" s="91" t="str">
        <f>IF(AND('Mapa final'!$AB$156="Muy Baja",'Mapa final'!$AD$156="Mayor"),CONCATENATE("R50C",'Mapa final'!$R$156),"")</f>
        <v/>
      </c>
      <c r="V255" s="236" t="str">
        <f>IF(AND('Mapa final'!$AB$154="Muy Baja",'Mapa final'!$AD$154="Catastrófico"),CONCATENATE("R50C",'Mapa final'!$R$154),"")</f>
        <v/>
      </c>
      <c r="W255" s="237" t="str">
        <f>IF(AND('Mapa final'!$AB$155="Muy Baja",'Mapa final'!$AD$155="Catastrófico"),CONCATENATE("R50C",'Mapa final'!$R$155),"")</f>
        <v/>
      </c>
      <c r="X255" s="238" t="str">
        <f>IF(AND('Mapa final'!$AB$156="Muy Baja",'Mapa final'!$AD$156="Catastrófico"),CONCATENATE("R50C",'Mapa final'!$R$156),"")</f>
        <v/>
      </c>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1"/>
      <c r="BH255" s="41"/>
      <c r="BI255" s="41"/>
      <c r="BJ255" s="41"/>
      <c r="BK255" s="41"/>
      <c r="BL255" s="41"/>
      <c r="BM255" s="41"/>
    </row>
    <row r="256" spans="1:65" x14ac:dyDescent="0.25">
      <c r="A256" s="41"/>
      <c r="B256" s="41"/>
      <c r="C256" s="41"/>
      <c r="D256" s="41"/>
      <c r="E256" s="41"/>
      <c r="F256" s="41"/>
      <c r="G256" s="41"/>
      <c r="H256" s="41"/>
      <c r="I256" s="41"/>
      <c r="J256" s="324" t="s">
        <v>103</v>
      </c>
      <c r="K256" s="287"/>
      <c r="L256" s="287"/>
      <c r="M256" s="286" t="s">
        <v>102</v>
      </c>
      <c r="N256" s="287"/>
      <c r="O256" s="287"/>
      <c r="P256" s="286" t="s">
        <v>101</v>
      </c>
      <c r="Q256" s="287"/>
      <c r="R256" s="287"/>
      <c r="S256" s="286" t="s">
        <v>100</v>
      </c>
      <c r="T256" s="329"/>
      <c r="U256" s="287"/>
      <c r="V256" s="286" t="s">
        <v>99</v>
      </c>
      <c r="W256" s="287"/>
      <c r="X256" s="330"/>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1"/>
      <c r="BH256" s="41"/>
      <c r="BI256" s="41"/>
      <c r="BJ256" s="41"/>
      <c r="BK256" s="41"/>
      <c r="BL256" s="41"/>
      <c r="BM256" s="41"/>
    </row>
    <row r="257" spans="1:65" x14ac:dyDescent="0.25">
      <c r="A257" s="41"/>
      <c r="B257" s="41"/>
      <c r="C257" s="41"/>
      <c r="D257" s="41"/>
      <c r="E257" s="41"/>
      <c r="F257" s="41"/>
      <c r="G257" s="41"/>
      <c r="H257" s="41"/>
      <c r="I257" s="41"/>
      <c r="J257" s="325"/>
      <c r="K257" s="287"/>
      <c r="L257" s="287"/>
      <c r="M257" s="288"/>
      <c r="N257" s="287"/>
      <c r="O257" s="287"/>
      <c r="P257" s="288"/>
      <c r="Q257" s="287"/>
      <c r="R257" s="287"/>
      <c r="S257" s="288"/>
      <c r="T257" s="287"/>
      <c r="U257" s="287"/>
      <c r="V257" s="288"/>
      <c r="W257" s="287"/>
      <c r="X257" s="330"/>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c r="BF257" s="41"/>
      <c r="BG257" s="41"/>
      <c r="BH257" s="41"/>
      <c r="BI257" s="41"/>
      <c r="BJ257" s="41"/>
      <c r="BK257" s="41"/>
      <c r="BL257" s="41"/>
      <c r="BM257" s="41"/>
    </row>
    <row r="258" spans="1:65" x14ac:dyDescent="0.25">
      <c r="A258" s="41"/>
      <c r="B258" s="41"/>
      <c r="C258" s="41"/>
      <c r="D258" s="41"/>
      <c r="E258" s="41"/>
      <c r="F258" s="41"/>
      <c r="G258" s="41"/>
      <c r="H258" s="41"/>
      <c r="I258" s="41"/>
      <c r="J258" s="325"/>
      <c r="K258" s="287"/>
      <c r="L258" s="287"/>
      <c r="M258" s="288"/>
      <c r="N258" s="287"/>
      <c r="O258" s="287"/>
      <c r="P258" s="288"/>
      <c r="Q258" s="287"/>
      <c r="R258" s="287"/>
      <c r="S258" s="288"/>
      <c r="T258" s="287"/>
      <c r="U258" s="287"/>
      <c r="V258" s="288"/>
      <c r="W258" s="287"/>
      <c r="X258" s="330"/>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c r="BJ258" s="41"/>
      <c r="BK258" s="41"/>
      <c r="BL258" s="41"/>
      <c r="BM258" s="41"/>
    </row>
    <row r="259" spans="1:65" x14ac:dyDescent="0.25">
      <c r="A259" s="41"/>
      <c r="B259" s="41"/>
      <c r="C259" s="41"/>
      <c r="D259" s="41"/>
      <c r="E259" s="41"/>
      <c r="F259" s="41"/>
      <c r="G259" s="41"/>
      <c r="H259" s="41"/>
      <c r="I259" s="41"/>
      <c r="J259" s="325"/>
      <c r="K259" s="287"/>
      <c r="L259" s="287"/>
      <c r="M259" s="288"/>
      <c r="N259" s="287"/>
      <c r="O259" s="287"/>
      <c r="P259" s="288"/>
      <c r="Q259" s="287"/>
      <c r="R259" s="287"/>
      <c r="S259" s="288"/>
      <c r="T259" s="287"/>
      <c r="U259" s="287"/>
      <c r="V259" s="288"/>
      <c r="W259" s="287"/>
      <c r="X259" s="330"/>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c r="BF259" s="41"/>
      <c r="BG259" s="41"/>
      <c r="BH259" s="41"/>
      <c r="BI259" s="41"/>
      <c r="BJ259" s="41"/>
      <c r="BK259" s="41"/>
      <c r="BL259" s="41"/>
      <c r="BM259" s="41"/>
    </row>
    <row r="260" spans="1:65" x14ac:dyDescent="0.25">
      <c r="A260" s="41"/>
      <c r="B260" s="41"/>
      <c r="C260" s="41"/>
      <c r="D260" s="41"/>
      <c r="E260" s="41"/>
      <c r="F260" s="41"/>
      <c r="G260" s="41"/>
      <c r="H260" s="41"/>
      <c r="I260" s="41"/>
      <c r="J260" s="325"/>
      <c r="K260" s="287"/>
      <c r="L260" s="287"/>
      <c r="M260" s="288"/>
      <c r="N260" s="287"/>
      <c r="O260" s="287"/>
      <c r="P260" s="288"/>
      <c r="Q260" s="287"/>
      <c r="R260" s="287"/>
      <c r="S260" s="288"/>
      <c r="T260" s="287"/>
      <c r="U260" s="287"/>
      <c r="V260" s="288"/>
      <c r="W260" s="287"/>
      <c r="X260" s="330"/>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c r="BF260" s="41"/>
      <c r="BG260" s="41"/>
      <c r="BH260" s="41"/>
      <c r="BI260" s="41"/>
      <c r="BJ260" s="41"/>
      <c r="BK260" s="41"/>
      <c r="BL260" s="41"/>
      <c r="BM260" s="41"/>
    </row>
    <row r="261" spans="1:65" ht="15.75" thickBot="1" x14ac:dyDescent="0.3">
      <c r="A261" s="41"/>
      <c r="B261" s="41"/>
      <c r="C261" s="41"/>
      <c r="D261" s="41"/>
      <c r="E261" s="41"/>
      <c r="F261" s="41"/>
      <c r="G261" s="41"/>
      <c r="H261" s="41"/>
      <c r="I261" s="41"/>
      <c r="J261" s="326"/>
      <c r="K261" s="327"/>
      <c r="L261" s="327"/>
      <c r="M261" s="328"/>
      <c r="N261" s="327"/>
      <c r="O261" s="327"/>
      <c r="P261" s="328"/>
      <c r="Q261" s="327"/>
      <c r="R261" s="327"/>
      <c r="S261" s="328"/>
      <c r="T261" s="327"/>
      <c r="U261" s="327"/>
      <c r="V261" s="328"/>
      <c r="W261" s="327"/>
      <c r="X261" s="331"/>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c r="BG261" s="41"/>
      <c r="BH261" s="41"/>
      <c r="BI261" s="41"/>
      <c r="BJ261" s="41"/>
      <c r="BK261" s="41"/>
      <c r="BL261" s="41"/>
      <c r="BM261" s="41"/>
    </row>
    <row r="262" spans="1:65" x14ac:dyDescent="0.25">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row>
    <row r="263" spans="1:65" ht="15" customHeight="1" x14ac:dyDescent="0.25">
      <c r="A263" s="41"/>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1"/>
      <c r="AG263" s="41"/>
      <c r="AH263" s="41"/>
      <c r="AI263" s="41"/>
      <c r="AJ263" s="41"/>
      <c r="AK263" s="41"/>
      <c r="AL263" s="41"/>
      <c r="AM263" s="41"/>
      <c r="AN263" s="41"/>
      <c r="AO263" s="41"/>
      <c r="AP263" s="41"/>
      <c r="AQ263" s="41"/>
      <c r="AR263" s="41"/>
      <c r="AS263" s="41"/>
    </row>
    <row r="264" spans="1:65" ht="15" customHeight="1" x14ac:dyDescent="0.25">
      <c r="A264" s="41"/>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1"/>
      <c r="AG264" s="41"/>
      <c r="AH264" s="41"/>
      <c r="AI264" s="41"/>
      <c r="AJ264" s="41"/>
      <c r="AK264" s="41"/>
      <c r="AL264" s="41"/>
      <c r="AM264" s="41"/>
      <c r="AN264" s="41"/>
      <c r="AO264" s="41"/>
      <c r="AP264" s="41"/>
      <c r="AQ264" s="41"/>
      <c r="AR264" s="41"/>
      <c r="AS264" s="41"/>
    </row>
    <row r="265" spans="1:65" x14ac:dyDescent="0.25">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row>
    <row r="266" spans="1:65" x14ac:dyDescent="0.25">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row>
    <row r="267" spans="1:65" x14ac:dyDescent="0.25">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row>
    <row r="268" spans="1:65" x14ac:dyDescent="0.25">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row>
    <row r="269" spans="1:65" x14ac:dyDescent="0.25">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row>
    <row r="270" spans="1:65" x14ac:dyDescent="0.25">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row>
    <row r="271" spans="1:65" x14ac:dyDescent="0.25">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row>
    <row r="272" spans="1:65" x14ac:dyDescent="0.25">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row>
    <row r="273" spans="1:45" x14ac:dyDescent="0.25">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row>
    <row r="274" spans="1:45" x14ac:dyDescent="0.25">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row>
    <row r="275" spans="1:45" x14ac:dyDescent="0.2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row>
    <row r="276" spans="1:45" x14ac:dyDescent="0.25">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row>
    <row r="277" spans="1:45" x14ac:dyDescent="0.25">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row>
    <row r="278" spans="1:45" x14ac:dyDescent="0.25">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row>
    <row r="279" spans="1:45" x14ac:dyDescent="0.25">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row>
    <row r="280" spans="1:45" x14ac:dyDescent="0.25">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row>
    <row r="281" spans="1:45" x14ac:dyDescent="0.25">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row>
    <row r="282" spans="1:45" x14ac:dyDescent="0.25">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row>
    <row r="283" spans="1:45" x14ac:dyDescent="0.25">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row>
    <row r="284" spans="1:45" x14ac:dyDescent="0.25">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row>
    <row r="285" spans="1:45" x14ac:dyDescent="0.25">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row>
    <row r="286" spans="1:45" x14ac:dyDescent="0.25">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row>
    <row r="287" spans="1:45" x14ac:dyDescent="0.25">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row>
    <row r="288" spans="1:45" x14ac:dyDescent="0.25">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row>
    <row r="289" spans="1:45" x14ac:dyDescent="0.25">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row>
    <row r="290" spans="1:45" x14ac:dyDescent="0.25">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row>
    <row r="291" spans="1:45" x14ac:dyDescent="0.25">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row>
    <row r="292" spans="1:45" x14ac:dyDescent="0.25">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row>
    <row r="293" spans="1:45" x14ac:dyDescent="0.25">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row>
    <row r="294" spans="1:45" x14ac:dyDescent="0.25">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row>
    <row r="295" spans="1:45" x14ac:dyDescent="0.25">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row>
    <row r="296" spans="1:45" x14ac:dyDescent="0.25">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row>
    <row r="297" spans="1:45" x14ac:dyDescent="0.25">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row>
    <row r="298" spans="1:45" x14ac:dyDescent="0.25">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row>
    <row r="299" spans="1:45" x14ac:dyDescent="0.25">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row>
    <row r="300" spans="1:45" x14ac:dyDescent="0.25">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row>
    <row r="301" spans="1:45" x14ac:dyDescent="0.25">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row>
    <row r="302" spans="1:45" x14ac:dyDescent="0.25">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row>
    <row r="303" spans="1:45" x14ac:dyDescent="0.25">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row>
    <row r="304" spans="1:45" x14ac:dyDescent="0.25">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row>
    <row r="305" spans="1:45" x14ac:dyDescent="0.25">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row>
    <row r="306" spans="1:45" x14ac:dyDescent="0.25">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row>
    <row r="307" spans="1:45" x14ac:dyDescent="0.25">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row>
    <row r="308" spans="1:45" x14ac:dyDescent="0.25">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row>
    <row r="309" spans="1:45" x14ac:dyDescent="0.25">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row>
    <row r="310" spans="1:45" x14ac:dyDescent="0.25">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row>
    <row r="311" spans="1:45" x14ac:dyDescent="0.25">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row>
    <row r="312" spans="1:45" x14ac:dyDescent="0.25">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row>
    <row r="313" spans="1:45" x14ac:dyDescent="0.25">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row>
    <row r="314" spans="1:45" x14ac:dyDescent="0.25">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row>
    <row r="315" spans="1:45" x14ac:dyDescent="0.25">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row>
    <row r="316" spans="1:45" x14ac:dyDescent="0.25">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row>
    <row r="317" spans="1:45" x14ac:dyDescent="0.25">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row>
    <row r="318" spans="1:45" x14ac:dyDescent="0.25">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row>
    <row r="319" spans="1:45" x14ac:dyDescent="0.25">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row>
    <row r="320" spans="1:45" x14ac:dyDescent="0.25">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row>
    <row r="321" spans="1:45" x14ac:dyDescent="0.25">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row>
    <row r="322" spans="1:45" x14ac:dyDescent="0.25">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row>
    <row r="323" spans="1:45" x14ac:dyDescent="0.25">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row>
    <row r="324" spans="1:45" x14ac:dyDescent="0.25">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row>
    <row r="325" spans="1:45" x14ac:dyDescent="0.25">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row>
    <row r="326" spans="1:45" x14ac:dyDescent="0.25">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row>
    <row r="327" spans="1:45" x14ac:dyDescent="0.25">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row>
    <row r="328" spans="1:45" x14ac:dyDescent="0.25">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row>
    <row r="329" spans="1:45" x14ac:dyDescent="0.25">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row>
    <row r="330" spans="1:45" x14ac:dyDescent="0.25">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row>
    <row r="331" spans="1:45" x14ac:dyDescent="0.25">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row>
    <row r="332" spans="1:45" x14ac:dyDescent="0.25">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row>
    <row r="333" spans="1:45" x14ac:dyDescent="0.25">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row>
    <row r="334" spans="1:45" x14ac:dyDescent="0.25">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row>
    <row r="335" spans="1:45" x14ac:dyDescent="0.25">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row>
    <row r="336" spans="1:45" x14ac:dyDescent="0.25">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row>
    <row r="337" spans="1:45" x14ac:dyDescent="0.25">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row>
    <row r="338" spans="1:45" x14ac:dyDescent="0.25">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row>
    <row r="339" spans="1:45" x14ac:dyDescent="0.25">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row>
    <row r="340" spans="1:45" x14ac:dyDescent="0.25">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row>
    <row r="341" spans="1:45" x14ac:dyDescent="0.25">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row>
    <row r="342" spans="1:45" x14ac:dyDescent="0.25">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row>
    <row r="343" spans="1:45" x14ac:dyDescent="0.25">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row>
    <row r="344" spans="1:45" x14ac:dyDescent="0.25">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row>
    <row r="345" spans="1:45" x14ac:dyDescent="0.25">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row>
    <row r="346" spans="1:45" x14ac:dyDescent="0.25">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row>
    <row r="347" spans="1:45" x14ac:dyDescent="0.25">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row>
    <row r="348" spans="1:45" x14ac:dyDescent="0.25">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row>
    <row r="349" spans="1:45" x14ac:dyDescent="0.25">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row>
    <row r="350" spans="1:45" x14ac:dyDescent="0.25">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row>
    <row r="351" spans="1:45" x14ac:dyDescent="0.25">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row>
    <row r="352" spans="1:45" x14ac:dyDescent="0.25">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row>
    <row r="353" spans="1:45" x14ac:dyDescent="0.25">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row>
    <row r="354" spans="1:45" x14ac:dyDescent="0.25">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row>
    <row r="355" spans="1:45" x14ac:dyDescent="0.25">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row>
    <row r="356" spans="1:45" x14ac:dyDescent="0.25">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row>
    <row r="357" spans="1:45" x14ac:dyDescent="0.25">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row>
    <row r="358" spans="1:45" x14ac:dyDescent="0.25">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row>
    <row r="359" spans="1:45" x14ac:dyDescent="0.25">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row>
    <row r="360" spans="1:45" x14ac:dyDescent="0.25">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row>
    <row r="361" spans="1:45" x14ac:dyDescent="0.25">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row>
    <row r="362" spans="1:45" x14ac:dyDescent="0.25">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row>
    <row r="363" spans="1:45" x14ac:dyDescent="0.25">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row>
    <row r="364" spans="1:45" x14ac:dyDescent="0.25">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row>
    <row r="365" spans="1:45" x14ac:dyDescent="0.25">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row>
    <row r="366" spans="1:45" x14ac:dyDescent="0.25">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row>
    <row r="367" spans="1:45" x14ac:dyDescent="0.25">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row>
    <row r="368" spans="1:45" x14ac:dyDescent="0.25">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row>
    <row r="369" spans="1:45" x14ac:dyDescent="0.25">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row>
    <row r="370" spans="1:45" x14ac:dyDescent="0.25">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row>
    <row r="371" spans="1:45" x14ac:dyDescent="0.25">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row>
    <row r="372" spans="1:45" x14ac:dyDescent="0.25">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row>
    <row r="373" spans="1:45" x14ac:dyDescent="0.25">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row>
    <row r="374" spans="1:45" x14ac:dyDescent="0.25">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row>
    <row r="375" spans="1:45" x14ac:dyDescent="0.25">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row>
    <row r="376" spans="1:45" x14ac:dyDescent="0.25">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row>
    <row r="377" spans="1:45" x14ac:dyDescent="0.25">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row>
    <row r="378" spans="1:45" x14ac:dyDescent="0.25">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row>
    <row r="379" spans="1:45" x14ac:dyDescent="0.25">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row>
    <row r="380" spans="1:45" x14ac:dyDescent="0.25">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row>
    <row r="381" spans="1:45" x14ac:dyDescent="0.25">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row>
    <row r="382" spans="1:45" x14ac:dyDescent="0.25">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row>
    <row r="383" spans="1:45" x14ac:dyDescent="0.25">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row>
    <row r="384" spans="1:45" x14ac:dyDescent="0.25">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row>
    <row r="385" spans="1:45" x14ac:dyDescent="0.25">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row>
    <row r="386" spans="1:45" x14ac:dyDescent="0.25">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row>
    <row r="387" spans="1:45" x14ac:dyDescent="0.25">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row>
    <row r="388" spans="1:45" x14ac:dyDescent="0.25">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row>
    <row r="389" spans="1:45" x14ac:dyDescent="0.25">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row>
    <row r="390" spans="1:45" x14ac:dyDescent="0.25">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row>
    <row r="391" spans="1:45" x14ac:dyDescent="0.25">
      <c r="A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row>
    <row r="392" spans="1:45" x14ac:dyDescent="0.25">
      <c r="A392" s="41"/>
      <c r="J392" s="4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row>
    <row r="393" spans="1:45" x14ac:dyDescent="0.25">
      <c r="A393" s="41"/>
      <c r="J393" s="4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row>
    <row r="394" spans="1:45" x14ac:dyDescent="0.25">
      <c r="A394" s="41"/>
      <c r="J394" s="4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row>
    <row r="395" spans="1:45" x14ac:dyDescent="0.25">
      <c r="A395" s="41"/>
      <c r="J395" s="4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row>
    <row r="396" spans="1:45" x14ac:dyDescent="0.25">
      <c r="A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row>
    <row r="397" spans="1:45" x14ac:dyDescent="0.25">
      <c r="A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row>
    <row r="398" spans="1:45" x14ac:dyDescent="0.25">
      <c r="A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row>
    <row r="399" spans="1:45" x14ac:dyDescent="0.25">
      <c r="A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row>
    <row r="400" spans="1:45" x14ac:dyDescent="0.25">
      <c r="A400" s="41"/>
      <c r="J400" s="4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row>
    <row r="401" spans="1:45" x14ac:dyDescent="0.25">
      <c r="A401" s="41"/>
      <c r="J401" s="4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row>
    <row r="402" spans="1:45" x14ac:dyDescent="0.25">
      <c r="A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row>
    <row r="403" spans="1:45" x14ac:dyDescent="0.25">
      <c r="A403" s="41"/>
      <c r="J403" s="4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row>
    <row r="404" spans="1:45" x14ac:dyDescent="0.25">
      <c r="A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row>
    <row r="405" spans="1:45" x14ac:dyDescent="0.25">
      <c r="A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row>
    <row r="406" spans="1:45" x14ac:dyDescent="0.25">
      <c r="A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row>
    <row r="407" spans="1:45" x14ac:dyDescent="0.25">
      <c r="A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row>
    <row r="408" spans="1:45" x14ac:dyDescent="0.25">
      <c r="A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row>
    <row r="409" spans="1:45" x14ac:dyDescent="0.25">
      <c r="A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row>
    <row r="410" spans="1:45" x14ac:dyDescent="0.25">
      <c r="A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row>
    <row r="411" spans="1:45" x14ac:dyDescent="0.25">
      <c r="A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row>
    <row r="412" spans="1:45" x14ac:dyDescent="0.25">
      <c r="A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row>
    <row r="413" spans="1:45" x14ac:dyDescent="0.25">
      <c r="A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row>
    <row r="414" spans="1:45" x14ac:dyDescent="0.25">
      <c r="A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row>
    <row r="415" spans="1:45" x14ac:dyDescent="0.25">
      <c r="A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row>
    <row r="416" spans="1:45" x14ac:dyDescent="0.25">
      <c r="A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row>
    <row r="417" spans="1:45" x14ac:dyDescent="0.25">
      <c r="A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row>
    <row r="418" spans="1:45" x14ac:dyDescent="0.25">
      <c r="A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row>
    <row r="419" spans="1:45" x14ac:dyDescent="0.25">
      <c r="A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row>
    <row r="420" spans="1:45" x14ac:dyDescent="0.25">
      <c r="A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row>
    <row r="421" spans="1:45" x14ac:dyDescent="0.25">
      <c r="A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row>
    <row r="422" spans="1:45" x14ac:dyDescent="0.25">
      <c r="A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row>
    <row r="423" spans="1:45" x14ac:dyDescent="0.25">
      <c r="A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row>
    <row r="424" spans="1:45" x14ac:dyDescent="0.25">
      <c r="A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row>
    <row r="425" spans="1:45" x14ac:dyDescent="0.25">
      <c r="A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row>
    <row r="426" spans="1:45" x14ac:dyDescent="0.25">
      <c r="A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row>
    <row r="427" spans="1:45" x14ac:dyDescent="0.25">
      <c r="A427" s="41"/>
      <c r="J427" s="4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row>
    <row r="428" spans="1:45" x14ac:dyDescent="0.25">
      <c r="A428" s="41"/>
      <c r="J428" s="4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row>
    <row r="429" spans="1:45" x14ac:dyDescent="0.25">
      <c r="A429" s="41"/>
      <c r="J429" s="4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row>
    <row r="430" spans="1:45" x14ac:dyDescent="0.25">
      <c r="A430" s="41"/>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row>
    <row r="431" spans="1:45" x14ac:dyDescent="0.25">
      <c r="A431" s="41"/>
      <c r="J431" s="4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row>
    <row r="432" spans="1:45" x14ac:dyDescent="0.25">
      <c r="A432" s="41"/>
      <c r="J432" s="4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row>
    <row r="433" spans="1:45" x14ac:dyDescent="0.25">
      <c r="A433" s="41"/>
      <c r="J433" s="4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row>
    <row r="434" spans="1:45" x14ac:dyDescent="0.25">
      <c r="A434" s="41"/>
      <c r="J434" s="4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row>
    <row r="435" spans="1:45" x14ac:dyDescent="0.25">
      <c r="A435" s="41"/>
      <c r="J435" s="4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row>
    <row r="436" spans="1:45" x14ac:dyDescent="0.25">
      <c r="A436" s="41"/>
      <c r="J436" s="4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row>
    <row r="437" spans="1:45" x14ac:dyDescent="0.25">
      <c r="A437" s="41"/>
      <c r="J437" s="4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row>
    <row r="438" spans="1:45" x14ac:dyDescent="0.25">
      <c r="A438" s="41"/>
      <c r="J438" s="4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row>
    <row r="439" spans="1:45" x14ac:dyDescent="0.25">
      <c r="A439" s="41"/>
      <c r="J439" s="4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row>
    <row r="440" spans="1:45" x14ac:dyDescent="0.25">
      <c r="A440" s="41"/>
      <c r="J440" s="4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row>
    <row r="441" spans="1:45" x14ac:dyDescent="0.25">
      <c r="A441" s="41"/>
      <c r="J441" s="4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row>
    <row r="442" spans="1:45" x14ac:dyDescent="0.25">
      <c r="A442" s="41"/>
      <c r="J442" s="4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row>
    <row r="443" spans="1:45" x14ac:dyDescent="0.25">
      <c r="A443" s="41"/>
      <c r="J443" s="4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row>
    <row r="444" spans="1:45" x14ac:dyDescent="0.25">
      <c r="A444" s="41"/>
      <c r="J444" s="4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row>
    <row r="445" spans="1:45" x14ac:dyDescent="0.25">
      <c r="A445" s="41"/>
    </row>
    <row r="446" spans="1:45" x14ac:dyDescent="0.25">
      <c r="A446" s="41"/>
    </row>
    <row r="447" spans="1:45" x14ac:dyDescent="0.25">
      <c r="A447" s="41"/>
    </row>
    <row r="448" spans="1:45" x14ac:dyDescent="0.25">
      <c r="A448" s="41"/>
    </row>
  </sheetData>
  <mergeCells count="17">
    <mergeCell ref="J256:L261"/>
    <mergeCell ref="M256:O261"/>
    <mergeCell ref="P256:R261"/>
    <mergeCell ref="S256:U261"/>
    <mergeCell ref="V256:X261"/>
    <mergeCell ref="Z56:AE105"/>
    <mergeCell ref="E56:I105"/>
    <mergeCell ref="Z6:AE55"/>
    <mergeCell ref="B2:I4"/>
    <mergeCell ref="J2:X4"/>
    <mergeCell ref="B6:D255"/>
    <mergeCell ref="E6:I55"/>
    <mergeCell ref="E206:I255"/>
    <mergeCell ref="Z156:AE205"/>
    <mergeCell ref="E156:I205"/>
    <mergeCell ref="Z106:AE155"/>
    <mergeCell ref="E106:I15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M153"/>
  <sheetViews>
    <sheetView tabSelected="1" zoomScale="69" zoomScaleNormal="69" workbookViewId="0">
      <pane ySplit="6" topLeftCell="A7" activePane="bottomLeft" state="frozen"/>
      <selection activeCell="A6" sqref="A6"/>
      <selection pane="bottomLeft" activeCell="B5" sqref="B5:B6"/>
    </sheetView>
  </sheetViews>
  <sheetFormatPr baseColWidth="10" defaultColWidth="11.42578125" defaultRowHeight="16.5" x14ac:dyDescent="0.25"/>
  <cols>
    <col min="1" max="1" width="4" style="1" bestFit="1" customWidth="1"/>
    <col min="2" max="2" width="21.7109375" style="1" customWidth="1"/>
    <col min="3" max="3" width="25.5703125" style="1" customWidth="1"/>
    <col min="4" max="4" width="20.5703125" style="1" customWidth="1"/>
    <col min="5" max="5" width="15.5703125" style="1" customWidth="1"/>
    <col min="6" max="6" width="24.42578125" style="1" customWidth="1"/>
    <col min="7" max="7" width="21.85546875" style="1" customWidth="1"/>
    <col min="8" max="8" width="32.42578125" style="2" customWidth="1"/>
    <col min="9" max="9" width="19" style="1" customWidth="1"/>
    <col min="10" max="10" width="17.85546875" style="1" customWidth="1"/>
    <col min="11" max="11" width="16.5703125" style="1" customWidth="1"/>
    <col min="12" max="12" width="6.28515625" style="1" customWidth="1"/>
    <col min="13" max="13" width="33" style="1" customWidth="1"/>
    <col min="14" max="14" width="42" style="1" customWidth="1"/>
    <col min="15" max="15" width="15.42578125" style="1" customWidth="1"/>
    <col min="16" max="16" width="6.28515625" style="1" customWidth="1"/>
    <col min="17" max="17" width="16" style="1" customWidth="1"/>
    <col min="18" max="18" width="5.85546875" style="1" customWidth="1"/>
    <col min="19" max="19" width="45.140625" style="2" customWidth="1"/>
    <col min="20" max="20" width="15.140625" style="1" customWidth="1"/>
    <col min="21" max="21" width="6.85546875" style="1" customWidth="1"/>
    <col min="22" max="22" width="5" style="1" customWidth="1"/>
    <col min="23" max="23" width="5.5703125" style="1" customWidth="1"/>
    <col min="24" max="24" width="7.140625" style="1" customWidth="1"/>
    <col min="25" max="25" width="6.7109375" style="1" customWidth="1"/>
    <col min="26" max="26" width="7.5703125" style="1" customWidth="1"/>
    <col min="27" max="27" width="10.5703125" style="1" customWidth="1"/>
    <col min="28" max="28" width="8.7109375" style="1" customWidth="1"/>
    <col min="29" max="29" width="8.85546875" style="1" customWidth="1"/>
    <col min="30" max="30" width="9.28515625" style="1" customWidth="1"/>
    <col min="31" max="31" width="9.42578125" style="1" customWidth="1"/>
    <col min="32" max="32" width="8.42578125" style="1" customWidth="1"/>
    <col min="33" max="33" width="7.28515625" style="1" customWidth="1"/>
    <col min="34" max="34" width="23" style="2" customWidth="1"/>
    <col min="35" max="35" width="18.85546875" style="1" customWidth="1"/>
    <col min="36" max="36" width="12.5703125" style="97" customWidth="1"/>
    <col min="37" max="37" width="16.140625" style="97" bestFit="1" customWidth="1"/>
    <col min="38" max="38" width="18.5703125" style="98" customWidth="1"/>
    <col min="39" max="39" width="21" style="2" customWidth="1"/>
    <col min="40" max="94" width="11.42578125" style="190" customWidth="1"/>
    <col min="95" max="16384" width="11.42578125" style="190"/>
  </cols>
  <sheetData>
    <row r="1" spans="1:39" ht="16.5" customHeight="1" x14ac:dyDescent="0.25">
      <c r="A1" s="419" t="s">
        <v>604</v>
      </c>
      <c r="B1" s="420"/>
      <c r="C1" s="420"/>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c r="AK1" s="420"/>
      <c r="AL1" s="420"/>
      <c r="AM1" s="421"/>
    </row>
    <row r="2" spans="1:39" ht="24" customHeight="1" x14ac:dyDescent="0.25">
      <c r="A2" s="422"/>
      <c r="B2" s="423"/>
      <c r="C2" s="423"/>
      <c r="D2" s="423"/>
      <c r="E2" s="423"/>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c r="AE2" s="423"/>
      <c r="AF2" s="423"/>
      <c r="AG2" s="423"/>
      <c r="AH2" s="423"/>
      <c r="AI2" s="423"/>
      <c r="AJ2" s="423"/>
      <c r="AK2" s="423"/>
      <c r="AL2" s="423"/>
      <c r="AM2" s="424"/>
    </row>
    <row r="3" spans="1:39" x14ac:dyDescent="0.25">
      <c r="A3" s="22"/>
      <c r="B3" s="22"/>
      <c r="C3" s="22"/>
      <c r="D3" s="22"/>
      <c r="E3" s="23"/>
      <c r="F3" s="22"/>
      <c r="G3" s="22"/>
      <c r="H3" s="21"/>
      <c r="I3" s="22"/>
      <c r="J3" s="22"/>
      <c r="K3" s="22"/>
      <c r="L3" s="22"/>
      <c r="M3" s="22"/>
      <c r="N3" s="22"/>
      <c r="O3" s="22"/>
      <c r="P3" s="22"/>
      <c r="Q3" s="22"/>
      <c r="R3" s="22"/>
      <c r="S3" s="21"/>
      <c r="T3" s="22"/>
      <c r="U3" s="22"/>
      <c r="V3" s="22"/>
      <c r="W3" s="22"/>
      <c r="X3" s="22"/>
      <c r="Y3" s="22"/>
      <c r="Z3" s="22"/>
      <c r="AA3" s="22"/>
      <c r="AB3" s="22"/>
      <c r="AC3" s="22"/>
      <c r="AD3" s="22"/>
      <c r="AE3" s="22"/>
      <c r="AF3" s="22"/>
      <c r="AG3" s="22"/>
      <c r="AH3" s="21"/>
      <c r="AI3" s="22"/>
      <c r="AJ3" s="95"/>
      <c r="AK3" s="95"/>
      <c r="AL3" s="96"/>
      <c r="AM3" s="21"/>
    </row>
    <row r="4" spans="1:39" x14ac:dyDescent="0.25">
      <c r="A4" s="425" t="s">
        <v>125</v>
      </c>
      <c r="B4" s="426"/>
      <c r="C4" s="426"/>
      <c r="D4" s="426"/>
      <c r="E4" s="426"/>
      <c r="F4" s="426"/>
      <c r="G4" s="426"/>
      <c r="H4" s="426"/>
      <c r="I4" s="426"/>
      <c r="J4" s="427"/>
      <c r="K4" s="425" t="s">
        <v>126</v>
      </c>
      <c r="L4" s="426"/>
      <c r="M4" s="426"/>
      <c r="N4" s="426"/>
      <c r="O4" s="426"/>
      <c r="P4" s="426"/>
      <c r="Q4" s="427"/>
      <c r="R4" s="425" t="s">
        <v>127</v>
      </c>
      <c r="S4" s="426"/>
      <c r="T4" s="426"/>
      <c r="U4" s="426"/>
      <c r="V4" s="426"/>
      <c r="W4" s="426"/>
      <c r="X4" s="426"/>
      <c r="Y4" s="426"/>
      <c r="Z4" s="427"/>
      <c r="AA4" s="425" t="s">
        <v>128</v>
      </c>
      <c r="AB4" s="426"/>
      <c r="AC4" s="426"/>
      <c r="AD4" s="426"/>
      <c r="AE4" s="426"/>
      <c r="AF4" s="426"/>
      <c r="AG4" s="427"/>
      <c r="AH4" s="425" t="s">
        <v>34</v>
      </c>
      <c r="AI4" s="426"/>
      <c r="AJ4" s="426"/>
      <c r="AK4" s="426"/>
      <c r="AL4" s="426"/>
      <c r="AM4" s="427"/>
    </row>
    <row r="5" spans="1:39" ht="16.5" customHeight="1" x14ac:dyDescent="0.25">
      <c r="A5" s="432" t="s">
        <v>0</v>
      </c>
      <c r="B5" s="435" t="s">
        <v>188</v>
      </c>
      <c r="C5" s="435" t="s">
        <v>189</v>
      </c>
      <c r="D5" s="435" t="s">
        <v>172</v>
      </c>
      <c r="E5" s="437" t="s">
        <v>2</v>
      </c>
      <c r="F5" s="435" t="s">
        <v>3</v>
      </c>
      <c r="G5" s="435" t="s">
        <v>38</v>
      </c>
      <c r="H5" s="436" t="s">
        <v>1</v>
      </c>
      <c r="I5" s="434" t="s">
        <v>44</v>
      </c>
      <c r="J5" s="435" t="s">
        <v>121</v>
      </c>
      <c r="K5" s="438" t="s">
        <v>33</v>
      </c>
      <c r="L5" s="439" t="s">
        <v>5</v>
      </c>
      <c r="M5" s="434" t="s">
        <v>80</v>
      </c>
      <c r="N5" s="434" t="s">
        <v>85</v>
      </c>
      <c r="O5" s="441" t="s">
        <v>39</v>
      </c>
      <c r="P5" s="439" t="s">
        <v>5</v>
      </c>
      <c r="Q5" s="435" t="s">
        <v>42</v>
      </c>
      <c r="R5" s="428" t="s">
        <v>11</v>
      </c>
      <c r="S5" s="431" t="s">
        <v>137</v>
      </c>
      <c r="T5" s="434" t="s">
        <v>12</v>
      </c>
      <c r="U5" s="431" t="s">
        <v>8</v>
      </c>
      <c r="V5" s="431"/>
      <c r="W5" s="431"/>
      <c r="X5" s="431"/>
      <c r="Y5" s="431"/>
      <c r="Z5" s="431"/>
      <c r="AA5" s="430" t="s">
        <v>124</v>
      </c>
      <c r="AB5" s="430" t="s">
        <v>40</v>
      </c>
      <c r="AC5" s="430" t="s">
        <v>5</v>
      </c>
      <c r="AD5" s="430" t="s">
        <v>41</v>
      </c>
      <c r="AE5" s="430" t="s">
        <v>5</v>
      </c>
      <c r="AF5" s="430" t="s">
        <v>43</v>
      </c>
      <c r="AG5" s="428" t="s">
        <v>29</v>
      </c>
      <c r="AH5" s="431" t="s">
        <v>190</v>
      </c>
      <c r="AI5" s="431" t="s">
        <v>204</v>
      </c>
      <c r="AJ5" s="431" t="s">
        <v>194</v>
      </c>
      <c r="AK5" s="431" t="s">
        <v>195</v>
      </c>
      <c r="AL5" s="431" t="s">
        <v>591</v>
      </c>
      <c r="AM5" s="431" t="s">
        <v>35</v>
      </c>
    </row>
    <row r="6" spans="1:39" s="191" customFormat="1" ht="58.5" customHeight="1" x14ac:dyDescent="0.25">
      <c r="A6" s="433"/>
      <c r="B6" s="431"/>
      <c r="C6" s="431"/>
      <c r="D6" s="431"/>
      <c r="E6" s="437"/>
      <c r="F6" s="431"/>
      <c r="G6" s="431"/>
      <c r="H6" s="437"/>
      <c r="I6" s="435"/>
      <c r="J6" s="431"/>
      <c r="K6" s="435"/>
      <c r="L6" s="440"/>
      <c r="M6" s="435"/>
      <c r="N6" s="435"/>
      <c r="O6" s="440"/>
      <c r="P6" s="440"/>
      <c r="Q6" s="431"/>
      <c r="R6" s="429"/>
      <c r="S6" s="431"/>
      <c r="T6" s="435"/>
      <c r="U6" s="4" t="s">
        <v>13</v>
      </c>
      <c r="V6" s="4" t="s">
        <v>17</v>
      </c>
      <c r="W6" s="4" t="s">
        <v>28</v>
      </c>
      <c r="X6" s="4" t="s">
        <v>18</v>
      </c>
      <c r="Y6" s="4" t="s">
        <v>21</v>
      </c>
      <c r="Z6" s="4" t="s">
        <v>24</v>
      </c>
      <c r="AA6" s="430"/>
      <c r="AB6" s="430"/>
      <c r="AC6" s="430"/>
      <c r="AD6" s="430"/>
      <c r="AE6" s="430"/>
      <c r="AF6" s="430"/>
      <c r="AG6" s="429"/>
      <c r="AH6" s="431"/>
      <c r="AI6" s="431"/>
      <c r="AJ6" s="431"/>
      <c r="AK6" s="431"/>
      <c r="AL6" s="431"/>
      <c r="AM6" s="431"/>
    </row>
    <row r="7" spans="1:39" s="136" customFormat="1" ht="167.25" customHeight="1" x14ac:dyDescent="0.25">
      <c r="A7" s="405">
        <v>1</v>
      </c>
      <c r="B7" s="379" t="s">
        <v>326</v>
      </c>
      <c r="C7" s="400" t="s">
        <v>373</v>
      </c>
      <c r="D7" s="400" t="s">
        <v>191</v>
      </c>
      <c r="E7" s="387" t="s">
        <v>118</v>
      </c>
      <c r="F7" s="387" t="s">
        <v>430</v>
      </c>
      <c r="G7" s="387" t="s">
        <v>431</v>
      </c>
      <c r="H7" s="389" t="s">
        <v>534</v>
      </c>
      <c r="I7" s="387" t="s">
        <v>115</v>
      </c>
      <c r="J7" s="385">
        <v>4</v>
      </c>
      <c r="K7" s="382" t="str">
        <f>IF(J7&lt;=0,"",IF(J7&lt;=2,"Muy Baja",IF(J7&lt;=24,"Baja",IF(J7&lt;=500,"Media",IF(J7&lt;=5000,"Alta","Muy Alta")))))</f>
        <v>Baja</v>
      </c>
      <c r="L7" s="395">
        <f>IF(K7="","",IF(K7="Muy Baja",0.2,IF(K7="Baja",0.4,IF(K7="Media",0.6,IF(K7="Alta",0.8,IF(K7="Muy Alta",1,))))))</f>
        <v>0.4</v>
      </c>
      <c r="M7" s="398" t="s">
        <v>482</v>
      </c>
      <c r="N7" s="102" t="str">
        <f ca="1">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382" t="str">
        <f ca="1">IF(OR(N7='Tabla Impacto'!$C$11,N7='Tabla Impacto'!$D$11),"Leve",IF(OR(N7='Tabla Impacto'!$C$12,N7='Tabla Impacto'!$D$12),"Menor",IF(OR(N7='Tabla Impacto'!$C$13,N7='Tabla Impacto'!$D$13),"Moderado",IF(OR(N7='Tabla Impacto'!$C$14,N7='Tabla Impacto'!$D$14),"Mayor",IF(OR(N7='Tabla Impacto'!$C$15,N7='Tabla Impacto'!$D$15),"Catastrófico","")))))</f>
        <v>Moderado</v>
      </c>
      <c r="P7" s="395">
        <f ca="1">IF(O7="","",IF(O7="Leve",0.2,IF(O7="Menor",0.4,IF(O7="Moderado",0.6,IF(O7="Mayor",0.8,IF(O7="Catastrófico",1,))))))</f>
        <v>0.6</v>
      </c>
      <c r="Q7" s="392" t="str">
        <f ca="1">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03">
        <v>1</v>
      </c>
      <c r="S7" s="83" t="s">
        <v>192</v>
      </c>
      <c r="T7" s="104" t="str">
        <f>IF(OR(U7="Preventivo",U7="Detectivo"),"Probabilidad",IF(U7="Correctivo","Impacto",""))</f>
        <v>Probabilidad</v>
      </c>
      <c r="U7" s="105" t="s">
        <v>14</v>
      </c>
      <c r="V7" s="105" t="s">
        <v>9</v>
      </c>
      <c r="W7" s="106" t="str">
        <f>IF(AND(U7="Preventivo",V7="Automático"),"50%",IF(AND(U7="Preventivo",V7="Manual"),"40%",IF(AND(U7="Detectivo",V7="Automático"),"40%",IF(AND(U7="Detectivo",V7="Manual"),"30%",IF(AND(U7="Correctivo",V7="Automático"),"35%",IF(AND(U7="Correctivo",V7="Manual"),"25%",""))))))</f>
        <v>40%</v>
      </c>
      <c r="X7" s="105" t="s">
        <v>19</v>
      </c>
      <c r="Y7" s="105" t="s">
        <v>22</v>
      </c>
      <c r="Z7" s="105" t="s">
        <v>110</v>
      </c>
      <c r="AA7" s="107">
        <f>IFERROR(IF(T7="Probabilidad",($L$7-(+$L$7*W7)),IF(T7="Impacto",$L$7,"")),"")</f>
        <v>0.24</v>
      </c>
      <c r="AB7" s="108" t="str">
        <f>IFERROR(IF(AA7="","",IF(AA7&lt;=0.2,"Muy Baja",IF(AA7&lt;=0.4,"Baja",IF(AA7&lt;=0.6,"Media",IF(AA7&lt;=0.8,"Alta","Muy Alta"))))),"")</f>
        <v>Baja</v>
      </c>
      <c r="AC7" s="109">
        <f>+AA7</f>
        <v>0.24</v>
      </c>
      <c r="AD7" s="108" t="str">
        <f ca="1">IFERROR(IF(AE7="","",IF(AE7&lt;=0.2,"Leve",IF(AE7&lt;=0.4,"Menor",IF(AE7&lt;=0.6,"Moderado",IF(AE7&lt;=0.8,"Mayor","Catastrófico"))))),"")</f>
        <v>Moderado</v>
      </c>
      <c r="AE7" s="109">
        <f ca="1">IFERROR(IF(T7="Impacto",($P$7-(+$P$7*W7)),IF(T7="Probabilidad",$P$7,"")),"")</f>
        <v>0.6</v>
      </c>
      <c r="AF7" s="110" t="str">
        <f ca="1">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11" t="s">
        <v>122</v>
      </c>
      <c r="AH7" s="112" t="s">
        <v>533</v>
      </c>
      <c r="AI7" s="113" t="s">
        <v>203</v>
      </c>
      <c r="AJ7" s="114" t="s">
        <v>196</v>
      </c>
      <c r="AK7" s="114" t="s">
        <v>196</v>
      </c>
      <c r="AL7" s="83" t="s">
        <v>193</v>
      </c>
      <c r="AM7" s="113"/>
    </row>
    <row r="8" spans="1:39" s="136" customFormat="1" ht="167.25" customHeight="1" x14ac:dyDescent="0.25">
      <c r="A8" s="404"/>
      <c r="B8" s="380"/>
      <c r="C8" s="403"/>
      <c r="D8" s="401"/>
      <c r="E8" s="388"/>
      <c r="F8" s="388"/>
      <c r="G8" s="388"/>
      <c r="H8" s="390"/>
      <c r="I8" s="388"/>
      <c r="J8" s="386"/>
      <c r="K8" s="383"/>
      <c r="L8" s="396"/>
      <c r="M8" s="399"/>
      <c r="N8" s="115"/>
      <c r="O8" s="383"/>
      <c r="P8" s="396"/>
      <c r="Q8" s="393"/>
      <c r="R8" s="103">
        <v>2</v>
      </c>
      <c r="S8" s="83"/>
      <c r="T8" s="104" t="str">
        <f t="shared" ref="T8:T9" si="0">IF(OR(U8="Preventivo",U8="Detectivo"),"Probabilidad",IF(U8="Correctivo","Impacto",""))</f>
        <v/>
      </c>
      <c r="U8" s="105"/>
      <c r="V8" s="105"/>
      <c r="W8" s="106" t="str">
        <f t="shared" ref="W8" si="1">IF(AND(U8="Preventivo",V8="Automático"),"50%",IF(AND(U8="Preventivo",V8="Manual"),"40%",IF(AND(U8="Detectivo",V8="Automático"),"40%",IF(AND(U8="Detectivo",V8="Manual"),"30%",IF(AND(U8="Correctivo",V8="Automático"),"35%",IF(AND(U8="Correctivo",V8="Manual"),"25%",""))))))</f>
        <v/>
      </c>
      <c r="X8" s="105"/>
      <c r="Y8" s="105"/>
      <c r="Z8" s="105"/>
      <c r="AA8" s="107" t="str">
        <f>IFERROR(IF(T8="Probabilidad",(AA7-(+AA7*W8)),IF(T8="Impacto",$L$7,"")),"")</f>
        <v/>
      </c>
      <c r="AB8" s="108" t="str">
        <f t="shared" ref="AB8:AB9" si="2">IFERROR(IF(AA8="","",IF(AA8&lt;=0.2,"Muy Baja",IF(AA8&lt;=0.4,"Baja",IF(AA8&lt;=0.6,"Media",IF(AA8&lt;=0.8,"Alta","Muy Alta"))))),"")</f>
        <v/>
      </c>
      <c r="AC8" s="109" t="str">
        <f t="shared" ref="AC8:AC9" si="3">+AA8</f>
        <v/>
      </c>
      <c r="AD8" s="108" t="str">
        <f t="shared" ref="AD8:AD9" si="4">IFERROR(IF(AE8="","",IF(AE8&lt;=0.2,"Leve",IF(AE8&lt;=0.4,"Menor",IF(AE8&lt;=0.6,"Moderado",IF(AE8&lt;=0.8,"Mayor","Catastrófico"))))),"")</f>
        <v/>
      </c>
      <c r="AE8" s="109" t="str">
        <f t="shared" ref="AE8:AE9" si="5">IFERROR(IF(T8="Impacto",($P$7-(+$P$7*W8)),IF(T8="Probabilidad",$P$7,"")),"")</f>
        <v/>
      </c>
      <c r="AF8" s="110"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
      </c>
      <c r="AG8" s="111"/>
      <c r="AH8" s="83"/>
      <c r="AI8" s="113"/>
      <c r="AJ8" s="114"/>
      <c r="AK8" s="114"/>
      <c r="AL8" s="83"/>
      <c r="AM8" s="113"/>
    </row>
    <row r="9" spans="1:39" s="136" customFormat="1" ht="167.25" customHeight="1" x14ac:dyDescent="0.25">
      <c r="A9" s="404"/>
      <c r="B9" s="381"/>
      <c r="C9" s="403"/>
      <c r="D9" s="401"/>
      <c r="E9" s="388"/>
      <c r="F9" s="388"/>
      <c r="G9" s="388"/>
      <c r="H9" s="390"/>
      <c r="I9" s="388"/>
      <c r="J9" s="386"/>
      <c r="K9" s="384"/>
      <c r="L9" s="397"/>
      <c r="M9" s="399"/>
      <c r="N9" s="115"/>
      <c r="O9" s="384"/>
      <c r="P9" s="397"/>
      <c r="Q9" s="394"/>
      <c r="R9" s="103">
        <v>3</v>
      </c>
      <c r="S9" s="83"/>
      <c r="T9" s="104" t="str">
        <f t="shared" si="0"/>
        <v/>
      </c>
      <c r="U9" s="105"/>
      <c r="V9" s="105"/>
      <c r="W9" s="106"/>
      <c r="X9" s="105"/>
      <c r="Y9" s="105"/>
      <c r="Z9" s="105"/>
      <c r="AA9" s="107" t="str">
        <f>IFERROR(IF(T9="Probabilidad",(AA8-(+AA8*W9)),IF(T9="Impacto",$L$7,"")),"")</f>
        <v/>
      </c>
      <c r="AB9" s="108" t="str">
        <f t="shared" si="2"/>
        <v/>
      </c>
      <c r="AC9" s="109" t="str">
        <f t="shared" si="3"/>
        <v/>
      </c>
      <c r="AD9" s="108" t="str">
        <f t="shared" si="4"/>
        <v/>
      </c>
      <c r="AE9" s="109" t="str">
        <f t="shared" si="5"/>
        <v/>
      </c>
      <c r="AF9" s="110" t="str">
        <f t="shared" si="6"/>
        <v/>
      </c>
      <c r="AG9" s="111"/>
      <c r="AH9" s="83"/>
      <c r="AI9" s="113"/>
      <c r="AJ9" s="114"/>
      <c r="AK9" s="114"/>
      <c r="AL9" s="83"/>
      <c r="AM9" s="113"/>
    </row>
    <row r="10" spans="1:39" s="136" customFormat="1" ht="151.5" customHeight="1" x14ac:dyDescent="0.25">
      <c r="A10" s="404">
        <v>2</v>
      </c>
      <c r="B10" s="379" t="s">
        <v>326</v>
      </c>
      <c r="C10" s="400" t="s">
        <v>373</v>
      </c>
      <c r="D10" s="400" t="s">
        <v>191</v>
      </c>
      <c r="E10" s="387" t="s">
        <v>120</v>
      </c>
      <c r="F10" s="391" t="s">
        <v>432</v>
      </c>
      <c r="G10" s="410" t="s">
        <v>433</v>
      </c>
      <c r="H10" s="412" t="s">
        <v>374</v>
      </c>
      <c r="I10" s="387" t="s">
        <v>327</v>
      </c>
      <c r="J10" s="385">
        <v>160</v>
      </c>
      <c r="K10" s="382" t="str">
        <f>IF(J10&lt;=0,"",IF(J10&lt;=2,"Muy Baja",IF(J10&lt;=24,"Baja",IF(J10&lt;=500,"Media",IF(J10&lt;=5000,"Alta","Muy Alta")))))</f>
        <v>Media</v>
      </c>
      <c r="L10" s="395">
        <f>IF(K10="","",IF(K10="Muy Baja",0.2,IF(K10="Baja",0.4,IF(K10="Media",0.6,IF(K10="Alta",0.8,IF(K10="Muy Alta",1,))))))</f>
        <v>0.6</v>
      </c>
      <c r="M10" s="398" t="s">
        <v>482</v>
      </c>
      <c r="N10" s="102" t="str">
        <f ca="1">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382" t="str">
        <f ca="1">IF(OR(N10='Tabla Impacto'!$C$11,N10='Tabla Impacto'!$D$11),"Leve",IF(OR(N10='Tabla Impacto'!$C$12,N10='Tabla Impacto'!$D$12),"Menor",IF(OR(N10='Tabla Impacto'!$C$13,N10='Tabla Impacto'!$D$13),"Moderado",IF(OR(N10='Tabla Impacto'!$C$14,N10='Tabla Impacto'!$D$14),"Mayor",IF(OR(N10='Tabla Impacto'!$C$15,N10='Tabla Impacto'!$D$15),"Catastrófico","")))))</f>
        <v>Moderado</v>
      </c>
      <c r="P10" s="395">
        <f ca="1">IF(O10="","",IF(O10="Leve",0.2,IF(O10="Menor",0.4,IF(O10="Moderado",0.6,IF(O10="Mayor",0.8,IF(O10="Catastrófico",1,))))))</f>
        <v>0.6</v>
      </c>
      <c r="Q10" s="392" t="str">
        <f ca="1">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03">
        <v>1</v>
      </c>
      <c r="S10" s="83" t="s">
        <v>197</v>
      </c>
      <c r="T10" s="104" t="str">
        <f t="shared" ref="T10:T13" si="7">IF(OR(U10="Preventivo",U10="Detectivo"),"Probabilidad",IF(U10="Correctivo","Impacto",""))</f>
        <v>Probabilidad</v>
      </c>
      <c r="U10" s="105" t="s">
        <v>14</v>
      </c>
      <c r="V10" s="105" t="s">
        <v>9</v>
      </c>
      <c r="W10" s="106" t="str">
        <f t="shared" ref="W10:W13" si="8">IF(AND(U10="Preventivo",V10="Automático"),"50%",IF(AND(U10="Preventivo",V10="Manual"),"40%",IF(AND(U10="Detectivo",V10="Automático"),"40%",IF(AND(U10="Detectivo",V10="Manual"),"30%",IF(AND(U10="Correctivo",V10="Automático"),"35%",IF(AND(U10="Correctivo",V10="Manual"),"25%",""))))))</f>
        <v>40%</v>
      </c>
      <c r="X10" s="105" t="s">
        <v>19</v>
      </c>
      <c r="Y10" s="105" t="s">
        <v>22</v>
      </c>
      <c r="Z10" s="105" t="s">
        <v>110</v>
      </c>
      <c r="AA10" s="107">
        <f t="shared" ref="AA10:AA13" si="9">IFERROR(IF(T10="Probabilidad",(L10-(+L10*W10)),IF(T10="Impacto",L10,"")),"")</f>
        <v>0.36</v>
      </c>
      <c r="AB10" s="108" t="str">
        <f t="shared" ref="AB10:AB13" si="10">IFERROR(IF(AA10="","",IF(AA10&lt;=0.2,"Muy Baja",IF(AA10&lt;=0.4,"Baja",IF(AA10&lt;=0.6,"Media",IF(AA10&lt;=0.8,"Alta","Muy Alta"))))),"")</f>
        <v>Baja</v>
      </c>
      <c r="AC10" s="109">
        <f t="shared" ref="AC10:AC13" si="11">+AA10</f>
        <v>0.36</v>
      </c>
      <c r="AD10" s="108" t="str">
        <f t="shared" ref="AD10:AD13" ca="1" si="12">IFERROR(IF(AE10="","",IF(AE10&lt;=0.2,"Leve",IF(AE10&lt;=0.4,"Menor",IF(AE10&lt;=0.6,"Moderado",IF(AE10&lt;=0.8,"Mayor","Catastrófico"))))),"")</f>
        <v>Moderado</v>
      </c>
      <c r="AE10" s="109">
        <f t="shared" ref="AE10:AE13" ca="1" si="13">IFERROR(IF(T10="Impacto",(P10-(+P10*W10)),IF(T10="Probabilidad",P10,"")),"")</f>
        <v>0.6</v>
      </c>
      <c r="AF10" s="110" t="str">
        <f t="shared" ref="AF10:AF13" ca="1"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11" t="s">
        <v>122</v>
      </c>
      <c r="AH10" s="92" t="s">
        <v>375</v>
      </c>
      <c r="AI10" s="100" t="s">
        <v>198</v>
      </c>
      <c r="AJ10" s="116" t="s">
        <v>199</v>
      </c>
      <c r="AK10" s="116" t="s">
        <v>199</v>
      </c>
      <c r="AL10" s="92" t="s">
        <v>376</v>
      </c>
      <c r="AM10" s="113"/>
    </row>
    <row r="11" spans="1:39" s="136" customFormat="1" ht="151.5" customHeight="1" x14ac:dyDescent="0.25">
      <c r="A11" s="404"/>
      <c r="B11" s="380"/>
      <c r="C11" s="403"/>
      <c r="D11" s="401"/>
      <c r="E11" s="388"/>
      <c r="F11" s="388"/>
      <c r="G11" s="411"/>
      <c r="H11" s="413"/>
      <c r="I11" s="388"/>
      <c r="J11" s="386"/>
      <c r="K11" s="383"/>
      <c r="L11" s="396"/>
      <c r="M11" s="399"/>
      <c r="N11" s="115"/>
      <c r="O11" s="383"/>
      <c r="P11" s="396"/>
      <c r="Q11" s="393"/>
      <c r="R11" s="103">
        <v>2</v>
      </c>
      <c r="S11" s="83"/>
      <c r="T11" s="104" t="str">
        <f t="shared" ref="T11:T12" si="15">IF(OR(U11="Preventivo",U11="Detectivo"),"Probabilidad",IF(U11="Correctivo","Impacto",""))</f>
        <v/>
      </c>
      <c r="U11" s="105"/>
      <c r="V11" s="105"/>
      <c r="W11" s="106"/>
      <c r="X11" s="105"/>
      <c r="Y11" s="105"/>
      <c r="Z11" s="105"/>
      <c r="AA11" s="107" t="str">
        <f>IFERROR(IF(T11="Probabilidad",(AA10-(+AA10*W11)),IF(T11="Impacto",L10,"")),"")</f>
        <v/>
      </c>
      <c r="AB11" s="108" t="str">
        <f t="shared" ref="AB11:AB12" si="16">IFERROR(IF(AA11="","",IF(AA11&lt;=0.2,"Muy Baja",IF(AA11&lt;=0.4,"Baja",IF(AA11&lt;=0.6,"Media",IF(AA11&lt;=0.8,"Alta","Muy Alta"))))),"")</f>
        <v/>
      </c>
      <c r="AC11" s="109" t="str">
        <f t="shared" ref="AC11:AC12" si="17">+AA11</f>
        <v/>
      </c>
      <c r="AD11" s="108" t="str">
        <f t="shared" ref="AD11:AD12" si="18">IFERROR(IF(AE11="","",IF(AE11&lt;=0.2,"Leve",IF(AE11&lt;=0.4,"Menor",IF(AE11&lt;=0.6,"Moderado",IF(AE11&lt;=0.8,"Mayor","Catastrófico"))))),"")</f>
        <v/>
      </c>
      <c r="AE11" s="109" t="str">
        <f>IFERROR(IF(T11="Impacto",(P10-(+P10*W11)),IF(T11="Probabilidad",P10,"")),"")</f>
        <v/>
      </c>
      <c r="AF11" s="110" t="str">
        <f t="shared" ref="AF11:AF12" si="19">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111"/>
      <c r="AH11" s="92"/>
      <c r="AI11" s="100"/>
      <c r="AJ11" s="116"/>
      <c r="AK11" s="116"/>
      <c r="AL11" s="92"/>
      <c r="AM11" s="113"/>
    </row>
    <row r="12" spans="1:39" s="136" customFormat="1" ht="151.5" customHeight="1" x14ac:dyDescent="0.25">
      <c r="A12" s="404"/>
      <c r="B12" s="381"/>
      <c r="C12" s="403"/>
      <c r="D12" s="401"/>
      <c r="E12" s="388"/>
      <c r="F12" s="388"/>
      <c r="G12" s="411"/>
      <c r="H12" s="413"/>
      <c r="I12" s="388"/>
      <c r="J12" s="386"/>
      <c r="K12" s="384"/>
      <c r="L12" s="397"/>
      <c r="M12" s="399"/>
      <c r="N12" s="115"/>
      <c r="O12" s="384"/>
      <c r="P12" s="397"/>
      <c r="Q12" s="394"/>
      <c r="R12" s="103">
        <v>3</v>
      </c>
      <c r="S12" s="83"/>
      <c r="T12" s="104" t="str">
        <f t="shared" si="15"/>
        <v/>
      </c>
      <c r="U12" s="105"/>
      <c r="V12" s="105"/>
      <c r="W12" s="106"/>
      <c r="X12" s="105"/>
      <c r="Y12" s="105"/>
      <c r="Z12" s="105"/>
      <c r="AA12" s="107" t="str">
        <f>IFERROR(IF(T12="Probabilidad",(AA11-(+AA11*W12)),IF(T12="Impacto",L10,"")),"")</f>
        <v/>
      </c>
      <c r="AB12" s="108" t="str">
        <f t="shared" si="16"/>
        <v/>
      </c>
      <c r="AC12" s="109" t="str">
        <f t="shared" si="17"/>
        <v/>
      </c>
      <c r="AD12" s="108" t="str">
        <f t="shared" si="18"/>
        <v/>
      </c>
      <c r="AE12" s="109" t="str">
        <f>IFERROR(IF(T12="Impacto",(P10-(+P10*W12)),IF(T12="Probabilidad",P10,"")),"")</f>
        <v/>
      </c>
      <c r="AF12" s="110" t="str">
        <f t="shared" si="19"/>
        <v/>
      </c>
      <c r="AG12" s="111"/>
      <c r="AH12" s="92"/>
      <c r="AI12" s="100"/>
      <c r="AJ12" s="116"/>
      <c r="AK12" s="116"/>
      <c r="AL12" s="92"/>
      <c r="AM12" s="113"/>
    </row>
    <row r="13" spans="1:39" s="192" customFormat="1" ht="151.5" customHeight="1" x14ac:dyDescent="0.25">
      <c r="A13" s="404">
        <v>3</v>
      </c>
      <c r="B13" s="379" t="s">
        <v>200</v>
      </c>
      <c r="C13" s="400" t="s">
        <v>352</v>
      </c>
      <c r="D13" s="400" t="s">
        <v>371</v>
      </c>
      <c r="E13" s="387" t="s">
        <v>118</v>
      </c>
      <c r="F13" s="387" t="s">
        <v>434</v>
      </c>
      <c r="G13" s="387" t="s">
        <v>201</v>
      </c>
      <c r="H13" s="389" t="s">
        <v>377</v>
      </c>
      <c r="I13" s="387" t="s">
        <v>327</v>
      </c>
      <c r="J13" s="385">
        <v>5000</v>
      </c>
      <c r="K13" s="382" t="str">
        <f>IF(J13&lt;=0,"",IF(J13&lt;=2,"Muy Baja",IF(J13&lt;=24,"Baja",IF(J13&lt;=500,"Media",IF(J13&lt;=5000,"Alta","Muy Alta")))))</f>
        <v>Alta</v>
      </c>
      <c r="L13" s="395">
        <f>IF(K13="","",IF(K13="Muy Baja",0.2,IF(K13="Baja",0.4,IF(K13="Media",0.6,IF(K13="Alta",0.8,IF(K13="Muy Alta",1,))))))</f>
        <v>0.8</v>
      </c>
      <c r="M13" s="398" t="s">
        <v>482</v>
      </c>
      <c r="N13" s="102" t="str">
        <f ca="1">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382" t="str">
        <f ca="1">IF(OR(N13='Tabla Impacto'!$C$11,N13='Tabla Impacto'!$D$11),"Leve",IF(OR(N13='Tabla Impacto'!$C$12,N13='Tabla Impacto'!$D$12),"Menor",IF(OR(N13='Tabla Impacto'!$C$13,N13='Tabla Impacto'!$D$13),"Moderado",IF(OR(N13='Tabla Impacto'!$C$14,N13='Tabla Impacto'!$D$14),"Mayor",IF(OR(N13='Tabla Impacto'!$C$15,N13='Tabla Impacto'!$D$15),"Catastrófico","")))))</f>
        <v>Moderado</v>
      </c>
      <c r="P13" s="395">
        <f ca="1">IF(O13="","",IF(O13="Leve",0.2,IF(O13="Menor",0.4,IF(O13="Moderado",0.6,IF(O13="Mayor",0.8,IF(O13="Catastrófico",1,))))))</f>
        <v>0.6</v>
      </c>
      <c r="Q13" s="392" t="str">
        <f ca="1">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03">
        <v>1</v>
      </c>
      <c r="S13" s="83" t="s">
        <v>202</v>
      </c>
      <c r="T13" s="104" t="str">
        <f t="shared" si="7"/>
        <v>Probabilidad</v>
      </c>
      <c r="U13" s="105" t="s">
        <v>14</v>
      </c>
      <c r="V13" s="105" t="s">
        <v>9</v>
      </c>
      <c r="W13" s="106" t="str">
        <f t="shared" si="8"/>
        <v>40%</v>
      </c>
      <c r="X13" s="105" t="s">
        <v>19</v>
      </c>
      <c r="Y13" s="105" t="s">
        <v>22</v>
      </c>
      <c r="Z13" s="105" t="s">
        <v>110</v>
      </c>
      <c r="AA13" s="107">
        <f t="shared" si="9"/>
        <v>0.48</v>
      </c>
      <c r="AB13" s="108" t="str">
        <f t="shared" si="10"/>
        <v>Media</v>
      </c>
      <c r="AC13" s="109">
        <f t="shared" si="11"/>
        <v>0.48</v>
      </c>
      <c r="AD13" s="108" t="str">
        <f t="shared" ca="1" si="12"/>
        <v>Moderado</v>
      </c>
      <c r="AE13" s="109">
        <f t="shared" ca="1" si="13"/>
        <v>0.6</v>
      </c>
      <c r="AF13" s="110" t="str">
        <f t="shared" ca="1" si="14"/>
        <v>Moderado</v>
      </c>
      <c r="AG13" s="111" t="s">
        <v>122</v>
      </c>
      <c r="AH13" s="99" t="s">
        <v>378</v>
      </c>
      <c r="AI13" s="117" t="s">
        <v>203</v>
      </c>
      <c r="AJ13" s="116" t="s">
        <v>199</v>
      </c>
      <c r="AK13" s="116" t="s">
        <v>199</v>
      </c>
      <c r="AL13" s="92" t="s">
        <v>379</v>
      </c>
      <c r="AM13" s="113"/>
    </row>
    <row r="14" spans="1:39" s="192" customFormat="1" ht="151.5" customHeight="1" x14ac:dyDescent="0.25">
      <c r="A14" s="404"/>
      <c r="B14" s="380"/>
      <c r="C14" s="403"/>
      <c r="D14" s="403"/>
      <c r="E14" s="388"/>
      <c r="F14" s="388"/>
      <c r="G14" s="388"/>
      <c r="H14" s="390"/>
      <c r="I14" s="388"/>
      <c r="J14" s="386"/>
      <c r="K14" s="383"/>
      <c r="L14" s="396"/>
      <c r="M14" s="399"/>
      <c r="N14" s="115"/>
      <c r="O14" s="383"/>
      <c r="P14" s="396"/>
      <c r="Q14" s="393"/>
      <c r="R14" s="103">
        <v>2</v>
      </c>
      <c r="S14" s="118"/>
      <c r="T14" s="104" t="str">
        <f t="shared" ref="T14:T15" si="20">IF(OR(U14="Preventivo",U14="Detectivo"),"Probabilidad",IF(U14="Correctivo","Impacto",""))</f>
        <v/>
      </c>
      <c r="U14" s="105"/>
      <c r="V14" s="105"/>
      <c r="W14" s="106"/>
      <c r="X14" s="105"/>
      <c r="Y14" s="105"/>
      <c r="Z14" s="105"/>
      <c r="AA14" s="107" t="str">
        <f>IFERROR(IF(T14="Probabilidad",(AA13-(+AA13*W14)),IF(T14="Impacto",L13,"")),"")</f>
        <v/>
      </c>
      <c r="AB14" s="108" t="str">
        <f t="shared" ref="AB14:AB15" si="21">IFERROR(IF(AA14="","",IF(AA14&lt;=0.2,"Muy Baja",IF(AA14&lt;=0.4,"Baja",IF(AA14&lt;=0.6,"Media",IF(AA14&lt;=0.8,"Alta","Muy Alta"))))),"")</f>
        <v/>
      </c>
      <c r="AC14" s="109" t="str">
        <f t="shared" ref="AC14:AC15" si="22">+AA14</f>
        <v/>
      </c>
      <c r="AD14" s="108" t="str">
        <f t="shared" ref="AD14:AD15" si="23">IFERROR(IF(AE14="","",IF(AE14&lt;=0.2,"Leve",IF(AE14&lt;=0.4,"Menor",IF(AE14&lt;=0.6,"Moderado",IF(AE14&lt;=0.8,"Mayor","Catastrófico"))))),"")</f>
        <v/>
      </c>
      <c r="AE14" s="109" t="str">
        <f>IFERROR(IF(T14="Impacto",(P13-(+P13*W14)),IF(T14="Probabilidad",P13,"")),"")</f>
        <v/>
      </c>
      <c r="AF14" s="110" t="str">
        <f t="shared" ref="AF14:AF15" si="24">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11"/>
      <c r="AH14" s="92"/>
      <c r="AI14" s="100"/>
      <c r="AJ14" s="116"/>
      <c r="AK14" s="116"/>
      <c r="AL14" s="92"/>
      <c r="AM14" s="113"/>
    </row>
    <row r="15" spans="1:39" s="192" customFormat="1" ht="151.5" customHeight="1" x14ac:dyDescent="0.25">
      <c r="A15" s="404"/>
      <c r="B15" s="381"/>
      <c r="C15" s="403"/>
      <c r="D15" s="403"/>
      <c r="E15" s="388"/>
      <c r="F15" s="414"/>
      <c r="G15" s="414"/>
      <c r="H15" s="415"/>
      <c r="I15" s="388"/>
      <c r="J15" s="386"/>
      <c r="K15" s="384"/>
      <c r="L15" s="397"/>
      <c r="M15" s="399"/>
      <c r="N15" s="115"/>
      <c r="O15" s="384"/>
      <c r="P15" s="397"/>
      <c r="Q15" s="394"/>
      <c r="R15" s="103">
        <v>3</v>
      </c>
      <c r="S15" s="118"/>
      <c r="T15" s="104" t="str">
        <f t="shared" si="20"/>
        <v/>
      </c>
      <c r="U15" s="105"/>
      <c r="V15" s="105"/>
      <c r="W15" s="106"/>
      <c r="X15" s="105"/>
      <c r="Y15" s="105"/>
      <c r="Z15" s="105"/>
      <c r="AA15" s="107" t="str">
        <f>IFERROR(IF(T15="Probabilidad",(AA14-(+AA14*W15)),IF(T15="Impacto",L13,"")),"")</f>
        <v/>
      </c>
      <c r="AB15" s="108" t="str">
        <f t="shared" si="21"/>
        <v/>
      </c>
      <c r="AC15" s="109" t="str">
        <f t="shared" si="22"/>
        <v/>
      </c>
      <c r="AD15" s="108" t="str">
        <f t="shared" si="23"/>
        <v/>
      </c>
      <c r="AE15" s="109" t="str">
        <f>IFERROR(IF(T15="Impacto",(P13-(+P13*W15)),IF(T15="Probabilidad",P13,"")),"")</f>
        <v/>
      </c>
      <c r="AF15" s="110" t="str">
        <f t="shared" si="24"/>
        <v/>
      </c>
      <c r="AG15" s="111"/>
      <c r="AH15" s="92"/>
      <c r="AI15" s="100"/>
      <c r="AJ15" s="116"/>
      <c r="AK15" s="116"/>
      <c r="AL15" s="92"/>
      <c r="AM15" s="113"/>
    </row>
    <row r="16" spans="1:39" s="204" customFormat="1" ht="151.5" customHeight="1" x14ac:dyDescent="0.25">
      <c r="A16" s="404">
        <v>5</v>
      </c>
      <c r="B16" s="379" t="s">
        <v>206</v>
      </c>
      <c r="C16" s="400" t="s">
        <v>207</v>
      </c>
      <c r="D16" s="400" t="s">
        <v>372</v>
      </c>
      <c r="E16" s="387" t="s">
        <v>118</v>
      </c>
      <c r="F16" s="387" t="s">
        <v>208</v>
      </c>
      <c r="G16" s="387" t="s">
        <v>209</v>
      </c>
      <c r="H16" s="389" t="s">
        <v>539</v>
      </c>
      <c r="I16" s="387" t="s">
        <v>115</v>
      </c>
      <c r="J16" s="385">
        <v>1</v>
      </c>
      <c r="K16" s="382" t="str">
        <f>IF(J16&lt;=0,"",IF(J16&lt;=2,"Muy Baja",IF(J16&lt;=24,"Baja",IF(J16&lt;=500,"Media",IF(J16&lt;=5000,"Alta","Muy Alta")))))</f>
        <v>Muy Baja</v>
      </c>
      <c r="L16" s="395">
        <f>IF(K16="","",IF(K16="Muy Baja",0.2,IF(K16="Baja",0.4,IF(K16="Media",0.6,IF(K16="Alta",0.8,IF(K16="Muy Alta",1,))))))</f>
        <v>0.2</v>
      </c>
      <c r="M16" s="398" t="s">
        <v>482</v>
      </c>
      <c r="N16" s="188" t="str">
        <f ca="1">IF(NOT(ISERROR(MATCH(M16,'Tabla Impacto'!$B$221:$B$223,0))),'Tabla Impacto'!$F$223&amp;"Por favor no seleccionar los criterios de impacto(Afectación Económica o presupuestal y Pérdida Reputacional)",M16)</f>
        <v xml:space="preserve"> El riesgo afecta la imagen de la entidad con algunos usuarios de relevancia frente al logro de los objetivos</v>
      </c>
      <c r="O16" s="382" t="str">
        <f ca="1">IF(OR(N16='Tabla Impacto'!$C$11,N16='Tabla Impacto'!$D$11),"Leve",IF(OR(N16='Tabla Impacto'!$C$12,N16='Tabla Impacto'!$D$12),"Menor",IF(OR(N16='Tabla Impacto'!$C$13,N16='Tabla Impacto'!$D$13),"Moderado",IF(OR(N16='Tabla Impacto'!$C$14,N16='Tabla Impacto'!$D$14),"Mayor",IF(OR(N16='Tabla Impacto'!$C$15,N16='Tabla Impacto'!$D$15),"Catastrófico","")))))</f>
        <v>Moderado</v>
      </c>
      <c r="P16" s="395">
        <f ca="1">IF(O16="","",IF(O16="Leve",0.2,IF(O16="Menor",0.4,IF(O16="Moderado",0.6,IF(O16="Mayor",0.8,IF(O16="Catastrófico",1,))))))</f>
        <v>0.6</v>
      </c>
      <c r="Q16" s="392" t="str">
        <f ca="1">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80">
        <v>1</v>
      </c>
      <c r="S16" s="112" t="s">
        <v>210</v>
      </c>
      <c r="T16" s="181" t="str">
        <f t="shared" ref="T16:T103" si="25">IF(OR(U16="Preventivo",U16="Detectivo"),"Probabilidad",IF(U16="Correctivo","Impacto",""))</f>
        <v>Probabilidad</v>
      </c>
      <c r="U16" s="182" t="s">
        <v>14</v>
      </c>
      <c r="V16" s="182" t="s">
        <v>9</v>
      </c>
      <c r="W16" s="183" t="str">
        <f t="shared" ref="W16:W103" si="26">IF(AND(U16="Preventivo",V16="Automático"),"50%",IF(AND(U16="Preventivo",V16="Manual"),"40%",IF(AND(U16="Detectivo",V16="Automático"),"40%",IF(AND(U16="Detectivo",V16="Manual"),"30%",IF(AND(U16="Correctivo",V16="Automático"),"35%",IF(AND(U16="Correctivo",V16="Manual"),"25%",""))))))</f>
        <v>40%</v>
      </c>
      <c r="X16" s="182" t="s">
        <v>19</v>
      </c>
      <c r="Y16" s="182" t="s">
        <v>22</v>
      </c>
      <c r="Z16" s="182" t="s">
        <v>110</v>
      </c>
      <c r="AA16" s="133">
        <f t="shared" ref="AA16:AA103" si="27">IFERROR(IF(T16="Probabilidad",(L16-(+L16*W16)),IF(T16="Impacto",L16,"")),"")</f>
        <v>0.12</v>
      </c>
      <c r="AB16" s="184" t="str">
        <f t="shared" ref="AB16:AB103" si="28">IFERROR(IF(AA16="","",IF(AA16&lt;=0.2,"Muy Baja",IF(AA16&lt;=0.4,"Baja",IF(AA16&lt;=0.6,"Media",IF(AA16&lt;=0.8,"Alta","Muy Alta"))))),"")</f>
        <v>Muy Baja</v>
      </c>
      <c r="AC16" s="185">
        <f t="shared" ref="AC16:AC103" si="29">+AA16</f>
        <v>0.12</v>
      </c>
      <c r="AD16" s="184" t="str">
        <f t="shared" ref="AD16:AD103" ca="1" si="30">IFERROR(IF(AE16="","",IF(AE16&lt;=0.2,"Leve",IF(AE16&lt;=0.4,"Menor",IF(AE16&lt;=0.6,"Moderado",IF(AE16&lt;=0.8,"Mayor","Catastrófico"))))),"")</f>
        <v>Moderado</v>
      </c>
      <c r="AE16" s="185">
        <f t="shared" ref="AE16:AE103" ca="1" si="31">IFERROR(IF(T16="Impacto",(P16-(+P16*W16)),IF(T16="Probabilidad",P16,"")),"")</f>
        <v>0.6</v>
      </c>
      <c r="AF16" s="186" t="str">
        <f t="shared" ref="AF16:AF103" ca="1" si="32">IFERROR(IF(OR(AND(AB16="Muy Baja",AD16="Leve"),AND(AB16="Muy Baja",AD16="Menor"),AND(AB16="Baja",AD16="Leve")),"Bajo",IF(OR(AND(AB16="Muy baja",AD16="Moderado"),AND(AB16="Baja",AD16="Menor"),AND(AB16="Baja",AD16="Moderado"),AND(AB16="Media",AD16="Leve"),AND(AB16="Media",AD16="Menor"),AND(AB16="Media",AD16="Moderado"),AND(AB16="Alta",AD16="Leve"),AND(AB16="Alta",AD16="Menor")),"Moderado",IF(OR(AND(AB16="Muy Baja",AD16="Mayor"),AND(AB16="Baja",AD16="Mayor"),AND(AB16="Media",AD16="Mayor"),AND(AB16="Alta",AD16="Moderado"),AND(AB16="Alta",AD16="Mayor"),AND(AB16="Muy Alta",AD16="Leve"),AND(AB16="Muy Alta",AD16="Menor"),AND(AB16="Muy Alta",AD16="Moderado"),AND(AB16="Muy Alta",AD16="Mayor")),"Alto",IF(OR(AND(AB16="Muy Baja",AD16="Catastrófico"),AND(AB16="Baja",AD16="Catastrófico"),AND(AB16="Media",AD16="Catastrófico"),AND(AB16="Alta",AD16="Catastrófico"),AND(AB16="Muy Alta",AD16="Catastrófico")),"Extremo","")))),"")</f>
        <v>Moderado</v>
      </c>
      <c r="AG16" s="187" t="s">
        <v>122</v>
      </c>
      <c r="AH16" s="99" t="s">
        <v>211</v>
      </c>
      <c r="AI16" s="94" t="s">
        <v>212</v>
      </c>
      <c r="AJ16" s="101" t="s">
        <v>420</v>
      </c>
      <c r="AK16" s="101" t="s">
        <v>420</v>
      </c>
      <c r="AL16" s="99" t="s">
        <v>213</v>
      </c>
      <c r="AM16" s="203"/>
    </row>
    <row r="17" spans="1:39" s="204" customFormat="1" ht="151.5" customHeight="1" x14ac:dyDescent="0.25">
      <c r="A17" s="404"/>
      <c r="B17" s="380"/>
      <c r="C17" s="401"/>
      <c r="D17" s="403"/>
      <c r="E17" s="388"/>
      <c r="F17" s="388"/>
      <c r="G17" s="388"/>
      <c r="H17" s="390"/>
      <c r="I17" s="388"/>
      <c r="J17" s="386"/>
      <c r="K17" s="383"/>
      <c r="L17" s="396"/>
      <c r="M17" s="399"/>
      <c r="N17" s="189"/>
      <c r="O17" s="383"/>
      <c r="P17" s="396"/>
      <c r="Q17" s="393"/>
      <c r="R17" s="180">
        <v>2</v>
      </c>
      <c r="S17" s="112"/>
      <c r="T17" s="181" t="str">
        <f t="shared" ref="T17:T18" si="33">IF(OR(U17="Preventivo",U17="Detectivo"),"Probabilidad",IF(U17="Correctivo","Impacto",""))</f>
        <v/>
      </c>
      <c r="U17" s="205"/>
      <c r="V17" s="205"/>
      <c r="W17" s="206"/>
      <c r="X17" s="205"/>
      <c r="Y17" s="205"/>
      <c r="Z17" s="205"/>
      <c r="AA17" s="134" t="str">
        <f>IFERROR(IF(T17="Probabilidad",(AA16-(+AA16*W17)),IF(T17="Impacto",L17,"")),"")</f>
        <v/>
      </c>
      <c r="AB17" s="184" t="str">
        <f t="shared" ref="AB17:AB18" si="34">IFERROR(IF(AA17="","",IF(AA17&lt;=0.2,"Muy Baja",IF(AA17&lt;=0.4,"Baja",IF(AA17&lt;=0.6,"Media",IF(AA17&lt;=0.8,"Alta","Muy Alta"))))),"")</f>
        <v/>
      </c>
      <c r="AC17" s="207" t="str">
        <f t="shared" ref="AC17:AC18" si="35">+AA17</f>
        <v/>
      </c>
      <c r="AD17" s="184" t="str">
        <f t="shared" ref="AD17:AD18" si="36">IFERROR(IF(AE17="","",IF(AE17&lt;=0.2,"Leve",IF(AE17&lt;=0.4,"Menor",IF(AE17&lt;=0.6,"Moderado",IF(AE17&lt;=0.8,"Mayor","Catastrófico"))))),"")</f>
        <v/>
      </c>
      <c r="AE17" s="207" t="str">
        <f t="shared" ref="AE17:AE18" si="37">IFERROR(IF(T17="Impacto",(P17-(+P17*W17)),IF(T17="Probabilidad",P17,"")),"")</f>
        <v/>
      </c>
      <c r="AF17" s="208" t="str">
        <f t="shared" ref="AF17:AF18" si="38">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
      </c>
      <c r="AG17" s="209"/>
      <c r="AH17" s="99"/>
      <c r="AI17" s="94"/>
      <c r="AJ17" s="101"/>
      <c r="AK17" s="101"/>
      <c r="AL17" s="99"/>
      <c r="AM17" s="203"/>
    </row>
    <row r="18" spans="1:39" s="136" customFormat="1" ht="151.5" customHeight="1" x14ac:dyDescent="0.25">
      <c r="A18" s="406"/>
      <c r="B18" s="381"/>
      <c r="C18" s="401"/>
      <c r="D18" s="403"/>
      <c r="E18" s="388"/>
      <c r="F18" s="388"/>
      <c r="G18" s="388"/>
      <c r="H18" s="390"/>
      <c r="I18" s="388"/>
      <c r="J18" s="386"/>
      <c r="K18" s="384"/>
      <c r="L18" s="397"/>
      <c r="M18" s="399"/>
      <c r="N18" s="115"/>
      <c r="O18" s="384"/>
      <c r="P18" s="397"/>
      <c r="Q18" s="394"/>
      <c r="R18" s="103">
        <v>3</v>
      </c>
      <c r="S18" s="83"/>
      <c r="T18" s="104" t="str">
        <f t="shared" si="33"/>
        <v/>
      </c>
      <c r="U18" s="119"/>
      <c r="V18" s="119"/>
      <c r="W18" s="120"/>
      <c r="X18" s="119"/>
      <c r="Y18" s="119"/>
      <c r="Z18" s="119"/>
      <c r="AA18" s="121" t="str">
        <f>IFERROR(IF(T18="Probabilidad",(AA17-(+AA17*W18)),IF(T18="Impacto",L18,"")),"")</f>
        <v/>
      </c>
      <c r="AB18" s="108" t="str">
        <f t="shared" si="34"/>
        <v/>
      </c>
      <c r="AC18" s="122" t="str">
        <f t="shared" si="35"/>
        <v/>
      </c>
      <c r="AD18" s="108" t="str">
        <f t="shared" si="36"/>
        <v/>
      </c>
      <c r="AE18" s="122" t="str">
        <f t="shared" si="37"/>
        <v/>
      </c>
      <c r="AF18" s="123" t="str">
        <f t="shared" si="38"/>
        <v/>
      </c>
      <c r="AG18" s="124"/>
      <c r="AH18" s="92"/>
      <c r="AI18" s="100"/>
      <c r="AJ18" s="116"/>
      <c r="AK18" s="116"/>
      <c r="AL18" s="92"/>
      <c r="AM18" s="113"/>
    </row>
    <row r="19" spans="1:39" s="136" customFormat="1" ht="171.95" customHeight="1" x14ac:dyDescent="0.25">
      <c r="A19" s="405">
        <v>6</v>
      </c>
      <c r="B19" s="379" t="s">
        <v>206</v>
      </c>
      <c r="C19" s="400" t="s">
        <v>207</v>
      </c>
      <c r="D19" s="400" t="s">
        <v>372</v>
      </c>
      <c r="E19" s="387" t="s">
        <v>119</v>
      </c>
      <c r="F19" s="391" t="s">
        <v>214</v>
      </c>
      <c r="G19" s="387" t="s">
        <v>215</v>
      </c>
      <c r="H19" s="389" t="s">
        <v>337</v>
      </c>
      <c r="I19" s="387" t="s">
        <v>327</v>
      </c>
      <c r="J19" s="385">
        <v>1</v>
      </c>
      <c r="K19" s="382" t="str">
        <f>IF(J19&lt;=0,"",IF(J19&lt;=2,"Muy Baja",IF(J19&lt;=24,"Baja",IF(J19&lt;=500,"Media",IF(J19&lt;=5000,"Alta","Muy Alta")))))</f>
        <v>Muy Baja</v>
      </c>
      <c r="L19" s="395">
        <f>IF(K19="","",IF(K19="Muy Baja",0.2,IF(K19="Baja",0.4,IF(K19="Media",0.6,IF(K19="Alta",0.8,IF(K19="Muy Alta",1,))))))</f>
        <v>0.2</v>
      </c>
      <c r="M19" s="398" t="s">
        <v>481</v>
      </c>
      <c r="N19" s="102" t="str">
        <f ca="1">IF(NOT(ISERROR(MATCH(M19,'Tabla Impacto'!$B$221:$B$223,0))),'Tabla Impacto'!$F$223&amp;"Por favor no seleccionar los criterios de impacto(Afectación Económica o presupuestal y Pérdida Reputacional)",M19)</f>
        <v xml:space="preserve"> Entre 50 y 100 SMLMV </v>
      </c>
      <c r="O19" s="382" t="str">
        <f ca="1">IF(OR(N19='Tabla Impacto'!$C$11,N19='Tabla Impacto'!$D$11),"Leve",IF(OR(N19='Tabla Impacto'!$C$12,N19='Tabla Impacto'!$D$12),"Menor",IF(OR(N19='Tabla Impacto'!$C$13,N19='Tabla Impacto'!$D$13),"Moderado",IF(OR(N19='Tabla Impacto'!$C$14,N19='Tabla Impacto'!$D$14),"Mayor",IF(OR(N19='Tabla Impacto'!$C$15,N19='Tabla Impacto'!$D$15),"Catastrófico","")))))</f>
        <v>Moderado</v>
      </c>
      <c r="P19" s="395">
        <f ca="1">IF(O19="","",IF(O19="Leve",0.2,IF(O19="Menor",0.4,IF(O19="Moderado",0.6,IF(O19="Mayor",0.8,IF(O19="Catastrófico",1,))))))</f>
        <v>0.6</v>
      </c>
      <c r="Q19" s="392" t="str">
        <f ca="1">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03">
        <v>1</v>
      </c>
      <c r="S19" s="83" t="s">
        <v>216</v>
      </c>
      <c r="T19" s="104" t="str">
        <f t="shared" si="25"/>
        <v>Probabilidad</v>
      </c>
      <c r="U19" s="105" t="s">
        <v>15</v>
      </c>
      <c r="V19" s="105" t="s">
        <v>9</v>
      </c>
      <c r="W19" s="106" t="str">
        <f t="shared" si="26"/>
        <v>30%</v>
      </c>
      <c r="X19" s="105" t="s">
        <v>20</v>
      </c>
      <c r="Y19" s="105" t="s">
        <v>23</v>
      </c>
      <c r="Z19" s="105" t="s">
        <v>111</v>
      </c>
      <c r="AA19" s="107">
        <f t="shared" si="27"/>
        <v>0.14000000000000001</v>
      </c>
      <c r="AB19" s="108" t="str">
        <f t="shared" si="28"/>
        <v>Muy Baja</v>
      </c>
      <c r="AC19" s="109">
        <f t="shared" si="29"/>
        <v>0.14000000000000001</v>
      </c>
      <c r="AD19" s="108" t="str">
        <f t="shared" ca="1" si="30"/>
        <v>Moderado</v>
      </c>
      <c r="AE19" s="109">
        <f t="shared" ca="1" si="31"/>
        <v>0.6</v>
      </c>
      <c r="AF19" s="110" t="str">
        <f t="shared" ca="1" si="32"/>
        <v>Moderado</v>
      </c>
      <c r="AG19" s="111" t="s">
        <v>122</v>
      </c>
      <c r="AH19" s="92" t="s">
        <v>217</v>
      </c>
      <c r="AI19" s="100" t="s">
        <v>203</v>
      </c>
      <c r="AJ19" s="101" t="s">
        <v>420</v>
      </c>
      <c r="AK19" s="101" t="s">
        <v>420</v>
      </c>
      <c r="AL19" s="99" t="s">
        <v>328</v>
      </c>
      <c r="AM19" s="113"/>
    </row>
    <row r="20" spans="1:39" s="136" customFormat="1" ht="151.5" customHeight="1" x14ac:dyDescent="0.25">
      <c r="A20" s="404"/>
      <c r="B20" s="380"/>
      <c r="C20" s="401"/>
      <c r="D20" s="403"/>
      <c r="E20" s="388"/>
      <c r="F20" s="388"/>
      <c r="G20" s="388"/>
      <c r="H20" s="390"/>
      <c r="I20" s="388"/>
      <c r="J20" s="386"/>
      <c r="K20" s="383"/>
      <c r="L20" s="396"/>
      <c r="M20" s="399"/>
      <c r="N20" s="115"/>
      <c r="O20" s="383"/>
      <c r="P20" s="396"/>
      <c r="Q20" s="393"/>
      <c r="R20" s="103">
        <v>2</v>
      </c>
      <c r="S20" s="83"/>
      <c r="T20" s="104" t="str">
        <f t="shared" ref="T20:T42" si="39">IF(OR(U20="Preventivo",U20="Detectivo"),"Probabilidad",IF(U20="Correctivo","Impacto",""))</f>
        <v/>
      </c>
      <c r="U20" s="105"/>
      <c r="V20" s="105"/>
      <c r="W20" s="106" t="str">
        <f t="shared" ref="W20:W41" si="40">IF(AND(U20="Preventivo",V20="Automático"),"50%",IF(AND(U20="Preventivo",V20="Manual"),"40%",IF(AND(U20="Detectivo",V20="Automático"),"40%",IF(AND(U20="Detectivo",V20="Manual"),"30%",IF(AND(U20="Correctivo",V20="Automático"),"35%",IF(AND(U20="Correctivo",V20="Manual"),"25%",""))))))</f>
        <v/>
      </c>
      <c r="X20" s="105"/>
      <c r="Y20" s="105"/>
      <c r="Z20" s="105"/>
      <c r="AA20" s="107" t="str">
        <f>IFERROR(IF(T20="Probabilidad",(AA19-(+AA19*W20)),IF(T20="Impacto",L20,"")),"")</f>
        <v/>
      </c>
      <c r="AB20" s="108" t="str">
        <f t="shared" ref="AB20:AB42" si="41">IFERROR(IF(AA20="","",IF(AA20&lt;=0.2,"Muy Baja",IF(AA20&lt;=0.4,"Baja",IF(AA20&lt;=0.6,"Media",IF(AA20&lt;=0.8,"Alta","Muy Alta"))))),"")</f>
        <v/>
      </c>
      <c r="AC20" s="109" t="str">
        <f t="shared" ref="AC20:AC42" si="42">+AA20</f>
        <v/>
      </c>
      <c r="AD20" s="108" t="str">
        <f t="shared" ref="AD20:AD42" si="43">IFERROR(IF(AE20="","",IF(AE20&lt;=0.2,"Leve",IF(AE20&lt;=0.4,"Menor",IF(AE20&lt;=0.6,"Moderado",IF(AE20&lt;=0.8,"Mayor","Catastrófico"))))),"")</f>
        <v/>
      </c>
      <c r="AE20" s="109" t="str">
        <f t="shared" ref="AE20:AE42" si="44">IFERROR(IF(T20="Impacto",(P20-(+P20*W20)),IF(T20="Probabilidad",P20,"")),"")</f>
        <v/>
      </c>
      <c r="AF20" s="110" t="str">
        <f t="shared" ref="AF20:AF42" si="45">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11"/>
      <c r="AH20" s="92"/>
      <c r="AI20" s="100"/>
      <c r="AJ20" s="116"/>
      <c r="AK20" s="116"/>
      <c r="AL20" s="92"/>
      <c r="AM20" s="113"/>
    </row>
    <row r="21" spans="1:39" s="136" customFormat="1" ht="151.5" customHeight="1" x14ac:dyDescent="0.25">
      <c r="A21" s="404"/>
      <c r="B21" s="381"/>
      <c r="C21" s="401"/>
      <c r="D21" s="403"/>
      <c r="E21" s="388"/>
      <c r="F21" s="388"/>
      <c r="G21" s="388"/>
      <c r="H21" s="390"/>
      <c r="I21" s="388"/>
      <c r="J21" s="386"/>
      <c r="K21" s="384"/>
      <c r="L21" s="397"/>
      <c r="M21" s="399"/>
      <c r="N21" s="115"/>
      <c r="O21" s="384"/>
      <c r="P21" s="397"/>
      <c r="Q21" s="394"/>
      <c r="R21" s="103">
        <v>3</v>
      </c>
      <c r="S21" s="83"/>
      <c r="T21" s="104" t="str">
        <f t="shared" si="39"/>
        <v/>
      </c>
      <c r="U21" s="105"/>
      <c r="V21" s="105"/>
      <c r="W21" s="106" t="str">
        <f t="shared" si="40"/>
        <v/>
      </c>
      <c r="X21" s="105"/>
      <c r="Y21" s="105"/>
      <c r="Z21" s="105"/>
      <c r="AA21" s="107" t="str">
        <f>IFERROR(IF(T21="Probabilidad",(AA20-(+AA20*W21)),IF(T21="Impacto",L21,"")),"")</f>
        <v/>
      </c>
      <c r="AB21" s="108" t="str">
        <f t="shared" si="41"/>
        <v/>
      </c>
      <c r="AC21" s="109" t="str">
        <f t="shared" si="42"/>
        <v/>
      </c>
      <c r="AD21" s="108" t="str">
        <f t="shared" si="43"/>
        <v/>
      </c>
      <c r="AE21" s="109" t="str">
        <f t="shared" si="44"/>
        <v/>
      </c>
      <c r="AF21" s="110" t="str">
        <f t="shared" si="45"/>
        <v/>
      </c>
      <c r="AG21" s="111"/>
      <c r="AH21" s="92"/>
      <c r="AI21" s="100"/>
      <c r="AJ21" s="116"/>
      <c r="AK21" s="116"/>
      <c r="AL21" s="92"/>
      <c r="AM21" s="113"/>
    </row>
    <row r="22" spans="1:39" s="136" customFormat="1" ht="226.5" customHeight="1" x14ac:dyDescent="0.25">
      <c r="A22" s="404">
        <v>7</v>
      </c>
      <c r="B22" s="379" t="s">
        <v>218</v>
      </c>
      <c r="C22" s="400" t="s">
        <v>219</v>
      </c>
      <c r="D22" s="400" t="s">
        <v>220</v>
      </c>
      <c r="E22" s="387" t="s">
        <v>120</v>
      </c>
      <c r="F22" s="391" t="s">
        <v>221</v>
      </c>
      <c r="G22" s="387" t="s">
        <v>222</v>
      </c>
      <c r="H22" s="389" t="s">
        <v>569</v>
      </c>
      <c r="I22" s="387" t="s">
        <v>115</v>
      </c>
      <c r="J22" s="385">
        <v>1460</v>
      </c>
      <c r="K22" s="382" t="str">
        <f>IF(J22&lt;=0,"",IF(J22&lt;=2,"Muy Baja",IF(J22&lt;=24,"Baja",IF(J22&lt;=500,"Media",IF(J22&lt;=5000,"Alta","Muy Alta")))))</f>
        <v>Alta</v>
      </c>
      <c r="L22" s="395">
        <f>IF(K22="","",IF(K22="Muy Baja",0.2,IF(K22="Baja",0.4,IF(K22="Media",0.6,IF(K22="Alta",0.8,IF(K22="Muy Alta",1,))))))</f>
        <v>0.8</v>
      </c>
      <c r="M22" s="398" t="s">
        <v>482</v>
      </c>
      <c r="N22" s="102" t="str">
        <f ca="1">IF(NOT(ISERROR(MATCH(M22,'Tabla Impacto'!$B$221:$B$223,0))),'Tabla Impacto'!$F$223&amp;"Por favor no seleccionar los criterios de impacto(Afectación Económica o presupuestal y Pérdida Reputacional)",M22)</f>
        <v xml:space="preserve"> El riesgo afecta la imagen de la entidad con algunos usuarios de relevancia frente al logro de los objetivos</v>
      </c>
      <c r="O22" s="382" t="str">
        <f ca="1">IF(OR(N22='Tabla Impacto'!$C$11,N22='Tabla Impacto'!$D$11),"Leve",IF(OR(N22='Tabla Impacto'!$C$12,N22='Tabla Impacto'!$D$12),"Menor",IF(OR(N22='Tabla Impacto'!$C$13,N22='Tabla Impacto'!$D$13),"Moderado",IF(OR(N22='Tabla Impacto'!$C$14,N22='Tabla Impacto'!$D$14),"Mayor",IF(OR(N22='Tabla Impacto'!$C$15,N22='Tabla Impacto'!$D$15),"Catastrófico","")))))</f>
        <v>Moderado</v>
      </c>
      <c r="P22" s="395">
        <f ca="1">IF(O22="","",IF(O22="Leve",0.2,IF(O22="Menor",0.4,IF(O22="Moderado",0.6,IF(O22="Mayor",0.8,IF(O22="Catastrófico",1,))))))</f>
        <v>0.6</v>
      </c>
      <c r="Q22" s="392" t="str">
        <f ca="1">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Alto</v>
      </c>
      <c r="R22" s="103">
        <v>1</v>
      </c>
      <c r="S22" s="92" t="s">
        <v>570</v>
      </c>
      <c r="T22" s="131" t="str">
        <f t="shared" si="39"/>
        <v>Probabilidad</v>
      </c>
      <c r="U22" s="119" t="s">
        <v>14</v>
      </c>
      <c r="V22" s="105" t="s">
        <v>9</v>
      </c>
      <c r="W22" s="106" t="str">
        <f t="shared" si="40"/>
        <v>40%</v>
      </c>
      <c r="X22" s="105" t="s">
        <v>19</v>
      </c>
      <c r="Y22" s="105" t="s">
        <v>22</v>
      </c>
      <c r="Z22" s="105" t="s">
        <v>110</v>
      </c>
      <c r="AA22" s="107">
        <f t="shared" ref="AA22:AA40" si="46">IFERROR(IF(T22="Probabilidad",(L22-(+L22*W22)),IF(T22="Impacto",L22,"")),"")</f>
        <v>0.48</v>
      </c>
      <c r="AB22" s="108" t="str">
        <f t="shared" si="41"/>
        <v>Media</v>
      </c>
      <c r="AC22" s="109">
        <f t="shared" si="42"/>
        <v>0.48</v>
      </c>
      <c r="AD22" s="108" t="str">
        <f t="shared" ca="1" si="43"/>
        <v>Moderado</v>
      </c>
      <c r="AE22" s="109">
        <f t="shared" ca="1" si="44"/>
        <v>0.6</v>
      </c>
      <c r="AF22" s="110" t="str">
        <f t="shared" ca="1" si="45"/>
        <v>Moderado</v>
      </c>
      <c r="AG22" s="111" t="s">
        <v>122</v>
      </c>
      <c r="AH22" s="125" t="s">
        <v>223</v>
      </c>
      <c r="AI22" s="126" t="s">
        <v>212</v>
      </c>
      <c r="AJ22" s="101">
        <v>44562</v>
      </c>
      <c r="AK22" s="101" t="s">
        <v>370</v>
      </c>
      <c r="AL22" s="125" t="s">
        <v>571</v>
      </c>
      <c r="AM22" s="113"/>
    </row>
    <row r="23" spans="1:39" s="136" customFormat="1" ht="151.5" customHeight="1" x14ac:dyDescent="0.25">
      <c r="A23" s="404"/>
      <c r="B23" s="380"/>
      <c r="C23" s="401"/>
      <c r="D23" s="403"/>
      <c r="E23" s="388"/>
      <c r="F23" s="388"/>
      <c r="G23" s="388"/>
      <c r="H23" s="390"/>
      <c r="I23" s="388"/>
      <c r="J23" s="386"/>
      <c r="K23" s="383"/>
      <c r="L23" s="396"/>
      <c r="M23" s="399"/>
      <c r="N23" s="115"/>
      <c r="O23" s="383"/>
      <c r="P23" s="396"/>
      <c r="Q23" s="393"/>
      <c r="R23" s="103">
        <v>2</v>
      </c>
      <c r="S23" s="83"/>
      <c r="T23" s="104" t="str">
        <f t="shared" si="39"/>
        <v/>
      </c>
      <c r="U23" s="105"/>
      <c r="V23" s="105"/>
      <c r="W23" s="106"/>
      <c r="X23" s="105"/>
      <c r="Y23" s="105"/>
      <c r="Z23" s="105"/>
      <c r="AA23" s="107" t="str">
        <f>IFERROR(IF(T23="Probabilidad",(AA22-(+AA22*W23)),IF(T23="Impacto",L23,"")),"")</f>
        <v/>
      </c>
      <c r="AB23" s="108" t="str">
        <f t="shared" si="41"/>
        <v/>
      </c>
      <c r="AC23" s="109" t="str">
        <f t="shared" si="42"/>
        <v/>
      </c>
      <c r="AD23" s="108" t="str">
        <f t="shared" si="43"/>
        <v/>
      </c>
      <c r="AE23" s="109" t="str">
        <f t="shared" si="44"/>
        <v/>
      </c>
      <c r="AF23" s="110" t="str">
        <f t="shared" si="45"/>
        <v/>
      </c>
      <c r="AG23" s="111"/>
      <c r="AH23" s="92"/>
      <c r="AI23" s="100"/>
      <c r="AJ23" s="116"/>
      <c r="AK23" s="116"/>
      <c r="AL23" s="92"/>
      <c r="AM23" s="113"/>
    </row>
    <row r="24" spans="1:39" s="136" customFormat="1" ht="151.5" customHeight="1" x14ac:dyDescent="0.25">
      <c r="A24" s="404"/>
      <c r="B24" s="381"/>
      <c r="C24" s="401"/>
      <c r="D24" s="403"/>
      <c r="E24" s="388"/>
      <c r="F24" s="388"/>
      <c r="G24" s="388"/>
      <c r="H24" s="390"/>
      <c r="I24" s="388"/>
      <c r="J24" s="386"/>
      <c r="K24" s="384"/>
      <c r="L24" s="397"/>
      <c r="M24" s="399"/>
      <c r="N24" s="115"/>
      <c r="O24" s="384"/>
      <c r="P24" s="397"/>
      <c r="Q24" s="394"/>
      <c r="R24" s="103">
        <v>3</v>
      </c>
      <c r="S24" s="83"/>
      <c r="T24" s="104" t="str">
        <f t="shared" si="39"/>
        <v/>
      </c>
      <c r="U24" s="105"/>
      <c r="V24" s="105"/>
      <c r="W24" s="106"/>
      <c r="X24" s="105"/>
      <c r="Y24" s="105"/>
      <c r="Z24" s="105"/>
      <c r="AA24" s="107" t="str">
        <f>IFERROR(IF(T24="Probabilidad",(AA23-(+AA23*W24)),IF(T24="Impacto",L24,"")),"")</f>
        <v/>
      </c>
      <c r="AB24" s="108" t="str">
        <f t="shared" si="41"/>
        <v/>
      </c>
      <c r="AC24" s="109" t="str">
        <f t="shared" si="42"/>
        <v/>
      </c>
      <c r="AD24" s="108" t="str">
        <f t="shared" si="43"/>
        <v/>
      </c>
      <c r="AE24" s="109" t="str">
        <f t="shared" si="44"/>
        <v/>
      </c>
      <c r="AF24" s="110" t="str">
        <f t="shared" si="45"/>
        <v/>
      </c>
      <c r="AG24" s="111"/>
      <c r="AH24" s="92"/>
      <c r="AI24" s="100"/>
      <c r="AJ24" s="116"/>
      <c r="AK24" s="116"/>
      <c r="AL24" s="92"/>
      <c r="AM24" s="113"/>
    </row>
    <row r="25" spans="1:39" s="136" customFormat="1" ht="151.5" customHeight="1" x14ac:dyDescent="0.25">
      <c r="A25" s="404">
        <v>8</v>
      </c>
      <c r="B25" s="379" t="s">
        <v>224</v>
      </c>
      <c r="C25" s="400" t="s">
        <v>219</v>
      </c>
      <c r="D25" s="400" t="s">
        <v>220</v>
      </c>
      <c r="E25" s="387" t="s">
        <v>118</v>
      </c>
      <c r="F25" s="387" t="s">
        <v>225</v>
      </c>
      <c r="G25" s="387" t="s">
        <v>435</v>
      </c>
      <c r="H25" s="389" t="s">
        <v>226</v>
      </c>
      <c r="I25" s="387" t="s">
        <v>327</v>
      </c>
      <c r="J25" s="385">
        <v>1460</v>
      </c>
      <c r="K25" s="382" t="str">
        <f>IF(J25&lt;=0,"",IF(J25&lt;=2,"Muy Baja",IF(J25&lt;=24,"Baja",IF(J25&lt;=500,"Media",IF(J25&lt;=5000,"Alta","Muy Alta")))))</f>
        <v>Alta</v>
      </c>
      <c r="L25" s="395">
        <f>IF(K25="","",IF(K25="Muy Baja",0.2,IF(K25="Baja",0.4,IF(K25="Media",0.6,IF(K25="Alta",0.8,IF(K25="Muy Alta",1,))))))</f>
        <v>0.8</v>
      </c>
      <c r="M25" s="398" t="s">
        <v>489</v>
      </c>
      <c r="N25" s="102" t="str">
        <f ca="1">IF(NOT(ISERROR(MATCH(M25,'Tabla Impacto'!$B$221:$B$223,0))),'Tabla Impacto'!$F$223&amp;"Por favor no seleccionar los criterios de impacto(Afectación Económica o presupuestal y Pérdida Reputacional)",M25)</f>
        <v xml:space="preserve"> El riesgo afecta la imagen de la entidad con efecto publicitario sostenido a nivel de sector administrativo, nivel departamental o municipal</v>
      </c>
      <c r="O25" s="382" t="str">
        <f ca="1">IF(OR(N25='Tabla Impacto'!$C$11,N25='Tabla Impacto'!$D$11),"Leve",IF(OR(N25='Tabla Impacto'!$C$12,N25='Tabla Impacto'!$D$12),"Menor",IF(OR(N25='Tabla Impacto'!$C$13,N25='Tabla Impacto'!$D$13),"Moderado",IF(OR(N25='Tabla Impacto'!$C$14,N25='Tabla Impacto'!$D$14),"Mayor",IF(OR(N25='Tabla Impacto'!$C$15,N25='Tabla Impacto'!$D$15),"Catastrófico","")))))</f>
        <v>Mayor</v>
      </c>
      <c r="P25" s="395">
        <f ca="1">IF(O25="","",IF(O25="Leve",0.2,IF(O25="Menor",0.4,IF(O25="Moderado",0.6,IF(O25="Mayor",0.8,IF(O25="Catastrófico",1,))))))</f>
        <v>0.8</v>
      </c>
      <c r="Q25" s="392" t="str">
        <f ca="1">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Alto</v>
      </c>
      <c r="R25" s="103">
        <v>1</v>
      </c>
      <c r="S25" s="93" t="s">
        <v>227</v>
      </c>
      <c r="T25" s="104" t="str">
        <f t="shared" si="39"/>
        <v>Probabilidad</v>
      </c>
      <c r="U25" s="105" t="s">
        <v>14</v>
      </c>
      <c r="V25" s="105" t="s">
        <v>9</v>
      </c>
      <c r="W25" s="106" t="str">
        <f t="shared" si="40"/>
        <v>40%</v>
      </c>
      <c r="X25" s="105" t="s">
        <v>19</v>
      </c>
      <c r="Y25" s="105" t="s">
        <v>22</v>
      </c>
      <c r="Z25" s="105" t="s">
        <v>110</v>
      </c>
      <c r="AA25" s="107">
        <f t="shared" si="46"/>
        <v>0.48</v>
      </c>
      <c r="AB25" s="108" t="str">
        <f t="shared" si="41"/>
        <v>Media</v>
      </c>
      <c r="AC25" s="109">
        <f t="shared" si="42"/>
        <v>0.48</v>
      </c>
      <c r="AD25" s="108" t="str">
        <f t="shared" ca="1" si="43"/>
        <v>Mayor</v>
      </c>
      <c r="AE25" s="109">
        <f t="shared" ca="1" si="44"/>
        <v>0.8</v>
      </c>
      <c r="AF25" s="110" t="str">
        <f t="shared" ca="1" si="45"/>
        <v>Alto</v>
      </c>
      <c r="AG25" s="111" t="s">
        <v>122</v>
      </c>
      <c r="AH25" s="125" t="s">
        <v>229</v>
      </c>
      <c r="AI25" s="126" t="s">
        <v>212</v>
      </c>
      <c r="AJ25" s="101">
        <v>44562</v>
      </c>
      <c r="AK25" s="101" t="s">
        <v>370</v>
      </c>
      <c r="AL25" s="125" t="s">
        <v>230</v>
      </c>
      <c r="AM25" s="113"/>
    </row>
    <row r="26" spans="1:39" s="136" customFormat="1" ht="151.5" customHeight="1" x14ac:dyDescent="0.25">
      <c r="A26" s="404"/>
      <c r="B26" s="380"/>
      <c r="C26" s="401"/>
      <c r="D26" s="403"/>
      <c r="E26" s="388"/>
      <c r="F26" s="388"/>
      <c r="G26" s="388"/>
      <c r="H26" s="390"/>
      <c r="I26" s="388"/>
      <c r="J26" s="386"/>
      <c r="K26" s="383"/>
      <c r="L26" s="396"/>
      <c r="M26" s="399"/>
      <c r="N26" s="115"/>
      <c r="O26" s="383"/>
      <c r="P26" s="396"/>
      <c r="Q26" s="393"/>
      <c r="R26" s="103">
        <v>2</v>
      </c>
      <c r="S26" s="93" t="s">
        <v>228</v>
      </c>
      <c r="T26" s="104" t="str">
        <f t="shared" si="39"/>
        <v>Probabilidad</v>
      </c>
      <c r="U26" s="105" t="s">
        <v>14</v>
      </c>
      <c r="V26" s="105" t="s">
        <v>9</v>
      </c>
      <c r="W26" s="106" t="str">
        <f t="shared" si="40"/>
        <v>40%</v>
      </c>
      <c r="X26" s="105" t="s">
        <v>19</v>
      </c>
      <c r="Y26" s="105" t="s">
        <v>22</v>
      </c>
      <c r="Z26" s="105" t="s">
        <v>110</v>
      </c>
      <c r="AA26" s="107">
        <f>IFERROR(IF(T26="Probabilidad",(AA25-(+AA25*W26)),IF(T26="Impacto",L26,"")),"")</f>
        <v>0.28799999999999998</v>
      </c>
      <c r="AB26" s="108" t="str">
        <f t="shared" si="41"/>
        <v>Baja</v>
      </c>
      <c r="AC26" s="109">
        <f t="shared" si="42"/>
        <v>0.28799999999999998</v>
      </c>
      <c r="AD26" s="108" t="str">
        <f t="shared" si="43"/>
        <v>Mayor</v>
      </c>
      <c r="AE26" s="109">
        <v>0.8</v>
      </c>
      <c r="AF26" s="110" t="str">
        <f t="shared" si="45"/>
        <v>Alto</v>
      </c>
      <c r="AG26" s="111" t="s">
        <v>122</v>
      </c>
      <c r="AH26" s="125" t="s">
        <v>231</v>
      </c>
      <c r="AI26" s="126" t="s">
        <v>212</v>
      </c>
      <c r="AJ26" s="101">
        <v>44562</v>
      </c>
      <c r="AK26" s="101" t="s">
        <v>370</v>
      </c>
      <c r="AL26" s="125" t="s">
        <v>230</v>
      </c>
      <c r="AM26" s="113"/>
    </row>
    <row r="27" spans="1:39" s="136" customFormat="1" ht="151.5" customHeight="1" x14ac:dyDescent="0.25">
      <c r="A27" s="404"/>
      <c r="B27" s="381"/>
      <c r="C27" s="401"/>
      <c r="D27" s="403"/>
      <c r="E27" s="388"/>
      <c r="F27" s="388"/>
      <c r="G27" s="388"/>
      <c r="H27" s="390"/>
      <c r="I27" s="388"/>
      <c r="J27" s="386"/>
      <c r="K27" s="384"/>
      <c r="L27" s="397"/>
      <c r="M27" s="399"/>
      <c r="N27" s="115"/>
      <c r="O27" s="384"/>
      <c r="P27" s="397"/>
      <c r="Q27" s="394"/>
      <c r="R27" s="103">
        <v>3</v>
      </c>
      <c r="S27" s="83"/>
      <c r="T27" s="104" t="str">
        <f t="shared" si="39"/>
        <v/>
      </c>
      <c r="U27" s="105"/>
      <c r="V27" s="105"/>
      <c r="W27" s="106"/>
      <c r="X27" s="105"/>
      <c r="Y27" s="105"/>
      <c r="Z27" s="105"/>
      <c r="AA27" s="107" t="str">
        <f>IFERROR(IF(T27="Probabilidad",(AA26-(+AA26*W27)),IF(T27="Impacto",L27,"")),"")</f>
        <v/>
      </c>
      <c r="AB27" s="108" t="str">
        <f t="shared" si="41"/>
        <v/>
      </c>
      <c r="AC27" s="109" t="str">
        <f t="shared" si="42"/>
        <v/>
      </c>
      <c r="AD27" s="108" t="str">
        <f t="shared" si="43"/>
        <v/>
      </c>
      <c r="AE27" s="109" t="str">
        <f t="shared" si="44"/>
        <v/>
      </c>
      <c r="AF27" s="110" t="str">
        <f t="shared" si="45"/>
        <v/>
      </c>
      <c r="AG27" s="111"/>
      <c r="AH27" s="92"/>
      <c r="AI27" s="100"/>
      <c r="AJ27" s="116"/>
      <c r="AK27" s="116"/>
      <c r="AL27" s="92"/>
      <c r="AM27" s="113"/>
    </row>
    <row r="28" spans="1:39" s="136" customFormat="1" ht="151.5" customHeight="1" x14ac:dyDescent="0.25">
      <c r="A28" s="404">
        <v>9</v>
      </c>
      <c r="B28" s="379" t="s">
        <v>224</v>
      </c>
      <c r="C28" s="400" t="s">
        <v>219</v>
      </c>
      <c r="D28" s="400" t="s">
        <v>220</v>
      </c>
      <c r="E28" s="387" t="s">
        <v>120</v>
      </c>
      <c r="F28" s="387" t="s">
        <v>506</v>
      </c>
      <c r="G28" s="387" t="s">
        <v>232</v>
      </c>
      <c r="H28" s="389" t="s">
        <v>233</v>
      </c>
      <c r="I28" s="387" t="s">
        <v>327</v>
      </c>
      <c r="J28" s="385">
        <v>1460</v>
      </c>
      <c r="K28" s="382" t="str">
        <f>IF(J28&lt;=0,"",IF(J28&lt;=2,"Muy Baja",IF(J28&lt;=24,"Baja",IF(J28&lt;=500,"Media",IF(J28&lt;=5000,"Alta","Muy Alta")))))</f>
        <v>Alta</v>
      </c>
      <c r="L28" s="395">
        <f>IF(K28="","",IF(K28="Muy Baja",0.2,IF(K28="Baja",0.4,IF(K28="Media",0.6,IF(K28="Alta",0.8,IF(K28="Muy Alta",1,))))))</f>
        <v>0.8</v>
      </c>
      <c r="M28" s="398" t="s">
        <v>482</v>
      </c>
      <c r="N28" s="102" t="str">
        <f ca="1">IF(NOT(ISERROR(MATCH(M28,'Tabla Impacto'!$B$221:$B$223,0))),'Tabla Impacto'!$F$223&amp;"Por favor no seleccionar los criterios de impacto(Afectación Económica o presupuestal y Pérdida Reputacional)",M28)</f>
        <v xml:space="preserve"> El riesgo afecta la imagen de la entidad con algunos usuarios de relevancia frente al logro de los objetivos</v>
      </c>
      <c r="O28" s="382" t="str">
        <f ca="1">IF(OR(N28='Tabla Impacto'!$C$11,N28='Tabla Impacto'!$D$11),"Leve",IF(OR(N28='Tabla Impacto'!$C$12,N28='Tabla Impacto'!$D$12),"Menor",IF(OR(N28='Tabla Impacto'!$C$13,N28='Tabla Impacto'!$D$13),"Moderado",IF(OR(N28='Tabla Impacto'!$C$14,N28='Tabla Impacto'!$D$14),"Mayor",IF(OR(N28='Tabla Impacto'!$C$15,N28='Tabla Impacto'!$D$15),"Catastrófico","")))))</f>
        <v>Moderado</v>
      </c>
      <c r="P28" s="395">
        <f ca="1">IF(O28="","",IF(O28="Leve",0.2,IF(O28="Menor",0.4,IF(O28="Moderado",0.6,IF(O28="Mayor",0.8,IF(O28="Catastrófico",1,))))))</f>
        <v>0.6</v>
      </c>
      <c r="Q28" s="392" t="str">
        <f ca="1">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03">
        <v>1</v>
      </c>
      <c r="S28" s="83" t="s">
        <v>227</v>
      </c>
      <c r="T28" s="104" t="str">
        <f t="shared" si="39"/>
        <v>Probabilidad</v>
      </c>
      <c r="U28" s="105" t="s">
        <v>14</v>
      </c>
      <c r="V28" s="105" t="s">
        <v>9</v>
      </c>
      <c r="W28" s="106" t="str">
        <f t="shared" si="40"/>
        <v>40%</v>
      </c>
      <c r="X28" s="105" t="s">
        <v>19</v>
      </c>
      <c r="Y28" s="105" t="s">
        <v>23</v>
      </c>
      <c r="Z28" s="105" t="s">
        <v>110</v>
      </c>
      <c r="AA28" s="107">
        <f t="shared" si="46"/>
        <v>0.48</v>
      </c>
      <c r="AB28" s="108" t="str">
        <f t="shared" si="41"/>
        <v>Media</v>
      </c>
      <c r="AC28" s="109">
        <f t="shared" si="42"/>
        <v>0.48</v>
      </c>
      <c r="AD28" s="108" t="str">
        <f t="shared" ca="1" si="43"/>
        <v>Moderado</v>
      </c>
      <c r="AE28" s="109">
        <f t="shared" ca="1" si="44"/>
        <v>0.6</v>
      </c>
      <c r="AF28" s="110" t="str">
        <f t="shared" ca="1" si="45"/>
        <v>Moderado</v>
      </c>
      <c r="AG28" s="111" t="s">
        <v>122</v>
      </c>
      <c r="AH28" s="125" t="s">
        <v>236</v>
      </c>
      <c r="AI28" s="126" t="s">
        <v>212</v>
      </c>
      <c r="AJ28" s="101">
        <v>44562</v>
      </c>
      <c r="AK28" s="101" t="s">
        <v>370</v>
      </c>
      <c r="AL28" s="125" t="s">
        <v>235</v>
      </c>
      <c r="AM28" s="100"/>
    </row>
    <row r="29" spans="1:39" s="136" customFormat="1" ht="151.5" customHeight="1" x14ac:dyDescent="0.25">
      <c r="A29" s="404"/>
      <c r="B29" s="380"/>
      <c r="C29" s="401"/>
      <c r="D29" s="403"/>
      <c r="E29" s="388"/>
      <c r="F29" s="388"/>
      <c r="G29" s="388"/>
      <c r="H29" s="390"/>
      <c r="I29" s="388"/>
      <c r="J29" s="386"/>
      <c r="K29" s="383"/>
      <c r="L29" s="396"/>
      <c r="M29" s="399"/>
      <c r="N29" s="115"/>
      <c r="O29" s="383"/>
      <c r="P29" s="396"/>
      <c r="Q29" s="393"/>
      <c r="R29" s="103">
        <v>2</v>
      </c>
      <c r="S29" s="83" t="s">
        <v>228</v>
      </c>
      <c r="T29" s="104" t="str">
        <f t="shared" si="39"/>
        <v>Probabilidad</v>
      </c>
      <c r="U29" s="105" t="s">
        <v>14</v>
      </c>
      <c r="V29" s="105" t="s">
        <v>9</v>
      </c>
      <c r="W29" s="106" t="str">
        <f t="shared" si="40"/>
        <v>40%</v>
      </c>
      <c r="X29" s="105" t="s">
        <v>19</v>
      </c>
      <c r="Y29" s="105" t="s">
        <v>23</v>
      </c>
      <c r="Z29" s="105" t="s">
        <v>111</v>
      </c>
      <c r="AA29" s="107">
        <f>IFERROR(IF(T29="Probabilidad",(AA28-(+AA28*W29)),IF(T29="Impacto",L29,"")),"")</f>
        <v>0.28799999999999998</v>
      </c>
      <c r="AB29" s="108" t="str">
        <f t="shared" si="41"/>
        <v>Baja</v>
      </c>
      <c r="AC29" s="109">
        <f t="shared" si="42"/>
        <v>0.28799999999999998</v>
      </c>
      <c r="AD29" s="108" t="str">
        <f t="shared" si="43"/>
        <v>Moderado</v>
      </c>
      <c r="AE29" s="109">
        <v>0.6</v>
      </c>
      <c r="AF29" s="110" t="str">
        <f t="shared" si="45"/>
        <v>Moderado</v>
      </c>
      <c r="AG29" s="111" t="s">
        <v>122</v>
      </c>
      <c r="AH29" s="125" t="s">
        <v>236</v>
      </c>
      <c r="AI29" s="126" t="s">
        <v>212</v>
      </c>
      <c r="AJ29" s="101">
        <v>44562</v>
      </c>
      <c r="AK29" s="101" t="s">
        <v>370</v>
      </c>
      <c r="AL29" s="125" t="s">
        <v>235</v>
      </c>
      <c r="AM29" s="100"/>
    </row>
    <row r="30" spans="1:39" s="136" customFormat="1" ht="151.5" customHeight="1" x14ac:dyDescent="0.25">
      <c r="A30" s="404"/>
      <c r="B30" s="381"/>
      <c r="C30" s="401"/>
      <c r="D30" s="403"/>
      <c r="E30" s="388"/>
      <c r="F30" s="388"/>
      <c r="G30" s="388"/>
      <c r="H30" s="390"/>
      <c r="I30" s="388"/>
      <c r="J30" s="386"/>
      <c r="K30" s="384"/>
      <c r="L30" s="397"/>
      <c r="M30" s="399"/>
      <c r="N30" s="115"/>
      <c r="O30" s="384"/>
      <c r="P30" s="397"/>
      <c r="Q30" s="394"/>
      <c r="R30" s="103">
        <v>3</v>
      </c>
      <c r="S30" s="83" t="s">
        <v>234</v>
      </c>
      <c r="T30" s="104" t="str">
        <f t="shared" si="39"/>
        <v>Probabilidad</v>
      </c>
      <c r="U30" s="105" t="s">
        <v>15</v>
      </c>
      <c r="V30" s="105" t="s">
        <v>9</v>
      </c>
      <c r="W30" s="106" t="str">
        <f t="shared" si="40"/>
        <v>30%</v>
      </c>
      <c r="X30" s="105" t="s">
        <v>19</v>
      </c>
      <c r="Y30" s="105" t="s">
        <v>22</v>
      </c>
      <c r="Z30" s="105" t="s">
        <v>110</v>
      </c>
      <c r="AA30" s="107">
        <f>IFERROR(IF(T30="Probabilidad",(AA29-(+AA29*W30)),IF(T30="Impacto",L30,"")),"")</f>
        <v>0.2016</v>
      </c>
      <c r="AB30" s="108" t="str">
        <f t="shared" si="41"/>
        <v>Baja</v>
      </c>
      <c r="AC30" s="109">
        <f t="shared" si="42"/>
        <v>0.2016</v>
      </c>
      <c r="AD30" s="108" t="str">
        <f t="shared" si="43"/>
        <v>Moderado</v>
      </c>
      <c r="AE30" s="109">
        <v>0.6</v>
      </c>
      <c r="AF30" s="110" t="str">
        <f t="shared" si="45"/>
        <v>Moderado</v>
      </c>
      <c r="AG30" s="111" t="s">
        <v>122</v>
      </c>
      <c r="AH30" s="125" t="s">
        <v>236</v>
      </c>
      <c r="AI30" s="126" t="s">
        <v>212</v>
      </c>
      <c r="AJ30" s="101">
        <v>44562</v>
      </c>
      <c r="AK30" s="101" t="s">
        <v>370</v>
      </c>
      <c r="AL30" s="125" t="s">
        <v>235</v>
      </c>
      <c r="AM30" s="100"/>
    </row>
    <row r="31" spans="1:39" s="136" customFormat="1" ht="285" customHeight="1" x14ac:dyDescent="0.25">
      <c r="A31" s="404">
        <v>10</v>
      </c>
      <c r="B31" s="379" t="s">
        <v>237</v>
      </c>
      <c r="C31" s="400" t="s">
        <v>603</v>
      </c>
      <c r="D31" s="400" t="s">
        <v>380</v>
      </c>
      <c r="E31" s="387" t="s">
        <v>118</v>
      </c>
      <c r="F31" s="391" t="s">
        <v>361</v>
      </c>
      <c r="G31" s="391" t="s">
        <v>362</v>
      </c>
      <c r="H31" s="389" t="s">
        <v>535</v>
      </c>
      <c r="I31" s="387" t="s">
        <v>115</v>
      </c>
      <c r="J31" s="385">
        <v>20</v>
      </c>
      <c r="K31" s="382" t="str">
        <f>IF(J31&lt;=0,"",IF(J31&lt;=2,"Muy Baja",IF(J31&lt;=24,"Baja",IF(J31&lt;=500,"Media",IF(J31&lt;=5000,"Alta","Muy Alta")))))</f>
        <v>Baja</v>
      </c>
      <c r="L31" s="395">
        <f>IF(K31="","",IF(K31="Muy Baja",0.2,IF(K31="Baja",0.4,IF(K31="Media",0.6,IF(K31="Alta",0.8,IF(K31="Muy Alta",1,))))))</f>
        <v>0.4</v>
      </c>
      <c r="M31" s="398" t="s">
        <v>489</v>
      </c>
      <c r="N31" s="102" t="str">
        <f ca="1">IF(NOT(ISERROR(MATCH(M31,'Tabla Impacto'!$B$221:$B$223,0))),'Tabla Impacto'!$F$223&amp;"Por favor no seleccionar los criterios de impacto(Afectación Económica o presupuestal y Pérdida Reputacional)",M31)</f>
        <v xml:space="preserve"> El riesgo afecta la imagen de la entidad con efecto publicitario sostenido a nivel de sector administrativo, nivel departamental o municipal</v>
      </c>
      <c r="O31" s="382" t="str">
        <f ca="1">IF(OR(N31='Tabla Impacto'!$C$11,N31='Tabla Impacto'!$D$11),"Leve",IF(OR(N31='Tabla Impacto'!$C$12,N31='Tabla Impacto'!$D$12),"Menor",IF(OR(N31='Tabla Impacto'!$C$13,N31='Tabla Impacto'!$D$13),"Moderado",IF(OR(N31='Tabla Impacto'!$C$14,N31='Tabla Impacto'!$D$14),"Mayor",IF(OR(N31='Tabla Impacto'!$C$15,N31='Tabla Impacto'!$D$15),"Catastrófico","")))))</f>
        <v>Mayor</v>
      </c>
      <c r="P31" s="395">
        <f ca="1">IF(O31="","",IF(O31="Leve",0.2,IF(O31="Menor",0.4,IF(O31="Moderado",0.6,IF(O31="Mayor",0.8,IF(O31="Catastrófico",1,))))))</f>
        <v>0.8</v>
      </c>
      <c r="Q31" s="392" t="str">
        <f ca="1">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103">
        <v>1</v>
      </c>
      <c r="S31" s="83" t="s">
        <v>567</v>
      </c>
      <c r="T31" s="104" t="str">
        <f t="shared" si="39"/>
        <v>Probabilidad</v>
      </c>
      <c r="U31" s="105" t="s">
        <v>14</v>
      </c>
      <c r="V31" s="105" t="s">
        <v>9</v>
      </c>
      <c r="W31" s="106" t="str">
        <f t="shared" si="40"/>
        <v>40%</v>
      </c>
      <c r="X31" s="105" t="s">
        <v>19</v>
      </c>
      <c r="Y31" s="105" t="s">
        <v>22</v>
      </c>
      <c r="Z31" s="105" t="s">
        <v>110</v>
      </c>
      <c r="AA31" s="107">
        <f t="shared" si="46"/>
        <v>0.24</v>
      </c>
      <c r="AB31" s="108" t="str">
        <f t="shared" si="41"/>
        <v>Baja</v>
      </c>
      <c r="AC31" s="109">
        <f t="shared" si="42"/>
        <v>0.24</v>
      </c>
      <c r="AD31" s="108" t="str">
        <f t="shared" ca="1" si="43"/>
        <v>Mayor</v>
      </c>
      <c r="AE31" s="109">
        <f t="shared" ca="1" si="44"/>
        <v>0.8</v>
      </c>
      <c r="AF31" s="110" t="str">
        <f t="shared" ca="1" si="45"/>
        <v>Alto</v>
      </c>
      <c r="AG31" s="111" t="s">
        <v>122</v>
      </c>
      <c r="AH31" s="125" t="s">
        <v>568</v>
      </c>
      <c r="AI31" s="94" t="s">
        <v>396</v>
      </c>
      <c r="AJ31" s="101">
        <v>44927</v>
      </c>
      <c r="AK31" s="101">
        <v>45291</v>
      </c>
      <c r="AL31" s="92" t="s">
        <v>363</v>
      </c>
      <c r="AM31" s="100"/>
    </row>
    <row r="32" spans="1:39" s="136" customFormat="1" ht="151.5" customHeight="1" x14ac:dyDescent="0.25">
      <c r="A32" s="404"/>
      <c r="B32" s="380"/>
      <c r="C32" s="403"/>
      <c r="D32" s="403"/>
      <c r="E32" s="388"/>
      <c r="F32" s="388"/>
      <c r="G32" s="388"/>
      <c r="H32" s="390"/>
      <c r="I32" s="388"/>
      <c r="J32" s="386"/>
      <c r="K32" s="383"/>
      <c r="L32" s="396"/>
      <c r="M32" s="399"/>
      <c r="N32" s="115"/>
      <c r="O32" s="383"/>
      <c r="P32" s="396"/>
      <c r="Q32" s="393"/>
      <c r="R32" s="103">
        <v>2</v>
      </c>
      <c r="S32" s="83"/>
      <c r="T32" s="104" t="str">
        <f t="shared" si="39"/>
        <v/>
      </c>
      <c r="U32" s="105"/>
      <c r="V32" s="105"/>
      <c r="W32" s="106"/>
      <c r="X32" s="105"/>
      <c r="Y32" s="105"/>
      <c r="Z32" s="105"/>
      <c r="AA32" s="107" t="str">
        <f>IFERROR(IF(T32="Probabilidad",(AA31-(+AA31*W32)),IF(T32="Impacto",L32,"")),"")</f>
        <v/>
      </c>
      <c r="AB32" s="108" t="str">
        <f t="shared" si="41"/>
        <v/>
      </c>
      <c r="AC32" s="109" t="str">
        <f t="shared" si="42"/>
        <v/>
      </c>
      <c r="AD32" s="108" t="str">
        <f t="shared" si="43"/>
        <v/>
      </c>
      <c r="AE32" s="109" t="str">
        <f t="shared" si="44"/>
        <v/>
      </c>
      <c r="AF32" s="110" t="str">
        <f t="shared" si="45"/>
        <v/>
      </c>
      <c r="AG32" s="111"/>
      <c r="AH32" s="92"/>
      <c r="AI32" s="100"/>
      <c r="AJ32" s="116"/>
      <c r="AK32" s="116"/>
      <c r="AL32" s="92"/>
      <c r="AM32" s="100"/>
    </row>
    <row r="33" spans="1:39" s="136" customFormat="1" ht="151.5" customHeight="1" x14ac:dyDescent="0.25">
      <c r="A33" s="404"/>
      <c r="B33" s="381"/>
      <c r="C33" s="403"/>
      <c r="D33" s="403"/>
      <c r="E33" s="388"/>
      <c r="F33" s="388"/>
      <c r="G33" s="388"/>
      <c r="H33" s="390"/>
      <c r="I33" s="388"/>
      <c r="J33" s="386"/>
      <c r="K33" s="384"/>
      <c r="L33" s="397"/>
      <c r="M33" s="399"/>
      <c r="N33" s="115"/>
      <c r="O33" s="384"/>
      <c r="P33" s="397"/>
      <c r="Q33" s="394"/>
      <c r="R33" s="103">
        <v>3</v>
      </c>
      <c r="S33" s="83"/>
      <c r="T33" s="104" t="str">
        <f t="shared" si="39"/>
        <v/>
      </c>
      <c r="U33" s="105"/>
      <c r="V33" s="105"/>
      <c r="W33" s="106"/>
      <c r="X33" s="105"/>
      <c r="Y33" s="105"/>
      <c r="Z33" s="105"/>
      <c r="AA33" s="107" t="str">
        <f>IFERROR(IF(T33="Probabilidad",(AA32-(+AA32*W33)),IF(T33="Impacto",L33,"")),"")</f>
        <v/>
      </c>
      <c r="AB33" s="108" t="str">
        <f t="shared" si="41"/>
        <v/>
      </c>
      <c r="AC33" s="109" t="str">
        <f t="shared" si="42"/>
        <v/>
      </c>
      <c r="AD33" s="108" t="str">
        <f t="shared" si="43"/>
        <v/>
      </c>
      <c r="AE33" s="109" t="str">
        <f t="shared" si="44"/>
        <v/>
      </c>
      <c r="AF33" s="110" t="str">
        <f t="shared" si="45"/>
        <v/>
      </c>
      <c r="AG33" s="111"/>
      <c r="AH33" s="92"/>
      <c r="AI33" s="100"/>
      <c r="AJ33" s="116"/>
      <c r="AK33" s="116"/>
      <c r="AL33" s="92"/>
      <c r="AM33" s="100"/>
    </row>
    <row r="34" spans="1:39" s="136" customFormat="1" ht="176.25" customHeight="1" x14ac:dyDescent="0.25">
      <c r="A34" s="404">
        <v>11</v>
      </c>
      <c r="B34" s="379" t="s">
        <v>237</v>
      </c>
      <c r="C34" s="400" t="s">
        <v>603</v>
      </c>
      <c r="D34" s="400" t="s">
        <v>380</v>
      </c>
      <c r="E34" s="387" t="s">
        <v>120</v>
      </c>
      <c r="F34" s="391" t="s">
        <v>364</v>
      </c>
      <c r="G34" s="391" t="s">
        <v>362</v>
      </c>
      <c r="H34" s="389" t="s">
        <v>238</v>
      </c>
      <c r="I34" s="387" t="s">
        <v>115</v>
      </c>
      <c r="J34" s="385">
        <v>20</v>
      </c>
      <c r="K34" s="382" t="str">
        <f>IF(J34&lt;=0,"",IF(J34&lt;=2,"Muy Baja",IF(J34&lt;=24,"Baja",IF(J34&lt;=500,"Media",IF(J34&lt;=5000,"Alta","Muy Alta")))))</f>
        <v>Baja</v>
      </c>
      <c r="L34" s="395">
        <f>IF(K34="","",IF(K34="Muy Baja",0.2,IF(K34="Baja",0.4,IF(K34="Media",0.6,IF(K34="Alta",0.8,IF(K34="Muy Alta",1,))))))</f>
        <v>0.4</v>
      </c>
      <c r="M34" s="398" t="s">
        <v>482</v>
      </c>
      <c r="N34" s="102" t="str">
        <f ca="1">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382" t="str">
        <f ca="1">IF(OR(N34='Tabla Impacto'!$C$11,N34='Tabla Impacto'!$D$11),"Leve",IF(OR(N34='Tabla Impacto'!$C$12,N34='Tabla Impacto'!$D$12),"Menor",IF(OR(N34='Tabla Impacto'!$C$13,N34='Tabla Impacto'!$D$13),"Moderado",IF(OR(N34='Tabla Impacto'!$C$14,N34='Tabla Impacto'!$D$14),"Mayor",IF(OR(N34='Tabla Impacto'!$C$15,N34='Tabla Impacto'!$D$15),"Catastrófico","")))))</f>
        <v>Moderado</v>
      </c>
      <c r="P34" s="395">
        <f ca="1">IF(O34="","",IF(O34="Leve",0.2,IF(O34="Menor",0.4,IF(O34="Moderado",0.6,IF(O34="Mayor",0.8,IF(O34="Catastrófico",1,))))))</f>
        <v>0.6</v>
      </c>
      <c r="Q34" s="392" t="str">
        <f ca="1">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Moderado</v>
      </c>
      <c r="R34" s="103">
        <v>1</v>
      </c>
      <c r="S34" s="83" t="s">
        <v>536</v>
      </c>
      <c r="T34" s="104" t="str">
        <f t="shared" si="39"/>
        <v>Probabilidad</v>
      </c>
      <c r="U34" s="105" t="s">
        <v>14</v>
      </c>
      <c r="V34" s="105" t="s">
        <v>9</v>
      </c>
      <c r="W34" s="106" t="str">
        <f t="shared" si="40"/>
        <v>40%</v>
      </c>
      <c r="X34" s="105" t="s">
        <v>19</v>
      </c>
      <c r="Y34" s="105" t="s">
        <v>22</v>
      </c>
      <c r="Z34" s="105" t="s">
        <v>110</v>
      </c>
      <c r="AA34" s="107">
        <f t="shared" si="46"/>
        <v>0.24</v>
      </c>
      <c r="AB34" s="108" t="str">
        <f t="shared" si="41"/>
        <v>Baja</v>
      </c>
      <c r="AC34" s="109">
        <f t="shared" si="42"/>
        <v>0.24</v>
      </c>
      <c r="AD34" s="108" t="str">
        <f t="shared" ca="1" si="43"/>
        <v>Moderado</v>
      </c>
      <c r="AE34" s="109">
        <f t="shared" ca="1" si="44"/>
        <v>0.6</v>
      </c>
      <c r="AF34" s="110" t="str">
        <f t="shared" ca="1" si="45"/>
        <v>Moderado</v>
      </c>
      <c r="AG34" s="111" t="s">
        <v>122</v>
      </c>
      <c r="AH34" s="92" t="s">
        <v>365</v>
      </c>
      <c r="AI34" s="100" t="s">
        <v>239</v>
      </c>
      <c r="AJ34" s="101">
        <v>44927</v>
      </c>
      <c r="AK34" s="101">
        <v>45291</v>
      </c>
      <c r="AL34" s="92" t="s">
        <v>363</v>
      </c>
      <c r="AM34" s="113"/>
    </row>
    <row r="35" spans="1:39" s="136" customFormat="1" ht="151.5" customHeight="1" x14ac:dyDescent="0.25">
      <c r="A35" s="404"/>
      <c r="B35" s="380"/>
      <c r="C35" s="403"/>
      <c r="D35" s="403"/>
      <c r="E35" s="388"/>
      <c r="F35" s="388"/>
      <c r="G35" s="388"/>
      <c r="H35" s="390"/>
      <c r="I35" s="388"/>
      <c r="J35" s="386"/>
      <c r="K35" s="383"/>
      <c r="L35" s="396"/>
      <c r="M35" s="399"/>
      <c r="N35" s="115"/>
      <c r="O35" s="383"/>
      <c r="P35" s="396"/>
      <c r="Q35" s="393"/>
      <c r="R35" s="103">
        <v>2</v>
      </c>
      <c r="S35" s="83"/>
      <c r="T35" s="104" t="str">
        <f t="shared" si="39"/>
        <v/>
      </c>
      <c r="U35" s="105"/>
      <c r="V35" s="105"/>
      <c r="W35" s="106"/>
      <c r="X35" s="105"/>
      <c r="Y35" s="105"/>
      <c r="Z35" s="105"/>
      <c r="AA35" s="107" t="str">
        <f>IFERROR(IF(T35="Probabilidad",(AA34-(+AA34*W35)),IF(T35="Impacto",L35,"")),"")</f>
        <v/>
      </c>
      <c r="AB35" s="108" t="str">
        <f t="shared" si="41"/>
        <v/>
      </c>
      <c r="AC35" s="109" t="str">
        <f t="shared" si="42"/>
        <v/>
      </c>
      <c r="AD35" s="108" t="str">
        <f t="shared" si="43"/>
        <v/>
      </c>
      <c r="AE35" s="109" t="str">
        <f t="shared" si="44"/>
        <v/>
      </c>
      <c r="AF35" s="110" t="str">
        <f t="shared" si="45"/>
        <v/>
      </c>
      <c r="AG35" s="111"/>
      <c r="AH35" s="92"/>
      <c r="AI35" s="100"/>
      <c r="AJ35" s="116"/>
      <c r="AK35" s="116"/>
      <c r="AL35" s="92"/>
      <c r="AM35" s="113"/>
    </row>
    <row r="36" spans="1:39" s="136" customFormat="1" ht="151.5" customHeight="1" x14ac:dyDescent="0.25">
      <c r="A36" s="406"/>
      <c r="B36" s="381"/>
      <c r="C36" s="403"/>
      <c r="D36" s="403"/>
      <c r="E36" s="388"/>
      <c r="F36" s="388"/>
      <c r="G36" s="388"/>
      <c r="H36" s="390"/>
      <c r="I36" s="388"/>
      <c r="J36" s="386"/>
      <c r="K36" s="384"/>
      <c r="L36" s="397"/>
      <c r="M36" s="399"/>
      <c r="N36" s="115"/>
      <c r="O36" s="384"/>
      <c r="P36" s="397"/>
      <c r="Q36" s="394"/>
      <c r="R36" s="103">
        <v>3</v>
      </c>
      <c r="S36" s="83"/>
      <c r="T36" s="104" t="str">
        <f t="shared" si="39"/>
        <v/>
      </c>
      <c r="U36" s="105"/>
      <c r="V36" s="105"/>
      <c r="W36" s="106"/>
      <c r="X36" s="105"/>
      <c r="Y36" s="105"/>
      <c r="Z36" s="105"/>
      <c r="AA36" s="107" t="str">
        <f>IFERROR(IF(T36="Probabilidad",(AA35-(+AA35*W36)),IF(T36="Impacto",L36,"")),"")</f>
        <v/>
      </c>
      <c r="AB36" s="108" t="str">
        <f t="shared" si="41"/>
        <v/>
      </c>
      <c r="AC36" s="109" t="str">
        <f t="shared" si="42"/>
        <v/>
      </c>
      <c r="AD36" s="108" t="str">
        <f t="shared" si="43"/>
        <v/>
      </c>
      <c r="AE36" s="109" t="str">
        <f t="shared" si="44"/>
        <v/>
      </c>
      <c r="AF36" s="110" t="str">
        <f t="shared" si="45"/>
        <v/>
      </c>
      <c r="AG36" s="111"/>
      <c r="AH36" s="92"/>
      <c r="AI36" s="100"/>
      <c r="AJ36" s="116"/>
      <c r="AK36" s="116"/>
      <c r="AL36" s="92"/>
      <c r="AM36" s="113"/>
    </row>
    <row r="37" spans="1:39" s="136" customFormat="1" ht="183.75" customHeight="1" x14ac:dyDescent="0.25">
      <c r="A37" s="405">
        <v>12</v>
      </c>
      <c r="B37" s="379" t="s">
        <v>237</v>
      </c>
      <c r="C37" s="400" t="s">
        <v>603</v>
      </c>
      <c r="D37" s="400" t="s">
        <v>380</v>
      </c>
      <c r="E37" s="387" t="s">
        <v>120</v>
      </c>
      <c r="F37" s="388" t="s">
        <v>436</v>
      </c>
      <c r="G37" s="388" t="s">
        <v>437</v>
      </c>
      <c r="H37" s="389" t="s">
        <v>438</v>
      </c>
      <c r="I37" s="387" t="s">
        <v>327</v>
      </c>
      <c r="J37" s="385">
        <v>2</v>
      </c>
      <c r="K37" s="382" t="str">
        <f>IF(J37&lt;=0,"",IF(J37&lt;=2,"Muy Baja",IF(J37&lt;=24,"Baja",IF(J37&lt;=500,"Media",IF(J37&lt;=5000,"Alta","Muy Alta")))))</f>
        <v>Muy Baja</v>
      </c>
      <c r="L37" s="395">
        <f>IF(K37="","",IF(K37="Muy Baja",0.2,IF(K37="Baja",0.4,IF(K37="Media",0.6,IF(K37="Alta",0.8,IF(K37="Muy Alta",1,))))))</f>
        <v>0.2</v>
      </c>
      <c r="M37" s="398" t="s">
        <v>482</v>
      </c>
      <c r="N37" s="102" t="str">
        <f ca="1">IF(NOT(ISERROR(MATCH(M37,'Tabla Impacto'!$B$221:$B$223,0))),'Tabla Impacto'!$F$223&amp;"Por favor no seleccionar los criterios de impacto(Afectación Económica o presupuestal y Pérdida Reputacional)",M37)</f>
        <v xml:space="preserve"> El riesgo afecta la imagen de la entidad con algunos usuarios de relevancia frente al logro de los objetivos</v>
      </c>
      <c r="O37" s="382" t="str">
        <f ca="1">IF(OR(N37='Tabla Impacto'!$C$11,N37='Tabla Impacto'!$D$11),"Leve",IF(OR(N37='Tabla Impacto'!$C$12,N37='Tabla Impacto'!$D$12),"Menor",IF(OR(N37='Tabla Impacto'!$C$13,N37='Tabla Impacto'!$D$13),"Moderado",IF(OR(N37='Tabla Impacto'!$C$14,N37='Tabla Impacto'!$D$14),"Mayor",IF(OR(N37='Tabla Impacto'!$C$15,N37='Tabla Impacto'!$D$15),"Catastrófico","")))))</f>
        <v>Moderado</v>
      </c>
      <c r="P37" s="395">
        <f ca="1">IF(O37="","",IF(O37="Leve",0.2,IF(O37="Menor",0.4,IF(O37="Moderado",0.6,IF(O37="Mayor",0.8,IF(O37="Catastrófico",1,))))))</f>
        <v>0.6</v>
      </c>
      <c r="Q37" s="392" t="str">
        <f ca="1">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103">
        <v>1</v>
      </c>
      <c r="S37" s="83" t="s">
        <v>366</v>
      </c>
      <c r="T37" s="104" t="str">
        <f t="shared" si="39"/>
        <v>Probabilidad</v>
      </c>
      <c r="U37" s="105" t="s">
        <v>14</v>
      </c>
      <c r="V37" s="105" t="s">
        <v>9</v>
      </c>
      <c r="W37" s="106" t="str">
        <f t="shared" si="40"/>
        <v>40%</v>
      </c>
      <c r="X37" s="105" t="s">
        <v>19</v>
      </c>
      <c r="Y37" s="105" t="s">
        <v>22</v>
      </c>
      <c r="Z37" s="105" t="s">
        <v>110</v>
      </c>
      <c r="AA37" s="107">
        <f t="shared" si="46"/>
        <v>0.12</v>
      </c>
      <c r="AB37" s="108" t="str">
        <f t="shared" si="41"/>
        <v>Muy Baja</v>
      </c>
      <c r="AC37" s="109">
        <f t="shared" si="42"/>
        <v>0.12</v>
      </c>
      <c r="AD37" s="108" t="str">
        <f t="shared" ca="1" si="43"/>
        <v>Moderado</v>
      </c>
      <c r="AE37" s="109">
        <f t="shared" ca="1" si="44"/>
        <v>0.6</v>
      </c>
      <c r="AF37" s="110" t="str">
        <f t="shared" ca="1" si="45"/>
        <v>Moderado</v>
      </c>
      <c r="AG37" s="111" t="s">
        <v>122</v>
      </c>
      <c r="AH37" s="92" t="s">
        <v>367</v>
      </c>
      <c r="AI37" s="100" t="s">
        <v>396</v>
      </c>
      <c r="AJ37" s="101">
        <v>44927</v>
      </c>
      <c r="AK37" s="101">
        <v>45291</v>
      </c>
      <c r="AL37" s="92" t="s">
        <v>368</v>
      </c>
      <c r="AM37" s="113"/>
    </row>
    <row r="38" spans="1:39" s="136" customFormat="1" ht="151.5" customHeight="1" x14ac:dyDescent="0.25">
      <c r="A38" s="404"/>
      <c r="B38" s="380"/>
      <c r="C38" s="403"/>
      <c r="D38" s="403"/>
      <c r="E38" s="388"/>
      <c r="F38" s="388" t="s">
        <v>240</v>
      </c>
      <c r="G38" s="388" t="s">
        <v>241</v>
      </c>
      <c r="H38" s="390"/>
      <c r="I38" s="388"/>
      <c r="J38" s="386"/>
      <c r="K38" s="383"/>
      <c r="L38" s="396"/>
      <c r="M38" s="399"/>
      <c r="N38" s="115"/>
      <c r="O38" s="383"/>
      <c r="P38" s="396"/>
      <c r="Q38" s="393"/>
      <c r="R38" s="103">
        <v>2</v>
      </c>
      <c r="S38" s="83"/>
      <c r="T38" s="104" t="str">
        <f t="shared" si="39"/>
        <v/>
      </c>
      <c r="U38" s="105"/>
      <c r="V38" s="105"/>
      <c r="W38" s="106"/>
      <c r="X38" s="105"/>
      <c r="Y38" s="105"/>
      <c r="Z38" s="105"/>
      <c r="AA38" s="107"/>
      <c r="AB38" s="108"/>
      <c r="AC38" s="109"/>
      <c r="AD38" s="108"/>
      <c r="AE38" s="109"/>
      <c r="AF38" s="110"/>
      <c r="AG38" s="111"/>
      <c r="AH38" s="92"/>
      <c r="AI38" s="100"/>
      <c r="AJ38" s="116"/>
      <c r="AK38" s="116"/>
      <c r="AL38" s="92"/>
      <c r="AM38" s="113"/>
    </row>
    <row r="39" spans="1:39" s="136" customFormat="1" ht="151.5" customHeight="1" x14ac:dyDescent="0.25">
      <c r="A39" s="404"/>
      <c r="B39" s="381"/>
      <c r="C39" s="403"/>
      <c r="D39" s="403"/>
      <c r="E39" s="388"/>
      <c r="F39" s="388" t="s">
        <v>240</v>
      </c>
      <c r="G39" s="388" t="s">
        <v>241</v>
      </c>
      <c r="H39" s="390"/>
      <c r="I39" s="388"/>
      <c r="J39" s="386"/>
      <c r="K39" s="384"/>
      <c r="L39" s="397"/>
      <c r="M39" s="399"/>
      <c r="N39" s="115"/>
      <c r="O39" s="384"/>
      <c r="P39" s="397"/>
      <c r="Q39" s="394"/>
      <c r="R39" s="103">
        <v>3</v>
      </c>
      <c r="S39" s="83"/>
      <c r="T39" s="104" t="str">
        <f t="shared" si="39"/>
        <v/>
      </c>
      <c r="U39" s="105"/>
      <c r="V39" s="105"/>
      <c r="W39" s="106"/>
      <c r="X39" s="105"/>
      <c r="Y39" s="105"/>
      <c r="Z39" s="105"/>
      <c r="AA39" s="107"/>
      <c r="AB39" s="108"/>
      <c r="AC39" s="109"/>
      <c r="AD39" s="108"/>
      <c r="AE39" s="109"/>
      <c r="AF39" s="110"/>
      <c r="AG39" s="111"/>
      <c r="AH39" s="92"/>
      <c r="AI39" s="100"/>
      <c r="AJ39" s="116"/>
      <c r="AK39" s="116"/>
      <c r="AL39" s="92"/>
      <c r="AM39" s="113"/>
    </row>
    <row r="40" spans="1:39" s="136" customFormat="1" ht="151.5" customHeight="1" x14ac:dyDescent="0.25">
      <c r="A40" s="404">
        <v>13</v>
      </c>
      <c r="B40" s="379" t="s">
        <v>242</v>
      </c>
      <c r="C40" s="400" t="s">
        <v>382</v>
      </c>
      <c r="D40" s="400" t="s">
        <v>249</v>
      </c>
      <c r="E40" s="387" t="s">
        <v>120</v>
      </c>
      <c r="F40" s="391" t="s">
        <v>243</v>
      </c>
      <c r="G40" s="391" t="s">
        <v>244</v>
      </c>
      <c r="H40" s="389" t="s">
        <v>381</v>
      </c>
      <c r="I40" s="387" t="s">
        <v>327</v>
      </c>
      <c r="J40" s="385">
        <v>12</v>
      </c>
      <c r="K40" s="382" t="str">
        <f>IF(J40&lt;=0,"",IF(J40&lt;=2,"Muy Baja",IF(J40&lt;=24,"Baja",IF(J40&lt;=500,"Media",IF(J40&lt;=5000,"Alta","Muy Alta")))))</f>
        <v>Baja</v>
      </c>
      <c r="L40" s="395">
        <f>IF(K40="","",IF(K40="Muy Baja",0.2,IF(K40="Baja",0.4,IF(K40="Media",0.6,IF(K40="Alta",0.8,IF(K40="Muy Alta",1,))))))</f>
        <v>0.4</v>
      </c>
      <c r="M40" s="398" t="s">
        <v>482</v>
      </c>
      <c r="N40" s="102" t="str">
        <f ca="1">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382" t="str">
        <f ca="1">IF(OR(N40='Tabla Impacto'!$C$11,N40='Tabla Impacto'!$D$11),"Leve",IF(OR(N40='Tabla Impacto'!$C$12,N40='Tabla Impacto'!$D$12),"Menor",IF(OR(N40='Tabla Impacto'!$C$13,N40='Tabla Impacto'!$D$13),"Moderado",IF(OR(N40='Tabla Impacto'!$C$14,N40='Tabla Impacto'!$D$14),"Mayor",IF(OR(N40='Tabla Impacto'!$C$15,N40='Tabla Impacto'!$D$15),"Catastrófico","")))))</f>
        <v>Moderado</v>
      </c>
      <c r="P40" s="395">
        <f ca="1">IF(O40="","",IF(O40="Leve",0.2,IF(O40="Menor",0.4,IF(O40="Moderado",0.6,IF(O40="Mayor",0.8,IF(O40="Catastrófico",1,))))))</f>
        <v>0.6</v>
      </c>
      <c r="Q40" s="392" t="str">
        <f ca="1">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03">
        <v>1</v>
      </c>
      <c r="S40" s="83" t="s">
        <v>245</v>
      </c>
      <c r="T40" s="104" t="str">
        <f t="shared" si="39"/>
        <v>Probabilidad</v>
      </c>
      <c r="U40" s="105" t="s">
        <v>14</v>
      </c>
      <c r="V40" s="105" t="s">
        <v>9</v>
      </c>
      <c r="W40" s="106" t="str">
        <f t="shared" si="40"/>
        <v>40%</v>
      </c>
      <c r="X40" s="105" t="s">
        <v>19</v>
      </c>
      <c r="Y40" s="105" t="s">
        <v>22</v>
      </c>
      <c r="Z40" s="105" t="s">
        <v>110</v>
      </c>
      <c r="AA40" s="107">
        <f t="shared" si="46"/>
        <v>0.24</v>
      </c>
      <c r="AB40" s="108" t="str">
        <f t="shared" si="41"/>
        <v>Baja</v>
      </c>
      <c r="AC40" s="109">
        <f t="shared" si="42"/>
        <v>0.24</v>
      </c>
      <c r="AD40" s="108" t="str">
        <f t="shared" ca="1" si="43"/>
        <v>Moderado</v>
      </c>
      <c r="AE40" s="109">
        <f t="shared" ca="1" si="44"/>
        <v>0.6</v>
      </c>
      <c r="AF40" s="110" t="str">
        <f t="shared" ca="1" si="45"/>
        <v>Moderado</v>
      </c>
      <c r="AG40" s="111" t="s">
        <v>122</v>
      </c>
      <c r="AH40" s="92" t="s">
        <v>246</v>
      </c>
      <c r="AI40" s="100" t="s">
        <v>203</v>
      </c>
      <c r="AJ40" s="116">
        <v>44562</v>
      </c>
      <c r="AK40" s="116">
        <v>44926</v>
      </c>
      <c r="AL40" s="92" t="s">
        <v>247</v>
      </c>
      <c r="AM40" s="113"/>
    </row>
    <row r="41" spans="1:39" s="136" customFormat="1" ht="151.5" customHeight="1" x14ac:dyDescent="0.25">
      <c r="A41" s="404"/>
      <c r="B41" s="380"/>
      <c r="C41" s="403"/>
      <c r="D41" s="401"/>
      <c r="E41" s="388"/>
      <c r="F41" s="388"/>
      <c r="G41" s="388"/>
      <c r="H41" s="390"/>
      <c r="I41" s="388"/>
      <c r="J41" s="386"/>
      <c r="K41" s="383"/>
      <c r="L41" s="396"/>
      <c r="M41" s="399"/>
      <c r="N41" s="115"/>
      <c r="O41" s="383"/>
      <c r="P41" s="396"/>
      <c r="Q41" s="393"/>
      <c r="R41" s="103">
        <v>2</v>
      </c>
      <c r="S41" s="83" t="s">
        <v>205</v>
      </c>
      <c r="T41" s="104" t="str">
        <f t="shared" si="39"/>
        <v>Probabilidad</v>
      </c>
      <c r="U41" s="105" t="s">
        <v>14</v>
      </c>
      <c r="V41" s="105" t="s">
        <v>9</v>
      </c>
      <c r="W41" s="106" t="str">
        <f t="shared" si="40"/>
        <v>40%</v>
      </c>
      <c r="X41" s="105" t="s">
        <v>19</v>
      </c>
      <c r="Y41" s="105" t="s">
        <v>22</v>
      </c>
      <c r="Z41" s="105" t="s">
        <v>110</v>
      </c>
      <c r="AA41" s="127">
        <f>IFERROR(IF(T41="Probabilidad",(AA40-(+AA40*W41)),IF(T41="Impacto",L41,"")),"")</f>
        <v>0.14399999999999999</v>
      </c>
      <c r="AB41" s="108" t="str">
        <f t="shared" si="41"/>
        <v>Muy Baja</v>
      </c>
      <c r="AC41" s="109">
        <f t="shared" si="42"/>
        <v>0.14399999999999999</v>
      </c>
      <c r="AD41" s="108" t="str">
        <f t="shared" si="43"/>
        <v>Moderado</v>
      </c>
      <c r="AE41" s="109">
        <v>0.6</v>
      </c>
      <c r="AF41" s="110" t="str">
        <f t="shared" si="45"/>
        <v>Moderado</v>
      </c>
      <c r="AG41" s="111" t="s">
        <v>122</v>
      </c>
      <c r="AH41" s="92" t="s">
        <v>248</v>
      </c>
      <c r="AI41" s="100" t="s">
        <v>203</v>
      </c>
      <c r="AJ41" s="116">
        <v>44562</v>
      </c>
      <c r="AK41" s="116">
        <v>44926</v>
      </c>
      <c r="AL41" s="92" t="s">
        <v>247</v>
      </c>
      <c r="AM41" s="113"/>
    </row>
    <row r="42" spans="1:39" s="136" customFormat="1" ht="151.5" customHeight="1" x14ac:dyDescent="0.25">
      <c r="A42" s="404"/>
      <c r="B42" s="381"/>
      <c r="C42" s="403"/>
      <c r="D42" s="401"/>
      <c r="E42" s="388"/>
      <c r="F42" s="388"/>
      <c r="G42" s="388"/>
      <c r="H42" s="390"/>
      <c r="I42" s="388"/>
      <c r="J42" s="386"/>
      <c r="K42" s="384"/>
      <c r="L42" s="397"/>
      <c r="M42" s="399"/>
      <c r="N42" s="115"/>
      <c r="O42" s="384"/>
      <c r="P42" s="397"/>
      <c r="Q42" s="394"/>
      <c r="R42" s="103">
        <v>3</v>
      </c>
      <c r="S42" s="83"/>
      <c r="T42" s="104" t="str">
        <f t="shared" si="39"/>
        <v/>
      </c>
      <c r="U42" s="105"/>
      <c r="V42" s="105"/>
      <c r="W42" s="106"/>
      <c r="X42" s="105"/>
      <c r="Y42" s="105"/>
      <c r="Z42" s="105"/>
      <c r="AA42" s="107" t="str">
        <f>IFERROR(IF(T42="Probabilidad",(AA41-(+AA41*W42)),IF(T42="Impacto",L42,"")),"")</f>
        <v/>
      </c>
      <c r="AB42" s="108" t="str">
        <f t="shared" si="41"/>
        <v/>
      </c>
      <c r="AC42" s="109" t="str">
        <f t="shared" si="42"/>
        <v/>
      </c>
      <c r="AD42" s="108" t="str">
        <f t="shared" si="43"/>
        <v/>
      </c>
      <c r="AE42" s="109" t="str">
        <f t="shared" si="44"/>
        <v/>
      </c>
      <c r="AF42" s="110" t="str">
        <f t="shared" si="45"/>
        <v/>
      </c>
      <c r="AG42" s="111"/>
      <c r="AH42" s="92"/>
      <c r="AI42" s="100"/>
      <c r="AJ42" s="116"/>
      <c r="AK42" s="116"/>
      <c r="AL42" s="92"/>
      <c r="AM42" s="113"/>
    </row>
    <row r="43" spans="1:39" s="136" customFormat="1" ht="151.5" customHeight="1" x14ac:dyDescent="0.25">
      <c r="A43" s="404">
        <v>14</v>
      </c>
      <c r="B43" s="379" t="s">
        <v>242</v>
      </c>
      <c r="C43" s="400" t="s">
        <v>382</v>
      </c>
      <c r="D43" s="400" t="s">
        <v>249</v>
      </c>
      <c r="E43" s="387" t="s">
        <v>120</v>
      </c>
      <c r="F43" s="387" t="s">
        <v>250</v>
      </c>
      <c r="G43" s="391" t="s">
        <v>251</v>
      </c>
      <c r="H43" s="389" t="s">
        <v>252</v>
      </c>
      <c r="I43" s="387" t="s">
        <v>327</v>
      </c>
      <c r="J43" s="385">
        <v>900</v>
      </c>
      <c r="K43" s="382" t="str">
        <f>IF(J43&lt;=0,"",IF(J43&lt;=2,"Muy Baja",IF(J43&lt;=24,"Baja",IF(J43&lt;=500,"Media",IF(J43&lt;=5000,"Alta","Muy Alta")))))</f>
        <v>Alta</v>
      </c>
      <c r="L43" s="395">
        <f>IF(K43="","",IF(K43="Muy Baja",0.2,IF(K43="Baja",0.4,IF(K43="Media",0.6,IF(K43="Alta",0.8,IF(K43="Muy Alta",1,))))))</f>
        <v>0.8</v>
      </c>
      <c r="M43" s="398" t="s">
        <v>482</v>
      </c>
      <c r="N43" s="102" t="str">
        <f ca="1">IF(NOT(ISERROR(MATCH(M43,'Tabla Impacto'!$B$221:$B$223,0))),'Tabla Impacto'!$F$223&amp;"Por favor no seleccionar los criterios de impacto(Afectación Económica o presupuestal y Pérdida Reputacional)",M43)</f>
        <v xml:space="preserve"> El riesgo afecta la imagen de la entidad con algunos usuarios de relevancia frente al logro de los objetivos</v>
      </c>
      <c r="O43" s="382" t="str">
        <f ca="1">IF(OR(N43='Tabla Impacto'!$C$11,N43='Tabla Impacto'!$D$11),"Leve",IF(OR(N43='Tabla Impacto'!$C$12,N43='Tabla Impacto'!$D$12),"Menor",IF(OR(N43='Tabla Impacto'!$C$13,N43='Tabla Impacto'!$D$13),"Moderado",IF(OR(N43='Tabla Impacto'!$C$14,N43='Tabla Impacto'!$D$14),"Mayor",IF(OR(N43='Tabla Impacto'!$C$15,N43='Tabla Impacto'!$D$15),"Catastrófico","")))))</f>
        <v>Moderado</v>
      </c>
      <c r="P43" s="395">
        <f ca="1">IF(O43="","",IF(O43="Leve",0.2,IF(O43="Menor",0.4,IF(O43="Moderado",0.6,IF(O43="Mayor",0.8,IF(O43="Catastrófico",1,))))))</f>
        <v>0.6</v>
      </c>
      <c r="Q43" s="392" t="str">
        <f ca="1">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Alto</v>
      </c>
      <c r="R43" s="103">
        <v>1</v>
      </c>
      <c r="S43" s="83" t="s">
        <v>253</v>
      </c>
      <c r="T43" s="104" t="str">
        <f t="shared" ref="T43:T45" si="47">IF(OR(U43="Preventivo",U43="Detectivo"),"Probabilidad",IF(U43="Correctivo","Impacto",""))</f>
        <v>Probabilidad</v>
      </c>
      <c r="U43" s="105" t="s">
        <v>14</v>
      </c>
      <c r="V43" s="105" t="s">
        <v>9</v>
      </c>
      <c r="W43" s="106" t="str">
        <f t="shared" ref="W43" si="48">IF(AND(U43="Preventivo",V43="Automático"),"50%",IF(AND(U43="Preventivo",V43="Manual"),"40%",IF(AND(U43="Detectivo",V43="Automático"),"40%",IF(AND(U43="Detectivo",V43="Manual"),"30%",IF(AND(U43="Correctivo",V43="Automático"),"35%",IF(AND(U43="Correctivo",V43="Manual"),"25%",""))))))</f>
        <v>40%</v>
      </c>
      <c r="X43" s="105" t="s">
        <v>19</v>
      </c>
      <c r="Y43" s="105" t="s">
        <v>22</v>
      </c>
      <c r="Z43" s="105" t="s">
        <v>110</v>
      </c>
      <c r="AA43" s="107">
        <f t="shared" ref="AA43" si="49">IFERROR(IF(T43="Probabilidad",(L43-(+L43*W43)),IF(T43="Impacto",L43,"")),"")</f>
        <v>0.48</v>
      </c>
      <c r="AB43" s="108" t="str">
        <f t="shared" ref="AB43:AB45" si="50">IFERROR(IF(AA43="","",IF(AA43&lt;=0.2,"Muy Baja",IF(AA43&lt;=0.4,"Baja",IF(AA43&lt;=0.6,"Media",IF(AA43&lt;=0.8,"Alta","Muy Alta"))))),"")</f>
        <v>Media</v>
      </c>
      <c r="AC43" s="109">
        <f t="shared" ref="AC43:AC45" si="51">+AA43</f>
        <v>0.48</v>
      </c>
      <c r="AD43" s="108" t="str">
        <f t="shared" ref="AD43:AD45" ca="1" si="52">IFERROR(IF(AE43="","",IF(AE43&lt;=0.2,"Leve",IF(AE43&lt;=0.4,"Menor",IF(AE43&lt;=0.6,"Moderado",IF(AE43&lt;=0.8,"Mayor","Catastrófico"))))),"")</f>
        <v>Moderado</v>
      </c>
      <c r="AE43" s="109">
        <f t="shared" ref="AE43:AE45" ca="1" si="53">IFERROR(IF(T43="Impacto",(P43-(+P43*W43)),IF(T43="Probabilidad",P43,"")),"")</f>
        <v>0.6</v>
      </c>
      <c r="AF43" s="110" t="str">
        <f t="shared" ref="AF43:AF45" ca="1" si="54">IFERROR(IF(OR(AND(AB43="Muy Baja",AD43="Leve"),AND(AB43="Muy Baja",AD43="Menor"),AND(AB43="Baja",AD43="Leve")),"Bajo",IF(OR(AND(AB43="Muy baja",AD43="Moderado"),AND(AB43="Baja",AD43="Menor"),AND(AB43="Baja",AD43="Moderado"),AND(AB43="Media",AD43="Leve"),AND(AB43="Media",AD43="Menor"),AND(AB43="Media",AD43="Moderado"),AND(AB43="Alta",AD43="Leve"),AND(AB43="Alta",AD43="Menor")),"Moderado",IF(OR(AND(AB43="Muy Baja",AD43="Mayor"),AND(AB43="Baja",AD43="Mayor"),AND(AB43="Media",AD43="Mayor"),AND(AB43="Alta",AD43="Moderado"),AND(AB43="Alta",AD43="Mayor"),AND(AB43="Muy Alta",AD43="Leve"),AND(AB43="Muy Alta",AD43="Menor"),AND(AB43="Muy Alta",AD43="Moderado"),AND(AB43="Muy Alta",AD43="Mayor")),"Alto",IF(OR(AND(AB43="Muy Baja",AD43="Catastrófico"),AND(AB43="Baja",AD43="Catastrófico"),AND(AB43="Media",AD43="Catastrófico"),AND(AB43="Alta",AD43="Catastrófico"),AND(AB43="Muy Alta",AD43="Catastrófico")),"Extremo","")))),"")</f>
        <v>Moderado</v>
      </c>
      <c r="AG43" s="111" t="s">
        <v>122</v>
      </c>
      <c r="AH43" s="92" t="s">
        <v>254</v>
      </c>
      <c r="AI43" s="100" t="s">
        <v>203</v>
      </c>
      <c r="AJ43" s="116">
        <v>44562</v>
      </c>
      <c r="AK43" s="116">
        <v>44926</v>
      </c>
      <c r="AL43" s="92" t="s">
        <v>255</v>
      </c>
      <c r="AM43" s="113"/>
    </row>
    <row r="44" spans="1:39" s="136" customFormat="1" ht="151.5" customHeight="1" x14ac:dyDescent="0.25">
      <c r="A44" s="404"/>
      <c r="B44" s="380"/>
      <c r="C44" s="403"/>
      <c r="D44" s="401"/>
      <c r="E44" s="388"/>
      <c r="F44" s="388"/>
      <c r="G44" s="388"/>
      <c r="H44" s="390"/>
      <c r="I44" s="388"/>
      <c r="J44" s="386"/>
      <c r="K44" s="383"/>
      <c r="L44" s="396"/>
      <c r="M44" s="399"/>
      <c r="N44" s="115"/>
      <c r="O44" s="383"/>
      <c r="P44" s="396"/>
      <c r="Q44" s="393"/>
      <c r="R44" s="103">
        <v>2</v>
      </c>
      <c r="S44" s="83"/>
      <c r="T44" s="104" t="str">
        <f t="shared" si="47"/>
        <v/>
      </c>
      <c r="U44" s="105"/>
      <c r="V44" s="105"/>
      <c r="W44" s="106"/>
      <c r="X44" s="105"/>
      <c r="Y44" s="105"/>
      <c r="Z44" s="105"/>
      <c r="AA44" s="107" t="str">
        <f>IFERROR(IF(T44="Probabilidad",(AA43-(+AA43*W44)),IF(T44="Impacto",L44,"")),"")</f>
        <v/>
      </c>
      <c r="AB44" s="108" t="str">
        <f t="shared" si="50"/>
        <v/>
      </c>
      <c r="AC44" s="109" t="str">
        <f t="shared" si="51"/>
        <v/>
      </c>
      <c r="AD44" s="108" t="str">
        <f t="shared" si="52"/>
        <v/>
      </c>
      <c r="AE44" s="109" t="str">
        <f t="shared" si="53"/>
        <v/>
      </c>
      <c r="AF44" s="110" t="str">
        <f t="shared" si="54"/>
        <v/>
      </c>
      <c r="AG44" s="111"/>
      <c r="AH44" s="92"/>
      <c r="AI44" s="100"/>
      <c r="AJ44" s="116"/>
      <c r="AK44" s="116"/>
      <c r="AL44" s="92"/>
      <c r="AM44" s="113"/>
    </row>
    <row r="45" spans="1:39" s="136" customFormat="1" ht="151.5" customHeight="1" x14ac:dyDescent="0.25">
      <c r="A45" s="404"/>
      <c r="B45" s="381"/>
      <c r="C45" s="403"/>
      <c r="D45" s="401"/>
      <c r="E45" s="388"/>
      <c r="F45" s="388"/>
      <c r="G45" s="388"/>
      <c r="H45" s="390"/>
      <c r="I45" s="388"/>
      <c r="J45" s="386"/>
      <c r="K45" s="384"/>
      <c r="L45" s="397"/>
      <c r="M45" s="399"/>
      <c r="N45" s="115"/>
      <c r="O45" s="384"/>
      <c r="P45" s="397"/>
      <c r="Q45" s="394"/>
      <c r="R45" s="103">
        <v>3</v>
      </c>
      <c r="S45" s="83"/>
      <c r="T45" s="104" t="str">
        <f t="shared" si="47"/>
        <v/>
      </c>
      <c r="U45" s="105"/>
      <c r="V45" s="105"/>
      <c r="W45" s="106"/>
      <c r="X45" s="105"/>
      <c r="Y45" s="105"/>
      <c r="Z45" s="105"/>
      <c r="AA45" s="107" t="str">
        <f>IFERROR(IF(T45="Probabilidad",(AA44-(+AA44*W45)),IF(T45="Impacto",L45,"")),"")</f>
        <v/>
      </c>
      <c r="AB45" s="108" t="str">
        <f t="shared" si="50"/>
        <v/>
      </c>
      <c r="AC45" s="109" t="str">
        <f t="shared" si="51"/>
        <v/>
      </c>
      <c r="AD45" s="108" t="str">
        <f t="shared" si="52"/>
        <v/>
      </c>
      <c r="AE45" s="109" t="str">
        <f t="shared" si="53"/>
        <v/>
      </c>
      <c r="AF45" s="110" t="str">
        <f t="shared" si="54"/>
        <v/>
      </c>
      <c r="AG45" s="111"/>
      <c r="AH45" s="92"/>
      <c r="AI45" s="100"/>
      <c r="AJ45" s="116"/>
      <c r="AK45" s="116"/>
      <c r="AL45" s="92"/>
      <c r="AM45" s="113"/>
    </row>
    <row r="46" spans="1:39" s="136" customFormat="1" ht="151.5" customHeight="1" x14ac:dyDescent="0.25">
      <c r="A46" s="404">
        <v>15</v>
      </c>
      <c r="B46" s="369" t="s">
        <v>242</v>
      </c>
      <c r="C46" s="400" t="s">
        <v>382</v>
      </c>
      <c r="D46" s="400" t="s">
        <v>249</v>
      </c>
      <c r="E46" s="387" t="s">
        <v>118</v>
      </c>
      <c r="F46" s="387" t="s">
        <v>256</v>
      </c>
      <c r="G46" s="387" t="s">
        <v>257</v>
      </c>
      <c r="H46" s="389" t="s">
        <v>540</v>
      </c>
      <c r="I46" s="387" t="s">
        <v>115</v>
      </c>
      <c r="J46" s="408">
        <v>40</v>
      </c>
      <c r="K46" s="382" t="str">
        <f>IF(J46&lt;=0,"",IF(J46&lt;=2,"Muy Baja",IF(J46&lt;=24,"Baja",IF(J46&lt;=500,"Media",IF(J46&lt;=5000,"Alta","Muy Alta")))))</f>
        <v>Media</v>
      </c>
      <c r="L46" s="395">
        <f>IF(K46="","",IF(K46="Muy Baja",0.2,IF(K46="Baja",0.4,IF(K46="Media",0.6,IF(K46="Alta",0.8,IF(K46="Muy Alta",1,))))))</f>
        <v>0.6</v>
      </c>
      <c r="M46" s="398" t="s">
        <v>482</v>
      </c>
      <c r="N46" s="102" t="str">
        <f ca="1">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382" t="str">
        <f ca="1">IF(OR(N46='Tabla Impacto'!$C$11,N46='Tabla Impacto'!$D$11),"Leve",IF(OR(N46='Tabla Impacto'!$C$12,N46='Tabla Impacto'!$D$12),"Menor",IF(OR(N46='Tabla Impacto'!$C$13,N46='Tabla Impacto'!$D$13),"Moderado",IF(OR(N46='Tabla Impacto'!$C$14,N46='Tabla Impacto'!$D$14),"Mayor",IF(OR(N46='Tabla Impacto'!$C$15,N46='Tabla Impacto'!$D$15),"Catastrófico","")))))</f>
        <v>Moderado</v>
      </c>
      <c r="P46" s="395">
        <f ca="1">IF(O46="","",IF(O46="Leve",0.2,IF(O46="Menor",0.4,IF(O46="Moderado",0.6,IF(O46="Mayor",0.8,IF(O46="Catastrófico",1,))))))</f>
        <v>0.6</v>
      </c>
      <c r="Q46" s="392" t="str">
        <f ca="1">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Moderado</v>
      </c>
      <c r="R46" s="103">
        <v>1</v>
      </c>
      <c r="S46" s="83" t="s">
        <v>541</v>
      </c>
      <c r="T46" s="104" t="str">
        <f t="shared" si="25"/>
        <v>Probabilidad</v>
      </c>
      <c r="U46" s="105" t="s">
        <v>14</v>
      </c>
      <c r="V46" s="105" t="s">
        <v>9</v>
      </c>
      <c r="W46" s="106" t="str">
        <f t="shared" si="26"/>
        <v>40%</v>
      </c>
      <c r="X46" s="105" t="s">
        <v>19</v>
      </c>
      <c r="Y46" s="105" t="s">
        <v>22</v>
      </c>
      <c r="Z46" s="105" t="s">
        <v>110</v>
      </c>
      <c r="AA46" s="107">
        <f t="shared" si="27"/>
        <v>0.36</v>
      </c>
      <c r="AB46" s="108" t="str">
        <f t="shared" si="28"/>
        <v>Baja</v>
      </c>
      <c r="AC46" s="109">
        <f t="shared" si="29"/>
        <v>0.36</v>
      </c>
      <c r="AD46" s="108" t="str">
        <f t="shared" ca="1" si="30"/>
        <v>Moderado</v>
      </c>
      <c r="AE46" s="109">
        <f t="shared" ca="1" si="31"/>
        <v>0.6</v>
      </c>
      <c r="AF46" s="110" t="str">
        <f t="shared" ca="1" si="32"/>
        <v>Moderado</v>
      </c>
      <c r="AG46" s="111" t="s">
        <v>122</v>
      </c>
      <c r="AH46" s="99" t="s">
        <v>259</v>
      </c>
      <c r="AI46" s="100" t="s">
        <v>260</v>
      </c>
      <c r="AJ46" s="116">
        <v>44562</v>
      </c>
      <c r="AK46" s="116">
        <v>44926</v>
      </c>
      <c r="AL46" s="92" t="s">
        <v>255</v>
      </c>
      <c r="AM46" s="113"/>
    </row>
    <row r="47" spans="1:39" s="136" customFormat="1" ht="151.5" customHeight="1" x14ac:dyDescent="0.25">
      <c r="A47" s="404"/>
      <c r="B47" s="370"/>
      <c r="C47" s="403"/>
      <c r="D47" s="401"/>
      <c r="E47" s="388"/>
      <c r="F47" s="388"/>
      <c r="G47" s="388"/>
      <c r="H47" s="390"/>
      <c r="I47" s="388"/>
      <c r="J47" s="409"/>
      <c r="K47" s="383"/>
      <c r="L47" s="396"/>
      <c r="M47" s="399"/>
      <c r="N47" s="115"/>
      <c r="O47" s="383"/>
      <c r="P47" s="396"/>
      <c r="Q47" s="393"/>
      <c r="R47" s="103">
        <v>2</v>
      </c>
      <c r="S47" s="83"/>
      <c r="T47" s="104" t="str">
        <f t="shared" ref="T47:T48" si="55">IF(OR(U47="Preventivo",U47="Detectivo"),"Probabilidad",IF(U47="Correctivo","Impacto",""))</f>
        <v/>
      </c>
      <c r="U47" s="105"/>
      <c r="V47" s="105"/>
      <c r="W47" s="106"/>
      <c r="X47" s="105"/>
      <c r="Y47" s="105"/>
      <c r="Z47" s="105"/>
      <c r="AA47" s="107" t="str">
        <f>IFERROR(IF(T47="Probabilidad",(AA46-(+AA46*W47)),IF(T47="Impacto",L47,"")),"")</f>
        <v/>
      </c>
      <c r="AB47" s="108" t="str">
        <f t="shared" ref="AB47:AB48" si="56">IFERROR(IF(AA47="","",IF(AA47&lt;=0.2,"Muy Baja",IF(AA47&lt;=0.4,"Baja",IF(AA47&lt;=0.6,"Media",IF(AA47&lt;=0.8,"Alta","Muy Alta"))))),"")</f>
        <v/>
      </c>
      <c r="AC47" s="109" t="str">
        <f t="shared" ref="AC47:AC48" si="57">+AA47</f>
        <v/>
      </c>
      <c r="AD47" s="108" t="str">
        <f t="shared" ref="AD47:AD48" si="58">IFERROR(IF(AE47="","",IF(AE47&lt;=0.2,"Leve",IF(AE47&lt;=0.4,"Menor",IF(AE47&lt;=0.6,"Moderado",IF(AE47&lt;=0.8,"Mayor","Catastrófico"))))),"")</f>
        <v/>
      </c>
      <c r="AE47" s="109" t="str">
        <f t="shared" ref="AE47:AE48" si="59">IFERROR(IF(T47="Impacto",(P47-(+P47*W47)),IF(T47="Probabilidad",P47,"")),"")</f>
        <v/>
      </c>
      <c r="AF47" s="110" t="str">
        <f t="shared" ref="AF47:AF48" si="60">IFERROR(IF(OR(AND(AB47="Muy Baja",AD47="Leve"),AND(AB47="Muy Baja",AD47="Menor"),AND(AB47="Baja",AD47="Leve")),"Bajo",IF(OR(AND(AB47="Muy baja",AD47="Moderado"),AND(AB47="Baja",AD47="Menor"),AND(AB47="Baja",AD47="Moderado"),AND(AB47="Media",AD47="Leve"),AND(AB47="Media",AD47="Menor"),AND(AB47="Media",AD47="Moderado"),AND(AB47="Alta",AD47="Leve"),AND(AB47="Alta",AD47="Menor")),"Moderado",IF(OR(AND(AB47="Muy Baja",AD47="Mayor"),AND(AB47="Baja",AD47="Mayor"),AND(AB47="Media",AD47="Mayor"),AND(AB47="Alta",AD47="Moderado"),AND(AB47="Alta",AD47="Mayor"),AND(AB47="Muy Alta",AD47="Leve"),AND(AB47="Muy Alta",AD47="Menor"),AND(AB47="Muy Alta",AD47="Moderado"),AND(AB47="Muy Alta",AD47="Mayor")),"Alto",IF(OR(AND(AB47="Muy Baja",AD47="Catastrófico"),AND(AB47="Baja",AD47="Catastrófico"),AND(AB47="Media",AD47="Catastrófico"),AND(AB47="Alta",AD47="Catastrófico"),AND(AB47="Muy Alta",AD47="Catastrófico")),"Extremo","")))),"")</f>
        <v/>
      </c>
      <c r="AG47" s="111"/>
      <c r="AH47" s="92"/>
      <c r="AI47" s="100"/>
      <c r="AJ47" s="116"/>
      <c r="AK47" s="116"/>
      <c r="AL47" s="92"/>
      <c r="AM47" s="113"/>
    </row>
    <row r="48" spans="1:39" s="136" customFormat="1" ht="151.5" customHeight="1" x14ac:dyDescent="0.25">
      <c r="A48" s="404"/>
      <c r="B48" s="371"/>
      <c r="C48" s="403"/>
      <c r="D48" s="401"/>
      <c r="E48" s="388"/>
      <c r="F48" s="388"/>
      <c r="G48" s="388"/>
      <c r="H48" s="390"/>
      <c r="I48" s="388"/>
      <c r="J48" s="409"/>
      <c r="K48" s="384"/>
      <c r="L48" s="397"/>
      <c r="M48" s="399"/>
      <c r="N48" s="115"/>
      <c r="O48" s="384"/>
      <c r="P48" s="397"/>
      <c r="Q48" s="394"/>
      <c r="R48" s="103">
        <v>3</v>
      </c>
      <c r="S48" s="83"/>
      <c r="T48" s="104" t="str">
        <f t="shared" si="55"/>
        <v/>
      </c>
      <c r="U48" s="105"/>
      <c r="V48" s="105"/>
      <c r="W48" s="106"/>
      <c r="X48" s="105"/>
      <c r="Y48" s="105"/>
      <c r="Z48" s="105"/>
      <c r="AA48" s="107" t="str">
        <f>IFERROR(IF(T48="Probabilidad",(AA47-(+AA47*W48)),IF(T48="Impacto",L48,"")),"")</f>
        <v/>
      </c>
      <c r="AB48" s="108" t="str">
        <f t="shared" si="56"/>
        <v/>
      </c>
      <c r="AC48" s="109" t="str">
        <f t="shared" si="57"/>
        <v/>
      </c>
      <c r="AD48" s="108" t="str">
        <f t="shared" si="58"/>
        <v/>
      </c>
      <c r="AE48" s="109" t="str">
        <f t="shared" si="59"/>
        <v/>
      </c>
      <c r="AF48" s="110" t="str">
        <f t="shared" si="60"/>
        <v/>
      </c>
      <c r="AG48" s="111"/>
      <c r="AH48" s="92"/>
      <c r="AI48" s="100"/>
      <c r="AJ48" s="116"/>
      <c r="AK48" s="116"/>
      <c r="AL48" s="92"/>
      <c r="AM48" s="113"/>
    </row>
    <row r="49" spans="1:39" s="136" customFormat="1" ht="151.5" customHeight="1" x14ac:dyDescent="0.25">
      <c r="A49" s="404">
        <v>16</v>
      </c>
      <c r="B49" s="379" t="s">
        <v>242</v>
      </c>
      <c r="C49" s="400" t="s">
        <v>382</v>
      </c>
      <c r="D49" s="400" t="s">
        <v>249</v>
      </c>
      <c r="E49" s="387" t="s">
        <v>120</v>
      </c>
      <c r="F49" s="387" t="s">
        <v>439</v>
      </c>
      <c r="G49" s="387" t="s">
        <v>262</v>
      </c>
      <c r="H49" s="389" t="s">
        <v>261</v>
      </c>
      <c r="I49" s="387" t="s">
        <v>327</v>
      </c>
      <c r="J49" s="385" t="s">
        <v>258</v>
      </c>
      <c r="K49" s="382" t="str">
        <f>IF(J49&lt;=0,"",IF(J49&lt;=2,"Muy Baja",IF(J49&lt;=24,"Baja",IF(J49&lt;=500,"Media",IF(J49&lt;=5000,"Alta","Muy Alta")))))</f>
        <v>Muy Alta</v>
      </c>
      <c r="L49" s="395">
        <f>IF(K49="","",IF(K49="Muy Baja",0.2,IF(K49="Baja",0.4,IF(K49="Media",0.6,IF(K49="Alta",0.8,IF(K49="Muy Alta",1,))))))</f>
        <v>1</v>
      </c>
      <c r="M49" s="398" t="s">
        <v>489</v>
      </c>
      <c r="N49" s="102" t="str">
        <f ca="1">IF(NOT(ISERROR(MATCH(M49,'Tabla Impacto'!$B$221:$B$223,0))),'Tabla Impacto'!$F$223&amp;"Por favor no seleccionar los criterios de impacto(Afectación Económica o presupuestal y Pérdida Reputacional)",M49)</f>
        <v xml:space="preserve"> El riesgo afecta la imagen de la entidad con efecto publicitario sostenido a nivel de sector administrativo, nivel departamental o municipal</v>
      </c>
      <c r="O49" s="382" t="str">
        <f ca="1">IF(OR(N49='Tabla Impacto'!$C$11,N49='Tabla Impacto'!$D$11),"Leve",IF(OR(N49='Tabla Impacto'!$C$12,N49='Tabla Impacto'!$D$12),"Menor",IF(OR(N49='Tabla Impacto'!$C$13,N49='Tabla Impacto'!$D$13),"Moderado",IF(OR(N49='Tabla Impacto'!$C$14,N49='Tabla Impacto'!$D$14),"Mayor",IF(OR(N49='Tabla Impacto'!$C$15,N49='Tabla Impacto'!$D$15),"Catastrófico","")))))</f>
        <v>Mayor</v>
      </c>
      <c r="P49" s="395">
        <f ca="1">IF(O49="","",IF(O49="Leve",0.2,IF(O49="Menor",0.4,IF(O49="Moderado",0.6,IF(O49="Mayor",0.8,IF(O49="Catastrófico",1,))))))</f>
        <v>0.8</v>
      </c>
      <c r="Q49" s="392" t="str">
        <f ca="1">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Alto</v>
      </c>
      <c r="R49" s="103">
        <v>1</v>
      </c>
      <c r="S49" s="83" t="s">
        <v>263</v>
      </c>
      <c r="T49" s="104" t="str">
        <f t="shared" ref="T49:T51" si="61">IF(OR(U49="Preventivo",U49="Detectivo"),"Probabilidad",IF(U49="Correctivo","Impacto",""))</f>
        <v>Probabilidad</v>
      </c>
      <c r="U49" s="105" t="s">
        <v>14</v>
      </c>
      <c r="V49" s="105" t="s">
        <v>9</v>
      </c>
      <c r="W49" s="106" t="str">
        <f t="shared" ref="W49" si="62">IF(AND(U49="Preventivo",V49="Automático"),"50%",IF(AND(U49="Preventivo",V49="Manual"),"40%",IF(AND(U49="Detectivo",V49="Automático"),"40%",IF(AND(U49="Detectivo",V49="Manual"),"30%",IF(AND(U49="Correctivo",V49="Automático"),"35%",IF(AND(U49="Correctivo",V49="Manual"),"25%",""))))))</f>
        <v>40%</v>
      </c>
      <c r="X49" s="105" t="s">
        <v>19</v>
      </c>
      <c r="Y49" s="105" t="s">
        <v>22</v>
      </c>
      <c r="Z49" s="105" t="s">
        <v>110</v>
      </c>
      <c r="AA49" s="107">
        <f t="shared" ref="AA49" si="63">IFERROR(IF(T49="Probabilidad",(L49-(+L49*W49)),IF(T49="Impacto",L49,"")),"")</f>
        <v>0.6</v>
      </c>
      <c r="AB49" s="108" t="str">
        <f t="shared" ref="AB49:AB51" si="64">IFERROR(IF(AA49="","",IF(AA49&lt;=0.2,"Muy Baja",IF(AA49&lt;=0.4,"Baja",IF(AA49&lt;=0.6,"Media",IF(AA49&lt;=0.8,"Alta","Muy Alta"))))),"")</f>
        <v>Media</v>
      </c>
      <c r="AC49" s="109">
        <f t="shared" ref="AC49:AC51" si="65">+AA49</f>
        <v>0.6</v>
      </c>
      <c r="AD49" s="108" t="str">
        <f t="shared" ref="AD49:AD51" ca="1" si="66">IFERROR(IF(AE49="","",IF(AE49&lt;=0.2,"Leve",IF(AE49&lt;=0.4,"Menor",IF(AE49&lt;=0.6,"Moderado",IF(AE49&lt;=0.8,"Mayor","Catastrófico"))))),"")</f>
        <v>Mayor</v>
      </c>
      <c r="AE49" s="109">
        <f t="shared" ref="AE49:AE51" ca="1" si="67">IFERROR(IF(T49="Impacto",(P49-(+P49*W49)),IF(T49="Probabilidad",P49,"")),"")</f>
        <v>0.8</v>
      </c>
      <c r="AF49" s="110" t="str">
        <f t="shared" ref="AF49:AF51" ca="1" si="68">IFERROR(IF(OR(AND(AB49="Muy Baja",AD49="Leve"),AND(AB49="Muy Baja",AD49="Menor"),AND(AB49="Baja",AD49="Leve")),"Bajo",IF(OR(AND(AB49="Muy baja",AD49="Moderado"),AND(AB49="Baja",AD49="Menor"),AND(AB49="Baja",AD49="Moderado"),AND(AB49="Media",AD49="Leve"),AND(AB49="Media",AD49="Menor"),AND(AB49="Media",AD49="Moderado"),AND(AB49="Alta",AD49="Leve"),AND(AB49="Alta",AD49="Menor")),"Moderado",IF(OR(AND(AB49="Muy Baja",AD49="Mayor"),AND(AB49="Baja",AD49="Mayor"),AND(AB49="Media",AD49="Mayor"),AND(AB49="Alta",AD49="Moderado"),AND(AB49="Alta",AD49="Mayor"),AND(AB49="Muy Alta",AD49="Leve"),AND(AB49="Muy Alta",AD49="Menor"),AND(AB49="Muy Alta",AD49="Moderado"),AND(AB49="Muy Alta",AD49="Mayor")),"Alto",IF(OR(AND(AB49="Muy Baja",AD49="Catastrófico"),AND(AB49="Baja",AD49="Catastrófico"),AND(AB49="Media",AD49="Catastrófico"),AND(AB49="Alta",AD49="Catastrófico"),AND(AB49="Muy Alta",AD49="Catastrófico")),"Extremo","")))),"")</f>
        <v>Alto</v>
      </c>
      <c r="AG49" s="111" t="s">
        <v>122</v>
      </c>
      <c r="AH49" s="92" t="s">
        <v>514</v>
      </c>
      <c r="AI49" s="100" t="s">
        <v>203</v>
      </c>
      <c r="AJ49" s="116">
        <v>44562</v>
      </c>
      <c r="AK49" s="116">
        <v>44926</v>
      </c>
      <c r="AL49" s="99" t="s">
        <v>264</v>
      </c>
      <c r="AM49" s="113"/>
    </row>
    <row r="50" spans="1:39" s="136" customFormat="1" ht="151.5" customHeight="1" x14ac:dyDescent="0.25">
      <c r="A50" s="404"/>
      <c r="B50" s="380"/>
      <c r="C50" s="403"/>
      <c r="D50" s="401"/>
      <c r="E50" s="388"/>
      <c r="F50" s="388"/>
      <c r="G50" s="388"/>
      <c r="H50" s="390"/>
      <c r="I50" s="388"/>
      <c r="J50" s="386"/>
      <c r="K50" s="383"/>
      <c r="L50" s="396"/>
      <c r="M50" s="399"/>
      <c r="N50" s="115"/>
      <c r="O50" s="383"/>
      <c r="P50" s="396"/>
      <c r="Q50" s="393"/>
      <c r="R50" s="103">
        <v>2</v>
      </c>
      <c r="S50" s="83"/>
      <c r="T50" s="104" t="str">
        <f t="shared" si="61"/>
        <v/>
      </c>
      <c r="U50" s="105"/>
      <c r="V50" s="105"/>
      <c r="W50" s="106"/>
      <c r="X50" s="105"/>
      <c r="Y50" s="105"/>
      <c r="Z50" s="105"/>
      <c r="AA50" s="107" t="str">
        <f>IFERROR(IF(T50="Probabilidad",(AA49-(+AA49*W50)),IF(T50="Impacto",L50,"")),"")</f>
        <v/>
      </c>
      <c r="AB50" s="108" t="str">
        <f t="shared" si="64"/>
        <v/>
      </c>
      <c r="AC50" s="109" t="str">
        <f t="shared" si="65"/>
        <v/>
      </c>
      <c r="AD50" s="108" t="str">
        <f t="shared" si="66"/>
        <v/>
      </c>
      <c r="AE50" s="109" t="str">
        <f t="shared" si="67"/>
        <v/>
      </c>
      <c r="AF50" s="110" t="str">
        <f t="shared" si="68"/>
        <v/>
      </c>
      <c r="AG50" s="111"/>
      <c r="AH50" s="92"/>
      <c r="AI50" s="100"/>
      <c r="AJ50" s="116"/>
      <c r="AK50" s="116"/>
      <c r="AL50" s="92"/>
      <c r="AM50" s="113"/>
    </row>
    <row r="51" spans="1:39" s="136" customFormat="1" ht="151.5" customHeight="1" x14ac:dyDescent="0.25">
      <c r="A51" s="406"/>
      <c r="B51" s="381"/>
      <c r="C51" s="403"/>
      <c r="D51" s="401"/>
      <c r="E51" s="388"/>
      <c r="F51" s="388"/>
      <c r="G51" s="388"/>
      <c r="H51" s="390"/>
      <c r="I51" s="388"/>
      <c r="J51" s="386"/>
      <c r="K51" s="384"/>
      <c r="L51" s="397"/>
      <c r="M51" s="399"/>
      <c r="N51" s="115"/>
      <c r="O51" s="384"/>
      <c r="P51" s="397"/>
      <c r="Q51" s="394"/>
      <c r="R51" s="103">
        <v>3</v>
      </c>
      <c r="S51" s="83"/>
      <c r="T51" s="104" t="str">
        <f t="shared" si="61"/>
        <v/>
      </c>
      <c r="U51" s="105"/>
      <c r="V51" s="105"/>
      <c r="W51" s="106"/>
      <c r="X51" s="105"/>
      <c r="Y51" s="105"/>
      <c r="Z51" s="105"/>
      <c r="AA51" s="107" t="str">
        <f>IFERROR(IF(T51="Probabilidad",(AA50-(+AA50*W51)),IF(T51="Impacto",L51,"")),"")</f>
        <v/>
      </c>
      <c r="AB51" s="108" t="str">
        <f t="shared" si="64"/>
        <v/>
      </c>
      <c r="AC51" s="109" t="str">
        <f t="shared" si="65"/>
        <v/>
      </c>
      <c r="AD51" s="108" t="str">
        <f t="shared" si="66"/>
        <v/>
      </c>
      <c r="AE51" s="109" t="str">
        <f t="shared" si="67"/>
        <v/>
      </c>
      <c r="AF51" s="110" t="str">
        <f t="shared" si="68"/>
        <v/>
      </c>
      <c r="AG51" s="111"/>
      <c r="AH51" s="92"/>
      <c r="AI51" s="100"/>
      <c r="AJ51" s="116"/>
      <c r="AK51" s="116"/>
      <c r="AL51" s="92"/>
      <c r="AM51" s="113"/>
    </row>
    <row r="52" spans="1:39" s="136" customFormat="1" ht="151.5" customHeight="1" x14ac:dyDescent="0.25">
      <c r="A52" s="405">
        <v>17</v>
      </c>
      <c r="B52" s="379" t="s">
        <v>242</v>
      </c>
      <c r="C52" s="400" t="s">
        <v>382</v>
      </c>
      <c r="D52" s="400" t="s">
        <v>249</v>
      </c>
      <c r="E52" s="387" t="s">
        <v>120</v>
      </c>
      <c r="F52" s="387" t="s">
        <v>440</v>
      </c>
      <c r="G52" s="387" t="s">
        <v>266</v>
      </c>
      <c r="H52" s="389" t="s">
        <v>265</v>
      </c>
      <c r="I52" s="387" t="s">
        <v>327</v>
      </c>
      <c r="J52" s="385">
        <v>60</v>
      </c>
      <c r="K52" s="382" t="str">
        <f>IF(J52&lt;=0,"",IF(J52&lt;=2,"Muy Baja",IF(J52&lt;=24,"Baja",IF(J52&lt;=500,"Media",IF(J52&lt;=5000,"Alta","Muy Alta")))))</f>
        <v>Media</v>
      </c>
      <c r="L52" s="395">
        <f>IF(K52="","",IF(K52="Muy Baja",0.2,IF(K52="Baja",0.4,IF(K52="Media",0.6,IF(K52="Alta",0.8,IF(K52="Muy Alta",1,))))))</f>
        <v>0.6</v>
      </c>
      <c r="M52" s="398" t="s">
        <v>482</v>
      </c>
      <c r="N52" s="102" t="str">
        <f ca="1">IF(NOT(ISERROR(MATCH(M52,'Tabla Impacto'!$B$221:$B$223,0))),'Tabla Impacto'!$F$223&amp;"Por favor no seleccionar los criterios de impacto(Afectación Económica o presupuestal y Pérdida Reputacional)",M52)</f>
        <v xml:space="preserve"> El riesgo afecta la imagen de la entidad con algunos usuarios de relevancia frente al logro de los objetivos</v>
      </c>
      <c r="O52" s="382" t="str">
        <f ca="1">IF(OR(N52='Tabla Impacto'!$C$11,N52='Tabla Impacto'!$D$11),"Leve",IF(OR(N52='Tabla Impacto'!$C$12,N52='Tabla Impacto'!$D$12),"Menor",IF(OR(N52='Tabla Impacto'!$C$13,N52='Tabla Impacto'!$D$13),"Moderado",IF(OR(N52='Tabla Impacto'!$C$14,N52='Tabla Impacto'!$D$14),"Mayor",IF(OR(N52='Tabla Impacto'!$C$15,N52='Tabla Impacto'!$D$15),"Catastrófico","")))))</f>
        <v>Moderado</v>
      </c>
      <c r="P52" s="395">
        <f ca="1">IF(O52="","",IF(O52="Leve",0.2,IF(O52="Menor",0.4,IF(O52="Moderado",0.6,IF(O52="Mayor",0.8,IF(O52="Catastrófico",1,))))))</f>
        <v>0.6</v>
      </c>
      <c r="Q52" s="392" t="str">
        <f ca="1">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Moderado</v>
      </c>
      <c r="R52" s="103">
        <v>1</v>
      </c>
      <c r="S52" s="83" t="s">
        <v>267</v>
      </c>
      <c r="T52" s="104" t="str">
        <f t="shared" si="25"/>
        <v>Probabilidad</v>
      </c>
      <c r="U52" s="105" t="s">
        <v>15</v>
      </c>
      <c r="V52" s="105" t="s">
        <v>9</v>
      </c>
      <c r="W52" s="106" t="str">
        <f t="shared" si="26"/>
        <v>30%</v>
      </c>
      <c r="X52" s="105" t="s">
        <v>19</v>
      </c>
      <c r="Y52" s="105" t="s">
        <v>22</v>
      </c>
      <c r="Z52" s="105" t="s">
        <v>110</v>
      </c>
      <c r="AA52" s="107">
        <f t="shared" si="27"/>
        <v>0.42</v>
      </c>
      <c r="AB52" s="108" t="str">
        <f t="shared" si="28"/>
        <v>Media</v>
      </c>
      <c r="AC52" s="109">
        <f t="shared" si="29"/>
        <v>0.42</v>
      </c>
      <c r="AD52" s="108" t="str">
        <f t="shared" ca="1" si="30"/>
        <v>Moderado</v>
      </c>
      <c r="AE52" s="109">
        <f t="shared" ca="1" si="31"/>
        <v>0.6</v>
      </c>
      <c r="AF52" s="110" t="str">
        <f t="shared" ca="1" si="32"/>
        <v>Moderado</v>
      </c>
      <c r="AG52" s="111" t="s">
        <v>122</v>
      </c>
      <c r="AH52" s="92" t="s">
        <v>269</v>
      </c>
      <c r="AI52" s="117" t="s">
        <v>270</v>
      </c>
      <c r="AJ52" s="116">
        <v>44562</v>
      </c>
      <c r="AK52" s="116">
        <v>44926</v>
      </c>
      <c r="AL52" s="92" t="s">
        <v>271</v>
      </c>
      <c r="AM52" s="113"/>
    </row>
    <row r="53" spans="1:39" s="136" customFormat="1" ht="151.5" customHeight="1" x14ac:dyDescent="0.25">
      <c r="A53" s="404"/>
      <c r="B53" s="380"/>
      <c r="C53" s="403"/>
      <c r="D53" s="401"/>
      <c r="E53" s="388"/>
      <c r="F53" s="388"/>
      <c r="G53" s="388"/>
      <c r="H53" s="390"/>
      <c r="I53" s="388"/>
      <c r="J53" s="386"/>
      <c r="K53" s="383"/>
      <c r="L53" s="396"/>
      <c r="M53" s="399"/>
      <c r="N53" s="115"/>
      <c r="O53" s="383"/>
      <c r="P53" s="396"/>
      <c r="Q53" s="393"/>
      <c r="R53" s="103">
        <v>2</v>
      </c>
      <c r="S53" s="83" t="s">
        <v>268</v>
      </c>
      <c r="T53" s="104" t="str">
        <f t="shared" ref="T53:T54" si="69">IF(OR(U53="Preventivo",U53="Detectivo"),"Probabilidad",IF(U53="Correctivo","Impacto",""))</f>
        <v>Probabilidad</v>
      </c>
      <c r="U53" s="105" t="s">
        <v>15</v>
      </c>
      <c r="V53" s="105" t="s">
        <v>9</v>
      </c>
      <c r="W53" s="106" t="str">
        <f t="shared" ref="W53" si="70">IF(AND(U53="Preventivo",V53="Automático"),"50%",IF(AND(U53="Preventivo",V53="Manual"),"40%",IF(AND(U53="Detectivo",V53="Automático"),"40%",IF(AND(U53="Detectivo",V53="Manual"),"30%",IF(AND(U53="Correctivo",V53="Automático"),"35%",IF(AND(U53="Correctivo",V53="Manual"),"25%",""))))))</f>
        <v>30%</v>
      </c>
      <c r="X53" s="105" t="s">
        <v>19</v>
      </c>
      <c r="Y53" s="105" t="s">
        <v>22</v>
      </c>
      <c r="Z53" s="105" t="s">
        <v>110</v>
      </c>
      <c r="AA53" s="107">
        <f>IFERROR(IF(T53="Probabilidad",(AA52-(+AA52*W53)),IF(T53="Impacto",L53,"")),"")</f>
        <v>0.29399999999999998</v>
      </c>
      <c r="AB53" s="108" t="str">
        <f t="shared" ref="AB53:AB54" si="71">IFERROR(IF(AA53="","",IF(AA53&lt;=0.2,"Muy Baja",IF(AA53&lt;=0.4,"Baja",IF(AA53&lt;=0.6,"Media",IF(AA53&lt;=0.8,"Alta","Muy Alta"))))),"")</f>
        <v>Baja</v>
      </c>
      <c r="AC53" s="109">
        <f t="shared" ref="AC53:AC54" si="72">+AA53</f>
        <v>0.29399999999999998</v>
      </c>
      <c r="AD53" s="108" t="str">
        <f t="shared" ref="AD53:AD54" si="73">IFERROR(IF(AE53="","",IF(AE53&lt;=0.2,"Leve",IF(AE53&lt;=0.4,"Menor",IF(AE53&lt;=0.6,"Moderado",IF(AE53&lt;=0.8,"Mayor","Catastrófico"))))),"")</f>
        <v>Moderado</v>
      </c>
      <c r="AE53" s="109">
        <v>0.6</v>
      </c>
      <c r="AF53" s="110" t="str">
        <f t="shared" ref="AF53:AF54" si="74">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Moderado</v>
      </c>
      <c r="AG53" s="111" t="s">
        <v>122</v>
      </c>
      <c r="AH53" s="92" t="s">
        <v>269</v>
      </c>
      <c r="AI53" s="117" t="s">
        <v>270</v>
      </c>
      <c r="AJ53" s="116">
        <v>44562</v>
      </c>
      <c r="AK53" s="116">
        <v>44926</v>
      </c>
      <c r="AL53" s="92" t="s">
        <v>271</v>
      </c>
      <c r="AM53" s="113"/>
    </row>
    <row r="54" spans="1:39" s="136" customFormat="1" ht="151.5" customHeight="1" x14ac:dyDescent="0.25">
      <c r="A54" s="404"/>
      <c r="B54" s="381"/>
      <c r="C54" s="403"/>
      <c r="D54" s="401"/>
      <c r="E54" s="388"/>
      <c r="F54" s="388"/>
      <c r="G54" s="388"/>
      <c r="H54" s="390"/>
      <c r="I54" s="388"/>
      <c r="J54" s="386"/>
      <c r="K54" s="384"/>
      <c r="L54" s="397"/>
      <c r="M54" s="399"/>
      <c r="N54" s="115"/>
      <c r="O54" s="384"/>
      <c r="P54" s="397"/>
      <c r="Q54" s="394"/>
      <c r="R54" s="103">
        <v>3</v>
      </c>
      <c r="S54" s="83"/>
      <c r="T54" s="104" t="str">
        <f t="shared" si="69"/>
        <v/>
      </c>
      <c r="U54" s="105"/>
      <c r="V54" s="105"/>
      <c r="W54" s="106"/>
      <c r="X54" s="105"/>
      <c r="Y54" s="105"/>
      <c r="Z54" s="105"/>
      <c r="AA54" s="107" t="str">
        <f>IFERROR(IF(T54="Probabilidad",(AA53-(+AA53*W54)),IF(T54="Impacto",L54,"")),"")</f>
        <v/>
      </c>
      <c r="AB54" s="108" t="str">
        <f t="shared" si="71"/>
        <v/>
      </c>
      <c r="AC54" s="109" t="str">
        <f t="shared" si="72"/>
        <v/>
      </c>
      <c r="AD54" s="108" t="str">
        <f t="shared" si="73"/>
        <v/>
      </c>
      <c r="AE54" s="109" t="str">
        <f t="shared" ref="AE54" si="75">IFERROR(IF(T54="Impacto",(P54-(+P54*W54)),IF(T54="Probabilidad",P54,"")),"")</f>
        <v/>
      </c>
      <c r="AF54" s="110" t="str">
        <f t="shared" si="74"/>
        <v/>
      </c>
      <c r="AG54" s="111"/>
      <c r="AH54" s="92"/>
      <c r="AI54" s="100"/>
      <c r="AJ54" s="116"/>
      <c r="AK54" s="116"/>
      <c r="AL54" s="92"/>
      <c r="AM54" s="113"/>
    </row>
    <row r="55" spans="1:39" s="136" customFormat="1" ht="151.5" customHeight="1" x14ac:dyDescent="0.25">
      <c r="A55" s="404">
        <v>18</v>
      </c>
      <c r="B55" s="379" t="s">
        <v>272</v>
      </c>
      <c r="C55" s="400" t="s">
        <v>273</v>
      </c>
      <c r="D55" s="400" t="s">
        <v>384</v>
      </c>
      <c r="E55" s="387" t="s">
        <v>120</v>
      </c>
      <c r="F55" s="387" t="s">
        <v>274</v>
      </c>
      <c r="G55" s="387" t="s">
        <v>275</v>
      </c>
      <c r="H55" s="389" t="s">
        <v>441</v>
      </c>
      <c r="I55" s="387" t="s">
        <v>117</v>
      </c>
      <c r="J55" s="385">
        <v>360</v>
      </c>
      <c r="K55" s="382" t="str">
        <f>IF(J55&lt;=0,"",IF(J55&lt;=2,"Muy Baja",IF(J55&lt;=24,"Baja",IF(J55&lt;=500,"Media",IF(J55&lt;=5000,"Alta","Muy Alta")))))</f>
        <v>Media</v>
      </c>
      <c r="L55" s="395">
        <f>IF(K55="","",IF(K55="Muy Baja",0.2,IF(K55="Baja",0.4,IF(K55="Media",0.6,IF(K55="Alta",0.8,IF(K55="Muy Alta",1,))))))</f>
        <v>0.6</v>
      </c>
      <c r="M55" s="398" t="s">
        <v>482</v>
      </c>
      <c r="N55" s="102" t="str">
        <f ca="1">IF(NOT(ISERROR(MATCH(M55,'Tabla Impacto'!$B$221:$B$223,0))),'Tabla Impacto'!$F$223&amp;"Por favor no seleccionar los criterios de impacto(Afectación Económica o presupuestal y Pérdida Reputacional)",M55)</f>
        <v xml:space="preserve"> El riesgo afecta la imagen de la entidad con algunos usuarios de relevancia frente al logro de los objetivos</v>
      </c>
      <c r="O55" s="382" t="str">
        <f ca="1">IF(OR(N55='Tabla Impacto'!$C$11,N55='Tabla Impacto'!$D$11),"Leve",IF(OR(N55='Tabla Impacto'!$C$12,N55='Tabla Impacto'!$D$12),"Menor",IF(OR(N55='Tabla Impacto'!$C$13,N55='Tabla Impacto'!$D$13),"Moderado",IF(OR(N55='Tabla Impacto'!$C$14,N55='Tabla Impacto'!$D$14),"Mayor",IF(OR(N55='Tabla Impacto'!$C$15,N55='Tabla Impacto'!$D$15),"Catastrófico","")))))</f>
        <v>Moderado</v>
      </c>
      <c r="P55" s="395">
        <f ca="1">IF(O55="","",IF(O55="Leve",0.2,IF(O55="Menor",0.4,IF(O55="Moderado",0.6,IF(O55="Mayor",0.8,IF(O55="Catastrófico",1,))))))</f>
        <v>0.6</v>
      </c>
      <c r="Q55" s="392" t="str">
        <f ca="1">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Moderado</v>
      </c>
      <c r="R55" s="103">
        <v>1</v>
      </c>
      <c r="S55" s="83" t="s">
        <v>276</v>
      </c>
      <c r="T55" s="104" t="str">
        <f t="shared" si="25"/>
        <v>Probabilidad</v>
      </c>
      <c r="U55" s="105" t="s">
        <v>15</v>
      </c>
      <c r="V55" s="105" t="s">
        <v>9</v>
      </c>
      <c r="W55" s="106" t="str">
        <f t="shared" si="26"/>
        <v>30%</v>
      </c>
      <c r="X55" s="105" t="s">
        <v>20</v>
      </c>
      <c r="Y55" s="105" t="s">
        <v>22</v>
      </c>
      <c r="Z55" s="105" t="s">
        <v>110</v>
      </c>
      <c r="AA55" s="107">
        <f t="shared" si="27"/>
        <v>0.42</v>
      </c>
      <c r="AB55" s="108" t="str">
        <f t="shared" si="28"/>
        <v>Media</v>
      </c>
      <c r="AC55" s="109">
        <f t="shared" si="29"/>
        <v>0.42</v>
      </c>
      <c r="AD55" s="108" t="str">
        <f t="shared" ca="1" si="30"/>
        <v>Moderado</v>
      </c>
      <c r="AE55" s="109">
        <f t="shared" ca="1" si="31"/>
        <v>0.6</v>
      </c>
      <c r="AF55" s="110" t="str">
        <f t="shared" ca="1" si="32"/>
        <v>Moderado</v>
      </c>
      <c r="AG55" s="111" t="s">
        <v>122</v>
      </c>
      <c r="AH55" s="92" t="s">
        <v>383</v>
      </c>
      <c r="AI55" s="100" t="s">
        <v>198</v>
      </c>
      <c r="AJ55" s="116">
        <v>44562</v>
      </c>
      <c r="AK55" s="116">
        <v>44926</v>
      </c>
      <c r="AL55" s="92" t="s">
        <v>277</v>
      </c>
      <c r="AM55" s="113"/>
    </row>
    <row r="56" spans="1:39" s="136" customFormat="1" ht="151.5" customHeight="1" x14ac:dyDescent="0.25">
      <c r="A56" s="404"/>
      <c r="B56" s="380"/>
      <c r="C56" s="401"/>
      <c r="D56" s="403"/>
      <c r="E56" s="388"/>
      <c r="F56" s="388"/>
      <c r="G56" s="388"/>
      <c r="H56" s="390"/>
      <c r="I56" s="388"/>
      <c r="J56" s="386"/>
      <c r="K56" s="383"/>
      <c r="L56" s="396"/>
      <c r="M56" s="399"/>
      <c r="N56" s="115"/>
      <c r="O56" s="383"/>
      <c r="P56" s="396"/>
      <c r="Q56" s="393"/>
      <c r="R56" s="103">
        <v>2</v>
      </c>
      <c r="S56" s="83"/>
      <c r="T56" s="104" t="str">
        <f t="shared" ref="T56:T57" si="76">IF(OR(U56="Preventivo",U56="Detectivo"),"Probabilidad",IF(U56="Correctivo","Impacto",""))</f>
        <v/>
      </c>
      <c r="U56" s="105"/>
      <c r="V56" s="105"/>
      <c r="W56" s="106"/>
      <c r="X56" s="105"/>
      <c r="Y56" s="105"/>
      <c r="Z56" s="105"/>
      <c r="AA56" s="107" t="str">
        <f>IFERROR(IF(T56="Probabilidad",(AA55-(+AA55*W56)),IF(T56="Impacto",L56,"")),"")</f>
        <v/>
      </c>
      <c r="AB56" s="108" t="str">
        <f t="shared" ref="AB56:AB57" si="77">IFERROR(IF(AA56="","",IF(AA56&lt;=0.2,"Muy Baja",IF(AA56&lt;=0.4,"Baja",IF(AA56&lt;=0.6,"Media",IF(AA56&lt;=0.8,"Alta","Muy Alta"))))),"")</f>
        <v/>
      </c>
      <c r="AC56" s="109" t="str">
        <f t="shared" ref="AC56:AC57" si="78">+AA56</f>
        <v/>
      </c>
      <c r="AD56" s="108" t="str">
        <f t="shared" ref="AD56:AD57" si="79">IFERROR(IF(AE56="","",IF(AE56&lt;=0.2,"Leve",IF(AE56&lt;=0.4,"Menor",IF(AE56&lt;=0.6,"Moderado",IF(AE56&lt;=0.8,"Mayor","Catastrófico"))))),"")</f>
        <v/>
      </c>
      <c r="AE56" s="109" t="str">
        <f t="shared" ref="AE56:AE57" si="80">IFERROR(IF(T56="Impacto",(P56-(+P56*W56)),IF(T56="Probabilidad",P56,"")),"")</f>
        <v/>
      </c>
      <c r="AF56" s="110" t="str">
        <f t="shared" ref="AF56:AF57" si="81">IFERROR(IF(OR(AND(AB56="Muy Baja",AD56="Leve"),AND(AB56="Muy Baja",AD56="Menor"),AND(AB56="Baja",AD56="Leve")),"Bajo",IF(OR(AND(AB56="Muy baja",AD56="Moderado"),AND(AB56="Baja",AD56="Menor"),AND(AB56="Baja",AD56="Moderado"),AND(AB56="Media",AD56="Leve"),AND(AB56="Media",AD56="Menor"),AND(AB56="Media",AD56="Moderado"),AND(AB56="Alta",AD56="Leve"),AND(AB56="Alta",AD56="Menor")),"Moderado",IF(OR(AND(AB56="Muy Baja",AD56="Mayor"),AND(AB56="Baja",AD56="Mayor"),AND(AB56="Media",AD56="Mayor"),AND(AB56="Alta",AD56="Moderado"),AND(AB56="Alta",AD56="Mayor"),AND(AB56="Muy Alta",AD56="Leve"),AND(AB56="Muy Alta",AD56="Menor"),AND(AB56="Muy Alta",AD56="Moderado"),AND(AB56="Muy Alta",AD56="Mayor")),"Alto",IF(OR(AND(AB56="Muy Baja",AD56="Catastrófico"),AND(AB56="Baja",AD56="Catastrófico"),AND(AB56="Media",AD56="Catastrófico"),AND(AB56="Alta",AD56="Catastrófico"),AND(AB56="Muy Alta",AD56="Catastrófico")),"Extremo","")))),"")</f>
        <v/>
      </c>
      <c r="AG56" s="111"/>
      <c r="AH56" s="92"/>
      <c r="AI56" s="100"/>
      <c r="AJ56" s="116"/>
      <c r="AK56" s="116"/>
      <c r="AL56" s="92"/>
      <c r="AM56" s="113"/>
    </row>
    <row r="57" spans="1:39" s="136" customFormat="1" ht="151.5" customHeight="1" x14ac:dyDescent="0.25">
      <c r="A57" s="404"/>
      <c r="B57" s="381"/>
      <c r="C57" s="401"/>
      <c r="D57" s="403"/>
      <c r="E57" s="388"/>
      <c r="F57" s="388"/>
      <c r="G57" s="388"/>
      <c r="H57" s="390"/>
      <c r="I57" s="388"/>
      <c r="J57" s="386"/>
      <c r="K57" s="384"/>
      <c r="L57" s="397"/>
      <c r="M57" s="407"/>
      <c r="N57" s="115"/>
      <c r="O57" s="384"/>
      <c r="P57" s="397"/>
      <c r="Q57" s="394"/>
      <c r="R57" s="103">
        <v>3</v>
      </c>
      <c r="S57" s="83"/>
      <c r="T57" s="104" t="str">
        <f t="shared" si="76"/>
        <v/>
      </c>
      <c r="U57" s="105"/>
      <c r="V57" s="105"/>
      <c r="W57" s="106"/>
      <c r="X57" s="105"/>
      <c r="Y57" s="105"/>
      <c r="Z57" s="105"/>
      <c r="AA57" s="107" t="str">
        <f>IFERROR(IF(T57="Probabilidad",(AA56-(+AA56*W57)),IF(T57="Impacto",L57,"")),"")</f>
        <v/>
      </c>
      <c r="AB57" s="108" t="str">
        <f t="shared" si="77"/>
        <v/>
      </c>
      <c r="AC57" s="109" t="str">
        <f t="shared" si="78"/>
        <v/>
      </c>
      <c r="AD57" s="108" t="str">
        <f t="shared" si="79"/>
        <v/>
      </c>
      <c r="AE57" s="109" t="str">
        <f t="shared" si="80"/>
        <v/>
      </c>
      <c r="AF57" s="110" t="str">
        <f t="shared" si="81"/>
        <v/>
      </c>
      <c r="AG57" s="111"/>
      <c r="AH57" s="92"/>
      <c r="AI57" s="100"/>
      <c r="AJ57" s="116"/>
      <c r="AK57" s="116"/>
      <c r="AL57" s="92"/>
      <c r="AM57" s="113"/>
    </row>
    <row r="58" spans="1:39" s="136" customFormat="1" ht="151.5" customHeight="1" x14ac:dyDescent="0.25">
      <c r="A58" s="404">
        <v>19</v>
      </c>
      <c r="B58" s="379" t="s">
        <v>272</v>
      </c>
      <c r="C58" s="400" t="s">
        <v>273</v>
      </c>
      <c r="D58" s="400" t="s">
        <v>384</v>
      </c>
      <c r="E58" s="387" t="s">
        <v>120</v>
      </c>
      <c r="F58" s="391" t="s">
        <v>278</v>
      </c>
      <c r="G58" s="387" t="s">
        <v>279</v>
      </c>
      <c r="H58" s="389" t="s">
        <v>566</v>
      </c>
      <c r="I58" s="387" t="s">
        <v>115</v>
      </c>
      <c r="J58" s="385">
        <v>246</v>
      </c>
      <c r="K58" s="382" t="str">
        <f>IF(J58&lt;=0,"",IF(J58&lt;=2,"Muy Baja",IF(J58&lt;=24,"Baja",IF(J58&lt;=500,"Media",IF(J58&lt;=5000,"Alta","Muy Alta")))))</f>
        <v>Media</v>
      </c>
      <c r="L58" s="395">
        <f>IF(K58="","",IF(K58="Muy Baja",0.2,IF(K58="Baja",0.4,IF(K58="Media",0.6,IF(K58="Alta",0.8,IF(K58="Muy Alta",1,))))))</f>
        <v>0.6</v>
      </c>
      <c r="M58" s="398" t="s">
        <v>489</v>
      </c>
      <c r="N58" s="102" t="str">
        <f ca="1">IF(NOT(ISERROR(MATCH(M58,'Tabla Impacto'!$B$221:$B$223,0))),'Tabla Impacto'!$F$223&amp;"Por favor no seleccionar los criterios de impacto(Afectación Económica o presupuestal y Pérdida Reputacional)",M58)</f>
        <v xml:space="preserve"> El riesgo afecta la imagen de la entidad con efecto publicitario sostenido a nivel de sector administrativo, nivel departamental o municipal</v>
      </c>
      <c r="O58" s="382" t="str">
        <f ca="1">IF(OR(N58='Tabla Impacto'!$C$11,N58='Tabla Impacto'!$D$11),"Leve",IF(OR(N58='Tabla Impacto'!$C$12,N58='Tabla Impacto'!$D$12),"Menor",IF(OR(N58='Tabla Impacto'!$C$13,N58='Tabla Impacto'!$D$13),"Moderado",IF(OR(N58='Tabla Impacto'!$C$14,N58='Tabla Impacto'!$D$14),"Mayor",IF(OR(N58='Tabla Impacto'!$C$15,N58='Tabla Impacto'!$D$15),"Catastrófico","")))))</f>
        <v>Mayor</v>
      </c>
      <c r="P58" s="395">
        <f ca="1">IF(O58="","",IF(O58="Leve",0.2,IF(O58="Menor",0.4,IF(O58="Moderado",0.6,IF(O58="Mayor",0.8,IF(O58="Catastrófico",1,))))))</f>
        <v>0.8</v>
      </c>
      <c r="Q58" s="392" t="str">
        <f ca="1">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Alto</v>
      </c>
      <c r="R58" s="103">
        <v>1</v>
      </c>
      <c r="S58" s="83" t="s">
        <v>537</v>
      </c>
      <c r="T58" s="104" t="str">
        <f t="shared" si="25"/>
        <v>Probabilidad</v>
      </c>
      <c r="U58" s="105" t="s">
        <v>14</v>
      </c>
      <c r="V58" s="105" t="s">
        <v>9</v>
      </c>
      <c r="W58" s="106" t="str">
        <f t="shared" si="26"/>
        <v>40%</v>
      </c>
      <c r="X58" s="105" t="s">
        <v>20</v>
      </c>
      <c r="Y58" s="105" t="s">
        <v>22</v>
      </c>
      <c r="Z58" s="105" t="s">
        <v>110</v>
      </c>
      <c r="AA58" s="107">
        <f t="shared" si="27"/>
        <v>0.36</v>
      </c>
      <c r="AB58" s="108" t="str">
        <f t="shared" si="28"/>
        <v>Baja</v>
      </c>
      <c r="AC58" s="109">
        <f t="shared" si="29"/>
        <v>0.36</v>
      </c>
      <c r="AD58" s="108" t="str">
        <f t="shared" ca="1" si="30"/>
        <v>Mayor</v>
      </c>
      <c r="AE58" s="109">
        <f t="shared" ca="1" si="31"/>
        <v>0.8</v>
      </c>
      <c r="AF58" s="110" t="str">
        <f t="shared" ca="1" si="32"/>
        <v>Alto</v>
      </c>
      <c r="AG58" s="111" t="s">
        <v>122</v>
      </c>
      <c r="AH58" s="99" t="s">
        <v>369</v>
      </c>
      <c r="AI58" s="94" t="s">
        <v>212</v>
      </c>
      <c r="AJ58" s="128">
        <v>44562</v>
      </c>
      <c r="AK58" s="129" t="s">
        <v>370</v>
      </c>
      <c r="AL58" s="92" t="s">
        <v>280</v>
      </c>
      <c r="AM58" s="113"/>
    </row>
    <row r="59" spans="1:39" s="136" customFormat="1" ht="151.5" customHeight="1" x14ac:dyDescent="0.25">
      <c r="A59" s="404"/>
      <c r="B59" s="380"/>
      <c r="C59" s="401"/>
      <c r="D59" s="403"/>
      <c r="E59" s="388"/>
      <c r="F59" s="388"/>
      <c r="G59" s="388"/>
      <c r="H59" s="390"/>
      <c r="I59" s="388"/>
      <c r="J59" s="386"/>
      <c r="K59" s="383"/>
      <c r="L59" s="396"/>
      <c r="M59" s="399"/>
      <c r="N59" s="115"/>
      <c r="O59" s="383"/>
      <c r="P59" s="396"/>
      <c r="Q59" s="393"/>
      <c r="R59" s="103">
        <v>2</v>
      </c>
      <c r="S59" s="83"/>
      <c r="T59" s="104" t="str">
        <f t="shared" ref="T59:T60" si="82">IF(OR(U59="Preventivo",U59="Detectivo"),"Probabilidad",IF(U59="Correctivo","Impacto",""))</f>
        <v/>
      </c>
      <c r="U59" s="105"/>
      <c r="V59" s="105"/>
      <c r="W59" s="106"/>
      <c r="X59" s="105"/>
      <c r="Y59" s="105"/>
      <c r="Z59" s="105"/>
      <c r="AA59" s="107" t="str">
        <f>IFERROR(IF(T59="Probabilidad",(AA58-(+AA58*W59)),IF(T59="Impacto",L59,"")),"")</f>
        <v/>
      </c>
      <c r="AB59" s="108" t="str">
        <f t="shared" ref="AB59:AB60" si="83">IFERROR(IF(AA59="","",IF(AA59&lt;=0.2,"Muy Baja",IF(AA59&lt;=0.4,"Baja",IF(AA59&lt;=0.6,"Media",IF(AA59&lt;=0.8,"Alta","Muy Alta"))))),"")</f>
        <v/>
      </c>
      <c r="AC59" s="109" t="str">
        <f t="shared" ref="AC59:AC60" si="84">+AA59</f>
        <v/>
      </c>
      <c r="AD59" s="108" t="str">
        <f t="shared" ref="AD59:AD60" si="85">IFERROR(IF(AE59="","",IF(AE59&lt;=0.2,"Leve",IF(AE59&lt;=0.4,"Menor",IF(AE59&lt;=0.6,"Moderado",IF(AE59&lt;=0.8,"Mayor","Catastrófico"))))),"")</f>
        <v/>
      </c>
      <c r="AE59" s="109" t="str">
        <f t="shared" ref="AE59:AE60" si="86">IFERROR(IF(T59="Impacto",(P59-(+P59*W59)),IF(T59="Probabilidad",P59,"")),"")</f>
        <v/>
      </c>
      <c r="AF59" s="110" t="str">
        <f t="shared" ref="AF59:AF60" si="87">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
      </c>
      <c r="AG59" s="111"/>
      <c r="AH59" s="92"/>
      <c r="AI59" s="100"/>
      <c r="AJ59" s="116"/>
      <c r="AK59" s="116"/>
      <c r="AL59" s="92"/>
      <c r="AM59" s="113"/>
    </row>
    <row r="60" spans="1:39" s="136" customFormat="1" ht="151.5" customHeight="1" x14ac:dyDescent="0.25">
      <c r="A60" s="404"/>
      <c r="B60" s="381"/>
      <c r="C60" s="401"/>
      <c r="D60" s="403"/>
      <c r="E60" s="388"/>
      <c r="F60" s="388"/>
      <c r="G60" s="388"/>
      <c r="H60" s="390"/>
      <c r="I60" s="388"/>
      <c r="J60" s="386"/>
      <c r="K60" s="384"/>
      <c r="L60" s="397"/>
      <c r="M60" s="399"/>
      <c r="N60" s="115"/>
      <c r="O60" s="384"/>
      <c r="P60" s="397"/>
      <c r="Q60" s="394"/>
      <c r="R60" s="103">
        <v>3</v>
      </c>
      <c r="S60" s="83"/>
      <c r="T60" s="104" t="str">
        <f t="shared" si="82"/>
        <v/>
      </c>
      <c r="U60" s="105"/>
      <c r="V60" s="105"/>
      <c r="W60" s="106"/>
      <c r="X60" s="105"/>
      <c r="Y60" s="105"/>
      <c r="Z60" s="105"/>
      <c r="AA60" s="107" t="str">
        <f>IFERROR(IF(T60="Probabilidad",(AA59-(+AA59*W60)),IF(T60="Impacto",L60,"")),"")</f>
        <v/>
      </c>
      <c r="AB60" s="108" t="str">
        <f t="shared" si="83"/>
        <v/>
      </c>
      <c r="AC60" s="109" t="str">
        <f t="shared" si="84"/>
        <v/>
      </c>
      <c r="AD60" s="108" t="str">
        <f t="shared" si="85"/>
        <v/>
      </c>
      <c r="AE60" s="109" t="str">
        <f t="shared" si="86"/>
        <v/>
      </c>
      <c r="AF60" s="110" t="str">
        <f t="shared" si="87"/>
        <v/>
      </c>
      <c r="AG60" s="111"/>
      <c r="AH60" s="92"/>
      <c r="AI60" s="100"/>
      <c r="AJ60" s="116"/>
      <c r="AK60" s="116"/>
      <c r="AL60" s="92"/>
      <c r="AM60" s="113"/>
    </row>
    <row r="61" spans="1:39" s="136" customFormat="1" ht="151.5" customHeight="1" x14ac:dyDescent="0.25">
      <c r="A61" s="404">
        <v>20</v>
      </c>
      <c r="B61" s="379" t="s">
        <v>281</v>
      </c>
      <c r="C61" s="400" t="s">
        <v>353</v>
      </c>
      <c r="D61" s="400" t="s">
        <v>385</v>
      </c>
      <c r="E61" s="387" t="s">
        <v>120</v>
      </c>
      <c r="F61" s="391" t="s">
        <v>520</v>
      </c>
      <c r="G61" s="391" t="s">
        <v>521</v>
      </c>
      <c r="H61" s="389" t="s">
        <v>519</v>
      </c>
      <c r="I61" s="387" t="s">
        <v>329</v>
      </c>
      <c r="J61" s="385">
        <v>4</v>
      </c>
      <c r="K61" s="382" t="str">
        <f>IF(J61&lt;=0,"",IF(J61&lt;=2,"Muy Baja",IF(J61&lt;=24,"Baja",IF(J61&lt;=500,"Media",IF(J61&lt;=5000,"Alta","Muy Alta")))))</f>
        <v>Baja</v>
      </c>
      <c r="L61" s="395">
        <f>IF(K61="","",IF(K61="Muy Baja",0.2,IF(K61="Baja",0.4,IF(K61="Media",0.6,IF(K61="Alta",0.8,IF(K61="Muy Alta",1,))))))</f>
        <v>0.4</v>
      </c>
      <c r="M61" s="398" t="s">
        <v>478</v>
      </c>
      <c r="N61" s="102" t="str">
        <f ca="1">IF(NOT(ISERROR(MATCH(M61,'Tabla Impacto'!$B$221:$B$223,0))),'Tabla Impacto'!$F$223&amp;"Por favor no seleccionar los criterios de impacto(Afectación Económica o presupuestal y Pérdida Reputacional)",M61)</f>
        <v xml:space="preserve"> Afectación menor a 10 SMLMV .</v>
      </c>
      <c r="O61" s="382" t="str">
        <f ca="1">IF(OR(N61='Tabla Impacto'!$C$11,N61='Tabla Impacto'!$D$11),"Leve",IF(OR(N61='Tabla Impacto'!$C$12,N61='Tabla Impacto'!$D$12),"Menor",IF(OR(N61='Tabla Impacto'!$C$13,N61='Tabla Impacto'!$D$13),"Moderado",IF(OR(N61='Tabla Impacto'!$C$14,N61='Tabla Impacto'!$D$14),"Mayor",IF(OR(N61='Tabla Impacto'!$C$15,N61='Tabla Impacto'!$D$15),"Catastrófico","")))))</f>
        <v>Leve</v>
      </c>
      <c r="P61" s="395">
        <f ca="1">IF(O61="","",IF(O61="Leve",0.2,IF(O61="Menor",0.4,IF(O61="Moderado",0.6,IF(O61="Mayor",0.8,IF(O61="Catastrófico",1,))))))</f>
        <v>0.2</v>
      </c>
      <c r="Q61" s="392" t="str">
        <f ca="1">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Bajo</v>
      </c>
      <c r="R61" s="103">
        <v>1</v>
      </c>
      <c r="S61" s="83" t="s">
        <v>522</v>
      </c>
      <c r="T61" s="104" t="str">
        <f t="shared" si="25"/>
        <v>Probabilidad</v>
      </c>
      <c r="U61" s="105" t="s">
        <v>14</v>
      </c>
      <c r="V61" s="105" t="s">
        <v>9</v>
      </c>
      <c r="W61" s="106" t="str">
        <f t="shared" si="26"/>
        <v>40%</v>
      </c>
      <c r="X61" s="105" t="s">
        <v>19</v>
      </c>
      <c r="Y61" s="105" t="s">
        <v>22</v>
      </c>
      <c r="Z61" s="105" t="s">
        <v>110</v>
      </c>
      <c r="AA61" s="107">
        <f t="shared" si="27"/>
        <v>0.24</v>
      </c>
      <c r="AB61" s="108" t="str">
        <f t="shared" si="28"/>
        <v>Baja</v>
      </c>
      <c r="AC61" s="109">
        <f t="shared" si="29"/>
        <v>0.24</v>
      </c>
      <c r="AD61" s="108" t="str">
        <f t="shared" ca="1" si="30"/>
        <v>Leve</v>
      </c>
      <c r="AE61" s="109">
        <f t="shared" ca="1" si="31"/>
        <v>0.2</v>
      </c>
      <c r="AF61" s="110" t="str">
        <f t="shared" ca="1" si="32"/>
        <v>Bajo</v>
      </c>
      <c r="AG61" s="111" t="s">
        <v>122</v>
      </c>
      <c r="AH61" s="92" t="s">
        <v>523</v>
      </c>
      <c r="AI61" s="100" t="s">
        <v>212</v>
      </c>
      <c r="AJ61" s="116" t="s">
        <v>286</v>
      </c>
      <c r="AK61" s="116" t="s">
        <v>287</v>
      </c>
      <c r="AL61" s="130" t="s">
        <v>532</v>
      </c>
      <c r="AM61" s="113"/>
    </row>
    <row r="62" spans="1:39" s="136" customFormat="1" ht="151.5" customHeight="1" x14ac:dyDescent="0.25">
      <c r="A62" s="404"/>
      <c r="B62" s="380"/>
      <c r="C62" s="403"/>
      <c r="D62" s="403"/>
      <c r="E62" s="388"/>
      <c r="F62" s="388"/>
      <c r="G62" s="388"/>
      <c r="H62" s="390"/>
      <c r="I62" s="388"/>
      <c r="J62" s="386"/>
      <c r="K62" s="383"/>
      <c r="L62" s="396"/>
      <c r="M62" s="399"/>
      <c r="N62" s="115"/>
      <c r="O62" s="383"/>
      <c r="P62" s="396"/>
      <c r="Q62" s="393"/>
      <c r="R62" s="103">
        <v>2</v>
      </c>
      <c r="S62" s="83"/>
      <c r="T62" s="104"/>
      <c r="U62" s="105"/>
      <c r="V62" s="105"/>
      <c r="W62" s="106"/>
      <c r="X62" s="105"/>
      <c r="Y62" s="105"/>
      <c r="Z62" s="105"/>
      <c r="AA62" s="107"/>
      <c r="AB62" s="108"/>
      <c r="AC62" s="109"/>
      <c r="AD62" s="108"/>
      <c r="AE62" s="109"/>
      <c r="AF62" s="110"/>
      <c r="AG62" s="111"/>
      <c r="AH62" s="92"/>
      <c r="AI62" s="100"/>
      <c r="AJ62" s="116"/>
      <c r="AK62" s="116"/>
      <c r="AL62" s="130"/>
      <c r="AM62" s="113"/>
    </row>
    <row r="63" spans="1:39" s="136" customFormat="1" ht="151.5" customHeight="1" x14ac:dyDescent="0.25">
      <c r="A63" s="404"/>
      <c r="B63" s="381"/>
      <c r="C63" s="403"/>
      <c r="D63" s="403"/>
      <c r="E63" s="388"/>
      <c r="F63" s="388"/>
      <c r="G63" s="388"/>
      <c r="H63" s="390"/>
      <c r="I63" s="388"/>
      <c r="J63" s="386"/>
      <c r="K63" s="384"/>
      <c r="L63" s="397"/>
      <c r="M63" s="399"/>
      <c r="N63" s="115"/>
      <c r="O63" s="384"/>
      <c r="P63" s="397"/>
      <c r="Q63" s="394"/>
      <c r="R63" s="103">
        <v>3</v>
      </c>
      <c r="S63" s="83"/>
      <c r="T63" s="104" t="str">
        <f t="shared" ref="T63" si="88">IF(OR(U63="Preventivo",U63="Detectivo"),"Probabilidad",IF(U63="Correctivo","Impacto",""))</f>
        <v/>
      </c>
      <c r="U63" s="105"/>
      <c r="V63" s="105"/>
      <c r="W63" s="106"/>
      <c r="X63" s="105"/>
      <c r="Y63" s="105"/>
      <c r="Z63" s="105"/>
      <c r="AA63" s="107"/>
      <c r="AB63" s="108"/>
      <c r="AC63" s="109"/>
      <c r="AD63" s="108"/>
      <c r="AE63" s="109"/>
      <c r="AF63" s="110"/>
      <c r="AG63" s="111"/>
      <c r="AH63" s="92"/>
      <c r="AI63" s="100"/>
      <c r="AJ63" s="116"/>
      <c r="AK63" s="116"/>
      <c r="AL63" s="92"/>
      <c r="AM63" s="113"/>
    </row>
    <row r="64" spans="1:39" s="136" customFormat="1" ht="151.5" customHeight="1" x14ac:dyDescent="0.25">
      <c r="A64" s="404">
        <v>21</v>
      </c>
      <c r="B64" s="379" t="s">
        <v>281</v>
      </c>
      <c r="C64" s="400" t="s">
        <v>353</v>
      </c>
      <c r="D64" s="400" t="s">
        <v>385</v>
      </c>
      <c r="E64" s="387" t="s">
        <v>118</v>
      </c>
      <c r="F64" s="387" t="s">
        <v>442</v>
      </c>
      <c r="G64" s="387" t="s">
        <v>284</v>
      </c>
      <c r="H64" s="389" t="s">
        <v>283</v>
      </c>
      <c r="I64" s="387" t="s">
        <v>327</v>
      </c>
      <c r="J64" s="385">
        <v>12</v>
      </c>
      <c r="K64" s="382" t="str">
        <f>IF(J64&lt;=0,"",IF(J64&lt;=2,"Muy Baja",IF(J64&lt;=24,"Baja",IF(J64&lt;=500,"Media",IF(J64&lt;=5000,"Alta","Muy Alta")))))</f>
        <v>Baja</v>
      </c>
      <c r="L64" s="395">
        <f>IF(K64="","",IF(K64="Muy Baja",0.2,IF(K64="Baja",0.4,IF(K64="Media",0.6,IF(K64="Alta",0.8,IF(K64="Muy Alta",1,))))))</f>
        <v>0.4</v>
      </c>
      <c r="M64" s="398" t="s">
        <v>487</v>
      </c>
      <c r="N64" s="102" t="str">
        <f ca="1">IF(NOT(ISERROR(MATCH(M64,'Tabla Impacto'!$B$221:$B$223,0))),'Tabla Impacto'!$F$223&amp;"Por favor no seleccionar los criterios de impacto(Afectación Económica o presupuestal y Pérdida Reputacional)",M64)</f>
        <v xml:space="preserve"> El riesgo afecta la imagen de la entidad internamente, de conocimiento general, nivel interno, de junta directiva y accionistas y/o de proveedores</v>
      </c>
      <c r="O64" s="382" t="str">
        <f ca="1">IF(OR(N64='Tabla Impacto'!$C$11,N64='Tabla Impacto'!$D$11),"Leve",IF(OR(N64='Tabla Impacto'!$C$12,N64='Tabla Impacto'!$D$12),"Menor",IF(OR(N64='Tabla Impacto'!$C$13,N64='Tabla Impacto'!$D$13),"Moderado",IF(OR(N64='Tabla Impacto'!$C$14,N64='Tabla Impacto'!$D$14),"Mayor",IF(OR(N64='Tabla Impacto'!$C$15,N64='Tabla Impacto'!$D$15),"Catastrófico","")))))</f>
        <v>Menor</v>
      </c>
      <c r="P64" s="395">
        <f ca="1">IF(O64="","",IF(O64="Leve",0.2,IF(O64="Menor",0.4,IF(O64="Moderado",0.6,IF(O64="Mayor",0.8,IF(O64="Catastrófico",1,))))))</f>
        <v>0.4</v>
      </c>
      <c r="Q64" s="392" t="str">
        <f ca="1">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Moderado</v>
      </c>
      <c r="R64" s="103">
        <v>1</v>
      </c>
      <c r="S64" s="92" t="s">
        <v>524</v>
      </c>
      <c r="T64" s="104" t="str">
        <f t="shared" si="25"/>
        <v>Probabilidad</v>
      </c>
      <c r="U64" s="105" t="s">
        <v>15</v>
      </c>
      <c r="V64" s="105" t="s">
        <v>9</v>
      </c>
      <c r="W64" s="106" t="str">
        <f t="shared" si="26"/>
        <v>30%</v>
      </c>
      <c r="X64" s="105" t="s">
        <v>19</v>
      </c>
      <c r="Y64" s="105" t="s">
        <v>22</v>
      </c>
      <c r="Z64" s="105" t="s">
        <v>110</v>
      </c>
      <c r="AA64" s="107">
        <f t="shared" si="27"/>
        <v>0.28000000000000003</v>
      </c>
      <c r="AB64" s="108" t="str">
        <f t="shared" si="28"/>
        <v>Baja</v>
      </c>
      <c r="AC64" s="109">
        <f t="shared" si="29"/>
        <v>0.28000000000000003</v>
      </c>
      <c r="AD64" s="108" t="str">
        <f t="shared" ca="1" si="30"/>
        <v>Menor</v>
      </c>
      <c r="AE64" s="109">
        <f t="shared" ca="1" si="31"/>
        <v>0.4</v>
      </c>
      <c r="AF64" s="110" t="str">
        <f t="shared" ca="1" si="32"/>
        <v>Moderado</v>
      </c>
      <c r="AG64" s="111" t="s">
        <v>122</v>
      </c>
      <c r="AH64" s="92" t="s">
        <v>525</v>
      </c>
      <c r="AI64" s="100" t="s">
        <v>260</v>
      </c>
      <c r="AJ64" s="116" t="s">
        <v>286</v>
      </c>
      <c r="AK64" s="116" t="s">
        <v>287</v>
      </c>
      <c r="AL64" s="92" t="s">
        <v>526</v>
      </c>
      <c r="AM64" s="113"/>
    </row>
    <row r="65" spans="1:39" s="136" customFormat="1" ht="151.5" customHeight="1" x14ac:dyDescent="0.25">
      <c r="A65" s="404"/>
      <c r="B65" s="380"/>
      <c r="C65" s="403"/>
      <c r="D65" s="403"/>
      <c r="E65" s="388"/>
      <c r="F65" s="388"/>
      <c r="G65" s="388"/>
      <c r="H65" s="390"/>
      <c r="I65" s="388"/>
      <c r="J65" s="386"/>
      <c r="K65" s="383"/>
      <c r="L65" s="396"/>
      <c r="M65" s="399"/>
      <c r="N65" s="115"/>
      <c r="O65" s="383"/>
      <c r="P65" s="396"/>
      <c r="Q65" s="393"/>
      <c r="R65" s="103">
        <v>2</v>
      </c>
      <c r="S65" s="92"/>
      <c r="T65" s="104"/>
      <c r="U65" s="105"/>
      <c r="V65" s="105"/>
      <c r="W65" s="106"/>
      <c r="X65" s="105"/>
      <c r="Y65" s="105"/>
      <c r="Z65" s="105"/>
      <c r="AA65" s="107"/>
      <c r="AB65" s="108"/>
      <c r="AC65" s="109"/>
      <c r="AD65" s="108"/>
      <c r="AE65" s="109"/>
      <c r="AF65" s="110"/>
      <c r="AG65" s="111"/>
      <c r="AH65" s="92"/>
      <c r="AI65" s="100"/>
      <c r="AJ65" s="116"/>
      <c r="AK65" s="116"/>
      <c r="AL65" s="92"/>
      <c r="AM65" s="113"/>
    </row>
    <row r="66" spans="1:39" s="136" customFormat="1" ht="151.5" customHeight="1" x14ac:dyDescent="0.25">
      <c r="A66" s="404"/>
      <c r="B66" s="381"/>
      <c r="C66" s="403"/>
      <c r="D66" s="403"/>
      <c r="E66" s="388"/>
      <c r="F66" s="388"/>
      <c r="G66" s="388"/>
      <c r="H66" s="390"/>
      <c r="I66" s="388"/>
      <c r="J66" s="386"/>
      <c r="K66" s="384"/>
      <c r="L66" s="397"/>
      <c r="M66" s="399"/>
      <c r="N66" s="115"/>
      <c r="O66" s="384"/>
      <c r="P66" s="397"/>
      <c r="Q66" s="394"/>
      <c r="R66" s="103">
        <v>3</v>
      </c>
      <c r="S66" s="92"/>
      <c r="T66" s="104"/>
      <c r="U66" s="105"/>
      <c r="V66" s="105"/>
      <c r="W66" s="106"/>
      <c r="X66" s="105"/>
      <c r="Y66" s="105"/>
      <c r="Z66" s="105"/>
      <c r="AA66" s="107"/>
      <c r="AB66" s="108"/>
      <c r="AC66" s="109"/>
      <c r="AD66" s="108"/>
      <c r="AE66" s="109"/>
      <c r="AF66" s="110"/>
      <c r="AG66" s="111"/>
      <c r="AH66" s="92"/>
      <c r="AI66" s="100"/>
      <c r="AJ66" s="116"/>
      <c r="AK66" s="116"/>
      <c r="AL66" s="92"/>
      <c r="AM66" s="113"/>
    </row>
    <row r="67" spans="1:39" s="193" customFormat="1" ht="151.5" customHeight="1" x14ac:dyDescent="0.25">
      <c r="A67" s="455">
        <v>22</v>
      </c>
      <c r="B67" s="456" t="s">
        <v>281</v>
      </c>
      <c r="C67" s="459" t="s">
        <v>353</v>
      </c>
      <c r="D67" s="459" t="s">
        <v>385</v>
      </c>
      <c r="E67" s="389" t="s">
        <v>120</v>
      </c>
      <c r="F67" s="389" t="s">
        <v>528</v>
      </c>
      <c r="G67" s="389" t="s">
        <v>362</v>
      </c>
      <c r="H67" s="389" t="s">
        <v>527</v>
      </c>
      <c r="I67" s="389" t="s">
        <v>115</v>
      </c>
      <c r="J67" s="442">
        <v>20</v>
      </c>
      <c r="K67" s="444" t="str">
        <f>IF(J67&lt;=0,"",IF(J67&lt;=2,"Muy Baja",IF(J67&lt;=24,"Baja",IF(J67&lt;=500,"Media",IF(J67&lt;=5000,"Alta","Muy Alta")))))</f>
        <v>Baja</v>
      </c>
      <c r="L67" s="447">
        <f>IF(K67="","",IF(K67="Muy Baja",0.2,IF(K67="Baja",0.4,IF(K67="Media",0.6,IF(K67="Alta",0.8,IF(K67="Muy Alta",1,))))))</f>
        <v>0.4</v>
      </c>
      <c r="M67" s="450" t="s">
        <v>482</v>
      </c>
      <c r="N67" s="178" t="str">
        <f ca="1">IF(NOT(ISERROR(MATCH(M67,'Tabla Impacto'!$B$221:$B$223,0))),'Tabla Impacto'!$F$223&amp;"Por favor no seleccionar los criterios de impacto(Afectación Económica o presupuestal y Pérdida Reputacional)",M67)</f>
        <v xml:space="preserve"> El riesgo afecta la imagen de la entidad con algunos usuarios de relevancia frente al logro de los objetivos</v>
      </c>
      <c r="O67" s="444" t="str">
        <f ca="1">IF(OR(N67='Tabla Impacto'!$C$11,N67='Tabla Impacto'!$D$11),"Leve",IF(OR(N67='Tabla Impacto'!$C$12,N67='Tabla Impacto'!$D$12),"Menor",IF(OR(N67='Tabla Impacto'!$C$13,N67='Tabla Impacto'!$D$13),"Moderado",IF(OR(N67='Tabla Impacto'!$C$14,N67='Tabla Impacto'!$D$14),"Mayor",IF(OR(N67='Tabla Impacto'!$C$15,N67='Tabla Impacto'!$D$15),"Catastrófico","")))))</f>
        <v>Moderado</v>
      </c>
      <c r="P67" s="447">
        <f ca="1">IF(O67="","",IF(O67="Leve",0.2,IF(O67="Menor",0.4,IF(O67="Moderado",0.6,IF(O67="Mayor",0.8,IF(O67="Catastrófico",1,))))))</f>
        <v>0.6</v>
      </c>
      <c r="Q67" s="452" t="str">
        <f ca="1">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Moderado</v>
      </c>
      <c r="R67" s="180">
        <v>1</v>
      </c>
      <c r="S67" s="99" t="s">
        <v>529</v>
      </c>
      <c r="T67" s="181" t="str">
        <f t="shared" ref="T67:T73" si="89">IF(OR(U67="Preventivo",U67="Detectivo"),"Probabilidad",IF(U67="Correctivo","Impacto",""))</f>
        <v>Probabilidad</v>
      </c>
      <c r="U67" s="182" t="s">
        <v>15</v>
      </c>
      <c r="V67" s="182" t="s">
        <v>9</v>
      </c>
      <c r="W67" s="183" t="str">
        <f t="shared" ref="W67:W73" si="90">IF(AND(U67="Preventivo",V67="Automático"),"50%",IF(AND(U67="Preventivo",V67="Manual"),"40%",IF(AND(U67="Detectivo",V67="Automático"),"40%",IF(AND(U67="Detectivo",V67="Manual"),"30%",IF(AND(U67="Correctivo",V67="Automático"),"35%",IF(AND(U67="Correctivo",V67="Manual"),"25%",""))))))</f>
        <v>30%</v>
      </c>
      <c r="X67" s="182" t="s">
        <v>19</v>
      </c>
      <c r="Y67" s="182" t="s">
        <v>22</v>
      </c>
      <c r="Z67" s="182" t="s">
        <v>110</v>
      </c>
      <c r="AA67" s="133">
        <f t="shared" ref="AA67" si="91">IFERROR(IF(T67="Probabilidad",(L67-(+L67*W67)),IF(T67="Impacto",L67,"")),"")</f>
        <v>0.28000000000000003</v>
      </c>
      <c r="AB67" s="184" t="str">
        <f t="shared" ref="AB67:AB73" si="92">IFERROR(IF(AA67="","",IF(AA67&lt;=0.2,"Muy Baja",IF(AA67&lt;=0.4,"Baja",IF(AA67&lt;=0.6,"Media",IF(AA67&lt;=0.8,"Alta","Muy Alta"))))),"")</f>
        <v>Baja</v>
      </c>
      <c r="AC67" s="185">
        <f t="shared" ref="AC67:AC73" si="93">+AA67</f>
        <v>0.28000000000000003</v>
      </c>
      <c r="AD67" s="184" t="str">
        <f t="shared" ref="AD67:AD73" ca="1" si="94">IFERROR(IF(AE67="","",IF(AE67&lt;=0.2,"Leve",IF(AE67&lt;=0.4,"Menor",IF(AE67&lt;=0.6,"Moderado",IF(AE67&lt;=0.8,"Mayor","Catastrófico"))))),"")</f>
        <v>Moderado</v>
      </c>
      <c r="AE67" s="185">
        <f t="shared" ref="AE67" ca="1" si="95">IFERROR(IF(T67="Impacto",(P67-(+P67*W67)),IF(T67="Probabilidad",P67,"")),"")</f>
        <v>0.6</v>
      </c>
      <c r="AF67" s="186" t="str">
        <f t="shared" ref="AF67:AF73" ca="1" si="96">IFERROR(IF(OR(AND(AB67="Muy Baja",AD67="Leve"),AND(AB67="Muy Baja",AD67="Menor"),AND(AB67="Baja",AD67="Leve")),"Bajo",IF(OR(AND(AB67="Muy baja",AD67="Moderado"),AND(AB67="Baja",AD67="Menor"),AND(AB67="Baja",AD67="Moderado"),AND(AB67="Media",AD67="Leve"),AND(AB67="Media",AD67="Menor"),AND(AB67="Media",AD67="Moderado"),AND(AB67="Alta",AD67="Leve"),AND(AB67="Alta",AD67="Menor")),"Moderado",IF(OR(AND(AB67="Muy Baja",AD67="Mayor"),AND(AB67="Baja",AD67="Mayor"),AND(AB67="Media",AD67="Mayor"),AND(AB67="Alta",AD67="Moderado"),AND(AB67="Alta",AD67="Mayor"),AND(AB67="Muy Alta",AD67="Leve"),AND(AB67="Muy Alta",AD67="Menor"),AND(AB67="Muy Alta",AD67="Moderado"),AND(AB67="Muy Alta",AD67="Mayor")),"Alto",IF(OR(AND(AB67="Muy Baja",AD67="Catastrófico"),AND(AB67="Baja",AD67="Catastrófico"),AND(AB67="Media",AD67="Catastrófico"),AND(AB67="Alta",AD67="Catastrófico"),AND(AB67="Muy Alta",AD67="Catastrófico")),"Extremo","")))),"")</f>
        <v>Moderado</v>
      </c>
      <c r="AG67" s="187" t="s">
        <v>122</v>
      </c>
      <c r="AH67" s="99" t="s">
        <v>530</v>
      </c>
      <c r="AI67" s="94" t="s">
        <v>212</v>
      </c>
      <c r="AJ67" s="101" t="s">
        <v>286</v>
      </c>
      <c r="AK67" s="101" t="s">
        <v>287</v>
      </c>
      <c r="AL67" s="99" t="s">
        <v>531</v>
      </c>
      <c r="AM67" s="177"/>
    </row>
    <row r="68" spans="1:39" s="193" customFormat="1" ht="151.5" customHeight="1" x14ac:dyDescent="0.25">
      <c r="A68" s="455"/>
      <c r="B68" s="457"/>
      <c r="C68" s="460"/>
      <c r="D68" s="460"/>
      <c r="E68" s="390"/>
      <c r="F68" s="390"/>
      <c r="G68" s="390"/>
      <c r="H68" s="390"/>
      <c r="I68" s="390"/>
      <c r="J68" s="443"/>
      <c r="K68" s="445"/>
      <c r="L68" s="448"/>
      <c r="M68" s="451"/>
      <c r="N68" s="179"/>
      <c r="O68" s="445"/>
      <c r="P68" s="448"/>
      <c r="Q68" s="453"/>
      <c r="R68" s="180">
        <v>2</v>
      </c>
      <c r="S68" s="174"/>
      <c r="T68" s="166"/>
      <c r="U68" s="167"/>
      <c r="V68" s="167"/>
      <c r="W68" s="168"/>
      <c r="X68" s="167"/>
      <c r="Y68" s="167"/>
      <c r="Z68" s="167"/>
      <c r="AA68" s="169"/>
      <c r="AB68" s="170"/>
      <c r="AC68" s="171"/>
      <c r="AD68" s="170"/>
      <c r="AE68" s="171"/>
      <c r="AF68" s="172"/>
      <c r="AG68" s="173"/>
      <c r="AH68" s="174"/>
      <c r="AI68" s="175"/>
      <c r="AJ68" s="176"/>
      <c r="AK68" s="176"/>
      <c r="AL68" s="174"/>
      <c r="AM68" s="177"/>
    </row>
    <row r="69" spans="1:39" s="193" customFormat="1" ht="151.5" customHeight="1" x14ac:dyDescent="0.25">
      <c r="A69" s="455"/>
      <c r="B69" s="458"/>
      <c r="C69" s="460"/>
      <c r="D69" s="460"/>
      <c r="E69" s="390"/>
      <c r="F69" s="390"/>
      <c r="G69" s="390"/>
      <c r="H69" s="390"/>
      <c r="I69" s="390"/>
      <c r="J69" s="443"/>
      <c r="K69" s="446"/>
      <c r="L69" s="449"/>
      <c r="M69" s="451"/>
      <c r="N69" s="179"/>
      <c r="O69" s="446"/>
      <c r="P69" s="449"/>
      <c r="Q69" s="454"/>
      <c r="R69" s="180">
        <v>3</v>
      </c>
      <c r="S69" s="174"/>
      <c r="T69" s="166"/>
      <c r="U69" s="167"/>
      <c r="V69" s="167"/>
      <c r="W69" s="168"/>
      <c r="X69" s="167"/>
      <c r="Y69" s="167"/>
      <c r="Z69" s="167"/>
      <c r="AA69" s="169"/>
      <c r="AB69" s="170"/>
      <c r="AC69" s="171"/>
      <c r="AD69" s="170"/>
      <c r="AE69" s="171"/>
      <c r="AF69" s="172"/>
      <c r="AG69" s="173"/>
      <c r="AH69" s="174"/>
      <c r="AI69" s="175"/>
      <c r="AJ69" s="176"/>
      <c r="AK69" s="176"/>
      <c r="AL69" s="174"/>
      <c r="AM69" s="177"/>
    </row>
    <row r="70" spans="1:39" s="136" customFormat="1" ht="151.5" customHeight="1" x14ac:dyDescent="0.25">
      <c r="A70" s="404">
        <v>23</v>
      </c>
      <c r="B70" s="379" t="s">
        <v>285</v>
      </c>
      <c r="C70" s="400" t="s">
        <v>386</v>
      </c>
      <c r="D70" s="400" t="s">
        <v>387</v>
      </c>
      <c r="E70" s="387" t="s">
        <v>118</v>
      </c>
      <c r="F70" s="387" t="s">
        <v>330</v>
      </c>
      <c r="G70" s="387" t="s">
        <v>443</v>
      </c>
      <c r="H70" s="389" t="s">
        <v>551</v>
      </c>
      <c r="I70" s="387" t="s">
        <v>115</v>
      </c>
      <c r="J70" s="385">
        <v>30</v>
      </c>
      <c r="K70" s="382" t="str">
        <f>IF(J70&lt;=0,"",IF(J70&lt;=2,"Muy Baja",IF(J70&lt;=24,"Baja",IF(J70&lt;=500,"Media",IF(J70&lt;=5000,"Alta","Muy Alta")))))</f>
        <v>Media</v>
      </c>
      <c r="L70" s="395">
        <f>IF(K70="","",IF(K70="Muy Baja",0.2,IF(K70="Baja",0.4,IF(K70="Media",0.6,IF(K70="Alta",0.8,IF(K70="Muy Alta",1,))))))</f>
        <v>0.6</v>
      </c>
      <c r="M70" s="398" t="s">
        <v>489</v>
      </c>
      <c r="N70" s="102" t="str">
        <f ca="1">IF(NOT(ISERROR(MATCH(M70,'Tabla Impacto'!$B$221:$B$223,0))),'Tabla Impacto'!$F$223&amp;"Por favor no seleccionar los criterios de impacto(Afectación Económica o presupuestal y Pérdida Reputacional)",M70)</f>
        <v xml:space="preserve"> El riesgo afecta la imagen de la entidad con efecto publicitario sostenido a nivel de sector administrativo, nivel departamental o municipal</v>
      </c>
      <c r="O70" s="382" t="str">
        <f ca="1">IF(OR(N70='Tabla Impacto'!$C$11,N70='Tabla Impacto'!$D$11),"Leve",IF(OR(N70='Tabla Impacto'!$C$12,N70='Tabla Impacto'!$D$12),"Menor",IF(OR(N70='Tabla Impacto'!$C$13,N70='Tabla Impacto'!$D$13),"Moderado",IF(OR(N70='Tabla Impacto'!$C$14,N70='Tabla Impacto'!$D$14),"Mayor",IF(OR(N70='Tabla Impacto'!$C$15,N70='Tabla Impacto'!$D$15),"Catastrófico","")))))</f>
        <v>Mayor</v>
      </c>
      <c r="P70" s="395">
        <f ca="1">IF(O70="","",IF(O70="Leve",0.2,IF(O70="Menor",0.4,IF(O70="Moderado",0.6,IF(O70="Mayor",0.8,IF(O70="Catastrófico",1,))))))</f>
        <v>0.8</v>
      </c>
      <c r="Q70" s="392" t="str">
        <f ca="1">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Alto</v>
      </c>
      <c r="R70" s="103">
        <v>1</v>
      </c>
      <c r="S70" s="92" t="s">
        <v>572</v>
      </c>
      <c r="T70" s="131" t="str">
        <f t="shared" si="89"/>
        <v>Probabilidad</v>
      </c>
      <c r="U70" s="119" t="s">
        <v>14</v>
      </c>
      <c r="V70" s="105" t="s">
        <v>9</v>
      </c>
      <c r="W70" s="106" t="str">
        <f t="shared" si="90"/>
        <v>40%</v>
      </c>
      <c r="X70" s="105" t="s">
        <v>19</v>
      </c>
      <c r="Y70" s="105" t="s">
        <v>22</v>
      </c>
      <c r="Z70" s="105" t="s">
        <v>110</v>
      </c>
      <c r="AA70" s="107">
        <f t="shared" ref="AA70:AA73" si="97">IFERROR(IF(T70="Probabilidad",(L70-(+L70*W70)),IF(T70="Impacto",L70,"")),"")</f>
        <v>0.36</v>
      </c>
      <c r="AB70" s="108" t="str">
        <f t="shared" si="92"/>
        <v>Baja</v>
      </c>
      <c r="AC70" s="109">
        <f t="shared" si="93"/>
        <v>0.36</v>
      </c>
      <c r="AD70" s="108" t="str">
        <f t="shared" ca="1" si="94"/>
        <v>Mayor</v>
      </c>
      <c r="AE70" s="109">
        <f t="shared" ref="AE70:AE73" ca="1" si="98">IFERROR(IF(T70="Impacto",(P70-(+P70*W70)),IF(T70="Probabilidad",P70,"")),"")</f>
        <v>0.8</v>
      </c>
      <c r="AF70" s="110" t="str">
        <f t="shared" ca="1" si="96"/>
        <v>Alto</v>
      </c>
      <c r="AG70" s="111" t="s">
        <v>122</v>
      </c>
      <c r="AH70" s="99" t="s">
        <v>552</v>
      </c>
      <c r="AI70" s="94" t="s">
        <v>212</v>
      </c>
      <c r="AJ70" s="101" t="s">
        <v>286</v>
      </c>
      <c r="AK70" s="101" t="s">
        <v>287</v>
      </c>
      <c r="AL70" s="99" t="s">
        <v>388</v>
      </c>
      <c r="AM70" s="113"/>
    </row>
    <row r="71" spans="1:39" s="136" customFormat="1" ht="151.5" customHeight="1" x14ac:dyDescent="0.25">
      <c r="A71" s="404"/>
      <c r="B71" s="380"/>
      <c r="C71" s="401"/>
      <c r="D71" s="403"/>
      <c r="E71" s="388"/>
      <c r="F71" s="388"/>
      <c r="G71" s="388"/>
      <c r="H71" s="390"/>
      <c r="I71" s="388"/>
      <c r="J71" s="386"/>
      <c r="K71" s="383"/>
      <c r="L71" s="396"/>
      <c r="M71" s="399"/>
      <c r="N71" s="115"/>
      <c r="O71" s="383"/>
      <c r="P71" s="396"/>
      <c r="Q71" s="393"/>
      <c r="R71" s="103">
        <v>2</v>
      </c>
      <c r="S71" s="92"/>
      <c r="T71" s="131"/>
      <c r="U71" s="119"/>
      <c r="V71" s="105"/>
      <c r="W71" s="106"/>
      <c r="X71" s="105"/>
      <c r="Y71" s="105"/>
      <c r="Z71" s="105"/>
      <c r="AA71" s="107"/>
      <c r="AB71" s="108"/>
      <c r="AC71" s="109"/>
      <c r="AD71" s="108"/>
      <c r="AE71" s="109"/>
      <c r="AF71" s="110"/>
      <c r="AG71" s="111"/>
      <c r="AH71" s="99"/>
      <c r="AI71" s="94"/>
      <c r="AJ71" s="101"/>
      <c r="AK71" s="101"/>
      <c r="AL71" s="99"/>
      <c r="AM71" s="113"/>
    </row>
    <row r="72" spans="1:39" s="136" customFormat="1" ht="151.5" customHeight="1" x14ac:dyDescent="0.25">
      <c r="A72" s="406"/>
      <c r="B72" s="381"/>
      <c r="C72" s="401"/>
      <c r="D72" s="403"/>
      <c r="E72" s="388"/>
      <c r="F72" s="388"/>
      <c r="G72" s="388"/>
      <c r="H72" s="390"/>
      <c r="I72" s="388"/>
      <c r="J72" s="386"/>
      <c r="K72" s="384"/>
      <c r="L72" s="397"/>
      <c r="M72" s="399"/>
      <c r="N72" s="115"/>
      <c r="O72" s="384"/>
      <c r="P72" s="397"/>
      <c r="Q72" s="394"/>
      <c r="R72" s="103">
        <v>3</v>
      </c>
      <c r="S72" s="92"/>
      <c r="T72" s="131"/>
      <c r="U72" s="119"/>
      <c r="V72" s="105"/>
      <c r="W72" s="106"/>
      <c r="X72" s="105"/>
      <c r="Y72" s="105"/>
      <c r="Z72" s="105"/>
      <c r="AA72" s="107"/>
      <c r="AB72" s="108"/>
      <c r="AC72" s="109"/>
      <c r="AD72" s="108"/>
      <c r="AE72" s="109"/>
      <c r="AF72" s="110"/>
      <c r="AG72" s="111"/>
      <c r="AH72" s="99"/>
      <c r="AI72" s="94"/>
      <c r="AJ72" s="101"/>
      <c r="AK72" s="101"/>
      <c r="AL72" s="99"/>
      <c r="AM72" s="113"/>
    </row>
    <row r="73" spans="1:39" s="136" customFormat="1" ht="151.5" customHeight="1" x14ac:dyDescent="0.25">
      <c r="A73" s="405">
        <v>24</v>
      </c>
      <c r="B73" s="379" t="s">
        <v>285</v>
      </c>
      <c r="C73" s="400" t="s">
        <v>386</v>
      </c>
      <c r="D73" s="400" t="s">
        <v>387</v>
      </c>
      <c r="E73" s="387" t="s">
        <v>118</v>
      </c>
      <c r="F73" s="387" t="s">
        <v>288</v>
      </c>
      <c r="G73" s="387" t="s">
        <v>444</v>
      </c>
      <c r="H73" s="389" t="s">
        <v>389</v>
      </c>
      <c r="I73" s="387" t="s">
        <v>327</v>
      </c>
      <c r="J73" s="385">
        <v>12</v>
      </c>
      <c r="K73" s="382" t="str">
        <f>IF(J73&lt;=0,"",IF(J73&lt;=2,"Muy Baja",IF(J73&lt;=24,"Baja",IF(J73&lt;=500,"Media",IF(J73&lt;=5000,"Alta","Muy Alta")))))</f>
        <v>Baja</v>
      </c>
      <c r="L73" s="395">
        <f>IF(K73="","",IF(K73="Muy Baja",0.2,IF(K73="Baja",0.4,IF(K73="Media",0.6,IF(K73="Alta",0.8,IF(K73="Muy Alta",1,))))))</f>
        <v>0.4</v>
      </c>
      <c r="M73" s="398" t="s">
        <v>482</v>
      </c>
      <c r="N73" s="102" t="str">
        <f ca="1">IF(NOT(ISERROR(MATCH(M73,'Tabla Impacto'!$B$221:$B$223,0))),'Tabla Impacto'!$F$223&amp;"Por favor no seleccionar los criterios de impacto(Afectación Económica o presupuestal y Pérdida Reputacional)",M73)</f>
        <v xml:space="preserve"> El riesgo afecta la imagen de la entidad con algunos usuarios de relevancia frente al logro de los objetivos</v>
      </c>
      <c r="O73" s="382" t="str">
        <f ca="1">IF(OR(N73='Tabla Impacto'!$C$11,N73='Tabla Impacto'!$D$11),"Leve",IF(OR(N73='Tabla Impacto'!$C$12,N73='Tabla Impacto'!$D$12),"Menor",IF(OR(N73='Tabla Impacto'!$C$13,N73='Tabla Impacto'!$D$13),"Moderado",IF(OR(N73='Tabla Impacto'!$C$14,N73='Tabla Impacto'!$D$14),"Mayor",IF(OR(N73='Tabla Impacto'!$C$15,N73='Tabla Impacto'!$D$15),"Catastrófico","")))))</f>
        <v>Moderado</v>
      </c>
      <c r="P73" s="395">
        <f ca="1">IF(O73="","",IF(O73="Leve",0.2,IF(O73="Menor",0.4,IF(O73="Moderado",0.6,IF(O73="Mayor",0.8,IF(O73="Catastrófico",1,))))))</f>
        <v>0.6</v>
      </c>
      <c r="Q73" s="392" t="str">
        <f ca="1">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Moderado</v>
      </c>
      <c r="R73" s="103">
        <v>1</v>
      </c>
      <c r="S73" s="83" t="s">
        <v>553</v>
      </c>
      <c r="T73" s="104" t="str">
        <f t="shared" si="89"/>
        <v>Probabilidad</v>
      </c>
      <c r="U73" s="105" t="s">
        <v>14</v>
      </c>
      <c r="V73" s="105" t="s">
        <v>9</v>
      </c>
      <c r="W73" s="106" t="str">
        <f t="shared" si="90"/>
        <v>40%</v>
      </c>
      <c r="X73" s="105" t="s">
        <v>19</v>
      </c>
      <c r="Y73" s="105" t="s">
        <v>22</v>
      </c>
      <c r="Z73" s="105" t="s">
        <v>110</v>
      </c>
      <c r="AA73" s="107">
        <f t="shared" si="97"/>
        <v>0.24</v>
      </c>
      <c r="AB73" s="108" t="str">
        <f t="shared" si="92"/>
        <v>Baja</v>
      </c>
      <c r="AC73" s="109">
        <f t="shared" si="93"/>
        <v>0.24</v>
      </c>
      <c r="AD73" s="108" t="str">
        <f t="shared" ca="1" si="94"/>
        <v>Moderado</v>
      </c>
      <c r="AE73" s="109">
        <f t="shared" ca="1" si="98"/>
        <v>0.6</v>
      </c>
      <c r="AF73" s="110" t="str">
        <f t="shared" ca="1" si="96"/>
        <v>Moderado</v>
      </c>
      <c r="AG73" s="111" t="s">
        <v>122</v>
      </c>
      <c r="AH73" s="92" t="s">
        <v>390</v>
      </c>
      <c r="AI73" s="100" t="s">
        <v>198</v>
      </c>
      <c r="AJ73" s="116" t="s">
        <v>199</v>
      </c>
      <c r="AK73" s="116" t="s">
        <v>199</v>
      </c>
      <c r="AL73" s="92" t="s">
        <v>289</v>
      </c>
      <c r="AM73" s="113"/>
    </row>
    <row r="74" spans="1:39" s="136" customFormat="1" ht="151.5" customHeight="1" x14ac:dyDescent="0.25">
      <c r="A74" s="404"/>
      <c r="B74" s="380"/>
      <c r="C74" s="401"/>
      <c r="D74" s="403"/>
      <c r="E74" s="388"/>
      <c r="F74" s="388"/>
      <c r="G74" s="388"/>
      <c r="H74" s="390"/>
      <c r="I74" s="388"/>
      <c r="J74" s="386"/>
      <c r="K74" s="383"/>
      <c r="L74" s="396"/>
      <c r="M74" s="399"/>
      <c r="N74" s="115"/>
      <c r="O74" s="383"/>
      <c r="P74" s="396"/>
      <c r="Q74" s="393"/>
      <c r="R74" s="103">
        <v>2</v>
      </c>
      <c r="S74" s="83"/>
      <c r="T74" s="104" t="str">
        <f t="shared" ref="T74:T75" si="99">IF(OR(U74="Preventivo",U74="Detectivo"),"Probabilidad",IF(U74="Correctivo","Impacto",""))</f>
        <v/>
      </c>
      <c r="U74" s="105"/>
      <c r="V74" s="105"/>
      <c r="W74" s="106"/>
      <c r="X74" s="105"/>
      <c r="Y74" s="105"/>
      <c r="Z74" s="105"/>
      <c r="AA74" s="107" t="str">
        <f>IFERROR(IF(T74="Probabilidad",(AA73-(+AA73*W74)),IF(T74="Impacto",L74,"")),"")</f>
        <v/>
      </c>
      <c r="AB74" s="108" t="str">
        <f t="shared" ref="AB74:AB75" si="100">IFERROR(IF(AA74="","",IF(AA74&lt;=0.2,"Muy Baja",IF(AA74&lt;=0.4,"Baja",IF(AA74&lt;=0.6,"Media",IF(AA74&lt;=0.8,"Alta","Muy Alta"))))),"")</f>
        <v/>
      </c>
      <c r="AC74" s="109" t="str">
        <f t="shared" ref="AC74:AC75" si="101">+AA74</f>
        <v/>
      </c>
      <c r="AD74" s="108" t="str">
        <f t="shared" ref="AD74:AD75" si="102">IFERROR(IF(AE74="","",IF(AE74&lt;=0.2,"Leve",IF(AE74&lt;=0.4,"Menor",IF(AE74&lt;=0.6,"Moderado",IF(AE74&lt;=0.8,"Mayor","Catastrófico"))))),"")</f>
        <v/>
      </c>
      <c r="AE74" s="109" t="str">
        <f t="shared" ref="AE74:AE75" si="103">IFERROR(IF(T74="Impacto",(P74-(+P74*W74)),IF(T74="Probabilidad",P74,"")),"")</f>
        <v/>
      </c>
      <c r="AF74" s="110" t="str">
        <f t="shared" ref="AF74:AF75" si="104">IFERROR(IF(OR(AND(AB74="Muy Baja",AD74="Leve"),AND(AB74="Muy Baja",AD74="Menor"),AND(AB74="Baja",AD74="Leve")),"Bajo",IF(OR(AND(AB74="Muy baja",AD74="Moderado"),AND(AB74="Baja",AD74="Menor"),AND(AB74="Baja",AD74="Moderado"),AND(AB74="Media",AD74="Leve"),AND(AB74="Media",AD74="Menor"),AND(AB74="Media",AD74="Moderado"),AND(AB74="Alta",AD74="Leve"),AND(AB74="Alta",AD74="Menor")),"Moderado",IF(OR(AND(AB74="Muy Baja",AD74="Mayor"),AND(AB74="Baja",AD74="Mayor"),AND(AB74="Media",AD74="Mayor"),AND(AB74="Alta",AD74="Moderado"),AND(AB74="Alta",AD74="Mayor"),AND(AB74="Muy Alta",AD74="Leve"),AND(AB74="Muy Alta",AD74="Menor"),AND(AB74="Muy Alta",AD74="Moderado"),AND(AB74="Muy Alta",AD74="Mayor")),"Alto",IF(OR(AND(AB74="Muy Baja",AD74="Catastrófico"),AND(AB74="Baja",AD74="Catastrófico"),AND(AB74="Media",AD74="Catastrófico"),AND(AB74="Alta",AD74="Catastrófico"),AND(AB74="Muy Alta",AD74="Catastrófico")),"Extremo","")))),"")</f>
        <v/>
      </c>
      <c r="AG74" s="111"/>
      <c r="AH74" s="92"/>
      <c r="AI74" s="100"/>
      <c r="AJ74" s="116"/>
      <c r="AK74" s="116"/>
      <c r="AL74" s="92"/>
      <c r="AM74" s="113"/>
    </row>
    <row r="75" spans="1:39" s="136" customFormat="1" ht="151.5" customHeight="1" x14ac:dyDescent="0.25">
      <c r="A75" s="404"/>
      <c r="B75" s="381"/>
      <c r="C75" s="401"/>
      <c r="D75" s="403"/>
      <c r="E75" s="388"/>
      <c r="F75" s="388"/>
      <c r="G75" s="388"/>
      <c r="H75" s="390"/>
      <c r="I75" s="388"/>
      <c r="J75" s="386"/>
      <c r="K75" s="384"/>
      <c r="L75" s="397"/>
      <c r="M75" s="399"/>
      <c r="N75" s="115"/>
      <c r="O75" s="384"/>
      <c r="P75" s="397"/>
      <c r="Q75" s="394"/>
      <c r="R75" s="103">
        <v>3</v>
      </c>
      <c r="S75" s="83"/>
      <c r="T75" s="104" t="str">
        <f t="shared" si="99"/>
        <v/>
      </c>
      <c r="U75" s="105"/>
      <c r="V75" s="105"/>
      <c r="W75" s="106"/>
      <c r="X75" s="105"/>
      <c r="Y75" s="105"/>
      <c r="Z75" s="105"/>
      <c r="AA75" s="107" t="str">
        <f>IFERROR(IF(T75="Probabilidad",(AA74-(+AA74*W75)),IF(T75="Impacto",L75,"")),"")</f>
        <v/>
      </c>
      <c r="AB75" s="108" t="str">
        <f t="shared" si="100"/>
        <v/>
      </c>
      <c r="AC75" s="109" t="str">
        <f t="shared" si="101"/>
        <v/>
      </c>
      <c r="AD75" s="108" t="str">
        <f t="shared" si="102"/>
        <v/>
      </c>
      <c r="AE75" s="109" t="str">
        <f t="shared" si="103"/>
        <v/>
      </c>
      <c r="AF75" s="110" t="str">
        <f t="shared" si="104"/>
        <v/>
      </c>
      <c r="AG75" s="111"/>
      <c r="AH75" s="92"/>
      <c r="AI75" s="100"/>
      <c r="AJ75" s="116"/>
      <c r="AK75" s="116"/>
      <c r="AL75" s="92"/>
      <c r="AM75" s="113"/>
    </row>
    <row r="76" spans="1:39" s="136" customFormat="1" ht="151.5" customHeight="1" x14ac:dyDescent="0.25">
      <c r="A76" s="404">
        <v>25</v>
      </c>
      <c r="B76" s="379" t="s">
        <v>285</v>
      </c>
      <c r="C76" s="400" t="s">
        <v>386</v>
      </c>
      <c r="D76" s="400" t="s">
        <v>387</v>
      </c>
      <c r="E76" s="387" t="s">
        <v>120</v>
      </c>
      <c r="F76" s="387" t="s">
        <v>446</v>
      </c>
      <c r="G76" s="387" t="s">
        <v>445</v>
      </c>
      <c r="H76" s="389" t="s">
        <v>394</v>
      </c>
      <c r="I76" s="387" t="s">
        <v>327</v>
      </c>
      <c r="J76" s="385">
        <v>12</v>
      </c>
      <c r="K76" s="382" t="str">
        <f>IF(J76&lt;=0,"",IF(J76&lt;=2,"Muy Baja",IF(J76&lt;=24,"Baja",IF(J76&lt;=500,"Media",IF(J76&lt;=5000,"Alta","Muy Alta")))))</f>
        <v>Baja</v>
      </c>
      <c r="L76" s="395">
        <f>IF(K76="","",IF(K76="Muy Baja",0.2,IF(K76="Baja",0.4,IF(K76="Media",0.6,IF(K76="Alta",0.8,IF(K76="Muy Alta",1,))))))</f>
        <v>0.4</v>
      </c>
      <c r="M76" s="398" t="s">
        <v>482</v>
      </c>
      <c r="N76" s="102" t="str">
        <f ca="1">IF(NOT(ISERROR(MATCH(M76,'Tabla Impacto'!$B$221:$B$223,0))),'Tabla Impacto'!$F$223&amp;"Por favor no seleccionar los criterios de impacto(Afectación Económica o presupuestal y Pérdida Reputacional)",M76)</f>
        <v xml:space="preserve"> El riesgo afecta la imagen de la entidad con algunos usuarios de relevancia frente al logro de los objetivos</v>
      </c>
      <c r="O76" s="382" t="str">
        <f ca="1">IF(OR(N76='Tabla Impacto'!$C$11,N76='Tabla Impacto'!$D$11),"Leve",IF(OR(N76='Tabla Impacto'!$C$12,N76='Tabla Impacto'!$D$12),"Menor",IF(OR(N76='Tabla Impacto'!$C$13,N76='Tabla Impacto'!$D$13),"Moderado",IF(OR(N76='Tabla Impacto'!$C$14,N76='Tabla Impacto'!$D$14),"Mayor",IF(OR(N76='Tabla Impacto'!$C$15,N76='Tabla Impacto'!$D$15),"Catastrófico","")))))</f>
        <v>Moderado</v>
      </c>
      <c r="P76" s="395">
        <f ca="1">IF(O76="","",IF(O76="Leve",0.2,IF(O76="Menor",0.4,IF(O76="Moderado",0.6,IF(O76="Mayor",0.8,IF(O76="Catastrófico",1,))))))</f>
        <v>0.6</v>
      </c>
      <c r="Q76" s="392" t="str">
        <f ca="1">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03">
        <v>1</v>
      </c>
      <c r="S76" s="83" t="s">
        <v>338</v>
      </c>
      <c r="T76" s="104" t="str">
        <f t="shared" si="25"/>
        <v>Probabilidad</v>
      </c>
      <c r="U76" s="105" t="s">
        <v>14</v>
      </c>
      <c r="V76" s="105" t="s">
        <v>9</v>
      </c>
      <c r="W76" s="106" t="str">
        <f t="shared" si="26"/>
        <v>40%</v>
      </c>
      <c r="X76" s="105" t="s">
        <v>19</v>
      </c>
      <c r="Y76" s="105" t="s">
        <v>22</v>
      </c>
      <c r="Z76" s="105" t="s">
        <v>110</v>
      </c>
      <c r="AA76" s="107">
        <f t="shared" si="27"/>
        <v>0.24</v>
      </c>
      <c r="AB76" s="108" t="str">
        <f t="shared" si="28"/>
        <v>Baja</v>
      </c>
      <c r="AC76" s="109">
        <f t="shared" si="29"/>
        <v>0.24</v>
      </c>
      <c r="AD76" s="108" t="str">
        <f t="shared" ca="1" si="30"/>
        <v>Moderado</v>
      </c>
      <c r="AE76" s="109">
        <f t="shared" ca="1" si="31"/>
        <v>0.6</v>
      </c>
      <c r="AF76" s="110" t="str">
        <f t="shared" ca="1" si="32"/>
        <v>Moderado</v>
      </c>
      <c r="AG76" s="111" t="s">
        <v>122</v>
      </c>
      <c r="AH76" s="92" t="s">
        <v>290</v>
      </c>
      <c r="AI76" s="117" t="s">
        <v>260</v>
      </c>
      <c r="AJ76" s="116" t="s">
        <v>286</v>
      </c>
      <c r="AK76" s="116" t="s">
        <v>287</v>
      </c>
      <c r="AL76" s="92" t="s">
        <v>291</v>
      </c>
      <c r="AM76" s="113"/>
    </row>
    <row r="77" spans="1:39" s="136" customFormat="1" ht="151.5" customHeight="1" x14ac:dyDescent="0.25">
      <c r="A77" s="404"/>
      <c r="B77" s="380"/>
      <c r="C77" s="401"/>
      <c r="D77" s="403"/>
      <c r="E77" s="388"/>
      <c r="F77" s="388"/>
      <c r="G77" s="388"/>
      <c r="H77" s="390"/>
      <c r="I77" s="388"/>
      <c r="J77" s="386"/>
      <c r="K77" s="383"/>
      <c r="L77" s="396"/>
      <c r="M77" s="399"/>
      <c r="N77" s="115"/>
      <c r="O77" s="383"/>
      <c r="P77" s="396"/>
      <c r="Q77" s="393"/>
      <c r="R77" s="103">
        <v>2</v>
      </c>
      <c r="S77" s="83" t="s">
        <v>391</v>
      </c>
      <c r="T77" s="104" t="str">
        <f t="shared" ref="T77:T78" si="105">IF(OR(U77="Preventivo",U77="Detectivo"),"Probabilidad",IF(U77="Correctivo","Impacto",""))</f>
        <v>Probabilidad</v>
      </c>
      <c r="U77" s="105" t="s">
        <v>15</v>
      </c>
      <c r="V77" s="105" t="s">
        <v>9</v>
      </c>
      <c r="W77" s="106" t="str">
        <f t="shared" ref="W77:W78" si="106">IF(AND(U77="Preventivo",V77="Automático"),"50%",IF(AND(U77="Preventivo",V77="Manual"),"40%",IF(AND(U77="Detectivo",V77="Automático"),"40%",IF(AND(U77="Detectivo",V77="Manual"),"30%",IF(AND(U77="Correctivo",V77="Automático"),"35%",IF(AND(U77="Correctivo",V77="Manual"),"25%",""))))))</f>
        <v>30%</v>
      </c>
      <c r="X77" s="105" t="s">
        <v>20</v>
      </c>
      <c r="Y77" s="105" t="s">
        <v>23</v>
      </c>
      <c r="Z77" s="105" t="s">
        <v>110</v>
      </c>
      <c r="AA77" s="107">
        <f>IFERROR(IF(T77="Probabilidad",(AA76-(+AA76*W77)),IF(T77="Impacto",L77,"")),"")</f>
        <v>0.16799999999999998</v>
      </c>
      <c r="AB77" s="108" t="str">
        <f t="shared" ref="AB77:AB78" si="107">IFERROR(IF(AA77="","",IF(AA77&lt;=0.2,"Muy Baja",IF(AA77&lt;=0.4,"Baja",IF(AA77&lt;=0.6,"Media",IF(AA77&lt;=0.8,"Alta","Muy Alta"))))),"")</f>
        <v>Muy Baja</v>
      </c>
      <c r="AC77" s="109">
        <f t="shared" ref="AC77:AC78" si="108">+AA77</f>
        <v>0.16799999999999998</v>
      </c>
      <c r="AD77" s="108" t="str">
        <f t="shared" ref="AD77:AD78" si="109">IFERROR(IF(AE77="","",IF(AE77&lt;=0.2,"Leve",IF(AE77&lt;=0.4,"Menor",IF(AE77&lt;=0.6,"Moderado",IF(AE77&lt;=0.8,"Mayor","Catastrófico"))))),"")</f>
        <v>Moderado</v>
      </c>
      <c r="AE77" s="109">
        <v>0.6</v>
      </c>
      <c r="AF77" s="110" t="str">
        <f t="shared" ref="AF77:AF78" si="110">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Moderado</v>
      </c>
      <c r="AG77" s="111" t="s">
        <v>122</v>
      </c>
      <c r="AH77" s="92" t="s">
        <v>392</v>
      </c>
      <c r="AI77" s="117" t="s">
        <v>260</v>
      </c>
      <c r="AJ77" s="116" t="s">
        <v>286</v>
      </c>
      <c r="AK77" s="116" t="s">
        <v>287</v>
      </c>
      <c r="AL77" s="92" t="s">
        <v>291</v>
      </c>
      <c r="AM77" s="113"/>
    </row>
    <row r="78" spans="1:39" s="136" customFormat="1" ht="151.5" customHeight="1" x14ac:dyDescent="0.25">
      <c r="A78" s="404"/>
      <c r="B78" s="381"/>
      <c r="C78" s="401"/>
      <c r="D78" s="403"/>
      <c r="E78" s="388"/>
      <c r="F78" s="388"/>
      <c r="G78" s="388"/>
      <c r="H78" s="390"/>
      <c r="I78" s="388"/>
      <c r="J78" s="386"/>
      <c r="K78" s="384"/>
      <c r="L78" s="397"/>
      <c r="M78" s="399"/>
      <c r="N78" s="115"/>
      <c r="O78" s="384"/>
      <c r="P78" s="397"/>
      <c r="Q78" s="394"/>
      <c r="R78" s="103">
        <v>3</v>
      </c>
      <c r="S78" s="83" t="s">
        <v>339</v>
      </c>
      <c r="T78" s="104" t="str">
        <f t="shared" si="105"/>
        <v>Probabilidad</v>
      </c>
      <c r="U78" s="105" t="s">
        <v>14</v>
      </c>
      <c r="V78" s="105" t="s">
        <v>9</v>
      </c>
      <c r="W78" s="106" t="str">
        <f t="shared" si="106"/>
        <v>40%</v>
      </c>
      <c r="X78" s="105" t="s">
        <v>19</v>
      </c>
      <c r="Y78" s="105" t="s">
        <v>22</v>
      </c>
      <c r="Z78" s="105" t="s">
        <v>110</v>
      </c>
      <c r="AA78" s="107">
        <f>IFERROR(IF(T78="Probabilidad",(AA77-(+AA77*W78)),IF(T78="Impacto",L78,"")),"")</f>
        <v>0.10079999999999999</v>
      </c>
      <c r="AB78" s="108" t="str">
        <f t="shared" si="107"/>
        <v>Muy Baja</v>
      </c>
      <c r="AC78" s="109">
        <f t="shared" si="108"/>
        <v>0.10079999999999999</v>
      </c>
      <c r="AD78" s="108" t="str">
        <f t="shared" si="109"/>
        <v>Moderado</v>
      </c>
      <c r="AE78" s="109">
        <v>0.6</v>
      </c>
      <c r="AF78" s="110" t="str">
        <f t="shared" si="110"/>
        <v>Moderado</v>
      </c>
      <c r="AG78" s="111" t="s">
        <v>122</v>
      </c>
      <c r="AH78" s="92" t="s">
        <v>393</v>
      </c>
      <c r="AI78" s="117" t="s">
        <v>260</v>
      </c>
      <c r="AJ78" s="116" t="s">
        <v>286</v>
      </c>
      <c r="AK78" s="116" t="s">
        <v>287</v>
      </c>
      <c r="AL78" s="92" t="s">
        <v>291</v>
      </c>
      <c r="AM78" s="113"/>
    </row>
    <row r="79" spans="1:39" s="136" customFormat="1" ht="151.5" customHeight="1" x14ac:dyDescent="0.25">
      <c r="A79" s="404">
        <v>26</v>
      </c>
      <c r="B79" s="332" t="s">
        <v>292</v>
      </c>
      <c r="C79" s="400" t="s">
        <v>354</v>
      </c>
      <c r="D79" s="400" t="s">
        <v>395</v>
      </c>
      <c r="E79" s="387" t="s">
        <v>120</v>
      </c>
      <c r="F79" s="387" t="s">
        <v>293</v>
      </c>
      <c r="G79" s="387" t="s">
        <v>294</v>
      </c>
      <c r="H79" s="389" t="s">
        <v>546</v>
      </c>
      <c r="I79" s="387" t="s">
        <v>115</v>
      </c>
      <c r="J79" s="385">
        <v>2</v>
      </c>
      <c r="K79" s="382" t="str">
        <f>IF(J79&lt;=0,"",IF(J79&lt;=2,"Muy Baja",IF(J79&lt;=24,"Baja",IF(J79&lt;=500,"Media",IF(J79&lt;=5000,"Alta","Muy Alta")))))</f>
        <v>Muy Baja</v>
      </c>
      <c r="L79" s="395">
        <f>IF(K79="","",IF(K79="Muy Baja",0.2,IF(K79="Baja",0.4,IF(K79="Media",0.6,IF(K79="Alta",0.8,IF(K79="Muy Alta",1,))))))</f>
        <v>0.2</v>
      </c>
      <c r="M79" s="398" t="s">
        <v>481</v>
      </c>
      <c r="N79" s="102" t="str">
        <f ca="1">IF(NOT(ISERROR(MATCH(M79,'Tabla Impacto'!$B$221:$B$223,0))),'Tabla Impacto'!$F$223&amp;"Por favor no seleccionar los criterios de impacto(Afectación Económica o presupuestal y Pérdida Reputacional)",M79)</f>
        <v xml:space="preserve"> Entre 50 y 100 SMLMV </v>
      </c>
      <c r="O79" s="382" t="str">
        <f ca="1">IF(OR(N79='Tabla Impacto'!$C$11,N79='Tabla Impacto'!$D$11),"Leve",IF(OR(N79='Tabla Impacto'!$C$12,N79='Tabla Impacto'!$D$12),"Menor",IF(OR(N79='Tabla Impacto'!$C$13,N79='Tabla Impacto'!$D$13),"Moderado",IF(OR(N79='Tabla Impacto'!$C$14,N79='Tabla Impacto'!$D$14),"Mayor",IF(OR(N79='Tabla Impacto'!$C$15,N79='Tabla Impacto'!$D$15),"Catastrófico","")))))</f>
        <v>Moderado</v>
      </c>
      <c r="P79" s="395">
        <f ca="1">IF(O79="","",IF(O79="Leve",0.2,IF(O79="Menor",0.4,IF(O79="Moderado",0.6,IF(O79="Mayor",0.8,IF(O79="Catastrófico",1,))))))</f>
        <v>0.6</v>
      </c>
      <c r="Q79" s="392" t="str">
        <f ca="1">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03">
        <v>1</v>
      </c>
      <c r="S79" s="83" t="s">
        <v>547</v>
      </c>
      <c r="T79" s="104" t="str">
        <f t="shared" si="25"/>
        <v>Probabilidad</v>
      </c>
      <c r="U79" s="105" t="s">
        <v>14</v>
      </c>
      <c r="V79" s="105" t="s">
        <v>9</v>
      </c>
      <c r="W79" s="106" t="str">
        <f t="shared" si="26"/>
        <v>40%</v>
      </c>
      <c r="X79" s="105" t="s">
        <v>20</v>
      </c>
      <c r="Y79" s="105" t="s">
        <v>22</v>
      </c>
      <c r="Z79" s="105" t="s">
        <v>110</v>
      </c>
      <c r="AA79" s="107">
        <f t="shared" si="27"/>
        <v>0.12</v>
      </c>
      <c r="AB79" s="108" t="str">
        <f t="shared" si="28"/>
        <v>Muy Baja</v>
      </c>
      <c r="AC79" s="109">
        <f t="shared" si="29"/>
        <v>0.12</v>
      </c>
      <c r="AD79" s="108" t="str">
        <f t="shared" ca="1" si="30"/>
        <v>Moderado</v>
      </c>
      <c r="AE79" s="109">
        <f t="shared" ca="1" si="31"/>
        <v>0.6</v>
      </c>
      <c r="AF79" s="110" t="str">
        <f t="shared" ca="1" si="32"/>
        <v>Moderado</v>
      </c>
      <c r="AG79" s="111" t="s">
        <v>122</v>
      </c>
      <c r="AH79" s="92" t="s">
        <v>548</v>
      </c>
      <c r="AI79" s="100" t="s">
        <v>260</v>
      </c>
      <c r="AJ79" s="128">
        <v>44562</v>
      </c>
      <c r="AK79" s="129" t="s">
        <v>370</v>
      </c>
      <c r="AL79" s="92" t="s">
        <v>447</v>
      </c>
      <c r="AM79" s="113"/>
    </row>
    <row r="80" spans="1:39" s="136" customFormat="1" ht="151.5" customHeight="1" x14ac:dyDescent="0.25">
      <c r="A80" s="404"/>
      <c r="B80" s="333"/>
      <c r="C80" s="403"/>
      <c r="D80" s="403"/>
      <c r="E80" s="388"/>
      <c r="F80" s="388"/>
      <c r="G80" s="388"/>
      <c r="H80" s="390"/>
      <c r="I80" s="388"/>
      <c r="J80" s="386"/>
      <c r="K80" s="383"/>
      <c r="L80" s="396"/>
      <c r="M80" s="399"/>
      <c r="N80" s="115"/>
      <c r="O80" s="383"/>
      <c r="P80" s="396"/>
      <c r="Q80" s="393"/>
      <c r="R80" s="103">
        <v>2</v>
      </c>
      <c r="S80" s="83" t="s">
        <v>340</v>
      </c>
      <c r="T80" s="104" t="str">
        <f t="shared" ref="T80:T82" si="111">IF(OR(U80="Preventivo",U80="Detectivo"),"Probabilidad",IF(U80="Correctivo","Impacto",""))</f>
        <v>Probabilidad</v>
      </c>
      <c r="U80" s="105" t="s">
        <v>14</v>
      </c>
      <c r="V80" s="105" t="s">
        <v>9</v>
      </c>
      <c r="W80" s="106" t="str">
        <f t="shared" ref="W80:W82" si="112">IF(AND(U80="Preventivo",V80="Automático"),"50%",IF(AND(U80="Preventivo",V80="Manual"),"40%",IF(AND(U80="Detectivo",V80="Automático"),"40%",IF(AND(U80="Detectivo",V80="Manual"),"30%",IF(AND(U80="Correctivo",V80="Automático"),"35%",IF(AND(U80="Correctivo",V80="Manual"),"25%",""))))))</f>
        <v>40%</v>
      </c>
      <c r="X80" s="105" t="s">
        <v>19</v>
      </c>
      <c r="Y80" s="105" t="s">
        <v>22</v>
      </c>
      <c r="Z80" s="105" t="s">
        <v>110</v>
      </c>
      <c r="AA80" s="107">
        <f>IFERROR(IF(T80="Probabilidad",(AA79-(+AA79*W80)),IF(T80="Impacto",L80,"")),"")</f>
        <v>7.1999999999999995E-2</v>
      </c>
      <c r="AB80" s="108" t="str">
        <f t="shared" ref="AB80:AB82" si="113">IFERROR(IF(AA80="","",IF(AA80&lt;=0.2,"Muy Baja",IF(AA80&lt;=0.4,"Baja",IF(AA80&lt;=0.6,"Media",IF(AA80&lt;=0.8,"Alta","Muy Alta"))))),"")</f>
        <v>Muy Baja</v>
      </c>
      <c r="AC80" s="109">
        <f t="shared" ref="AC80:AC82" si="114">+AA80</f>
        <v>7.1999999999999995E-2</v>
      </c>
      <c r="AD80" s="108" t="str">
        <f t="shared" ref="AD80:AD82" ca="1" si="115">IFERROR(IF(AE80="","",IF(AE80&lt;=0.2,"Leve",IF(AE80&lt;=0.4,"Menor",IF(AE80&lt;=0.6,"Moderado",IF(AE80&lt;=0.8,"Mayor","Catastrófico"))))),"")</f>
        <v>Moderado</v>
      </c>
      <c r="AE80" s="109">
        <f ca="1">+AE79</f>
        <v>0.6</v>
      </c>
      <c r="AF80" s="110" t="str">
        <f t="shared" ref="AF80:AF82" ca="1" si="116">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111" t="s">
        <v>122</v>
      </c>
      <c r="AH80" s="92" t="s">
        <v>549</v>
      </c>
      <c r="AI80" s="100" t="s">
        <v>396</v>
      </c>
      <c r="AJ80" s="128">
        <v>44562</v>
      </c>
      <c r="AK80" s="129" t="s">
        <v>370</v>
      </c>
      <c r="AL80" s="92" t="s">
        <v>447</v>
      </c>
      <c r="AM80" s="113"/>
    </row>
    <row r="81" spans="1:39" s="136" customFormat="1" ht="151.5" customHeight="1" x14ac:dyDescent="0.25">
      <c r="A81" s="404"/>
      <c r="B81" s="334"/>
      <c r="C81" s="403"/>
      <c r="D81" s="403"/>
      <c r="E81" s="388"/>
      <c r="F81" s="388"/>
      <c r="G81" s="388"/>
      <c r="H81" s="390"/>
      <c r="I81" s="388"/>
      <c r="J81" s="386"/>
      <c r="K81" s="384"/>
      <c r="L81" s="397"/>
      <c r="M81" s="399"/>
      <c r="N81" s="115"/>
      <c r="O81" s="384"/>
      <c r="P81" s="397"/>
      <c r="Q81" s="394"/>
      <c r="R81" s="103">
        <v>3</v>
      </c>
      <c r="S81" s="112" t="s">
        <v>573</v>
      </c>
      <c r="T81" s="104" t="str">
        <f t="shared" si="111"/>
        <v>Probabilidad</v>
      </c>
      <c r="U81" s="105" t="s">
        <v>15</v>
      </c>
      <c r="V81" s="105" t="s">
        <v>9</v>
      </c>
      <c r="W81" s="106" t="str">
        <f t="shared" si="112"/>
        <v>30%</v>
      </c>
      <c r="X81" s="105" t="s">
        <v>20</v>
      </c>
      <c r="Y81" s="105" t="s">
        <v>23</v>
      </c>
      <c r="Z81" s="105" t="s">
        <v>111</v>
      </c>
      <c r="AA81" s="107">
        <f>IFERROR(IF(T81="Probabilidad",(AA80-(+AA80*W81)),IF(T81="Impacto",L81,"")),"")</f>
        <v>5.04E-2</v>
      </c>
      <c r="AB81" s="108" t="str">
        <f t="shared" si="113"/>
        <v>Muy Baja</v>
      </c>
      <c r="AC81" s="109">
        <f t="shared" si="114"/>
        <v>5.04E-2</v>
      </c>
      <c r="AD81" s="108" t="str">
        <f t="shared" ca="1" si="115"/>
        <v>Moderado</v>
      </c>
      <c r="AE81" s="109">
        <f ca="1">+P79</f>
        <v>0.6</v>
      </c>
      <c r="AF81" s="110" t="str">
        <f t="shared" ca="1" si="116"/>
        <v>Moderado</v>
      </c>
      <c r="AG81" s="111" t="s">
        <v>122</v>
      </c>
      <c r="AH81" s="92" t="s">
        <v>548</v>
      </c>
      <c r="AI81" s="100" t="s">
        <v>396</v>
      </c>
      <c r="AJ81" s="128">
        <v>44562</v>
      </c>
      <c r="AK81" s="129" t="s">
        <v>370</v>
      </c>
      <c r="AL81" s="92" t="s">
        <v>447</v>
      </c>
      <c r="AM81" s="113"/>
    </row>
    <row r="82" spans="1:39" s="136" customFormat="1" ht="151.5" customHeight="1" x14ac:dyDescent="0.25">
      <c r="A82" s="404">
        <v>27</v>
      </c>
      <c r="B82" s="332" t="s">
        <v>292</v>
      </c>
      <c r="C82" s="400" t="s">
        <v>354</v>
      </c>
      <c r="D82" s="400" t="s">
        <v>395</v>
      </c>
      <c r="E82" s="387" t="s">
        <v>118</v>
      </c>
      <c r="F82" s="387" t="s">
        <v>448</v>
      </c>
      <c r="G82" s="387" t="s">
        <v>449</v>
      </c>
      <c r="H82" s="389" t="s">
        <v>450</v>
      </c>
      <c r="I82" s="387" t="s">
        <v>327</v>
      </c>
      <c r="J82" s="385">
        <v>10</v>
      </c>
      <c r="K82" s="382" t="str">
        <f>IF(J82&lt;=0,"",IF(J82&lt;=2,"Muy Baja",IF(J82&lt;=24,"Baja",IF(J82&lt;=500,"Media",IF(J82&lt;=5000,"Alta","Muy Alta")))))</f>
        <v>Baja</v>
      </c>
      <c r="L82" s="395">
        <f>IF(K82="","",IF(K82="Muy Baja",0.2,IF(K82="Baja",0.4,IF(K82="Media",0.6,IF(K82="Alta",0.8,IF(K82="Muy Alta",1,))))))</f>
        <v>0.4</v>
      </c>
      <c r="M82" s="398" t="s">
        <v>482</v>
      </c>
      <c r="N82" s="102" t="str">
        <f ca="1">IF(NOT(ISERROR(MATCH(M82,'Tabla Impacto'!$B$221:$B$223,0))),'Tabla Impacto'!$F$223&amp;"Por favor no seleccionar los criterios de impacto(Afectación Económica o presupuestal y Pérdida Reputacional)",M82)</f>
        <v xml:space="preserve"> El riesgo afecta la imagen de la entidad con algunos usuarios de relevancia frente al logro de los objetivos</v>
      </c>
      <c r="O82" s="382" t="str">
        <f ca="1">IF(OR(N82='Tabla Impacto'!$C$11,N82='Tabla Impacto'!$D$11),"Leve",IF(OR(N82='Tabla Impacto'!$C$12,N82='Tabla Impacto'!$D$12),"Menor",IF(OR(N82='Tabla Impacto'!$C$13,N82='Tabla Impacto'!$D$13),"Moderado",IF(OR(N82='Tabla Impacto'!$C$14,N82='Tabla Impacto'!$D$14),"Mayor",IF(OR(N82='Tabla Impacto'!$C$15,N82='Tabla Impacto'!$D$15),"Catastrófico","")))))</f>
        <v>Moderado</v>
      </c>
      <c r="P82" s="395">
        <f ca="1">IF(O82="","",IF(O82="Leve",0.2,IF(O82="Menor",0.4,IF(O82="Moderado",0.6,IF(O82="Mayor",0.8,IF(O82="Catastrófico",1,))))))</f>
        <v>0.6</v>
      </c>
      <c r="Q82" s="392" t="str">
        <f ca="1">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Moderado</v>
      </c>
      <c r="R82" s="103">
        <v>1</v>
      </c>
      <c r="S82" s="92" t="s">
        <v>455</v>
      </c>
      <c r="T82" s="131" t="str">
        <f t="shared" si="111"/>
        <v>Probabilidad</v>
      </c>
      <c r="U82" s="119" t="s">
        <v>15</v>
      </c>
      <c r="V82" s="119" t="s">
        <v>9</v>
      </c>
      <c r="W82" s="120" t="str">
        <f t="shared" si="112"/>
        <v>30%</v>
      </c>
      <c r="X82" s="119" t="s">
        <v>20</v>
      </c>
      <c r="Y82" s="119" t="s">
        <v>23</v>
      </c>
      <c r="Z82" s="119" t="s">
        <v>111</v>
      </c>
      <c r="AA82" s="121">
        <f t="shared" ref="AA82" si="117">IFERROR(IF(T82="Probabilidad",(L82-(+L82*W82)),IF(T82="Impacto",L82,"")),"")</f>
        <v>0.28000000000000003</v>
      </c>
      <c r="AB82" s="108" t="str">
        <f t="shared" si="113"/>
        <v>Baja</v>
      </c>
      <c r="AC82" s="122">
        <f t="shared" si="114"/>
        <v>0.28000000000000003</v>
      </c>
      <c r="AD82" s="108" t="str">
        <f t="shared" ca="1" si="115"/>
        <v>Moderado</v>
      </c>
      <c r="AE82" s="122">
        <f t="shared" ref="AE82" ca="1" si="118">IFERROR(IF(T82="Impacto",(P82-(+P82*W82)),IF(T82="Probabilidad",P82,"")),"")</f>
        <v>0.6</v>
      </c>
      <c r="AF82" s="123" t="str">
        <f t="shared" ca="1" si="116"/>
        <v>Moderado</v>
      </c>
      <c r="AG82" s="124" t="s">
        <v>122</v>
      </c>
      <c r="AH82" s="92" t="s">
        <v>550</v>
      </c>
      <c r="AI82" s="100" t="s">
        <v>198</v>
      </c>
      <c r="AJ82" s="128">
        <v>44562</v>
      </c>
      <c r="AK82" s="129" t="s">
        <v>370</v>
      </c>
      <c r="AL82" s="92" t="s">
        <v>451</v>
      </c>
      <c r="AM82" s="113"/>
    </row>
    <row r="83" spans="1:39" s="136" customFormat="1" ht="151.5" customHeight="1" x14ac:dyDescent="0.25">
      <c r="A83" s="404"/>
      <c r="B83" s="333"/>
      <c r="C83" s="403"/>
      <c r="D83" s="403"/>
      <c r="E83" s="388"/>
      <c r="F83" s="388"/>
      <c r="G83" s="388"/>
      <c r="H83" s="390"/>
      <c r="I83" s="388"/>
      <c r="J83" s="386"/>
      <c r="K83" s="383"/>
      <c r="L83" s="396"/>
      <c r="M83" s="399"/>
      <c r="N83" s="115"/>
      <c r="O83" s="383"/>
      <c r="P83" s="396"/>
      <c r="Q83" s="393"/>
      <c r="R83" s="132">
        <v>2</v>
      </c>
      <c r="S83" s="92"/>
      <c r="T83" s="131"/>
      <c r="U83" s="119"/>
      <c r="V83" s="119"/>
      <c r="W83" s="120"/>
      <c r="X83" s="119"/>
      <c r="Y83" s="119"/>
      <c r="Z83" s="119"/>
      <c r="AA83" s="121"/>
      <c r="AB83" s="108"/>
      <c r="AC83" s="122"/>
      <c r="AD83" s="108"/>
      <c r="AE83" s="122"/>
      <c r="AF83" s="123"/>
      <c r="AG83" s="124"/>
      <c r="AH83" s="92"/>
      <c r="AI83" s="100"/>
      <c r="AJ83" s="128"/>
      <c r="AK83" s="129"/>
      <c r="AL83" s="92"/>
      <c r="AM83" s="113"/>
    </row>
    <row r="84" spans="1:39" s="136" customFormat="1" ht="151.5" customHeight="1" x14ac:dyDescent="0.25">
      <c r="A84" s="404"/>
      <c r="B84" s="334"/>
      <c r="C84" s="403"/>
      <c r="D84" s="403"/>
      <c r="E84" s="388"/>
      <c r="F84" s="388"/>
      <c r="G84" s="388"/>
      <c r="H84" s="390"/>
      <c r="I84" s="388"/>
      <c r="J84" s="386"/>
      <c r="K84" s="384"/>
      <c r="L84" s="397"/>
      <c r="M84" s="399"/>
      <c r="N84" s="115"/>
      <c r="O84" s="384"/>
      <c r="P84" s="397"/>
      <c r="Q84" s="394"/>
      <c r="R84" s="132">
        <v>3</v>
      </c>
      <c r="S84" s="92"/>
      <c r="T84" s="131"/>
      <c r="U84" s="119"/>
      <c r="V84" s="119"/>
      <c r="W84" s="120"/>
      <c r="X84" s="119"/>
      <c r="Y84" s="119"/>
      <c r="Z84" s="119"/>
      <c r="AA84" s="121"/>
      <c r="AB84" s="108"/>
      <c r="AC84" s="122"/>
      <c r="AD84" s="108"/>
      <c r="AE84" s="122"/>
      <c r="AF84" s="123"/>
      <c r="AG84" s="124"/>
      <c r="AH84" s="92"/>
      <c r="AI84" s="100"/>
      <c r="AJ84" s="128"/>
      <c r="AK84" s="129"/>
      <c r="AL84" s="92"/>
      <c r="AM84" s="113"/>
    </row>
    <row r="85" spans="1:39" s="136" customFormat="1" ht="151.5" customHeight="1" x14ac:dyDescent="0.25">
      <c r="A85" s="404">
        <v>28</v>
      </c>
      <c r="B85" s="379" t="s">
        <v>296</v>
      </c>
      <c r="C85" s="400" t="s">
        <v>295</v>
      </c>
      <c r="D85" s="400" t="s">
        <v>297</v>
      </c>
      <c r="E85" s="387" t="s">
        <v>118</v>
      </c>
      <c r="F85" s="387" t="s">
        <v>298</v>
      </c>
      <c r="G85" s="387" t="s">
        <v>452</v>
      </c>
      <c r="H85" s="389" t="s">
        <v>299</v>
      </c>
      <c r="I85" s="387" t="s">
        <v>115</v>
      </c>
      <c r="J85" s="385">
        <v>355</v>
      </c>
      <c r="K85" s="382" t="str">
        <f>IF(J85&lt;=0,"",IF(J85&lt;=2,"Muy Baja",IF(J85&lt;=24,"Baja",IF(J85&lt;=500,"Media",IF(J85&lt;=5000,"Alta","Muy Alta")))))</f>
        <v>Media</v>
      </c>
      <c r="L85" s="395">
        <f>IF(K85="","",IF(K85="Muy Baja",0.2,IF(K85="Baja",0.4,IF(K85="Media",0.6,IF(K85="Alta",0.8,IF(K85="Muy Alta",1,))))))</f>
        <v>0.6</v>
      </c>
      <c r="M85" s="398" t="s">
        <v>489</v>
      </c>
      <c r="N85" s="102" t="str">
        <f ca="1">IF(NOT(ISERROR(MATCH(M85,'Tabla Impacto'!$B$221:$B$223,0))),'Tabla Impacto'!$F$223&amp;"Por favor no seleccionar los criterios de impacto(Afectación Económica o presupuestal y Pérdida Reputacional)",M85)</f>
        <v xml:space="preserve"> El riesgo afecta la imagen de la entidad con efecto publicitario sostenido a nivel de sector administrativo, nivel departamental o municipal</v>
      </c>
      <c r="O85" s="382" t="str">
        <f ca="1">IF(OR(N85='Tabla Impacto'!$C$11,N85='Tabla Impacto'!$D$11),"Leve",IF(OR(N85='Tabla Impacto'!$C$12,N85='Tabla Impacto'!$D$12),"Menor",IF(OR(N85='Tabla Impacto'!$C$13,N85='Tabla Impacto'!$D$13),"Moderado",IF(OR(N85='Tabla Impacto'!$C$14,N85='Tabla Impacto'!$D$14),"Mayor",IF(OR(N85='Tabla Impacto'!$C$15,N85='Tabla Impacto'!$D$15),"Catastrófico","")))))</f>
        <v>Mayor</v>
      </c>
      <c r="P85" s="395">
        <f ca="1">IF(O85="","",IF(O85="Leve",0.2,IF(O85="Menor",0.4,IF(O85="Moderado",0.6,IF(O85="Mayor",0.8,IF(O85="Catastrófico",1,))))))</f>
        <v>0.8</v>
      </c>
      <c r="Q85" s="392" t="str">
        <f ca="1">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Alto</v>
      </c>
      <c r="R85" s="103">
        <v>1</v>
      </c>
      <c r="S85" s="83" t="s">
        <v>453</v>
      </c>
      <c r="T85" s="104" t="str">
        <f t="shared" si="25"/>
        <v>Probabilidad</v>
      </c>
      <c r="U85" s="105" t="s">
        <v>14</v>
      </c>
      <c r="V85" s="105" t="s">
        <v>9</v>
      </c>
      <c r="W85" s="106" t="str">
        <f t="shared" si="26"/>
        <v>40%</v>
      </c>
      <c r="X85" s="105" t="s">
        <v>20</v>
      </c>
      <c r="Y85" s="105" t="s">
        <v>22</v>
      </c>
      <c r="Z85" s="105" t="s">
        <v>110</v>
      </c>
      <c r="AA85" s="107">
        <f t="shared" si="27"/>
        <v>0.36</v>
      </c>
      <c r="AB85" s="108" t="str">
        <f t="shared" si="28"/>
        <v>Baja</v>
      </c>
      <c r="AC85" s="109">
        <f t="shared" si="29"/>
        <v>0.36</v>
      </c>
      <c r="AD85" s="108" t="str">
        <f t="shared" ca="1" si="30"/>
        <v>Mayor</v>
      </c>
      <c r="AE85" s="109">
        <f t="shared" ca="1" si="31"/>
        <v>0.8</v>
      </c>
      <c r="AF85" s="110" t="str">
        <f t="shared" ca="1" si="32"/>
        <v>Alto</v>
      </c>
      <c r="AG85" s="111" t="s">
        <v>122</v>
      </c>
      <c r="AH85" s="92" t="s">
        <v>454</v>
      </c>
      <c r="AI85" s="100" t="s">
        <v>260</v>
      </c>
      <c r="AJ85" s="116" t="s">
        <v>199</v>
      </c>
      <c r="AK85" s="116" t="s">
        <v>199</v>
      </c>
      <c r="AL85" s="99" t="s">
        <v>300</v>
      </c>
      <c r="AM85" s="113"/>
    </row>
    <row r="86" spans="1:39" s="136" customFormat="1" ht="151.5" customHeight="1" x14ac:dyDescent="0.25">
      <c r="A86" s="404"/>
      <c r="B86" s="380"/>
      <c r="C86" s="401"/>
      <c r="D86" s="401"/>
      <c r="E86" s="388"/>
      <c r="F86" s="388"/>
      <c r="G86" s="388"/>
      <c r="H86" s="390"/>
      <c r="I86" s="388"/>
      <c r="J86" s="386"/>
      <c r="K86" s="383"/>
      <c r="L86" s="396"/>
      <c r="M86" s="399"/>
      <c r="N86" s="115"/>
      <c r="O86" s="383"/>
      <c r="P86" s="396"/>
      <c r="Q86" s="393"/>
      <c r="R86" s="103">
        <v>2</v>
      </c>
      <c r="S86" s="83"/>
      <c r="T86" s="104" t="str">
        <f t="shared" ref="T86:T87" si="119">IF(OR(U86="Preventivo",U86="Detectivo"),"Probabilidad",IF(U86="Correctivo","Impacto",""))</f>
        <v/>
      </c>
      <c r="U86" s="105"/>
      <c r="V86" s="105"/>
      <c r="W86" s="106"/>
      <c r="X86" s="105"/>
      <c r="Y86" s="105"/>
      <c r="Z86" s="105"/>
      <c r="AA86" s="107" t="str">
        <f>IFERROR(IF(T86="Probabilidad",(AA85-(+AA85*W86)),IF(T86="Impacto",L86,"")),"")</f>
        <v/>
      </c>
      <c r="AB86" s="108" t="str">
        <f t="shared" ref="AB86:AB87" si="120">IFERROR(IF(AA86="","",IF(AA86&lt;=0.2,"Muy Baja",IF(AA86&lt;=0.4,"Baja",IF(AA86&lt;=0.6,"Media",IF(AA86&lt;=0.8,"Alta","Muy Alta"))))),"")</f>
        <v/>
      </c>
      <c r="AC86" s="109" t="str">
        <f t="shared" ref="AC86:AC87" si="121">+AA86</f>
        <v/>
      </c>
      <c r="AD86" s="108" t="str">
        <f t="shared" ref="AD86:AD87" si="122">IFERROR(IF(AE86="","",IF(AE86&lt;=0.2,"Leve",IF(AE86&lt;=0.4,"Menor",IF(AE86&lt;=0.6,"Moderado",IF(AE86&lt;=0.8,"Mayor","Catastrófico"))))),"")</f>
        <v/>
      </c>
      <c r="AE86" s="109" t="str">
        <f t="shared" ref="AE86:AE87" si="123">IFERROR(IF(T86="Impacto",(P86-(+P86*W86)),IF(T86="Probabilidad",P86,"")),"")</f>
        <v/>
      </c>
      <c r="AF86" s="110" t="str">
        <f t="shared" ref="AF86:AF87" si="124">IFERROR(IF(OR(AND(AB86="Muy Baja",AD86="Leve"),AND(AB86="Muy Baja",AD86="Menor"),AND(AB86="Baja",AD86="Leve")),"Bajo",IF(OR(AND(AB86="Muy baja",AD86="Moderado"),AND(AB86="Baja",AD86="Menor"),AND(AB86="Baja",AD86="Moderado"),AND(AB86="Media",AD86="Leve"),AND(AB86="Media",AD86="Menor"),AND(AB86="Media",AD86="Moderado"),AND(AB86="Alta",AD86="Leve"),AND(AB86="Alta",AD86="Menor")),"Moderado",IF(OR(AND(AB86="Muy Baja",AD86="Mayor"),AND(AB86="Baja",AD86="Mayor"),AND(AB86="Media",AD86="Mayor"),AND(AB86="Alta",AD86="Moderado"),AND(AB86="Alta",AD86="Mayor"),AND(AB86="Muy Alta",AD86="Leve"),AND(AB86="Muy Alta",AD86="Menor"),AND(AB86="Muy Alta",AD86="Moderado"),AND(AB86="Muy Alta",AD86="Mayor")),"Alto",IF(OR(AND(AB86="Muy Baja",AD86="Catastrófico"),AND(AB86="Baja",AD86="Catastrófico"),AND(AB86="Media",AD86="Catastrófico"),AND(AB86="Alta",AD86="Catastrófico"),AND(AB86="Muy Alta",AD86="Catastrófico")),"Extremo","")))),"")</f>
        <v/>
      </c>
      <c r="AG86" s="111"/>
      <c r="AH86" s="92"/>
      <c r="AI86" s="100"/>
      <c r="AJ86" s="116"/>
      <c r="AK86" s="116"/>
      <c r="AL86" s="92"/>
      <c r="AM86" s="113"/>
    </row>
    <row r="87" spans="1:39" s="136" customFormat="1" ht="151.5" customHeight="1" x14ac:dyDescent="0.25">
      <c r="A87" s="404"/>
      <c r="B87" s="381"/>
      <c r="C87" s="402"/>
      <c r="D87" s="401"/>
      <c r="E87" s="388"/>
      <c r="F87" s="388"/>
      <c r="G87" s="388"/>
      <c r="H87" s="390"/>
      <c r="I87" s="388"/>
      <c r="J87" s="386"/>
      <c r="K87" s="384"/>
      <c r="L87" s="397"/>
      <c r="M87" s="399"/>
      <c r="N87" s="115"/>
      <c r="O87" s="384"/>
      <c r="P87" s="397"/>
      <c r="Q87" s="394"/>
      <c r="R87" s="103">
        <v>3</v>
      </c>
      <c r="S87" s="83"/>
      <c r="T87" s="104" t="str">
        <f t="shared" si="119"/>
        <v/>
      </c>
      <c r="U87" s="105"/>
      <c r="V87" s="105"/>
      <c r="W87" s="106"/>
      <c r="X87" s="105"/>
      <c r="Y87" s="105"/>
      <c r="Z87" s="105"/>
      <c r="AA87" s="107" t="str">
        <f>IFERROR(IF(T87="Probabilidad",(AA86-(+AA86*W87)),IF(T87="Impacto",L87,"")),"")</f>
        <v/>
      </c>
      <c r="AB87" s="108" t="str">
        <f t="shared" si="120"/>
        <v/>
      </c>
      <c r="AC87" s="109" t="str">
        <f t="shared" si="121"/>
        <v/>
      </c>
      <c r="AD87" s="108" t="str">
        <f t="shared" si="122"/>
        <v/>
      </c>
      <c r="AE87" s="109" t="str">
        <f t="shared" si="123"/>
        <v/>
      </c>
      <c r="AF87" s="110" t="str">
        <f t="shared" si="124"/>
        <v/>
      </c>
      <c r="AG87" s="111"/>
      <c r="AH87" s="92"/>
      <c r="AI87" s="100"/>
      <c r="AJ87" s="116"/>
      <c r="AK87" s="116"/>
      <c r="AL87" s="92"/>
      <c r="AM87" s="113"/>
    </row>
    <row r="88" spans="1:39" s="136" customFormat="1" ht="176.45" customHeight="1" x14ac:dyDescent="0.25">
      <c r="A88" s="404">
        <v>29</v>
      </c>
      <c r="B88" s="379" t="s">
        <v>296</v>
      </c>
      <c r="C88" s="400" t="s">
        <v>295</v>
      </c>
      <c r="D88" s="400" t="s">
        <v>297</v>
      </c>
      <c r="E88" s="387" t="s">
        <v>118</v>
      </c>
      <c r="F88" s="387" t="s">
        <v>456</v>
      </c>
      <c r="G88" s="387" t="s">
        <v>457</v>
      </c>
      <c r="H88" s="389" t="s">
        <v>493</v>
      </c>
      <c r="I88" s="387" t="s">
        <v>327</v>
      </c>
      <c r="J88" s="385">
        <v>355</v>
      </c>
      <c r="K88" s="382" t="str">
        <f>IF(J88&lt;=0,"",IF(J88&lt;=2,"Muy Baja",IF(J88&lt;=24,"Baja",IF(J88&lt;=500,"Media",IF(J88&lt;=5000,"Alta","Muy Alta")))))</f>
        <v>Media</v>
      </c>
      <c r="L88" s="395">
        <f>IF(K88="","",IF(K88="Muy Baja",0.2,IF(K88="Baja",0.4,IF(K88="Media",0.6,IF(K88="Alta",0.8,IF(K88="Muy Alta",1,))))))</f>
        <v>0.6</v>
      </c>
      <c r="M88" s="398" t="s">
        <v>489</v>
      </c>
      <c r="N88" s="102" t="str">
        <f ca="1">IF(NOT(ISERROR(MATCH(M88,'Tabla Impacto'!$B$221:$B$223,0))),'Tabla Impacto'!$F$223&amp;"Por favor no seleccionar los criterios de impacto(Afectación Económica o presupuestal y Pérdida Reputacional)",M88)</f>
        <v xml:space="preserve"> El riesgo afecta la imagen de la entidad con efecto publicitario sostenido a nivel de sector administrativo, nivel departamental o municipal</v>
      </c>
      <c r="O88" s="382" t="str">
        <f ca="1">IF(OR(N88='Tabla Impacto'!$C$11,N88='Tabla Impacto'!$D$11),"Leve",IF(OR(N88='Tabla Impacto'!$C$12,N88='Tabla Impacto'!$D$12),"Menor",IF(OR(N88='Tabla Impacto'!$C$13,N88='Tabla Impacto'!$D$13),"Moderado",IF(OR(N88='Tabla Impacto'!$C$14,N88='Tabla Impacto'!$D$14),"Mayor",IF(OR(N88='Tabla Impacto'!$C$15,N88='Tabla Impacto'!$D$15),"Catastrófico","")))))</f>
        <v>Mayor</v>
      </c>
      <c r="P88" s="395">
        <f ca="1">IF(O88="","",IF(O88="Leve",0.2,IF(O88="Menor",0.4,IF(O88="Moderado",0.6,IF(O88="Mayor",0.8,IF(O88="Catastrófico",1,))))))</f>
        <v>0.8</v>
      </c>
      <c r="Q88" s="392" t="str">
        <f ca="1">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Alto</v>
      </c>
      <c r="R88" s="103">
        <v>1</v>
      </c>
      <c r="S88" s="83" t="s">
        <v>458</v>
      </c>
      <c r="T88" s="104" t="str">
        <f t="shared" si="25"/>
        <v>Probabilidad</v>
      </c>
      <c r="U88" s="105" t="s">
        <v>14</v>
      </c>
      <c r="V88" s="105" t="s">
        <v>9</v>
      </c>
      <c r="W88" s="106" t="str">
        <f t="shared" si="26"/>
        <v>40%</v>
      </c>
      <c r="X88" s="105" t="s">
        <v>19</v>
      </c>
      <c r="Y88" s="105" t="s">
        <v>22</v>
      </c>
      <c r="Z88" s="105" t="s">
        <v>110</v>
      </c>
      <c r="AA88" s="133">
        <f t="shared" ref="AA88:AA89" si="125">IFERROR(IF(T88="Probabilidad",(L88-(+L88*W88)),IF(T88="Impacto",L88,"")),"")</f>
        <v>0.36</v>
      </c>
      <c r="AB88" s="108" t="str">
        <f t="shared" si="28"/>
        <v>Baja</v>
      </c>
      <c r="AC88" s="109">
        <f t="shared" si="29"/>
        <v>0.36</v>
      </c>
      <c r="AD88" s="108" t="str">
        <f t="shared" ca="1" si="30"/>
        <v>Mayor</v>
      </c>
      <c r="AE88" s="109">
        <f t="shared" ca="1" si="31"/>
        <v>0.8</v>
      </c>
      <c r="AF88" s="110" t="str">
        <f t="shared" ca="1" si="32"/>
        <v>Alto</v>
      </c>
      <c r="AG88" s="111" t="s">
        <v>122</v>
      </c>
      <c r="AH88" s="92" t="s">
        <v>301</v>
      </c>
      <c r="AI88" s="94" t="s">
        <v>260</v>
      </c>
      <c r="AJ88" s="101" t="s">
        <v>199</v>
      </c>
      <c r="AK88" s="101" t="s">
        <v>199</v>
      </c>
      <c r="AL88" s="99" t="s">
        <v>397</v>
      </c>
      <c r="AM88" s="113"/>
    </row>
    <row r="89" spans="1:39" s="136" customFormat="1" ht="151.5" customHeight="1" x14ac:dyDescent="0.25">
      <c r="A89" s="404"/>
      <c r="B89" s="380"/>
      <c r="C89" s="401"/>
      <c r="D89" s="401"/>
      <c r="E89" s="388"/>
      <c r="F89" s="388"/>
      <c r="G89" s="388"/>
      <c r="H89" s="390"/>
      <c r="I89" s="388"/>
      <c r="J89" s="386"/>
      <c r="K89" s="383"/>
      <c r="L89" s="396"/>
      <c r="M89" s="399"/>
      <c r="N89" s="211"/>
      <c r="O89" s="383"/>
      <c r="P89" s="396"/>
      <c r="Q89" s="393"/>
      <c r="R89" s="103">
        <v>2</v>
      </c>
      <c r="S89" s="92" t="s">
        <v>341</v>
      </c>
      <c r="T89" s="104" t="str">
        <f t="shared" si="25"/>
        <v>Probabilidad</v>
      </c>
      <c r="U89" s="119" t="s">
        <v>15</v>
      </c>
      <c r="V89" s="119" t="s">
        <v>9</v>
      </c>
      <c r="W89" s="106" t="str">
        <f t="shared" si="26"/>
        <v>30%</v>
      </c>
      <c r="X89" s="119" t="s">
        <v>20</v>
      </c>
      <c r="Y89" s="119" t="s">
        <v>22</v>
      </c>
      <c r="Z89" s="119" t="s">
        <v>110</v>
      </c>
      <c r="AA89" s="133">
        <f t="shared" si="125"/>
        <v>0</v>
      </c>
      <c r="AB89" s="108" t="str">
        <f t="shared" ref="AB89:AB90" si="126">IFERROR(IF(AA89="","",IF(AA89&lt;=0.2,"Muy Baja",IF(AA89&lt;=0.4,"Baja",IF(AA89&lt;=0.6,"Media",IF(AA89&lt;=0.8,"Alta","Muy Alta"))))),"")</f>
        <v>Muy Baja</v>
      </c>
      <c r="AC89" s="122">
        <f t="shared" ref="AC89:AC90" si="127">+AA89</f>
        <v>0</v>
      </c>
      <c r="AD89" s="108" t="str">
        <f t="shared" ref="AD89:AD90" si="128">IFERROR(IF(AE89="","",IF(AE89&lt;=0.2,"Leve",IF(AE89&lt;=0.4,"Menor",IF(AE89&lt;=0.6,"Moderado",IF(AE89&lt;=0.8,"Mayor","Catastrófico"))))),"")</f>
        <v>Leve</v>
      </c>
      <c r="AE89" s="122">
        <f t="shared" ref="AE89:AE90" si="129">IFERROR(IF(T89="Impacto",(P89-(+P89*W89)),IF(T89="Probabilidad",P89,"")),"")</f>
        <v>0</v>
      </c>
      <c r="AF89" s="123" t="str">
        <f t="shared" ref="AF89:AF90" si="130">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Bajo</v>
      </c>
      <c r="AG89" s="124" t="s">
        <v>122</v>
      </c>
      <c r="AH89" s="92" t="s">
        <v>301</v>
      </c>
      <c r="AI89" s="94" t="s">
        <v>260</v>
      </c>
      <c r="AJ89" s="101" t="s">
        <v>199</v>
      </c>
      <c r="AK89" s="101" t="s">
        <v>199</v>
      </c>
      <c r="AL89" s="99" t="s">
        <v>397</v>
      </c>
      <c r="AM89" s="113"/>
    </row>
    <row r="90" spans="1:39" s="136" customFormat="1" ht="151.5" customHeight="1" x14ac:dyDescent="0.25">
      <c r="A90" s="404"/>
      <c r="B90" s="381"/>
      <c r="C90" s="402"/>
      <c r="D90" s="401"/>
      <c r="E90" s="388"/>
      <c r="F90" s="388"/>
      <c r="G90" s="388"/>
      <c r="H90" s="390"/>
      <c r="I90" s="388"/>
      <c r="J90" s="386"/>
      <c r="K90" s="384"/>
      <c r="L90" s="397"/>
      <c r="M90" s="399"/>
      <c r="N90" s="211"/>
      <c r="O90" s="384"/>
      <c r="P90" s="397"/>
      <c r="Q90" s="394"/>
      <c r="R90" s="103">
        <v>3</v>
      </c>
      <c r="S90" s="83"/>
      <c r="T90" s="104" t="str">
        <f t="shared" ref="T90" si="131">IF(OR(U90="Preventivo",U90="Detectivo"),"Probabilidad",IF(U90="Correctivo","Impacto",""))</f>
        <v/>
      </c>
      <c r="U90" s="105"/>
      <c r="V90" s="105"/>
      <c r="W90" s="106"/>
      <c r="X90" s="105"/>
      <c r="Y90" s="105"/>
      <c r="Z90" s="105"/>
      <c r="AA90" s="107" t="str">
        <f>IFERROR(IF(T90="Probabilidad",(AA89-(+AA89*W90)),IF(T90="Impacto",L90,"")),"")</f>
        <v/>
      </c>
      <c r="AB90" s="108" t="str">
        <f t="shared" si="126"/>
        <v/>
      </c>
      <c r="AC90" s="109" t="str">
        <f t="shared" si="127"/>
        <v/>
      </c>
      <c r="AD90" s="108" t="str">
        <f t="shared" si="128"/>
        <v/>
      </c>
      <c r="AE90" s="109" t="str">
        <f t="shared" si="129"/>
        <v/>
      </c>
      <c r="AF90" s="110" t="str">
        <f t="shared" si="130"/>
        <v/>
      </c>
      <c r="AG90" s="111"/>
      <c r="AH90" s="92"/>
      <c r="AI90" s="100"/>
      <c r="AJ90" s="116"/>
      <c r="AK90" s="116"/>
      <c r="AL90" s="92"/>
      <c r="AM90" s="113"/>
    </row>
    <row r="91" spans="1:39" s="136" customFormat="1" ht="151.5" customHeight="1" x14ac:dyDescent="0.25">
      <c r="A91" s="404">
        <v>30</v>
      </c>
      <c r="B91" s="379" t="s">
        <v>302</v>
      </c>
      <c r="C91" s="400" t="s">
        <v>355</v>
      </c>
      <c r="D91" s="400" t="s">
        <v>398</v>
      </c>
      <c r="E91" s="387" t="s">
        <v>120</v>
      </c>
      <c r="F91" s="391" t="s">
        <v>460</v>
      </c>
      <c r="G91" s="391" t="s">
        <v>459</v>
      </c>
      <c r="H91" s="389" t="s">
        <v>303</v>
      </c>
      <c r="I91" s="387" t="s">
        <v>327</v>
      </c>
      <c r="J91" s="385">
        <v>850</v>
      </c>
      <c r="K91" s="382" t="str">
        <f>IF(J91&lt;=0,"",IF(J91&lt;=2,"Muy Baja",IF(J91&lt;=24,"Baja",IF(J91&lt;=500,"Media",IF(J91&lt;=5000,"Alta","Muy Alta")))))</f>
        <v>Alta</v>
      </c>
      <c r="L91" s="395">
        <f>IF(K91="","",IF(K91="Muy Baja",0.2,IF(K91="Baja",0.4,IF(K91="Media",0.6,IF(K91="Alta",0.8,IF(K91="Muy Alta",1,))))))</f>
        <v>0.8</v>
      </c>
      <c r="M91" s="398" t="s">
        <v>489</v>
      </c>
      <c r="N91" s="102" t="str">
        <f ca="1">IF(NOT(ISERROR(MATCH(M91,'Tabla Impacto'!$B$221:$B$223,0))),'Tabla Impacto'!$F$223&amp;"Por favor no seleccionar los criterios de impacto(Afectación Económica o presupuestal y Pérdida Reputacional)",M91)</f>
        <v xml:space="preserve"> El riesgo afecta la imagen de la entidad con efecto publicitario sostenido a nivel de sector administrativo, nivel departamental o municipal</v>
      </c>
      <c r="O91" s="382" t="str">
        <f ca="1">IF(OR(N91='Tabla Impacto'!$C$11,N91='Tabla Impacto'!$D$11),"Leve",IF(OR(N91='Tabla Impacto'!$C$12,N91='Tabla Impacto'!$D$12),"Menor",IF(OR(N91='Tabla Impacto'!$C$13,N91='Tabla Impacto'!$D$13),"Moderado",IF(OR(N91='Tabla Impacto'!$C$14,N91='Tabla Impacto'!$D$14),"Mayor",IF(OR(N91='Tabla Impacto'!$C$15,N91='Tabla Impacto'!$D$15),"Catastrófico","")))))</f>
        <v>Mayor</v>
      </c>
      <c r="P91" s="395">
        <f ca="1">IF(O91="","",IF(O91="Leve",0.2,IF(O91="Menor",0.4,IF(O91="Moderado",0.6,IF(O91="Mayor",0.8,IF(O91="Catastrófico",1,))))))</f>
        <v>0.8</v>
      </c>
      <c r="Q91" s="392" t="str">
        <f ca="1">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Alto</v>
      </c>
      <c r="R91" s="103">
        <v>1</v>
      </c>
      <c r="S91" s="83" t="s">
        <v>304</v>
      </c>
      <c r="T91" s="104" t="str">
        <f t="shared" ref="T91:T93" si="132">IF(OR(U91="Preventivo",U91="Detectivo"),"Probabilidad",IF(U91="Correctivo","Impacto",""))</f>
        <v>Probabilidad</v>
      </c>
      <c r="U91" s="105" t="s">
        <v>14</v>
      </c>
      <c r="V91" s="105" t="s">
        <v>9</v>
      </c>
      <c r="W91" s="106" t="str">
        <f t="shared" ref="W91:W92" si="133">IF(AND(U91="Preventivo",V91="Automático"),"50%",IF(AND(U91="Preventivo",V91="Manual"),"40%",IF(AND(U91="Detectivo",V91="Automático"),"40%",IF(AND(U91="Detectivo",V91="Manual"),"30%",IF(AND(U91="Correctivo",V91="Automático"),"35%",IF(AND(U91="Correctivo",V91="Manual"),"25%",""))))))</f>
        <v>40%</v>
      </c>
      <c r="X91" s="105" t="s">
        <v>20</v>
      </c>
      <c r="Y91" s="105" t="s">
        <v>22</v>
      </c>
      <c r="Z91" s="105" t="s">
        <v>110</v>
      </c>
      <c r="AA91" s="107">
        <f t="shared" ref="AA91" si="134">IFERROR(IF(T91="Probabilidad",(L91-(+L91*W91)),IF(T91="Impacto",L91,"")),"")</f>
        <v>0.48</v>
      </c>
      <c r="AB91" s="108" t="str">
        <f t="shared" ref="AB91:AB93" si="135">IFERROR(IF(AA91="","",IF(AA91&lt;=0.2,"Muy Baja",IF(AA91&lt;=0.4,"Baja",IF(AA91&lt;=0.6,"Media",IF(AA91&lt;=0.8,"Alta","Muy Alta"))))),"")</f>
        <v>Media</v>
      </c>
      <c r="AC91" s="109">
        <f t="shared" ref="AC91:AC93" si="136">+AA91</f>
        <v>0.48</v>
      </c>
      <c r="AD91" s="108" t="str">
        <f t="shared" ref="AD91:AD93" ca="1" si="137">IFERROR(IF(AE91="","",IF(AE91&lt;=0.2,"Leve",IF(AE91&lt;=0.4,"Menor",IF(AE91&lt;=0.6,"Moderado",IF(AE91&lt;=0.8,"Mayor","Catastrófico"))))),"")</f>
        <v>Mayor</v>
      </c>
      <c r="AE91" s="109">
        <f t="shared" ref="AE91:AE93" ca="1" si="138">IFERROR(IF(T91="Impacto",(P91-(+P91*W91)),IF(T91="Probabilidad",P91,"")),"")</f>
        <v>0.8</v>
      </c>
      <c r="AF91" s="110" t="str">
        <f t="shared" ref="AF91:AF93" ca="1" si="139">IFERROR(IF(OR(AND(AB91="Muy Baja",AD91="Leve"),AND(AB91="Muy Baja",AD91="Menor"),AND(AB91="Baja",AD91="Leve")),"Bajo",IF(OR(AND(AB91="Muy baja",AD91="Moderado"),AND(AB91="Baja",AD91="Menor"),AND(AB91="Baja",AD91="Moderado"),AND(AB91="Media",AD91="Leve"),AND(AB91="Media",AD91="Menor"),AND(AB91="Media",AD91="Moderado"),AND(AB91="Alta",AD91="Leve"),AND(AB91="Alta",AD91="Menor")),"Moderado",IF(OR(AND(AB91="Muy Baja",AD91="Mayor"),AND(AB91="Baja",AD91="Mayor"),AND(AB91="Media",AD91="Mayor"),AND(AB91="Alta",AD91="Moderado"),AND(AB91="Alta",AD91="Mayor"),AND(AB91="Muy Alta",AD91="Leve"),AND(AB91="Muy Alta",AD91="Menor"),AND(AB91="Muy Alta",AD91="Moderado"),AND(AB91="Muy Alta",AD91="Mayor")),"Alto",IF(OR(AND(AB91="Muy Baja",AD91="Catastrófico"),AND(AB91="Baja",AD91="Catastrófico"),AND(AB91="Media",AD91="Catastrófico"),AND(AB91="Alta",AD91="Catastrófico"),AND(AB91="Muy Alta",AD91="Catastrófico")),"Extremo","")))),"")</f>
        <v>Alto</v>
      </c>
      <c r="AG91" s="111" t="s">
        <v>122</v>
      </c>
      <c r="AH91" s="135" t="s">
        <v>306</v>
      </c>
      <c r="AI91" s="100" t="s">
        <v>198</v>
      </c>
      <c r="AJ91" s="101">
        <v>44562</v>
      </c>
      <c r="AK91" s="101" t="s">
        <v>370</v>
      </c>
      <c r="AL91" s="92" t="s">
        <v>307</v>
      </c>
      <c r="AM91" s="113"/>
    </row>
    <row r="92" spans="1:39" s="136" customFormat="1" ht="151.5" customHeight="1" x14ac:dyDescent="0.25">
      <c r="A92" s="404"/>
      <c r="B92" s="380"/>
      <c r="C92" s="401"/>
      <c r="D92" s="401"/>
      <c r="E92" s="388"/>
      <c r="F92" s="388"/>
      <c r="G92" s="388"/>
      <c r="H92" s="390"/>
      <c r="I92" s="388"/>
      <c r="J92" s="386"/>
      <c r="K92" s="383"/>
      <c r="L92" s="396"/>
      <c r="M92" s="399"/>
      <c r="N92" s="115"/>
      <c r="O92" s="383"/>
      <c r="P92" s="396"/>
      <c r="Q92" s="393"/>
      <c r="R92" s="103">
        <v>2</v>
      </c>
      <c r="S92" s="83" t="s">
        <v>305</v>
      </c>
      <c r="T92" s="104" t="str">
        <f t="shared" si="132"/>
        <v>Probabilidad</v>
      </c>
      <c r="U92" s="105" t="s">
        <v>14</v>
      </c>
      <c r="V92" s="105" t="s">
        <v>9</v>
      </c>
      <c r="W92" s="106" t="str">
        <f t="shared" si="133"/>
        <v>40%</v>
      </c>
      <c r="X92" s="105" t="s">
        <v>20</v>
      </c>
      <c r="Y92" s="105" t="s">
        <v>22</v>
      </c>
      <c r="Z92" s="105" t="s">
        <v>110</v>
      </c>
      <c r="AA92" s="107">
        <f>IFERROR(IF(T92="Probabilidad",(AA91-(+AA91*W92)),IF(T92="Impacto",L92,"")),"")</f>
        <v>0.28799999999999998</v>
      </c>
      <c r="AB92" s="108" t="str">
        <f t="shared" si="135"/>
        <v>Baja</v>
      </c>
      <c r="AC92" s="109">
        <f t="shared" si="136"/>
        <v>0.28799999999999998</v>
      </c>
      <c r="AD92" s="108" t="str">
        <f t="shared" si="137"/>
        <v>Mayor</v>
      </c>
      <c r="AE92" s="109">
        <v>0.8</v>
      </c>
      <c r="AF92" s="110" t="str">
        <f t="shared" si="139"/>
        <v>Alto</v>
      </c>
      <c r="AG92" s="111" t="s">
        <v>122</v>
      </c>
      <c r="AH92" s="99" t="s">
        <v>308</v>
      </c>
      <c r="AI92" s="94" t="s">
        <v>198</v>
      </c>
      <c r="AJ92" s="101">
        <v>44562</v>
      </c>
      <c r="AK92" s="101" t="s">
        <v>370</v>
      </c>
      <c r="AL92" s="99" t="s">
        <v>307</v>
      </c>
      <c r="AM92" s="113"/>
    </row>
    <row r="93" spans="1:39" s="136" customFormat="1" ht="151.5" customHeight="1" x14ac:dyDescent="0.25">
      <c r="A93" s="406"/>
      <c r="B93" s="381"/>
      <c r="C93" s="401"/>
      <c r="D93" s="401"/>
      <c r="E93" s="388"/>
      <c r="F93" s="388"/>
      <c r="G93" s="388"/>
      <c r="H93" s="390"/>
      <c r="I93" s="388"/>
      <c r="J93" s="386"/>
      <c r="K93" s="384"/>
      <c r="L93" s="397"/>
      <c r="M93" s="399"/>
      <c r="N93" s="115"/>
      <c r="O93" s="384"/>
      <c r="P93" s="397"/>
      <c r="Q93" s="394"/>
      <c r="R93" s="103">
        <v>3</v>
      </c>
      <c r="S93" s="83"/>
      <c r="T93" s="104" t="str">
        <f t="shared" si="132"/>
        <v/>
      </c>
      <c r="U93" s="105"/>
      <c r="V93" s="105"/>
      <c r="W93" s="106"/>
      <c r="X93" s="105"/>
      <c r="Y93" s="105"/>
      <c r="Z93" s="105"/>
      <c r="AA93" s="107" t="str">
        <f>IFERROR(IF(T93="Probabilidad",(AA92-(+AA92*W93)),IF(T93="Impacto",L93,"")),"")</f>
        <v/>
      </c>
      <c r="AB93" s="108" t="str">
        <f t="shared" si="135"/>
        <v/>
      </c>
      <c r="AC93" s="109" t="str">
        <f t="shared" si="136"/>
        <v/>
      </c>
      <c r="AD93" s="108" t="str">
        <f t="shared" si="137"/>
        <v/>
      </c>
      <c r="AE93" s="109" t="str">
        <f t="shared" si="138"/>
        <v/>
      </c>
      <c r="AF93" s="110" t="str">
        <f t="shared" si="139"/>
        <v/>
      </c>
      <c r="AG93" s="111"/>
      <c r="AH93" s="92"/>
      <c r="AI93" s="100"/>
      <c r="AJ93" s="116"/>
      <c r="AK93" s="116"/>
      <c r="AL93" s="92"/>
      <c r="AM93" s="113"/>
    </row>
    <row r="94" spans="1:39" s="136" customFormat="1" ht="151.5" customHeight="1" x14ac:dyDescent="0.25">
      <c r="A94" s="364">
        <v>31</v>
      </c>
      <c r="B94" s="332" t="s">
        <v>309</v>
      </c>
      <c r="C94" s="365" t="s">
        <v>356</v>
      </c>
      <c r="D94" s="365" t="s">
        <v>399</v>
      </c>
      <c r="E94" s="348" t="s">
        <v>118</v>
      </c>
      <c r="F94" s="367" t="s">
        <v>581</v>
      </c>
      <c r="G94" s="367" t="s">
        <v>468</v>
      </c>
      <c r="H94" s="351" t="s">
        <v>582</v>
      </c>
      <c r="I94" s="348" t="s">
        <v>327</v>
      </c>
      <c r="J94" s="345">
        <v>12</v>
      </c>
      <c r="K94" s="336" t="str">
        <f>IF(J94&lt;=0,"",IF(J94&lt;=2,"Muy Baja",IF(J94&lt;=24,"Baja",IF(J94&lt;=500,"Media",IF(J94&lt;=5000,"Alta","Muy Alta")))))</f>
        <v>Baja</v>
      </c>
      <c r="L94" s="339">
        <f>IF(K94="","",IF(K94="Muy Baja",0.2,IF(K94="Baja",0.4,IF(K94="Media",0.6,IF(K94="Alta",0.8,IF(K94="Muy Alta",1,))))))</f>
        <v>0.4</v>
      </c>
      <c r="M94" s="360" t="s">
        <v>482</v>
      </c>
      <c r="N94" s="150" t="str">
        <f ca="1">IF(NOT(ISERROR(MATCH(M94,'Tabla Impacto'!$B$221:$B$223,0))),'Tabla Impacto'!$F$223&amp;"Por favor no seleccionar los criterios de impacto(Afectación Económica o presupuestal y Pérdida Reputacional)",M94)</f>
        <v xml:space="preserve"> El riesgo afecta la imagen de la entidad con algunos usuarios de relevancia frente al logro de los objetivos</v>
      </c>
      <c r="O94" s="336" t="str">
        <f ca="1">IF(OR(N94='Tabla Impacto'!$C$11,N94='Tabla Impacto'!$D$11),"Leve",IF(OR(N94='Tabla Impacto'!$C$12,N94='Tabla Impacto'!$D$12),"Menor",IF(OR(N94='Tabla Impacto'!$C$13,N94='Tabla Impacto'!$D$13),"Moderado",IF(OR(N94='Tabla Impacto'!$C$14,N94='Tabla Impacto'!$D$14),"Mayor",IF(OR(N94='Tabla Impacto'!$C$15,N94='Tabla Impacto'!$D$15),"Catastrófico","")))))</f>
        <v>Moderado</v>
      </c>
      <c r="P94" s="339">
        <f ca="1">IF(O94="","",IF(O94="Leve",0.2,IF(O94="Menor",0.4,IF(O94="Moderado",0.6,IF(O94="Mayor",0.8,IF(O94="Catastrófico",1,))))))</f>
        <v>0.6</v>
      </c>
      <c r="Q94" s="342" t="str">
        <f ca="1">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Moderado</v>
      </c>
      <c r="R94" s="151">
        <v>1</v>
      </c>
      <c r="S94" s="147" t="s">
        <v>574</v>
      </c>
      <c r="T94" s="148" t="str">
        <f t="shared" si="25"/>
        <v>Probabilidad</v>
      </c>
      <c r="U94" s="152" t="s">
        <v>14</v>
      </c>
      <c r="V94" s="152" t="s">
        <v>9</v>
      </c>
      <c r="W94" s="153" t="str">
        <f t="shared" si="26"/>
        <v>40%</v>
      </c>
      <c r="X94" s="152" t="s">
        <v>19</v>
      </c>
      <c r="Y94" s="152" t="s">
        <v>22</v>
      </c>
      <c r="Z94" s="152" t="s">
        <v>110</v>
      </c>
      <c r="AA94" s="127">
        <f t="shared" si="27"/>
        <v>0.24</v>
      </c>
      <c r="AB94" s="141" t="str">
        <f t="shared" si="28"/>
        <v>Baja</v>
      </c>
      <c r="AC94" s="142">
        <f t="shared" si="29"/>
        <v>0.24</v>
      </c>
      <c r="AD94" s="141" t="str">
        <f t="shared" ca="1" si="30"/>
        <v>Moderado</v>
      </c>
      <c r="AE94" s="142">
        <f t="shared" ca="1" si="31"/>
        <v>0.6</v>
      </c>
      <c r="AF94" s="143" t="str">
        <f t="shared" ca="1" si="32"/>
        <v>Moderado</v>
      </c>
      <c r="AG94" s="144" t="s">
        <v>122</v>
      </c>
      <c r="AH94" s="164" t="s">
        <v>576</v>
      </c>
      <c r="AI94" s="137" t="s">
        <v>575</v>
      </c>
      <c r="AJ94" s="138" t="s">
        <v>286</v>
      </c>
      <c r="AK94" s="138" t="s">
        <v>287</v>
      </c>
      <c r="AL94" s="147" t="s">
        <v>583</v>
      </c>
      <c r="AM94" s="137"/>
    </row>
    <row r="95" spans="1:39" s="136" customFormat="1" ht="151.5" customHeight="1" x14ac:dyDescent="0.25">
      <c r="A95" s="335"/>
      <c r="B95" s="333"/>
      <c r="C95" s="366"/>
      <c r="D95" s="366"/>
      <c r="E95" s="349"/>
      <c r="F95" s="375"/>
      <c r="G95" s="375"/>
      <c r="H95" s="352"/>
      <c r="I95" s="349"/>
      <c r="J95" s="346"/>
      <c r="K95" s="337"/>
      <c r="L95" s="340"/>
      <c r="M95" s="361"/>
      <c r="N95" s="157"/>
      <c r="O95" s="337"/>
      <c r="P95" s="340"/>
      <c r="Q95" s="343"/>
      <c r="R95" s="151">
        <v>2</v>
      </c>
      <c r="S95" s="147"/>
      <c r="T95" s="148"/>
      <c r="U95" s="152"/>
      <c r="V95" s="152"/>
      <c r="W95" s="153"/>
      <c r="X95" s="152"/>
      <c r="Y95" s="152"/>
      <c r="Z95" s="152"/>
      <c r="AA95" s="127"/>
      <c r="AB95" s="141"/>
      <c r="AC95" s="142"/>
      <c r="AD95" s="141"/>
      <c r="AE95" s="142"/>
      <c r="AF95" s="143"/>
      <c r="AG95" s="144"/>
      <c r="AH95" s="164"/>
      <c r="AI95" s="165"/>
      <c r="AJ95" s="138"/>
      <c r="AK95" s="138"/>
      <c r="AL95" s="147"/>
      <c r="AM95" s="137"/>
    </row>
    <row r="96" spans="1:39" s="136" customFormat="1" ht="151.5" customHeight="1" x14ac:dyDescent="0.25">
      <c r="A96" s="335"/>
      <c r="B96" s="333"/>
      <c r="C96" s="373"/>
      <c r="D96" s="373"/>
      <c r="E96" s="349"/>
      <c r="F96" s="349"/>
      <c r="G96" s="349"/>
      <c r="H96" s="352"/>
      <c r="I96" s="349"/>
      <c r="J96" s="346"/>
      <c r="K96" s="337"/>
      <c r="L96" s="340"/>
      <c r="M96" s="361"/>
      <c r="N96" s="157"/>
      <c r="O96" s="337"/>
      <c r="P96" s="340"/>
      <c r="Q96" s="343"/>
      <c r="R96" s="210">
        <v>3</v>
      </c>
      <c r="S96" s="147"/>
      <c r="T96" s="148"/>
      <c r="U96" s="152"/>
      <c r="V96" s="152"/>
      <c r="W96" s="153"/>
      <c r="X96" s="152"/>
      <c r="Y96" s="152"/>
      <c r="Z96" s="152"/>
      <c r="AA96" s="127"/>
      <c r="AB96" s="141"/>
      <c r="AC96" s="142"/>
      <c r="AD96" s="141"/>
      <c r="AE96" s="142"/>
      <c r="AF96" s="143"/>
      <c r="AG96" s="144"/>
      <c r="AH96" s="164"/>
      <c r="AI96" s="137"/>
      <c r="AJ96" s="138"/>
      <c r="AK96" s="138"/>
      <c r="AL96" s="147"/>
      <c r="AM96" s="137"/>
    </row>
    <row r="97" spans="1:39" s="136" customFormat="1" ht="151.5" customHeight="1" x14ac:dyDescent="0.25">
      <c r="A97" s="335">
        <v>32</v>
      </c>
      <c r="B97" s="354" t="s">
        <v>309</v>
      </c>
      <c r="C97" s="354" t="s">
        <v>351</v>
      </c>
      <c r="D97" s="354" t="s">
        <v>399</v>
      </c>
      <c r="E97" s="348" t="s">
        <v>118</v>
      </c>
      <c r="F97" s="348" t="s">
        <v>515</v>
      </c>
      <c r="G97" s="348" t="s">
        <v>516</v>
      </c>
      <c r="H97" s="351" t="s">
        <v>517</v>
      </c>
      <c r="I97" s="351" t="s">
        <v>327</v>
      </c>
      <c r="J97" s="357">
        <v>1096</v>
      </c>
      <c r="K97" s="336" t="str">
        <f>IF(J97&lt;=0,"",IF(J97&lt;=2,"Muy Baja",IF(J97&lt;=24,"Baja",IF(J97&lt;=500,"Media",IF(J97&lt;=5000,"Alta","Muy Alta")))))</f>
        <v>Alta</v>
      </c>
      <c r="L97" s="339">
        <f>IF(K97="","",IF(K97="Muy Baja",0.2,IF(K97="Baja",0.4,IF(K97="Media",0.6,IF(K97="Alta",0.8,IF(K97="Muy Alta",1,))))))</f>
        <v>0.8</v>
      </c>
      <c r="M97" s="376" t="s">
        <v>482</v>
      </c>
      <c r="N97" s="339" t="str">
        <f>IF(NOT(ISERROR(MATCH(M97,'[1]Tabla Impacto'!$B$221:$B$223,0))),'[1]Tabla Impacto'!$F$223&amp;"Por favor no seleccionar los criterios de impacto(Afectación Económica o presupuestal y Pérdida Reputacional)",M97)</f>
        <v xml:space="preserve"> El riesgo afecta la imagen de la entidad con algunos usuarios de relevancia frente al logro de los objetivos</v>
      </c>
      <c r="O97" s="336" t="str">
        <f>IF(OR(N97='[1]Tabla Impacto'!$C$11,N97='[1]Tabla Impacto'!$D$11),"Leve",IF(OR(N97='[1]Tabla Impacto'!$C$12,N97='[1]Tabla Impacto'!$D$12),"Menor",IF(OR(N97='[1]Tabla Impacto'!$C$13,N97='[1]Tabla Impacto'!$D$13),"Moderado",IF(OR(N97='[1]Tabla Impacto'!$C$14,N97='[1]Tabla Impacto'!$D$14),"Mayor",IF(OR(N97='[1]Tabla Impacto'!$C$15,N97='[1]Tabla Impacto'!$D$15),"Catastrófico","")))))</f>
        <v>Moderado</v>
      </c>
      <c r="P97" s="339">
        <f>IF(O97="","",IF(O97="Leve",0.2,IF(O97="Menor",0.4,IF(O97="Moderado",0.6,IF(O97="Mayor",0.8,IF(O97="Catastrófico",1,))))))</f>
        <v>0.6</v>
      </c>
      <c r="Q97" s="342"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Alto</v>
      </c>
      <c r="R97" s="146">
        <v>1</v>
      </c>
      <c r="S97" s="147" t="s">
        <v>577</v>
      </c>
      <c r="T97" s="195" t="str">
        <f t="shared" ref="T97" si="140">IF(OR(U97="Preventivo",U97="Detectivo"),"Probabilidad",IF(U97="Correctivo","Impacto",""))</f>
        <v>Probabilidad</v>
      </c>
      <c r="U97" s="196" t="s">
        <v>14</v>
      </c>
      <c r="V97" s="196" t="s">
        <v>9</v>
      </c>
      <c r="W97" s="197" t="str">
        <f t="shared" ref="W97" si="141">IF(AND(U97="Preventivo",V97="Automático"),"50%",IF(AND(U97="Preventivo",V97="Manual"),"40%",IF(AND(U97="Detectivo",V97="Automático"),"40%",IF(AND(U97="Detectivo",V97="Manual"),"30%",IF(AND(U97="Correctivo",V97="Automático"),"35%",IF(AND(U97="Correctivo",V97="Manual"),"25%",""))))))</f>
        <v>40%</v>
      </c>
      <c r="X97" s="196" t="s">
        <v>20</v>
      </c>
      <c r="Y97" s="196" t="s">
        <v>22</v>
      </c>
      <c r="Z97" s="196" t="s">
        <v>110</v>
      </c>
      <c r="AA97" s="198">
        <f t="shared" ref="AA97" si="142">IFERROR(IF(T97="Probabilidad",(L97-(+L97*W97)),IF(T97="Impacto",L97,"")),"")</f>
        <v>0.48</v>
      </c>
      <c r="AB97" s="199" t="str">
        <f t="shared" ref="AB97" si="143">IFERROR(IF(AA97="","",IF(AA97&lt;=0.2,"Muy Baja",IF(AA97&lt;=0.4,"Baja",IF(AA97&lt;=0.6,"Media",IF(AA97&lt;=0.8,"Alta","Muy Alta"))))),"")</f>
        <v>Media</v>
      </c>
      <c r="AC97" s="200">
        <f t="shared" ref="AC97" si="144">+AA97</f>
        <v>0.48</v>
      </c>
      <c r="AD97" s="199" t="str">
        <f t="shared" ref="AD97" si="145">IFERROR(IF(AE97="","",IF(AE97&lt;=0.2,"Leve",IF(AE97&lt;=0.4,"Menor",IF(AE97&lt;=0.6,"Moderado",IF(AE97&lt;=0.8,"Mayor","Catastrófico"))))),"")</f>
        <v>Moderado</v>
      </c>
      <c r="AE97" s="200">
        <f t="shared" ref="AE97" si="146">IFERROR(IF(T97="Impacto",(P97-(+P97*W97)),IF(T97="Probabilidad",P97,"")),"")</f>
        <v>0.6</v>
      </c>
      <c r="AF97" s="201" t="str">
        <f t="shared" ref="AF97" si="147">IFERROR(IF(OR(AND(AB97="Muy Baja",AD97="Leve"),AND(AB97="Muy Baja",AD97="Menor"),AND(AB97="Baja",AD97="Leve")),"Bajo",IF(OR(AND(AB97="Muy baja",AD97="Moderado"),AND(AB97="Baja",AD97="Menor"),AND(AB97="Baja",AD97="Moderado"),AND(AB97="Media",AD97="Leve"),AND(AB97="Media",AD97="Menor"),AND(AB97="Media",AD97="Moderado"),AND(AB97="Alta",AD97="Leve"),AND(AB97="Alta",AD97="Menor")),"Moderado",IF(OR(AND(AB97="Muy Baja",AD97="Mayor"),AND(AB97="Baja",AD97="Mayor"),AND(AB97="Media",AD97="Mayor"),AND(AB97="Alta",AD97="Moderado"),AND(AB97="Alta",AD97="Mayor"),AND(AB97="Muy Alta",AD97="Leve"),AND(AB97="Muy Alta",AD97="Menor"),AND(AB97="Muy Alta",AD97="Moderado"),AND(AB97="Muy Alta",AD97="Mayor")),"Alto",IF(OR(AND(AB97="Muy Baja",AD97="Catastrófico"),AND(AB97="Baja",AD97="Catastrófico"),AND(AB97="Media",AD97="Catastrófico"),AND(AB97="Alta",AD97="Catastrófico"),AND(AB97="Muy Alta",AD97="Catastrófico")),"Extremo","")))),"")</f>
        <v>Moderado</v>
      </c>
      <c r="AG97" s="202" t="s">
        <v>122</v>
      </c>
      <c r="AH97" s="145" t="s">
        <v>578</v>
      </c>
      <c r="AI97" s="137" t="s">
        <v>575</v>
      </c>
      <c r="AJ97" s="138" t="s">
        <v>286</v>
      </c>
      <c r="AK97" s="138" t="s">
        <v>287</v>
      </c>
      <c r="AL97" s="139" t="s">
        <v>469</v>
      </c>
      <c r="AM97" s="137"/>
    </row>
    <row r="98" spans="1:39" s="136" customFormat="1" ht="151.5" customHeight="1" x14ac:dyDescent="0.25">
      <c r="A98" s="335"/>
      <c r="B98" s="355"/>
      <c r="C98" s="355"/>
      <c r="D98" s="355"/>
      <c r="E98" s="349"/>
      <c r="F98" s="349"/>
      <c r="G98" s="349"/>
      <c r="H98" s="352"/>
      <c r="I98" s="352"/>
      <c r="J98" s="358"/>
      <c r="K98" s="337"/>
      <c r="L98" s="340"/>
      <c r="M98" s="377"/>
      <c r="N98" s="340"/>
      <c r="O98" s="337"/>
      <c r="P98" s="340"/>
      <c r="Q98" s="343"/>
      <c r="R98" s="146">
        <v>2</v>
      </c>
      <c r="S98" s="147"/>
      <c r="T98" s="148"/>
      <c r="U98" s="140"/>
      <c r="V98" s="140"/>
      <c r="W98" s="149"/>
      <c r="X98" s="140"/>
      <c r="Y98" s="140"/>
      <c r="Z98" s="140"/>
      <c r="AA98" s="127"/>
      <c r="AB98" s="141"/>
      <c r="AC98" s="142"/>
      <c r="AD98" s="141"/>
      <c r="AE98" s="142"/>
      <c r="AF98" s="143"/>
      <c r="AG98" s="144"/>
      <c r="AH98" s="145"/>
      <c r="AI98" s="137"/>
      <c r="AJ98" s="138"/>
      <c r="AK98" s="138"/>
      <c r="AL98" s="139"/>
      <c r="AM98" s="137"/>
    </row>
    <row r="99" spans="1:39" s="136" customFormat="1" ht="151.5" customHeight="1" x14ac:dyDescent="0.25">
      <c r="A99" s="335"/>
      <c r="B99" s="356"/>
      <c r="C99" s="356"/>
      <c r="D99" s="356"/>
      <c r="E99" s="350"/>
      <c r="F99" s="350"/>
      <c r="G99" s="350"/>
      <c r="H99" s="353"/>
      <c r="I99" s="353"/>
      <c r="J99" s="359"/>
      <c r="K99" s="338"/>
      <c r="L99" s="341"/>
      <c r="M99" s="378"/>
      <c r="N99" s="341"/>
      <c r="O99" s="338"/>
      <c r="P99" s="341"/>
      <c r="Q99" s="344"/>
      <c r="R99" s="146">
        <v>3</v>
      </c>
      <c r="S99" s="147"/>
      <c r="T99" s="148"/>
      <c r="U99" s="140"/>
      <c r="V99" s="140"/>
      <c r="W99" s="149"/>
      <c r="X99" s="140"/>
      <c r="Y99" s="140"/>
      <c r="Z99" s="140"/>
      <c r="AA99" s="127"/>
      <c r="AB99" s="141"/>
      <c r="AC99" s="142"/>
      <c r="AD99" s="141"/>
      <c r="AE99" s="142"/>
      <c r="AF99" s="143"/>
      <c r="AG99" s="144"/>
      <c r="AH99" s="145"/>
      <c r="AI99" s="137"/>
      <c r="AJ99" s="138"/>
      <c r="AK99" s="138"/>
      <c r="AL99" s="139"/>
      <c r="AM99" s="137"/>
    </row>
    <row r="100" spans="1:39" s="136" customFormat="1" ht="151.5" customHeight="1" x14ac:dyDescent="0.25">
      <c r="A100" s="335">
        <v>33</v>
      </c>
      <c r="B100" s="332" t="s">
        <v>310</v>
      </c>
      <c r="C100" s="365" t="s">
        <v>357</v>
      </c>
      <c r="D100" s="365" t="s">
        <v>400</v>
      </c>
      <c r="E100" s="348" t="s">
        <v>118</v>
      </c>
      <c r="F100" s="348" t="s">
        <v>311</v>
      </c>
      <c r="G100" s="348" t="s">
        <v>462</v>
      </c>
      <c r="H100" s="351" t="s">
        <v>461</v>
      </c>
      <c r="I100" s="348" t="s">
        <v>117</v>
      </c>
      <c r="J100" s="345">
        <v>365</v>
      </c>
      <c r="K100" s="336" t="str">
        <f>IF(J100&lt;=0,"",IF(J100&lt;=2,"Muy Baja",IF(J100&lt;=24,"Baja",IF(J100&lt;=500,"Media",IF(J100&lt;=5000,"Alta","Muy Alta")))))</f>
        <v>Media</v>
      </c>
      <c r="L100" s="339">
        <f>IF(K100="","",IF(K100="Muy Baja",0.2,IF(K100="Baja",0.4,IF(K100="Media",0.6,IF(K100="Alta",0.8,IF(K100="Muy Alta",1,))))))</f>
        <v>0.6</v>
      </c>
      <c r="M100" s="360" t="s">
        <v>482</v>
      </c>
      <c r="N100" s="150" t="str">
        <f ca="1">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336" t="str">
        <f ca="1">IF(OR(N100='Tabla Impacto'!$C$11,N100='Tabla Impacto'!$D$11),"Leve",IF(OR(N100='Tabla Impacto'!$C$12,N100='Tabla Impacto'!$D$12),"Menor",IF(OR(N100='Tabla Impacto'!$C$13,N100='Tabla Impacto'!$D$13),"Moderado",IF(OR(N100='Tabla Impacto'!$C$14,N100='Tabla Impacto'!$D$14),"Mayor",IF(OR(N100='Tabla Impacto'!$C$15,N100='Tabla Impacto'!$D$15),"Catastrófico","")))))</f>
        <v>Moderado</v>
      </c>
      <c r="P100" s="339">
        <f ca="1">IF(O100="","",IF(O100="Leve",0.2,IF(O100="Menor",0.4,IF(O100="Moderado",0.6,IF(O100="Mayor",0.8,IF(O100="Catastrófico",1,))))))</f>
        <v>0.6</v>
      </c>
      <c r="Q100" s="342" t="str">
        <f ca="1">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Moderado</v>
      </c>
      <c r="R100" s="151">
        <v>1</v>
      </c>
      <c r="S100" s="147" t="s">
        <v>342</v>
      </c>
      <c r="T100" s="148" t="str">
        <f t="shared" ref="T100:T102" si="148">IF(OR(U100="Preventivo",U100="Detectivo"),"Probabilidad",IF(U100="Correctivo","Impacto",""))</f>
        <v>Probabilidad</v>
      </c>
      <c r="U100" s="152" t="s">
        <v>15</v>
      </c>
      <c r="V100" s="152" t="s">
        <v>9</v>
      </c>
      <c r="W100" s="153" t="str">
        <f t="shared" ref="W100:W101" si="149">IF(AND(U100="Preventivo",V100="Automático"),"50%",IF(AND(U100="Preventivo",V100="Manual"),"40%",IF(AND(U100="Detectivo",V100="Automático"),"40%",IF(AND(U100="Detectivo",V100="Manual"),"30%",IF(AND(U100="Correctivo",V100="Automático"),"35%",IF(AND(U100="Correctivo",V100="Manual"),"25%",""))))))</f>
        <v>30%</v>
      </c>
      <c r="X100" s="152" t="s">
        <v>19</v>
      </c>
      <c r="Y100" s="152" t="s">
        <v>22</v>
      </c>
      <c r="Z100" s="152" t="s">
        <v>110</v>
      </c>
      <c r="AA100" s="127">
        <f t="shared" ref="AA100" si="150">IFERROR(IF(T100="Probabilidad",(L100-(+L100*W100)),IF(T100="Impacto",L100,"")),"")</f>
        <v>0.42</v>
      </c>
      <c r="AB100" s="141" t="str">
        <f t="shared" ref="AB100:AB102" si="151">IFERROR(IF(AA100="","",IF(AA100&lt;=0.2,"Muy Baja",IF(AA100&lt;=0.4,"Baja",IF(AA100&lt;=0.6,"Media",IF(AA100&lt;=0.8,"Alta","Muy Alta"))))),"")</f>
        <v>Media</v>
      </c>
      <c r="AC100" s="142">
        <f t="shared" ref="AC100:AC102" si="152">+AA100</f>
        <v>0.42</v>
      </c>
      <c r="AD100" s="141" t="str">
        <f t="shared" ref="AD100:AD102" ca="1" si="153">IFERROR(IF(AE100="","",IF(AE100&lt;=0.2,"Leve",IF(AE100&lt;=0.4,"Menor",IF(AE100&lt;=0.6,"Moderado",IF(AE100&lt;=0.8,"Mayor","Catastrófico"))))),"")</f>
        <v>Moderado</v>
      </c>
      <c r="AE100" s="142">
        <f t="shared" ref="AE100:AE102" ca="1" si="154">IFERROR(IF(T100="Impacto",(P100-(+P100*W100)),IF(T100="Probabilidad",P100,"")),"")</f>
        <v>0.6</v>
      </c>
      <c r="AF100" s="143" t="str">
        <f t="shared" ref="AF100:AF102" ca="1" si="155">IFERROR(IF(OR(AND(AB100="Muy Baja",AD100="Leve"),AND(AB100="Muy Baja",AD100="Menor"),AND(AB100="Baja",AD100="Leve")),"Bajo",IF(OR(AND(AB100="Muy baja",AD100="Moderado"),AND(AB100="Baja",AD100="Menor"),AND(AB100="Baja",AD100="Moderado"),AND(AB100="Media",AD100="Leve"),AND(AB100="Media",AD100="Menor"),AND(AB100="Media",AD100="Moderado"),AND(AB100="Alta",AD100="Leve"),AND(AB100="Alta",AD100="Menor")),"Moderado",IF(OR(AND(AB100="Muy Baja",AD100="Mayor"),AND(AB100="Baja",AD100="Mayor"),AND(AB100="Media",AD100="Mayor"),AND(AB100="Alta",AD100="Moderado"),AND(AB100="Alta",AD100="Mayor"),AND(AB100="Muy Alta",AD100="Leve"),AND(AB100="Muy Alta",AD100="Menor"),AND(AB100="Muy Alta",AD100="Moderado"),AND(AB100="Muy Alta",AD100="Mayor")),"Alto",IF(OR(AND(AB100="Muy Baja",AD100="Catastrófico"),AND(AB100="Baja",AD100="Catastrófico"),AND(AB100="Media",AD100="Catastrófico"),AND(AB100="Alta",AD100="Catastrófico"),AND(AB100="Muy Alta",AD100="Catastrófico")),"Extremo","")))),"")</f>
        <v>Moderado</v>
      </c>
      <c r="AG100" s="144" t="s">
        <v>122</v>
      </c>
      <c r="AH100" s="145" t="s">
        <v>401</v>
      </c>
      <c r="AI100" s="137" t="s">
        <v>203</v>
      </c>
      <c r="AJ100" s="138" t="s">
        <v>199</v>
      </c>
      <c r="AK100" s="138" t="s">
        <v>199</v>
      </c>
      <c r="AL100" s="139" t="s">
        <v>403</v>
      </c>
      <c r="AM100" s="137"/>
    </row>
    <row r="101" spans="1:39" s="136" customFormat="1" ht="151.5" customHeight="1" x14ac:dyDescent="0.25">
      <c r="A101" s="335"/>
      <c r="B101" s="333"/>
      <c r="C101" s="373"/>
      <c r="D101" s="373"/>
      <c r="E101" s="349"/>
      <c r="F101" s="349"/>
      <c r="G101" s="349"/>
      <c r="H101" s="352"/>
      <c r="I101" s="349"/>
      <c r="J101" s="346"/>
      <c r="K101" s="337"/>
      <c r="L101" s="340"/>
      <c r="M101" s="361"/>
      <c r="N101" s="157"/>
      <c r="O101" s="337"/>
      <c r="P101" s="340"/>
      <c r="Q101" s="343"/>
      <c r="R101" s="151">
        <v>2</v>
      </c>
      <c r="S101" s="147" t="s">
        <v>348</v>
      </c>
      <c r="T101" s="148" t="str">
        <f t="shared" si="148"/>
        <v>Probabilidad</v>
      </c>
      <c r="U101" s="152" t="s">
        <v>14</v>
      </c>
      <c r="V101" s="152" t="s">
        <v>9</v>
      </c>
      <c r="W101" s="153" t="str">
        <f t="shared" si="149"/>
        <v>40%</v>
      </c>
      <c r="X101" s="152" t="s">
        <v>19</v>
      </c>
      <c r="Y101" s="152" t="s">
        <v>23</v>
      </c>
      <c r="Z101" s="152" t="s">
        <v>110</v>
      </c>
      <c r="AA101" s="127">
        <f>IFERROR(IF(T101="Probabilidad",(AA100-(+AA100*W101)),IF(T101="Impacto",L101,"")),"")</f>
        <v>0.252</v>
      </c>
      <c r="AB101" s="141" t="str">
        <f t="shared" si="151"/>
        <v>Baja</v>
      </c>
      <c r="AC101" s="142">
        <f t="shared" si="152"/>
        <v>0.252</v>
      </c>
      <c r="AD101" s="141" t="str">
        <f t="shared" si="153"/>
        <v>Moderado</v>
      </c>
      <c r="AE101" s="142">
        <v>0.6</v>
      </c>
      <c r="AF101" s="143" t="str">
        <f t="shared" si="155"/>
        <v>Moderado</v>
      </c>
      <c r="AG101" s="144" t="s">
        <v>122</v>
      </c>
      <c r="AH101" s="154" t="s">
        <v>312</v>
      </c>
      <c r="AI101" s="155" t="s">
        <v>212</v>
      </c>
      <c r="AJ101" s="156" t="s">
        <v>199</v>
      </c>
      <c r="AK101" s="156" t="s">
        <v>199</v>
      </c>
      <c r="AL101" s="154" t="s">
        <v>402</v>
      </c>
      <c r="AM101" s="137"/>
    </row>
    <row r="102" spans="1:39" s="136" customFormat="1" ht="99.75" customHeight="1" x14ac:dyDescent="0.25">
      <c r="A102" s="335"/>
      <c r="B102" s="334"/>
      <c r="C102" s="373"/>
      <c r="D102" s="373"/>
      <c r="E102" s="349"/>
      <c r="F102" s="349"/>
      <c r="G102" s="349"/>
      <c r="H102" s="352"/>
      <c r="I102" s="349"/>
      <c r="J102" s="346"/>
      <c r="K102" s="338"/>
      <c r="L102" s="341"/>
      <c r="M102" s="361"/>
      <c r="N102" s="157"/>
      <c r="O102" s="338"/>
      <c r="P102" s="341"/>
      <c r="Q102" s="344"/>
      <c r="R102" s="151">
        <v>3</v>
      </c>
      <c r="S102" s="147"/>
      <c r="T102" s="148" t="str">
        <f t="shared" si="148"/>
        <v/>
      </c>
      <c r="U102" s="152"/>
      <c r="V102" s="152"/>
      <c r="W102" s="153"/>
      <c r="X102" s="152"/>
      <c r="Y102" s="152"/>
      <c r="Z102" s="152"/>
      <c r="AA102" s="127" t="str">
        <f>IFERROR(IF(T102="Probabilidad",(AA101-(+AA101*W102)),IF(T102="Impacto",L102,"")),"")</f>
        <v/>
      </c>
      <c r="AB102" s="141" t="str">
        <f t="shared" si="151"/>
        <v/>
      </c>
      <c r="AC102" s="142" t="str">
        <f t="shared" si="152"/>
        <v/>
      </c>
      <c r="AD102" s="141" t="str">
        <f t="shared" si="153"/>
        <v/>
      </c>
      <c r="AE102" s="142" t="str">
        <f t="shared" si="154"/>
        <v/>
      </c>
      <c r="AF102" s="143" t="str">
        <f t="shared" si="155"/>
        <v/>
      </c>
      <c r="AG102" s="144"/>
      <c r="AH102" s="147"/>
      <c r="AI102" s="137"/>
      <c r="AJ102" s="138"/>
      <c r="AK102" s="138"/>
      <c r="AL102" s="147"/>
      <c r="AM102" s="137"/>
    </row>
    <row r="103" spans="1:39" s="136" customFormat="1" ht="151.5" customHeight="1" x14ac:dyDescent="0.25">
      <c r="A103" s="335">
        <v>34</v>
      </c>
      <c r="B103" s="332" t="s">
        <v>310</v>
      </c>
      <c r="C103" s="365" t="s">
        <v>357</v>
      </c>
      <c r="D103" s="365" t="s">
        <v>400</v>
      </c>
      <c r="E103" s="348" t="s">
        <v>118</v>
      </c>
      <c r="F103" s="348" t="s">
        <v>313</v>
      </c>
      <c r="G103" s="348" t="s">
        <v>331</v>
      </c>
      <c r="H103" s="351" t="s">
        <v>404</v>
      </c>
      <c r="I103" s="348" t="s">
        <v>327</v>
      </c>
      <c r="J103" s="345">
        <v>365</v>
      </c>
      <c r="K103" s="336" t="str">
        <f>IF(J103&lt;=0,"",IF(J103&lt;=2,"Muy Baja",IF(J103&lt;=24,"Baja",IF(J103&lt;=500,"Media",IF(J103&lt;=5000,"Alta","Muy Alta")))))</f>
        <v>Media</v>
      </c>
      <c r="L103" s="339">
        <f>IF(K103="","",IF(K103="Muy Baja",0.2,IF(K103="Baja",0.4,IF(K103="Media",0.6,IF(K103="Alta",0.8,IF(K103="Muy Alta",1,))))))</f>
        <v>0.6</v>
      </c>
      <c r="M103" s="360" t="s">
        <v>482</v>
      </c>
      <c r="N103" s="150" t="str">
        <f ca="1">IF(NOT(ISERROR(MATCH(M103,'Tabla Impacto'!$B$221:$B$223,0))),'Tabla Impacto'!$F$223&amp;"Por favor no seleccionar los criterios de impacto(Afectación Económica o presupuestal y Pérdida Reputacional)",M103)</f>
        <v xml:space="preserve"> El riesgo afecta la imagen de la entidad con algunos usuarios de relevancia frente al logro de los objetivos</v>
      </c>
      <c r="O103" s="336" t="str">
        <f ca="1">IF(OR(N103='Tabla Impacto'!$C$11,N103='Tabla Impacto'!$D$11),"Leve",IF(OR(N103='Tabla Impacto'!$C$12,N103='Tabla Impacto'!$D$12),"Menor",IF(OR(N103='Tabla Impacto'!$C$13,N103='Tabla Impacto'!$D$13),"Moderado",IF(OR(N103='Tabla Impacto'!$C$14,N103='Tabla Impacto'!$D$14),"Mayor",IF(OR(N103='Tabla Impacto'!$C$15,N103='Tabla Impacto'!$D$15),"Catastrófico","")))))</f>
        <v>Moderado</v>
      </c>
      <c r="P103" s="339">
        <f ca="1">IF(O103="","",IF(O103="Leve",0.2,IF(O103="Menor",0.4,IF(O103="Moderado",0.6,IF(O103="Mayor",0.8,IF(O103="Catastrófico",1,))))))</f>
        <v>0.6</v>
      </c>
      <c r="Q103" s="342" t="str">
        <f ca="1">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151">
        <v>1</v>
      </c>
      <c r="S103" s="147" t="s">
        <v>332</v>
      </c>
      <c r="T103" s="148" t="str">
        <f t="shared" si="25"/>
        <v>Probabilidad</v>
      </c>
      <c r="U103" s="152" t="s">
        <v>14</v>
      </c>
      <c r="V103" s="152" t="s">
        <v>9</v>
      </c>
      <c r="W103" s="153" t="str">
        <f t="shared" si="26"/>
        <v>40%</v>
      </c>
      <c r="X103" s="152" t="s">
        <v>19</v>
      </c>
      <c r="Y103" s="152" t="s">
        <v>23</v>
      </c>
      <c r="Z103" s="152" t="s">
        <v>110</v>
      </c>
      <c r="AA103" s="127">
        <f t="shared" si="27"/>
        <v>0.36</v>
      </c>
      <c r="AB103" s="141" t="str">
        <f t="shared" si="28"/>
        <v>Baja</v>
      </c>
      <c r="AC103" s="142">
        <f t="shared" si="29"/>
        <v>0.36</v>
      </c>
      <c r="AD103" s="141" t="str">
        <f t="shared" ca="1" si="30"/>
        <v>Moderado</v>
      </c>
      <c r="AE103" s="142">
        <f t="shared" ca="1" si="31"/>
        <v>0.6</v>
      </c>
      <c r="AF103" s="143" t="str">
        <f t="shared" ca="1" si="32"/>
        <v>Moderado</v>
      </c>
      <c r="AG103" s="144" t="s">
        <v>122</v>
      </c>
      <c r="AH103" s="154" t="s">
        <v>333</v>
      </c>
      <c r="AI103" s="155" t="s">
        <v>282</v>
      </c>
      <c r="AJ103" s="156" t="s">
        <v>199</v>
      </c>
      <c r="AK103" s="156" t="s">
        <v>199</v>
      </c>
      <c r="AL103" s="154" t="s">
        <v>405</v>
      </c>
      <c r="AM103" s="137"/>
    </row>
    <row r="104" spans="1:39" s="136" customFormat="1" ht="151.5" customHeight="1" x14ac:dyDescent="0.25">
      <c r="A104" s="335"/>
      <c r="B104" s="333"/>
      <c r="C104" s="373"/>
      <c r="D104" s="373"/>
      <c r="E104" s="349"/>
      <c r="F104" s="349"/>
      <c r="G104" s="349"/>
      <c r="H104" s="352"/>
      <c r="I104" s="349"/>
      <c r="J104" s="346"/>
      <c r="K104" s="337"/>
      <c r="L104" s="340"/>
      <c r="M104" s="361"/>
      <c r="N104" s="157"/>
      <c r="O104" s="337"/>
      <c r="P104" s="340"/>
      <c r="Q104" s="343"/>
      <c r="R104" s="151">
        <v>2</v>
      </c>
      <c r="S104" s="147" t="s">
        <v>343</v>
      </c>
      <c r="T104" s="148" t="str">
        <f t="shared" ref="T104:T105" si="156">IF(OR(U104="Preventivo",U104="Detectivo"),"Probabilidad",IF(U104="Correctivo","Impacto",""))</f>
        <v>Probabilidad</v>
      </c>
      <c r="U104" s="152" t="s">
        <v>14</v>
      </c>
      <c r="V104" s="152" t="s">
        <v>9</v>
      </c>
      <c r="W104" s="153" t="str">
        <f t="shared" ref="W104" si="157">IF(AND(U104="Preventivo",V104="Automático"),"50%",IF(AND(U104="Preventivo",V104="Manual"),"40%",IF(AND(U104="Detectivo",V104="Automático"),"40%",IF(AND(U104="Detectivo",V104="Manual"),"30%",IF(AND(U104="Correctivo",V104="Automático"),"35%",IF(AND(U104="Correctivo",V104="Manual"),"25%",""))))))</f>
        <v>40%</v>
      </c>
      <c r="X104" s="152" t="s">
        <v>20</v>
      </c>
      <c r="Y104" s="152" t="s">
        <v>22</v>
      </c>
      <c r="Z104" s="152" t="s">
        <v>110</v>
      </c>
      <c r="AA104" s="127">
        <f>IFERROR(IF(T104="Probabilidad",(AA103-(+AA103*W104)),IF(T104="Impacto",L104,"")),"")</f>
        <v>0.216</v>
      </c>
      <c r="AB104" s="141" t="str">
        <f t="shared" ref="AB104:AB105" si="158">IFERROR(IF(AA104="","",IF(AA104&lt;=0.2,"Muy Baja",IF(AA104&lt;=0.4,"Baja",IF(AA104&lt;=0.6,"Media",IF(AA104&lt;=0.8,"Alta","Muy Alta"))))),"")</f>
        <v>Baja</v>
      </c>
      <c r="AC104" s="142">
        <f t="shared" ref="AC104:AC105" si="159">+AA104</f>
        <v>0.216</v>
      </c>
      <c r="AD104" s="141" t="str">
        <f t="shared" ref="AD104:AD105" si="160">IFERROR(IF(AE104="","",IF(AE104&lt;=0.2,"Leve",IF(AE104&lt;=0.4,"Menor",IF(AE104&lt;=0.6,"Moderado",IF(AE104&lt;=0.8,"Mayor","Catastrófico"))))),"")</f>
        <v>Moderado</v>
      </c>
      <c r="AE104" s="142">
        <v>0.6</v>
      </c>
      <c r="AF104" s="143" t="str">
        <f t="shared" ref="AF104:AF105" si="161">IFERROR(IF(OR(AND(AB104="Muy Baja",AD104="Leve"),AND(AB104="Muy Baja",AD104="Menor"),AND(AB104="Baja",AD104="Leve")),"Bajo",IF(OR(AND(AB104="Muy baja",AD104="Moderado"),AND(AB104="Baja",AD104="Menor"),AND(AB104="Baja",AD104="Moderado"),AND(AB104="Media",AD104="Leve"),AND(AB104="Media",AD104="Menor"),AND(AB104="Media",AD104="Moderado"),AND(AB104="Alta",AD104="Leve"),AND(AB104="Alta",AD104="Menor")),"Moderado",IF(OR(AND(AB104="Muy Baja",AD104="Mayor"),AND(AB104="Baja",AD104="Mayor"),AND(AB104="Media",AD104="Mayor"),AND(AB104="Alta",AD104="Moderado"),AND(AB104="Alta",AD104="Mayor"),AND(AB104="Muy Alta",AD104="Leve"),AND(AB104="Muy Alta",AD104="Menor"),AND(AB104="Muy Alta",AD104="Moderado"),AND(AB104="Muy Alta",AD104="Mayor")),"Alto",IF(OR(AND(AB104="Muy Baja",AD104="Catastrófico"),AND(AB104="Baja",AD104="Catastrófico"),AND(AB104="Media",AD104="Catastrófico"),AND(AB104="Alta",AD104="Catastrófico"),AND(AB104="Muy Alta",AD104="Catastrófico")),"Extremo","")))),"")</f>
        <v>Moderado</v>
      </c>
      <c r="AG104" s="144" t="s">
        <v>122</v>
      </c>
      <c r="AH104" s="154" t="s">
        <v>401</v>
      </c>
      <c r="AI104" s="155" t="s">
        <v>203</v>
      </c>
      <c r="AJ104" s="156" t="s">
        <v>199</v>
      </c>
      <c r="AK104" s="156" t="s">
        <v>199</v>
      </c>
      <c r="AL104" s="154" t="s">
        <v>403</v>
      </c>
      <c r="AM104" s="137"/>
    </row>
    <row r="105" spans="1:39" s="136" customFormat="1" ht="151.5" customHeight="1" x14ac:dyDescent="0.25">
      <c r="A105" s="335"/>
      <c r="B105" s="334"/>
      <c r="C105" s="373"/>
      <c r="D105" s="373"/>
      <c r="E105" s="349"/>
      <c r="F105" s="349"/>
      <c r="G105" s="349"/>
      <c r="H105" s="352"/>
      <c r="I105" s="349"/>
      <c r="J105" s="346"/>
      <c r="K105" s="338"/>
      <c r="L105" s="341"/>
      <c r="M105" s="361"/>
      <c r="N105" s="157"/>
      <c r="O105" s="338"/>
      <c r="P105" s="341"/>
      <c r="Q105" s="344"/>
      <c r="R105" s="151">
        <v>3</v>
      </c>
      <c r="S105" s="147"/>
      <c r="T105" s="148" t="str">
        <f t="shared" si="156"/>
        <v/>
      </c>
      <c r="U105" s="152"/>
      <c r="V105" s="152"/>
      <c r="W105" s="153"/>
      <c r="X105" s="152"/>
      <c r="Y105" s="152"/>
      <c r="Z105" s="152"/>
      <c r="AA105" s="127" t="str">
        <f>IFERROR(IF(T105="Probabilidad",(AA104-(+AA104*W105)),IF(T105="Impacto",L105,"")),"")</f>
        <v/>
      </c>
      <c r="AB105" s="141" t="str">
        <f t="shared" si="158"/>
        <v/>
      </c>
      <c r="AC105" s="142" t="str">
        <f t="shared" si="159"/>
        <v/>
      </c>
      <c r="AD105" s="141" t="str">
        <f t="shared" si="160"/>
        <v/>
      </c>
      <c r="AE105" s="142" t="str">
        <f t="shared" ref="AE105" si="162">IFERROR(IF(T105="Impacto",(P105-(+P105*W105)),IF(T105="Probabilidad",P105,"")),"")</f>
        <v/>
      </c>
      <c r="AF105" s="143" t="str">
        <f t="shared" si="161"/>
        <v/>
      </c>
      <c r="AG105" s="144"/>
      <c r="AH105" s="147"/>
      <c r="AI105" s="137"/>
      <c r="AJ105" s="138"/>
      <c r="AK105" s="138"/>
      <c r="AL105" s="147"/>
      <c r="AM105" s="137"/>
    </row>
    <row r="106" spans="1:39" s="136" customFormat="1" ht="151.5" customHeight="1" x14ac:dyDescent="0.25">
      <c r="A106" s="335">
        <v>35</v>
      </c>
      <c r="B106" s="332" t="s">
        <v>310</v>
      </c>
      <c r="C106" s="365" t="s">
        <v>357</v>
      </c>
      <c r="D106" s="365" t="s">
        <v>400</v>
      </c>
      <c r="E106" s="348" t="s">
        <v>120</v>
      </c>
      <c r="F106" s="348" t="s">
        <v>315</v>
      </c>
      <c r="G106" s="348" t="s">
        <v>316</v>
      </c>
      <c r="H106" s="351" t="s">
        <v>314</v>
      </c>
      <c r="I106" s="348" t="s">
        <v>334</v>
      </c>
      <c r="J106" s="345">
        <v>365</v>
      </c>
      <c r="K106" s="336" t="str">
        <f>IF(J106&lt;=0,"",IF(J106&lt;=2,"Muy Baja",IF(J106&lt;=24,"Baja",IF(J106&lt;=500,"Media",IF(J106&lt;=5000,"Alta","Muy Alta")))))</f>
        <v>Media</v>
      </c>
      <c r="L106" s="339">
        <f>IF(K106="","",IF(K106="Muy Baja",0.2,IF(K106="Baja",0.4,IF(K106="Media",0.6,IF(K106="Alta",0.8,IF(K106="Muy Alta",1,))))))</f>
        <v>0.6</v>
      </c>
      <c r="M106" s="360" t="s">
        <v>489</v>
      </c>
      <c r="N106" s="150" t="str">
        <f ca="1">IF(NOT(ISERROR(MATCH(M106,'Tabla Impacto'!$B$221:$B$223,0))),'Tabla Impacto'!$F$223&amp;"Por favor no seleccionar los criterios de impacto(Afectación Económica o presupuestal y Pérdida Reputacional)",M106)</f>
        <v xml:space="preserve"> El riesgo afecta la imagen de la entidad con efecto publicitario sostenido a nivel de sector administrativo, nivel departamental o municipal</v>
      </c>
      <c r="O106" s="336" t="str">
        <f ca="1">IF(OR(N106='Tabla Impacto'!$C$11,N106='Tabla Impacto'!$D$11),"Leve",IF(OR(N106='Tabla Impacto'!$C$12,N106='Tabla Impacto'!$D$12),"Menor",IF(OR(N106='Tabla Impacto'!$C$13,N106='Tabla Impacto'!$D$13),"Moderado",IF(OR(N106='Tabla Impacto'!$C$14,N106='Tabla Impacto'!$D$14),"Mayor",IF(OR(N106='Tabla Impacto'!$C$15,N106='Tabla Impacto'!$D$15),"Catastrófico","")))))</f>
        <v>Mayor</v>
      </c>
      <c r="P106" s="339">
        <f ca="1">IF(O106="","",IF(O106="Leve",0.2,IF(O106="Menor",0.4,IF(O106="Moderado",0.6,IF(O106="Mayor",0.8,IF(O106="Catastrófico",1,))))))</f>
        <v>0.8</v>
      </c>
      <c r="Q106" s="342" t="str">
        <f ca="1">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Alto</v>
      </c>
      <c r="R106" s="151">
        <v>1</v>
      </c>
      <c r="S106" s="147" t="s">
        <v>349</v>
      </c>
      <c r="T106" s="148" t="str">
        <f t="shared" ref="T106:T108" si="163">IF(OR(U106="Preventivo",U106="Detectivo"),"Probabilidad",IF(U106="Correctivo","Impacto",""))</f>
        <v>Probabilidad</v>
      </c>
      <c r="U106" s="152" t="s">
        <v>14</v>
      </c>
      <c r="V106" s="152" t="s">
        <v>9</v>
      </c>
      <c r="W106" s="153" t="str">
        <f t="shared" ref="W106:W107" si="164">IF(AND(U106="Preventivo",V106="Automático"),"50%",IF(AND(U106="Preventivo",V106="Manual"),"40%",IF(AND(U106="Detectivo",V106="Automático"),"40%",IF(AND(U106="Detectivo",V106="Manual"),"30%",IF(AND(U106="Correctivo",V106="Automático"),"35%",IF(AND(U106="Correctivo",V106="Manual"),"25%",""))))))</f>
        <v>40%</v>
      </c>
      <c r="X106" s="152" t="s">
        <v>19</v>
      </c>
      <c r="Y106" s="152" t="s">
        <v>22</v>
      </c>
      <c r="Z106" s="152" t="s">
        <v>110</v>
      </c>
      <c r="AA106" s="127">
        <f t="shared" ref="AA106" si="165">IFERROR(IF(T106="Probabilidad",(L106-(+L106*W106)),IF(T106="Impacto",L106,"")),"")</f>
        <v>0.36</v>
      </c>
      <c r="AB106" s="141" t="str">
        <f t="shared" ref="AB106:AB108" si="166">IFERROR(IF(AA106="","",IF(AA106&lt;=0.2,"Muy Baja",IF(AA106&lt;=0.4,"Baja",IF(AA106&lt;=0.6,"Media",IF(AA106&lt;=0.8,"Alta","Muy Alta"))))),"")</f>
        <v>Baja</v>
      </c>
      <c r="AC106" s="142">
        <f t="shared" ref="AC106:AC108" si="167">+AA106</f>
        <v>0.36</v>
      </c>
      <c r="AD106" s="141" t="str">
        <f t="shared" ref="AD106:AD108" ca="1" si="168">IFERROR(IF(AE106="","",IF(AE106&lt;=0.2,"Leve",IF(AE106&lt;=0.4,"Menor",IF(AE106&lt;=0.6,"Moderado",IF(AE106&lt;=0.8,"Mayor","Catastrófico"))))),"")</f>
        <v>Mayor</v>
      </c>
      <c r="AE106" s="142">
        <f t="shared" ref="AE106:AE108" ca="1" si="169">IFERROR(IF(T106="Impacto",(P106-(+P106*W106)),IF(T106="Probabilidad",P106,"")),"")</f>
        <v>0.8</v>
      </c>
      <c r="AF106" s="143" t="str">
        <f t="shared" ref="AF106:AF108" ca="1" si="170">IFERROR(IF(OR(AND(AB106="Muy Baja",AD106="Leve"),AND(AB106="Muy Baja",AD106="Menor"),AND(AB106="Baja",AD106="Leve")),"Bajo",IF(OR(AND(AB106="Muy baja",AD106="Moderado"),AND(AB106="Baja",AD106="Menor"),AND(AB106="Baja",AD106="Moderado"),AND(AB106="Media",AD106="Leve"),AND(AB106="Media",AD106="Menor"),AND(AB106="Media",AD106="Moderado"),AND(AB106="Alta",AD106="Leve"),AND(AB106="Alta",AD106="Menor")),"Moderado",IF(OR(AND(AB106="Muy Baja",AD106="Mayor"),AND(AB106="Baja",AD106="Mayor"),AND(AB106="Media",AD106="Mayor"),AND(AB106="Alta",AD106="Moderado"),AND(AB106="Alta",AD106="Mayor"),AND(AB106="Muy Alta",AD106="Leve"),AND(AB106="Muy Alta",AD106="Menor"),AND(AB106="Muy Alta",AD106="Moderado"),AND(AB106="Muy Alta",AD106="Mayor")),"Alto",IF(OR(AND(AB106="Muy Baja",AD106="Catastrófico"),AND(AB106="Baja",AD106="Catastrófico"),AND(AB106="Media",AD106="Catastrófico"),AND(AB106="Alta",AD106="Catastrófico"),AND(AB106="Muy Alta",AD106="Catastrófico")),"Extremo","")))),"")</f>
        <v>Alto</v>
      </c>
      <c r="AG106" s="144" t="s">
        <v>122</v>
      </c>
      <c r="AH106" s="154" t="s">
        <v>312</v>
      </c>
      <c r="AI106" s="155" t="s">
        <v>212</v>
      </c>
      <c r="AJ106" s="156" t="s">
        <v>199</v>
      </c>
      <c r="AK106" s="156" t="s">
        <v>199</v>
      </c>
      <c r="AL106" s="154" t="s">
        <v>402</v>
      </c>
      <c r="AM106" s="137"/>
    </row>
    <row r="107" spans="1:39" s="136" customFormat="1" ht="151.5" customHeight="1" x14ac:dyDescent="0.25">
      <c r="A107" s="335"/>
      <c r="B107" s="333"/>
      <c r="C107" s="373"/>
      <c r="D107" s="373"/>
      <c r="E107" s="349"/>
      <c r="F107" s="349"/>
      <c r="G107" s="349"/>
      <c r="H107" s="352"/>
      <c r="I107" s="349"/>
      <c r="J107" s="346"/>
      <c r="K107" s="337"/>
      <c r="L107" s="340"/>
      <c r="M107" s="361"/>
      <c r="N107" s="157"/>
      <c r="O107" s="337"/>
      <c r="P107" s="340"/>
      <c r="Q107" s="343"/>
      <c r="R107" s="151">
        <v>2</v>
      </c>
      <c r="S107" s="147" t="s">
        <v>344</v>
      </c>
      <c r="T107" s="148" t="str">
        <f t="shared" si="163"/>
        <v>Probabilidad</v>
      </c>
      <c r="U107" s="152" t="s">
        <v>15</v>
      </c>
      <c r="V107" s="152" t="s">
        <v>10</v>
      </c>
      <c r="W107" s="153" t="str">
        <f t="shared" si="164"/>
        <v>40%</v>
      </c>
      <c r="X107" s="152" t="s">
        <v>19</v>
      </c>
      <c r="Y107" s="152" t="s">
        <v>22</v>
      </c>
      <c r="Z107" s="152" t="s">
        <v>110</v>
      </c>
      <c r="AA107" s="127">
        <f>IFERROR(IF(T107="Probabilidad",(AA106-(+AA106*W107)),IF(T107="Impacto",L107,"")),"")</f>
        <v>0.216</v>
      </c>
      <c r="AB107" s="141" t="str">
        <f t="shared" si="166"/>
        <v>Baja</v>
      </c>
      <c r="AC107" s="142">
        <f t="shared" si="167"/>
        <v>0.216</v>
      </c>
      <c r="AD107" s="141" t="str">
        <f t="shared" si="168"/>
        <v>Mayor</v>
      </c>
      <c r="AE107" s="142">
        <v>0.8</v>
      </c>
      <c r="AF107" s="143" t="str">
        <f t="shared" si="170"/>
        <v>Alto</v>
      </c>
      <c r="AG107" s="144" t="s">
        <v>122</v>
      </c>
      <c r="AH107" s="158" t="s">
        <v>406</v>
      </c>
      <c r="AI107" s="155" t="s">
        <v>203</v>
      </c>
      <c r="AJ107" s="156" t="s">
        <v>199</v>
      </c>
      <c r="AK107" s="156" t="s">
        <v>199</v>
      </c>
      <c r="AL107" s="154" t="s">
        <v>407</v>
      </c>
      <c r="AM107" s="137"/>
    </row>
    <row r="108" spans="1:39" s="136" customFormat="1" ht="151.5" customHeight="1" x14ac:dyDescent="0.25">
      <c r="A108" s="335"/>
      <c r="B108" s="334"/>
      <c r="C108" s="373"/>
      <c r="D108" s="373"/>
      <c r="E108" s="349"/>
      <c r="F108" s="349"/>
      <c r="G108" s="349"/>
      <c r="H108" s="352"/>
      <c r="I108" s="349"/>
      <c r="J108" s="346"/>
      <c r="K108" s="338"/>
      <c r="L108" s="341"/>
      <c r="M108" s="361"/>
      <c r="N108" s="157"/>
      <c r="O108" s="338"/>
      <c r="P108" s="341"/>
      <c r="Q108" s="344"/>
      <c r="R108" s="151">
        <v>3</v>
      </c>
      <c r="S108" s="147"/>
      <c r="T108" s="148" t="str">
        <f t="shared" si="163"/>
        <v/>
      </c>
      <c r="U108" s="152"/>
      <c r="V108" s="152"/>
      <c r="W108" s="153"/>
      <c r="X108" s="152"/>
      <c r="Y108" s="152"/>
      <c r="Z108" s="152"/>
      <c r="AA108" s="127" t="str">
        <f>IFERROR(IF(T108="Probabilidad",(AA107-(+AA107*W108)),IF(T108="Impacto",L108,"")),"")</f>
        <v/>
      </c>
      <c r="AB108" s="141" t="str">
        <f t="shared" si="166"/>
        <v/>
      </c>
      <c r="AC108" s="142" t="str">
        <f t="shared" si="167"/>
        <v/>
      </c>
      <c r="AD108" s="141" t="str">
        <f t="shared" si="168"/>
        <v/>
      </c>
      <c r="AE108" s="142" t="str">
        <f t="shared" si="169"/>
        <v/>
      </c>
      <c r="AF108" s="143" t="str">
        <f t="shared" si="170"/>
        <v/>
      </c>
      <c r="AG108" s="144"/>
      <c r="AH108" s="147"/>
      <c r="AI108" s="137"/>
      <c r="AJ108" s="138"/>
      <c r="AK108" s="138"/>
      <c r="AL108" s="147"/>
      <c r="AM108" s="137"/>
    </row>
    <row r="109" spans="1:39" s="136" customFormat="1" ht="151.5" customHeight="1" x14ac:dyDescent="0.25">
      <c r="A109" s="335">
        <v>36</v>
      </c>
      <c r="B109" s="332" t="s">
        <v>317</v>
      </c>
      <c r="C109" s="365" t="s">
        <v>350</v>
      </c>
      <c r="D109" s="365" t="s">
        <v>408</v>
      </c>
      <c r="E109" s="348" t="s">
        <v>120</v>
      </c>
      <c r="F109" s="348" t="s">
        <v>463</v>
      </c>
      <c r="G109" s="348" t="s">
        <v>464</v>
      </c>
      <c r="H109" s="351" t="s">
        <v>409</v>
      </c>
      <c r="I109" s="348" t="s">
        <v>327</v>
      </c>
      <c r="J109" s="345">
        <v>35</v>
      </c>
      <c r="K109" s="336" t="str">
        <f>IF(J109&lt;=0,"",IF(J109&lt;=2,"Muy Baja",IF(J109&lt;=24,"Baja",IF(J109&lt;=500,"Media",IF(J109&lt;=5000,"Alta","Muy Alta")))))</f>
        <v>Media</v>
      </c>
      <c r="L109" s="339">
        <f>IF(K109="","",IF(K109="Muy Baja",0.2,IF(K109="Baja",0.4,IF(K109="Media",0.6,IF(K109="Alta",0.8,IF(K109="Muy Alta",1,))))))</f>
        <v>0.6</v>
      </c>
      <c r="M109" s="360" t="s">
        <v>487</v>
      </c>
      <c r="N109" s="150" t="str">
        <f ca="1">IF(NOT(ISERROR(MATCH(M109,'Tabla Impacto'!$B$221:$B$223,0))),'Tabla Impacto'!$F$223&amp;"Por favor no seleccionar los criterios de impacto(Afectación Económica o presupuestal y Pérdida Reputacional)",M109)</f>
        <v xml:space="preserve"> El riesgo afecta la imagen de la entidad internamente, de conocimiento general, nivel interno, de junta directiva y accionistas y/o de proveedores</v>
      </c>
      <c r="O109" s="336" t="str">
        <f ca="1">IF(OR(N109='Tabla Impacto'!$C$11,N109='Tabla Impacto'!$D$11),"Leve",IF(OR(N109='Tabla Impacto'!$C$12,N109='Tabla Impacto'!$D$12),"Menor",IF(OR(N109='Tabla Impacto'!$C$13,N109='Tabla Impacto'!$D$13),"Moderado",IF(OR(N109='Tabla Impacto'!$C$14,N109='Tabla Impacto'!$D$14),"Mayor",IF(OR(N109='Tabla Impacto'!$C$15,N109='Tabla Impacto'!$D$15),"Catastrófico","")))))</f>
        <v>Menor</v>
      </c>
      <c r="P109" s="339">
        <f ca="1">IF(O109="","",IF(O109="Leve",0.2,IF(O109="Menor",0.4,IF(O109="Moderado",0.6,IF(O109="Mayor",0.8,IF(O109="Catastrófico",1,))))))</f>
        <v>0.4</v>
      </c>
      <c r="Q109" s="342" t="str">
        <f ca="1">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Moderado</v>
      </c>
      <c r="R109" s="151">
        <v>1</v>
      </c>
      <c r="S109" s="147" t="s">
        <v>335</v>
      </c>
      <c r="T109" s="148" t="str">
        <f t="shared" ref="T109:T120" si="171">IF(OR(U109="Preventivo",U109="Detectivo"),"Probabilidad",IF(U109="Correctivo","Impacto",""))</f>
        <v>Probabilidad</v>
      </c>
      <c r="U109" s="152" t="s">
        <v>14</v>
      </c>
      <c r="V109" s="152" t="s">
        <v>9</v>
      </c>
      <c r="W109" s="153" t="str">
        <f t="shared" ref="W109:W119" si="172">IF(AND(U109="Preventivo",V109="Automático"),"50%",IF(AND(U109="Preventivo",V109="Manual"),"40%",IF(AND(U109="Detectivo",V109="Automático"),"40%",IF(AND(U109="Detectivo",V109="Manual"),"30%",IF(AND(U109="Correctivo",V109="Automático"),"35%",IF(AND(U109="Correctivo",V109="Manual"),"25%",""))))))</f>
        <v>40%</v>
      </c>
      <c r="X109" s="152" t="s">
        <v>19</v>
      </c>
      <c r="Y109" s="152" t="s">
        <v>22</v>
      </c>
      <c r="Z109" s="152" t="s">
        <v>110</v>
      </c>
      <c r="AA109" s="127">
        <f t="shared" ref="AA109:AA118" si="173">IFERROR(IF(T109="Probabilidad",(L109-(+L109*W109)),IF(T109="Impacto",L109,"")),"")</f>
        <v>0.36</v>
      </c>
      <c r="AB109" s="141" t="str">
        <f t="shared" ref="AB109:AB119" si="174">IFERROR(IF(AA109="","",IF(AA109&lt;=0.2,"Muy Baja",IF(AA109&lt;=0.4,"Baja",IF(AA109&lt;=0.6,"Media",IF(AA109&lt;=0.8,"Alta","Muy Alta"))))),"")</f>
        <v>Baja</v>
      </c>
      <c r="AC109" s="142">
        <f t="shared" ref="AC109:AC119" si="175">+AA109</f>
        <v>0.36</v>
      </c>
      <c r="AD109" s="141" t="str">
        <f t="shared" ref="AD109:AD119" ca="1" si="176">IFERROR(IF(AE109="","",IF(AE109&lt;=0.2,"Leve",IF(AE109&lt;=0.4,"Menor",IF(AE109&lt;=0.6,"Moderado",IF(AE109&lt;=0.8,"Mayor","Catastrófico"))))),"")</f>
        <v>Menor</v>
      </c>
      <c r="AE109" s="142">
        <f t="shared" ref="AE109:AE119" ca="1" si="177">IFERROR(IF(T109="Impacto",(P109-(+P109*W109)),IF(T109="Probabilidad",P109,"")),"")</f>
        <v>0.4</v>
      </c>
      <c r="AF109" s="143" t="str">
        <f t="shared" ref="AF109:AF119" ca="1" si="178">IFERROR(IF(OR(AND(AB109="Muy Baja",AD109="Leve"),AND(AB109="Muy Baja",AD109="Menor"),AND(AB109="Baja",AD109="Leve")),"Bajo",IF(OR(AND(AB109="Muy baja",AD109="Moderado"),AND(AB109="Baja",AD109="Menor"),AND(AB109="Baja",AD109="Moderado"),AND(AB109="Media",AD109="Leve"),AND(AB109="Media",AD109="Menor"),AND(AB109="Media",AD109="Moderado"),AND(AB109="Alta",AD109="Leve"),AND(AB109="Alta",AD109="Menor")),"Moderado",IF(OR(AND(AB109="Muy Baja",AD109="Mayor"),AND(AB109="Baja",AD109="Mayor"),AND(AB109="Media",AD109="Mayor"),AND(AB109="Alta",AD109="Moderado"),AND(AB109="Alta",AD109="Mayor"),AND(AB109="Muy Alta",AD109="Leve"),AND(AB109="Muy Alta",AD109="Menor"),AND(AB109="Muy Alta",AD109="Moderado"),AND(AB109="Muy Alta",AD109="Mayor")),"Alto",IF(OR(AND(AB109="Muy Baja",AD109="Catastrófico"),AND(AB109="Baja",AD109="Catastrófico"),AND(AB109="Media",AD109="Catastrófico"),AND(AB109="Alta",AD109="Catastrófico"),AND(AB109="Muy Alta",AD109="Catastrófico")),"Extremo","")))),"")</f>
        <v>Moderado</v>
      </c>
      <c r="AG109" s="144" t="s">
        <v>122</v>
      </c>
      <c r="AH109" s="147" t="s">
        <v>509</v>
      </c>
      <c r="AI109" s="137" t="s">
        <v>260</v>
      </c>
      <c r="AJ109" s="138">
        <v>44563</v>
      </c>
      <c r="AK109" s="138" t="s">
        <v>370</v>
      </c>
      <c r="AL109" s="147" t="s">
        <v>410</v>
      </c>
      <c r="AM109" s="137"/>
    </row>
    <row r="110" spans="1:39" s="136" customFormat="1" ht="151.5" customHeight="1" x14ac:dyDescent="0.25">
      <c r="A110" s="335"/>
      <c r="B110" s="333"/>
      <c r="C110" s="366"/>
      <c r="D110" s="373"/>
      <c r="E110" s="349"/>
      <c r="F110" s="349"/>
      <c r="G110" s="349"/>
      <c r="H110" s="352"/>
      <c r="I110" s="349"/>
      <c r="J110" s="346"/>
      <c r="K110" s="337"/>
      <c r="L110" s="340"/>
      <c r="M110" s="361"/>
      <c r="N110" s="157"/>
      <c r="O110" s="337"/>
      <c r="P110" s="340"/>
      <c r="Q110" s="343"/>
      <c r="R110" s="151">
        <v>2</v>
      </c>
      <c r="S110" s="147" t="s">
        <v>345</v>
      </c>
      <c r="T110" s="148" t="str">
        <f t="shared" si="171"/>
        <v>Probabilidad</v>
      </c>
      <c r="U110" s="152" t="s">
        <v>15</v>
      </c>
      <c r="V110" s="152" t="s">
        <v>9</v>
      </c>
      <c r="W110" s="153" t="str">
        <f t="shared" si="172"/>
        <v>30%</v>
      </c>
      <c r="X110" s="152" t="s">
        <v>19</v>
      </c>
      <c r="Y110" s="152" t="s">
        <v>22</v>
      </c>
      <c r="Z110" s="152" t="s">
        <v>110</v>
      </c>
      <c r="AA110" s="127">
        <f>IFERROR(IF(T110="Probabilidad",(AA109-(+AA109*W110)),IF(T110="Impacto",L110,"")),"")</f>
        <v>0.252</v>
      </c>
      <c r="AB110" s="141" t="str">
        <f t="shared" si="174"/>
        <v>Baja</v>
      </c>
      <c r="AC110" s="142">
        <f t="shared" si="175"/>
        <v>0.252</v>
      </c>
      <c r="AD110" s="141" t="str">
        <f t="shared" si="176"/>
        <v>Menor</v>
      </c>
      <c r="AE110" s="142">
        <v>0.4</v>
      </c>
      <c r="AF110" s="143" t="str">
        <f t="shared" si="178"/>
        <v>Moderado</v>
      </c>
      <c r="AG110" s="144" t="s">
        <v>122</v>
      </c>
      <c r="AH110" s="147" t="s">
        <v>509</v>
      </c>
      <c r="AI110" s="137" t="s">
        <v>260</v>
      </c>
      <c r="AJ110" s="138">
        <v>44563</v>
      </c>
      <c r="AK110" s="138" t="s">
        <v>370</v>
      </c>
      <c r="AL110" s="147" t="s">
        <v>410</v>
      </c>
      <c r="AM110" s="137"/>
    </row>
    <row r="111" spans="1:39" s="136" customFormat="1" ht="151.5" customHeight="1" x14ac:dyDescent="0.25">
      <c r="A111" s="335"/>
      <c r="B111" s="334"/>
      <c r="C111" s="366"/>
      <c r="D111" s="373"/>
      <c r="E111" s="349"/>
      <c r="F111" s="349"/>
      <c r="G111" s="349"/>
      <c r="H111" s="352"/>
      <c r="I111" s="349"/>
      <c r="J111" s="346"/>
      <c r="K111" s="338"/>
      <c r="L111" s="341"/>
      <c r="M111" s="361"/>
      <c r="N111" s="157"/>
      <c r="O111" s="338"/>
      <c r="P111" s="341"/>
      <c r="Q111" s="344"/>
      <c r="R111" s="151">
        <v>3</v>
      </c>
      <c r="S111" s="147"/>
      <c r="T111" s="148" t="str">
        <f t="shared" si="171"/>
        <v/>
      </c>
      <c r="U111" s="152"/>
      <c r="V111" s="152"/>
      <c r="W111" s="153"/>
      <c r="X111" s="152"/>
      <c r="Y111" s="152"/>
      <c r="Z111" s="152"/>
      <c r="AA111" s="127" t="str">
        <f>IFERROR(IF(T111="Probabilidad",(AA110-(+AA110*W111)),IF(T111="Impacto",L111,"")),"")</f>
        <v/>
      </c>
      <c r="AB111" s="141" t="str">
        <f t="shared" si="174"/>
        <v/>
      </c>
      <c r="AC111" s="142" t="str">
        <f t="shared" si="175"/>
        <v/>
      </c>
      <c r="AD111" s="141" t="str">
        <f t="shared" si="176"/>
        <v/>
      </c>
      <c r="AE111" s="142" t="str">
        <f t="shared" si="177"/>
        <v/>
      </c>
      <c r="AF111" s="143" t="str">
        <f t="shared" si="178"/>
        <v/>
      </c>
      <c r="AG111" s="144"/>
      <c r="AH111" s="147"/>
      <c r="AI111" s="137"/>
      <c r="AJ111" s="138"/>
      <c r="AK111" s="138"/>
      <c r="AL111" s="147"/>
      <c r="AM111" s="137"/>
    </row>
    <row r="112" spans="1:39" s="136" customFormat="1" ht="151.5" customHeight="1" x14ac:dyDescent="0.25">
      <c r="A112" s="335">
        <v>37</v>
      </c>
      <c r="B112" s="332" t="s">
        <v>317</v>
      </c>
      <c r="C112" s="365" t="s">
        <v>350</v>
      </c>
      <c r="D112" s="365" t="s">
        <v>408</v>
      </c>
      <c r="E112" s="348" t="s">
        <v>120</v>
      </c>
      <c r="F112" s="348" t="s">
        <v>465</v>
      </c>
      <c r="G112" s="348" t="s">
        <v>466</v>
      </c>
      <c r="H112" s="351" t="s">
        <v>336</v>
      </c>
      <c r="I112" s="348" t="s">
        <v>327</v>
      </c>
      <c r="J112" s="345">
        <v>12</v>
      </c>
      <c r="K112" s="336" t="str">
        <f>IF(J112&lt;=0,"",IF(J112&lt;=2,"Muy Baja",IF(J112&lt;=24,"Baja",IF(J112&lt;=500,"Media",IF(J112&lt;=5000,"Alta","Muy Alta")))))</f>
        <v>Baja</v>
      </c>
      <c r="L112" s="339">
        <f>IF(K112="","",IF(K112="Muy Baja",0.2,IF(K112="Baja",0.4,IF(K112="Media",0.6,IF(K112="Alta",0.8,IF(K112="Muy Alta",1,))))))</f>
        <v>0.4</v>
      </c>
      <c r="M112" s="360" t="s">
        <v>487</v>
      </c>
      <c r="N112" s="150" t="str">
        <f ca="1">IF(NOT(ISERROR(MATCH(M112,'Tabla Impacto'!$B$221:$B$223,0))),'Tabla Impacto'!$F$223&amp;"Por favor no seleccionar los criterios de impacto(Afectación Económica o presupuestal y Pérdida Reputacional)",M112)</f>
        <v xml:space="preserve"> El riesgo afecta la imagen de la entidad internamente, de conocimiento general, nivel interno, de junta directiva y accionistas y/o de proveedores</v>
      </c>
      <c r="O112" s="336" t="str">
        <f ca="1">IF(OR(N112='Tabla Impacto'!$C$11,N112='Tabla Impacto'!$D$11),"Leve",IF(OR(N112='Tabla Impacto'!$C$12,N112='Tabla Impacto'!$D$12),"Menor",IF(OR(N112='Tabla Impacto'!$C$13,N112='Tabla Impacto'!$D$13),"Moderado",IF(OR(N112='Tabla Impacto'!$C$14,N112='Tabla Impacto'!$D$14),"Mayor",IF(OR(N112='Tabla Impacto'!$C$15,N112='Tabla Impacto'!$D$15),"Catastrófico","")))))</f>
        <v>Menor</v>
      </c>
      <c r="P112" s="339">
        <f ca="1">IF(O112="","",IF(O112="Leve",0.2,IF(O112="Menor",0.4,IF(O112="Moderado",0.6,IF(O112="Mayor",0.8,IF(O112="Catastrófico",1,))))))</f>
        <v>0.4</v>
      </c>
      <c r="Q112" s="342" t="str">
        <f ca="1">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Moderado</v>
      </c>
      <c r="R112" s="151">
        <v>1</v>
      </c>
      <c r="S112" s="147" t="s">
        <v>510</v>
      </c>
      <c r="T112" s="148" t="str">
        <f t="shared" si="171"/>
        <v>Probabilidad</v>
      </c>
      <c r="U112" s="152" t="s">
        <v>14</v>
      </c>
      <c r="V112" s="152" t="s">
        <v>9</v>
      </c>
      <c r="W112" s="153" t="str">
        <f t="shared" si="172"/>
        <v>40%</v>
      </c>
      <c r="X112" s="152" t="s">
        <v>19</v>
      </c>
      <c r="Y112" s="152" t="s">
        <v>22</v>
      </c>
      <c r="Z112" s="152" t="s">
        <v>110</v>
      </c>
      <c r="AA112" s="127">
        <f t="shared" si="173"/>
        <v>0.24</v>
      </c>
      <c r="AB112" s="141" t="str">
        <f t="shared" si="174"/>
        <v>Baja</v>
      </c>
      <c r="AC112" s="142">
        <f t="shared" si="175"/>
        <v>0.24</v>
      </c>
      <c r="AD112" s="141" t="str">
        <f t="shared" ca="1" si="176"/>
        <v>Menor</v>
      </c>
      <c r="AE112" s="142">
        <f t="shared" ca="1" si="177"/>
        <v>0.4</v>
      </c>
      <c r="AF112" s="143" t="str">
        <f t="shared" ca="1" si="178"/>
        <v>Moderado</v>
      </c>
      <c r="AG112" s="144" t="s">
        <v>122</v>
      </c>
      <c r="AH112" s="147" t="s">
        <v>511</v>
      </c>
      <c r="AI112" s="137" t="s">
        <v>203</v>
      </c>
      <c r="AJ112" s="138">
        <v>44568</v>
      </c>
      <c r="AK112" s="138" t="s">
        <v>370</v>
      </c>
      <c r="AL112" s="147" t="s">
        <v>411</v>
      </c>
      <c r="AM112" s="137"/>
    </row>
    <row r="113" spans="1:39" s="136" customFormat="1" ht="151.5" customHeight="1" x14ac:dyDescent="0.25">
      <c r="A113" s="335"/>
      <c r="B113" s="333"/>
      <c r="C113" s="366"/>
      <c r="D113" s="373"/>
      <c r="E113" s="349"/>
      <c r="F113" s="349"/>
      <c r="G113" s="349"/>
      <c r="H113" s="352"/>
      <c r="I113" s="349"/>
      <c r="J113" s="346"/>
      <c r="K113" s="337"/>
      <c r="L113" s="340"/>
      <c r="M113" s="361"/>
      <c r="N113" s="157"/>
      <c r="O113" s="337"/>
      <c r="P113" s="340"/>
      <c r="Q113" s="343"/>
      <c r="R113" s="151">
        <v>2</v>
      </c>
      <c r="S113" s="147" t="s">
        <v>358</v>
      </c>
      <c r="T113" s="148" t="str">
        <f t="shared" si="171"/>
        <v>Probabilidad</v>
      </c>
      <c r="U113" s="152" t="s">
        <v>15</v>
      </c>
      <c r="V113" s="152" t="s">
        <v>9</v>
      </c>
      <c r="W113" s="153" t="str">
        <f t="shared" si="172"/>
        <v>30%</v>
      </c>
      <c r="X113" s="152" t="s">
        <v>19</v>
      </c>
      <c r="Y113" s="152" t="s">
        <v>22</v>
      </c>
      <c r="Z113" s="152" t="s">
        <v>110</v>
      </c>
      <c r="AA113" s="127">
        <f>IFERROR(IF(T113="Probabilidad",(AA112-(+AA112*W113)),IF(T113="Impacto",L113,"")),"")</f>
        <v>0.16799999999999998</v>
      </c>
      <c r="AB113" s="141" t="str">
        <f t="shared" si="174"/>
        <v>Muy Baja</v>
      </c>
      <c r="AC113" s="142">
        <f t="shared" si="175"/>
        <v>0.16799999999999998</v>
      </c>
      <c r="AD113" s="141" t="str">
        <f t="shared" si="176"/>
        <v>Menor</v>
      </c>
      <c r="AE113" s="142">
        <v>0.4</v>
      </c>
      <c r="AF113" s="143" t="str">
        <f t="shared" si="178"/>
        <v>Bajo</v>
      </c>
      <c r="AG113" s="144" t="s">
        <v>122</v>
      </c>
      <c r="AH113" s="147" t="s">
        <v>512</v>
      </c>
      <c r="AI113" s="137" t="s">
        <v>203</v>
      </c>
      <c r="AJ113" s="138">
        <v>44564</v>
      </c>
      <c r="AK113" s="138" t="s">
        <v>370</v>
      </c>
      <c r="AL113" s="147" t="s">
        <v>411</v>
      </c>
      <c r="AM113" s="137"/>
    </row>
    <row r="114" spans="1:39" s="136" customFormat="1" ht="151.5" customHeight="1" x14ac:dyDescent="0.25">
      <c r="A114" s="335"/>
      <c r="B114" s="334"/>
      <c r="C114" s="366"/>
      <c r="D114" s="373"/>
      <c r="E114" s="349"/>
      <c r="F114" s="349"/>
      <c r="G114" s="349"/>
      <c r="H114" s="352"/>
      <c r="I114" s="349"/>
      <c r="J114" s="346"/>
      <c r="K114" s="338"/>
      <c r="L114" s="341"/>
      <c r="M114" s="361"/>
      <c r="N114" s="157"/>
      <c r="O114" s="338"/>
      <c r="P114" s="341"/>
      <c r="Q114" s="344"/>
      <c r="R114" s="151">
        <v>3</v>
      </c>
      <c r="S114" s="147"/>
      <c r="T114" s="148" t="str">
        <f t="shared" si="171"/>
        <v/>
      </c>
      <c r="U114" s="152"/>
      <c r="V114" s="152"/>
      <c r="W114" s="153"/>
      <c r="X114" s="152"/>
      <c r="Y114" s="152"/>
      <c r="Z114" s="152"/>
      <c r="AA114" s="127" t="str">
        <f>IFERROR(IF(T114="Probabilidad",(AA113-(+AA113*W114)),IF(T114="Impacto",L114,"")),"")</f>
        <v/>
      </c>
      <c r="AB114" s="141" t="str">
        <f t="shared" si="174"/>
        <v/>
      </c>
      <c r="AC114" s="142" t="str">
        <f t="shared" si="175"/>
        <v/>
      </c>
      <c r="AD114" s="141" t="str">
        <f t="shared" si="176"/>
        <v/>
      </c>
      <c r="AE114" s="142" t="str">
        <f t="shared" si="177"/>
        <v/>
      </c>
      <c r="AF114" s="143" t="str">
        <f t="shared" si="178"/>
        <v/>
      </c>
      <c r="AG114" s="144"/>
      <c r="AH114" s="147"/>
      <c r="AI114" s="137"/>
      <c r="AJ114" s="138"/>
      <c r="AK114" s="138"/>
      <c r="AL114" s="147"/>
      <c r="AM114" s="137"/>
    </row>
    <row r="115" spans="1:39" s="136" customFormat="1" ht="151.5" customHeight="1" x14ac:dyDescent="0.25">
      <c r="A115" s="335">
        <v>38</v>
      </c>
      <c r="B115" s="369" t="s">
        <v>317</v>
      </c>
      <c r="C115" s="365" t="s">
        <v>350</v>
      </c>
      <c r="D115" s="365" t="s">
        <v>412</v>
      </c>
      <c r="E115" s="348" t="s">
        <v>120</v>
      </c>
      <c r="F115" s="348" t="s">
        <v>467</v>
      </c>
      <c r="G115" s="348" t="s">
        <v>538</v>
      </c>
      <c r="H115" s="351" t="s">
        <v>545</v>
      </c>
      <c r="I115" s="348" t="s">
        <v>115</v>
      </c>
      <c r="J115" s="345">
        <v>3000</v>
      </c>
      <c r="K115" s="336" t="str">
        <f>IF(J115&lt;=0,"",IF(J115&lt;=2,"Muy Baja",IF(J115&lt;=24,"Baja",IF(J115&lt;=500,"Media",IF(J115&lt;=5000,"Alta","Muy Alta")))))</f>
        <v>Alta</v>
      </c>
      <c r="L115" s="339">
        <f>IF(K115="","",IF(K115="Muy Baja",0.2,IF(K115="Baja",0.4,IF(K115="Media",0.6,IF(K115="Alta",0.8,IF(K115="Muy Alta",1,))))))</f>
        <v>0.8</v>
      </c>
      <c r="M115" s="360" t="s">
        <v>481</v>
      </c>
      <c r="N115" s="150" t="str">
        <f ca="1">IF(NOT(ISERROR(MATCH(M115,'Tabla Impacto'!$B$221:$B$223,0))),'Tabla Impacto'!$F$223&amp;"Por favor no seleccionar los criterios de impacto(Afectación Económica o presupuestal y Pérdida Reputacional)",M115)</f>
        <v xml:space="preserve"> Entre 50 y 100 SMLMV </v>
      </c>
      <c r="O115" s="336" t="str">
        <f ca="1">IF(OR(N115='Tabla Impacto'!$C$11,N115='Tabla Impacto'!$D$11),"Leve",IF(OR(N115='Tabla Impacto'!$C$12,N115='Tabla Impacto'!$D$12),"Menor",IF(OR(N115='Tabla Impacto'!$C$13,N115='Tabla Impacto'!$D$13),"Moderado",IF(OR(N115='Tabla Impacto'!$C$14,N115='Tabla Impacto'!$D$14),"Mayor",IF(OR(N115='Tabla Impacto'!$C$15,N115='Tabla Impacto'!$D$15),"Catastrófico","")))))</f>
        <v>Moderado</v>
      </c>
      <c r="P115" s="339">
        <f ca="1">IF(O115="","",IF(O115="Leve",0.2,IF(O115="Menor",0.4,IF(O115="Moderado",0.6,IF(O115="Mayor",0.8,IF(O115="Catastrófico",1,))))))</f>
        <v>0.6</v>
      </c>
      <c r="Q115" s="342" t="str">
        <f ca="1">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Alto</v>
      </c>
      <c r="R115" s="151">
        <v>1</v>
      </c>
      <c r="S115" s="147" t="s">
        <v>359</v>
      </c>
      <c r="T115" s="148" t="str">
        <f t="shared" si="171"/>
        <v>Probabilidad</v>
      </c>
      <c r="U115" s="152" t="s">
        <v>14</v>
      </c>
      <c r="V115" s="152" t="s">
        <v>9</v>
      </c>
      <c r="W115" s="153" t="str">
        <f t="shared" si="172"/>
        <v>40%</v>
      </c>
      <c r="X115" s="152" t="s">
        <v>19</v>
      </c>
      <c r="Y115" s="152" t="s">
        <v>22</v>
      </c>
      <c r="Z115" s="152" t="s">
        <v>110</v>
      </c>
      <c r="AA115" s="127">
        <f t="shared" si="173"/>
        <v>0.48</v>
      </c>
      <c r="AB115" s="141" t="str">
        <f t="shared" si="174"/>
        <v>Media</v>
      </c>
      <c r="AC115" s="142">
        <f t="shared" si="175"/>
        <v>0.48</v>
      </c>
      <c r="AD115" s="141" t="str">
        <f t="shared" ca="1" si="176"/>
        <v>Moderado</v>
      </c>
      <c r="AE115" s="142">
        <f t="shared" ca="1" si="177"/>
        <v>0.6</v>
      </c>
      <c r="AF115" s="143" t="str">
        <f t="shared" ca="1" si="178"/>
        <v>Moderado</v>
      </c>
      <c r="AG115" s="144" t="s">
        <v>122</v>
      </c>
      <c r="AH115" s="147" t="s">
        <v>513</v>
      </c>
      <c r="AI115" s="137" t="s">
        <v>203</v>
      </c>
      <c r="AJ115" s="138">
        <v>44564</v>
      </c>
      <c r="AK115" s="138" t="s">
        <v>370</v>
      </c>
      <c r="AL115" s="147" t="s">
        <v>410</v>
      </c>
      <c r="AM115" s="137"/>
    </row>
    <row r="116" spans="1:39" s="136" customFormat="1" ht="151.5" customHeight="1" x14ac:dyDescent="0.25">
      <c r="A116" s="335"/>
      <c r="B116" s="370"/>
      <c r="C116" s="366"/>
      <c r="D116" s="373"/>
      <c r="E116" s="349"/>
      <c r="F116" s="349"/>
      <c r="G116" s="349"/>
      <c r="H116" s="352"/>
      <c r="I116" s="349"/>
      <c r="J116" s="346"/>
      <c r="K116" s="337"/>
      <c r="L116" s="340"/>
      <c r="M116" s="361"/>
      <c r="N116" s="157"/>
      <c r="O116" s="337"/>
      <c r="P116" s="340"/>
      <c r="Q116" s="343"/>
      <c r="R116" s="151">
        <v>2</v>
      </c>
      <c r="S116" s="147" t="s">
        <v>413</v>
      </c>
      <c r="T116" s="148" t="str">
        <f t="shared" si="171"/>
        <v>Probabilidad</v>
      </c>
      <c r="U116" s="152" t="s">
        <v>14</v>
      </c>
      <c r="V116" s="152" t="s">
        <v>9</v>
      </c>
      <c r="W116" s="153" t="str">
        <f t="shared" si="172"/>
        <v>40%</v>
      </c>
      <c r="X116" s="152" t="s">
        <v>19</v>
      </c>
      <c r="Y116" s="152" t="s">
        <v>22</v>
      </c>
      <c r="Z116" s="152" t="s">
        <v>110</v>
      </c>
      <c r="AA116" s="127">
        <f>IFERROR(IF(T116="Probabilidad",(AA115-(+AA115*W116)),IF(T116="Impacto",L116,"")),"")</f>
        <v>0.28799999999999998</v>
      </c>
      <c r="AB116" s="141" t="str">
        <f t="shared" si="174"/>
        <v>Baja</v>
      </c>
      <c r="AC116" s="142">
        <f t="shared" si="175"/>
        <v>0.28799999999999998</v>
      </c>
      <c r="AD116" s="141" t="str">
        <f t="shared" si="176"/>
        <v>Menor</v>
      </c>
      <c r="AE116" s="142">
        <v>0.4</v>
      </c>
      <c r="AF116" s="143" t="str">
        <f t="shared" si="178"/>
        <v>Moderado</v>
      </c>
      <c r="AG116" s="144" t="s">
        <v>122</v>
      </c>
      <c r="AH116" s="147" t="s">
        <v>513</v>
      </c>
      <c r="AI116" s="137" t="s">
        <v>203</v>
      </c>
      <c r="AJ116" s="138">
        <v>44564</v>
      </c>
      <c r="AK116" s="138" t="s">
        <v>370</v>
      </c>
      <c r="AL116" s="147" t="s">
        <v>410</v>
      </c>
      <c r="AM116" s="137"/>
    </row>
    <row r="117" spans="1:39" s="136" customFormat="1" ht="151.5" customHeight="1" x14ac:dyDescent="0.25">
      <c r="A117" s="335"/>
      <c r="B117" s="371"/>
      <c r="C117" s="366"/>
      <c r="D117" s="373"/>
      <c r="E117" s="349"/>
      <c r="F117" s="349"/>
      <c r="G117" s="349"/>
      <c r="H117" s="352"/>
      <c r="I117" s="349"/>
      <c r="J117" s="346"/>
      <c r="K117" s="338"/>
      <c r="L117" s="341"/>
      <c r="M117" s="361"/>
      <c r="N117" s="157"/>
      <c r="O117" s="338"/>
      <c r="P117" s="341"/>
      <c r="Q117" s="344"/>
      <c r="R117" s="151">
        <v>3</v>
      </c>
      <c r="S117" s="147" t="s">
        <v>360</v>
      </c>
      <c r="T117" s="148" t="str">
        <f t="shared" si="171"/>
        <v>Probabilidad</v>
      </c>
      <c r="U117" s="152" t="s">
        <v>14</v>
      </c>
      <c r="V117" s="152" t="s">
        <v>9</v>
      </c>
      <c r="W117" s="153" t="str">
        <f t="shared" si="172"/>
        <v>40%</v>
      </c>
      <c r="X117" s="152" t="s">
        <v>19</v>
      </c>
      <c r="Y117" s="152" t="s">
        <v>22</v>
      </c>
      <c r="Z117" s="152" t="s">
        <v>110</v>
      </c>
      <c r="AA117" s="127">
        <f>IFERROR(IF(T117="Probabilidad",(AA116-(+A116*W117)),IF(T117="Impacto",L117,"")),"")</f>
        <v>0.28799999999999998</v>
      </c>
      <c r="AB117" s="141" t="str">
        <f t="shared" si="174"/>
        <v>Baja</v>
      </c>
      <c r="AC117" s="142">
        <f t="shared" si="175"/>
        <v>0.28799999999999998</v>
      </c>
      <c r="AD117" s="141" t="str">
        <f t="shared" si="176"/>
        <v>Menor</v>
      </c>
      <c r="AE117" s="142">
        <v>0.4</v>
      </c>
      <c r="AF117" s="143" t="str">
        <f t="shared" si="178"/>
        <v>Moderado</v>
      </c>
      <c r="AG117" s="144" t="s">
        <v>122</v>
      </c>
      <c r="AH117" s="147" t="s">
        <v>513</v>
      </c>
      <c r="AI117" s="137" t="s">
        <v>203</v>
      </c>
      <c r="AJ117" s="138">
        <v>44564</v>
      </c>
      <c r="AK117" s="138" t="s">
        <v>370</v>
      </c>
      <c r="AL117" s="147" t="s">
        <v>410</v>
      </c>
      <c r="AM117" s="137"/>
    </row>
    <row r="118" spans="1:39" s="136" customFormat="1" ht="151.5" customHeight="1" x14ac:dyDescent="0.25">
      <c r="A118" s="335">
        <v>39</v>
      </c>
      <c r="B118" s="332" t="s">
        <v>414</v>
      </c>
      <c r="C118" s="372" t="s">
        <v>415</v>
      </c>
      <c r="D118" s="365" t="s">
        <v>416</v>
      </c>
      <c r="E118" s="348" t="s">
        <v>120</v>
      </c>
      <c r="F118" s="367" t="s">
        <v>494</v>
      </c>
      <c r="G118" s="367" t="s">
        <v>417</v>
      </c>
      <c r="H118" s="351" t="s">
        <v>495</v>
      </c>
      <c r="I118" s="348" t="s">
        <v>327</v>
      </c>
      <c r="J118" s="345">
        <v>49</v>
      </c>
      <c r="K118" s="336" t="str">
        <f>IF(J118&lt;=0,"",IF(J118&lt;=2,"Muy Baja",IF(J118&lt;=24,"Baja",IF(J118&lt;=500,"Media",IF(J118&lt;=5000,"Alta","Muy Alta")))))</f>
        <v>Media</v>
      </c>
      <c r="L118" s="339">
        <f>IF(K118="","",IF(K118="Muy Baja",0.2,IF(K118="Baja",0.4,IF(K118="Media",0.6,IF(K118="Alta",0.8,IF(K118="Muy Alta",1,))))))</f>
        <v>0.6</v>
      </c>
      <c r="M118" s="360" t="s">
        <v>482</v>
      </c>
      <c r="N118" s="150" t="str">
        <f ca="1">IF(NOT(ISERROR(MATCH(M118,'Tabla Impacto'!$B$221:$B$223,0))),'Tabla Impacto'!$F$223&amp;"Por favor no seleccionar los criterios de impacto(Afectación Económica o presupuestal y Pérdida Reputacional)",M118)</f>
        <v xml:space="preserve"> El riesgo afecta la imagen de la entidad con algunos usuarios de relevancia frente al logro de los objetivos</v>
      </c>
      <c r="O118" s="336" t="str">
        <f ca="1">IF(OR(N118='Tabla Impacto'!$C$11,N118='Tabla Impacto'!$D$11),"Leve",IF(OR(N118='Tabla Impacto'!$C$12,N118='Tabla Impacto'!$D$12),"Menor",IF(OR(N118='Tabla Impacto'!$C$13,N118='Tabla Impacto'!$D$13),"Moderado",IF(OR(N118='Tabla Impacto'!$C$14,N118='Tabla Impacto'!$D$14),"Mayor",IF(OR(N118='Tabla Impacto'!$C$15,N118='Tabla Impacto'!$D$15),"Catastrófico","")))))</f>
        <v>Moderado</v>
      </c>
      <c r="P118" s="339">
        <f ca="1">IF(O118="","",IF(O118="Leve",0.2,IF(O118="Menor",0.4,IF(O118="Moderado",0.6,IF(O118="Mayor",0.8,IF(O118="Catastrófico",1,))))))</f>
        <v>0.6</v>
      </c>
      <c r="Q118" s="342" t="str">
        <f ca="1">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Moderado</v>
      </c>
      <c r="R118" s="151">
        <v>1</v>
      </c>
      <c r="S118" s="159" t="s">
        <v>496</v>
      </c>
      <c r="T118" s="148" t="str">
        <f t="shared" si="171"/>
        <v>Probabilidad</v>
      </c>
      <c r="U118" s="152" t="s">
        <v>14</v>
      </c>
      <c r="V118" s="152" t="s">
        <v>9</v>
      </c>
      <c r="W118" s="153" t="str">
        <f t="shared" si="172"/>
        <v>40%</v>
      </c>
      <c r="X118" s="152" t="s">
        <v>19</v>
      </c>
      <c r="Y118" s="152" t="s">
        <v>22</v>
      </c>
      <c r="Z118" s="152" t="s">
        <v>110</v>
      </c>
      <c r="AA118" s="127">
        <f t="shared" si="173"/>
        <v>0.36</v>
      </c>
      <c r="AB118" s="141" t="str">
        <f t="shared" si="174"/>
        <v>Baja</v>
      </c>
      <c r="AC118" s="142">
        <f t="shared" si="175"/>
        <v>0.36</v>
      </c>
      <c r="AD118" s="141" t="str">
        <f t="shared" ca="1" si="176"/>
        <v>Moderado</v>
      </c>
      <c r="AE118" s="142">
        <f t="shared" ca="1" si="177"/>
        <v>0.6</v>
      </c>
      <c r="AF118" s="143" t="str">
        <f t="shared" ca="1" si="178"/>
        <v>Moderado</v>
      </c>
      <c r="AG118" s="144" t="s">
        <v>122</v>
      </c>
      <c r="AH118" s="160" t="s">
        <v>419</v>
      </c>
      <c r="AI118" s="139" t="s">
        <v>418</v>
      </c>
      <c r="AJ118" s="138" t="s">
        <v>196</v>
      </c>
      <c r="AK118" s="138" t="s">
        <v>420</v>
      </c>
      <c r="AL118" s="145" t="s">
        <v>544</v>
      </c>
      <c r="AM118" s="137"/>
    </row>
    <row r="119" spans="1:39" s="136" customFormat="1" ht="151.5" customHeight="1" x14ac:dyDescent="0.25">
      <c r="A119" s="335"/>
      <c r="B119" s="333"/>
      <c r="C119" s="373"/>
      <c r="D119" s="373"/>
      <c r="E119" s="349"/>
      <c r="F119" s="349"/>
      <c r="G119" s="349"/>
      <c r="H119" s="352"/>
      <c r="I119" s="349"/>
      <c r="J119" s="346"/>
      <c r="K119" s="337"/>
      <c r="L119" s="340"/>
      <c r="M119" s="361"/>
      <c r="N119" s="157"/>
      <c r="O119" s="337"/>
      <c r="P119" s="340"/>
      <c r="Q119" s="343"/>
      <c r="R119" s="151">
        <v>2</v>
      </c>
      <c r="S119" s="161" t="s">
        <v>518</v>
      </c>
      <c r="T119" s="148" t="str">
        <f t="shared" si="171"/>
        <v>Probabilidad</v>
      </c>
      <c r="U119" s="152" t="s">
        <v>15</v>
      </c>
      <c r="V119" s="152" t="s">
        <v>9</v>
      </c>
      <c r="W119" s="153" t="str">
        <f t="shared" si="172"/>
        <v>30%</v>
      </c>
      <c r="X119" s="152" t="s">
        <v>19</v>
      </c>
      <c r="Y119" s="152" t="s">
        <v>23</v>
      </c>
      <c r="Z119" s="152" t="s">
        <v>110</v>
      </c>
      <c r="AA119" s="127">
        <f>IFERROR(IF(T119="Probabilidad",(AA118-(+AA118*W119)),IF(T119="Impacto",L119,"")),"")</f>
        <v>0.252</v>
      </c>
      <c r="AB119" s="141" t="str">
        <f t="shared" si="174"/>
        <v>Baja</v>
      </c>
      <c r="AC119" s="142">
        <f t="shared" si="175"/>
        <v>0.252</v>
      </c>
      <c r="AD119" s="141" t="str">
        <f t="shared" si="176"/>
        <v>Leve</v>
      </c>
      <c r="AE119" s="142">
        <f t="shared" si="177"/>
        <v>0</v>
      </c>
      <c r="AF119" s="143" t="str">
        <f t="shared" si="178"/>
        <v>Bajo</v>
      </c>
      <c r="AG119" s="144" t="s">
        <v>122</v>
      </c>
      <c r="AH119" s="194" t="s">
        <v>497</v>
      </c>
      <c r="AI119" s="162" t="s">
        <v>203</v>
      </c>
      <c r="AJ119" s="138" t="s">
        <v>196</v>
      </c>
      <c r="AK119" s="138" t="s">
        <v>196</v>
      </c>
      <c r="AL119" s="160" t="s">
        <v>421</v>
      </c>
      <c r="AM119" s="137"/>
    </row>
    <row r="120" spans="1:39" s="136" customFormat="1" ht="151.5" customHeight="1" x14ac:dyDescent="0.25">
      <c r="A120" s="335"/>
      <c r="B120" s="334"/>
      <c r="C120" s="373"/>
      <c r="D120" s="373"/>
      <c r="E120" s="349"/>
      <c r="F120" s="349"/>
      <c r="G120" s="349"/>
      <c r="H120" s="352"/>
      <c r="I120" s="349"/>
      <c r="J120" s="346"/>
      <c r="K120" s="338"/>
      <c r="L120" s="341"/>
      <c r="M120" s="361"/>
      <c r="N120" s="157"/>
      <c r="O120" s="338"/>
      <c r="P120" s="341"/>
      <c r="Q120" s="344"/>
      <c r="R120" s="151">
        <v>3</v>
      </c>
      <c r="S120" s="147"/>
      <c r="T120" s="148" t="str">
        <f t="shared" si="171"/>
        <v/>
      </c>
      <c r="U120" s="152"/>
      <c r="V120" s="152"/>
      <c r="W120" s="153"/>
      <c r="X120" s="152"/>
      <c r="Y120" s="152"/>
      <c r="Z120" s="152"/>
      <c r="AA120" s="127"/>
      <c r="AB120" s="141"/>
      <c r="AC120" s="142"/>
      <c r="AD120" s="141"/>
      <c r="AE120" s="142"/>
      <c r="AF120" s="143"/>
      <c r="AG120" s="144"/>
      <c r="AH120" s="147"/>
      <c r="AI120" s="137"/>
      <c r="AJ120" s="138"/>
      <c r="AK120" s="138"/>
      <c r="AL120" s="147"/>
      <c r="AM120" s="137"/>
    </row>
    <row r="121" spans="1:39" s="136" customFormat="1" ht="151.5" customHeight="1" x14ac:dyDescent="0.25">
      <c r="A121" s="335">
        <v>40</v>
      </c>
      <c r="B121" s="332" t="s">
        <v>414</v>
      </c>
      <c r="C121" s="372" t="s">
        <v>415</v>
      </c>
      <c r="D121" s="365" t="s">
        <v>416</v>
      </c>
      <c r="E121" s="348" t="s">
        <v>120</v>
      </c>
      <c r="F121" s="367" t="s">
        <v>498</v>
      </c>
      <c r="G121" s="367" t="s">
        <v>499</v>
      </c>
      <c r="H121" s="351" t="s">
        <v>500</v>
      </c>
      <c r="I121" s="348" t="s">
        <v>327</v>
      </c>
      <c r="J121" s="345">
        <v>60</v>
      </c>
      <c r="K121" s="336" t="str">
        <f>IF(J121&lt;=0,"",IF(J121&lt;=2,"Muy Baja",IF(J121&lt;=24,"Baja",IF(J121&lt;=500,"Media",IF(J121&lt;=5000,"Alta","Muy Alta")))))</f>
        <v>Media</v>
      </c>
      <c r="L121" s="339">
        <f>IF(K121="","",IF(K121="Muy Baja",0.2,IF(K121="Baja",0.4,IF(K121="Media",0.6,IF(K121="Alta",0.8,IF(K121="Muy Alta",1,))))))</f>
        <v>0.6</v>
      </c>
      <c r="M121" s="360" t="s">
        <v>482</v>
      </c>
      <c r="N121" s="150" t="str">
        <f ca="1">IF(NOT(ISERROR(MATCH(M121,'Tabla Impacto'!$B$221:$B$223,0))),'Tabla Impacto'!$F$223&amp;"Por favor no seleccionar los criterios de impacto(Afectación Económica o presupuestal y Pérdida Reputacional)",M121)</f>
        <v xml:space="preserve"> El riesgo afecta la imagen de la entidad con algunos usuarios de relevancia frente al logro de los objetivos</v>
      </c>
      <c r="O121" s="336" t="str">
        <f ca="1">IF(OR(N121='Tabla Impacto'!$C$11,N121='Tabla Impacto'!$D$11),"Leve",IF(OR(N121='Tabla Impacto'!$C$12,N121='Tabla Impacto'!$D$12),"Menor",IF(OR(N121='Tabla Impacto'!$C$13,N121='Tabla Impacto'!$D$13),"Moderado",IF(OR(N121='Tabla Impacto'!$C$14,N121='Tabla Impacto'!$D$14),"Mayor",IF(OR(N121='Tabla Impacto'!$C$15,N121='Tabla Impacto'!$D$15),"Catastrófico","")))))</f>
        <v>Moderado</v>
      </c>
      <c r="P121" s="339">
        <f ca="1">IF(O121="","",IF(O121="Leve",0.2,IF(O121="Menor",0.4,IF(O121="Moderado",0.6,IF(O121="Mayor",0.8,IF(O121="Catastrófico",1,))))))</f>
        <v>0.6</v>
      </c>
      <c r="Q121" s="342" t="str">
        <f ca="1">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Moderado</v>
      </c>
      <c r="R121" s="151">
        <v>1</v>
      </c>
      <c r="S121" s="147" t="s">
        <v>507</v>
      </c>
      <c r="T121" s="148" t="str">
        <f t="shared" ref="T121:T150" si="179">IF(OR(U121="Preventivo",U121="Detectivo"),"Probabilidad",IF(U121="Correctivo","Impacto",""))</f>
        <v>Probabilidad</v>
      </c>
      <c r="U121" s="152" t="s">
        <v>15</v>
      </c>
      <c r="V121" s="152" t="s">
        <v>9</v>
      </c>
      <c r="W121" s="153" t="str">
        <f t="shared" ref="W121:W150" si="180">IF(AND(U121="Preventivo",V121="Automático"),"50%",IF(AND(U121="Preventivo",V121="Manual"),"40%",IF(AND(U121="Detectivo",V121="Automático"),"40%",IF(AND(U121="Detectivo",V121="Manual"),"30%",IF(AND(U121="Correctivo",V121="Automático"),"35%",IF(AND(U121="Correctivo",V121="Manual"),"25%",""))))))</f>
        <v>30%</v>
      </c>
      <c r="X121" s="152" t="s">
        <v>20</v>
      </c>
      <c r="Y121" s="152" t="s">
        <v>23</v>
      </c>
      <c r="Z121" s="152" t="s">
        <v>111</v>
      </c>
      <c r="AA121" s="127">
        <f t="shared" ref="AA121:AA150" si="181">IFERROR(IF(T121="Probabilidad",(L121-(+L121*W121)),IF(T121="Impacto",L121,"")),"")</f>
        <v>0.42</v>
      </c>
      <c r="AB121" s="141" t="str">
        <f t="shared" ref="AB121:AB150" si="182">IFERROR(IF(AA121="","",IF(AA121&lt;=0.2,"Muy Baja",IF(AA121&lt;=0.4,"Baja",IF(AA121&lt;=0.6,"Media",IF(AA121&lt;=0.8,"Alta","Muy Alta"))))),"")</f>
        <v>Media</v>
      </c>
      <c r="AC121" s="142">
        <f t="shared" ref="AC121:AC150" si="183">+AA121</f>
        <v>0.42</v>
      </c>
      <c r="AD121" s="141" t="str">
        <f t="shared" ref="AD121:AD150" ca="1" si="184">IFERROR(IF(AE121="","",IF(AE121&lt;=0.2,"Leve",IF(AE121&lt;=0.4,"Menor",IF(AE121&lt;=0.6,"Moderado",IF(AE121&lt;=0.8,"Mayor","Catastrófico"))))),"")</f>
        <v>Moderado</v>
      </c>
      <c r="AE121" s="142">
        <f t="shared" ref="AE121:AE150" ca="1" si="185">IFERROR(IF(T121="Impacto",(P121-(+P121*W121)),IF(T121="Probabilidad",P121,"")),"")</f>
        <v>0.6</v>
      </c>
      <c r="AF121" s="143" t="str">
        <f t="shared" ref="AF121:AF150" ca="1" si="186">IFERROR(IF(OR(AND(AB121="Muy Baja",AD121="Leve"),AND(AB121="Muy Baja",AD121="Menor"),AND(AB121="Baja",AD121="Leve")),"Bajo",IF(OR(AND(AB121="Muy baja",AD121="Moderado"),AND(AB121="Baja",AD121="Menor"),AND(AB121="Baja",AD121="Moderado"),AND(AB121="Media",AD121="Leve"),AND(AB121="Media",AD121="Menor"),AND(AB121="Media",AD121="Moderado"),AND(AB121="Alta",AD121="Leve"),AND(AB121="Alta",AD121="Menor")),"Moderado",IF(OR(AND(AB121="Muy Baja",AD121="Mayor"),AND(AB121="Baja",AD121="Mayor"),AND(AB121="Media",AD121="Mayor"),AND(AB121="Alta",AD121="Moderado"),AND(AB121="Alta",AD121="Mayor"),AND(AB121="Muy Alta",AD121="Leve"),AND(AB121="Muy Alta",AD121="Menor"),AND(AB121="Muy Alta",AD121="Moderado"),AND(AB121="Muy Alta",AD121="Mayor")),"Alto",IF(OR(AND(AB121="Muy Baja",AD121="Catastrófico"),AND(AB121="Baja",AD121="Catastrófico"),AND(AB121="Media",AD121="Catastrófico"),AND(AB121="Alta",AD121="Catastrófico"),AND(AB121="Muy Alta",AD121="Catastrófico")),"Extremo","")))),"")</f>
        <v>Moderado</v>
      </c>
      <c r="AG121" s="144" t="s">
        <v>122</v>
      </c>
      <c r="AH121" s="147" t="s">
        <v>501</v>
      </c>
      <c r="AI121" s="137" t="s">
        <v>418</v>
      </c>
      <c r="AJ121" s="138" t="s">
        <v>196</v>
      </c>
      <c r="AK121" s="138" t="s">
        <v>196</v>
      </c>
      <c r="AL121" s="147" t="s">
        <v>422</v>
      </c>
      <c r="AM121" s="137"/>
    </row>
    <row r="122" spans="1:39" s="136" customFormat="1" ht="151.5" customHeight="1" x14ac:dyDescent="0.25">
      <c r="A122" s="335"/>
      <c r="B122" s="333"/>
      <c r="C122" s="373"/>
      <c r="D122" s="373"/>
      <c r="E122" s="349"/>
      <c r="F122" s="349"/>
      <c r="G122" s="349"/>
      <c r="H122" s="352"/>
      <c r="I122" s="349"/>
      <c r="J122" s="346"/>
      <c r="K122" s="337"/>
      <c r="L122" s="340"/>
      <c r="M122" s="361"/>
      <c r="N122" s="157"/>
      <c r="O122" s="337"/>
      <c r="P122" s="340"/>
      <c r="Q122" s="343"/>
      <c r="R122" s="151">
        <v>2</v>
      </c>
      <c r="S122" s="147"/>
      <c r="T122" s="148" t="str">
        <f t="shared" si="179"/>
        <v/>
      </c>
      <c r="U122" s="152"/>
      <c r="V122" s="152"/>
      <c r="W122" s="153"/>
      <c r="X122" s="152"/>
      <c r="Y122" s="152"/>
      <c r="Z122" s="152"/>
      <c r="AA122" s="127" t="str">
        <f>IFERROR(IF(T122="Probabilidad",(AA121-(+AA121*W122)),IF(T122="Impacto",L122,"")),"")</f>
        <v/>
      </c>
      <c r="AB122" s="141" t="str">
        <f t="shared" si="182"/>
        <v/>
      </c>
      <c r="AC122" s="142" t="str">
        <f t="shared" si="183"/>
        <v/>
      </c>
      <c r="AD122" s="141" t="str">
        <f t="shared" si="184"/>
        <v/>
      </c>
      <c r="AE122" s="142" t="str">
        <f t="shared" si="185"/>
        <v/>
      </c>
      <c r="AF122" s="143" t="str">
        <f t="shared" si="186"/>
        <v/>
      </c>
      <c r="AG122" s="144"/>
      <c r="AH122" s="92"/>
      <c r="AI122" s="117"/>
      <c r="AJ122" s="116"/>
      <c r="AK122" s="116"/>
      <c r="AL122" s="92"/>
      <c r="AM122" s="137"/>
    </row>
    <row r="123" spans="1:39" s="136" customFormat="1" ht="151.5" customHeight="1" x14ac:dyDescent="0.25">
      <c r="A123" s="335"/>
      <c r="B123" s="334"/>
      <c r="C123" s="373"/>
      <c r="D123" s="373"/>
      <c r="E123" s="349"/>
      <c r="F123" s="349"/>
      <c r="G123" s="349"/>
      <c r="H123" s="352"/>
      <c r="I123" s="349"/>
      <c r="J123" s="346"/>
      <c r="K123" s="338"/>
      <c r="L123" s="341"/>
      <c r="M123" s="361"/>
      <c r="N123" s="157"/>
      <c r="O123" s="338"/>
      <c r="P123" s="341"/>
      <c r="Q123" s="344"/>
      <c r="R123" s="151">
        <v>3</v>
      </c>
      <c r="S123" s="147"/>
      <c r="T123" s="148" t="str">
        <f t="shared" si="179"/>
        <v/>
      </c>
      <c r="U123" s="152"/>
      <c r="V123" s="152"/>
      <c r="W123" s="153"/>
      <c r="X123" s="152"/>
      <c r="Y123" s="152"/>
      <c r="Z123" s="152"/>
      <c r="AA123" s="127" t="str">
        <f>IFERROR(IF(T123="Probabilidad",(AA122-(+AA122*W123)),IF(T123="Impacto",L123,"")),"")</f>
        <v/>
      </c>
      <c r="AB123" s="141" t="str">
        <f t="shared" si="182"/>
        <v/>
      </c>
      <c r="AC123" s="142" t="str">
        <f t="shared" si="183"/>
        <v/>
      </c>
      <c r="AD123" s="141" t="str">
        <f t="shared" si="184"/>
        <v/>
      </c>
      <c r="AE123" s="142" t="str">
        <f t="shared" si="185"/>
        <v/>
      </c>
      <c r="AF123" s="143" t="str">
        <f t="shared" si="186"/>
        <v/>
      </c>
      <c r="AG123" s="144"/>
      <c r="AH123" s="147"/>
      <c r="AI123" s="137"/>
      <c r="AJ123" s="138"/>
      <c r="AK123" s="138"/>
      <c r="AL123" s="147"/>
      <c r="AM123" s="137"/>
    </row>
    <row r="124" spans="1:39" s="136" customFormat="1" ht="151.5" customHeight="1" x14ac:dyDescent="0.25">
      <c r="A124" s="335">
        <v>41</v>
      </c>
      <c r="B124" s="332" t="s">
        <v>414</v>
      </c>
      <c r="C124" s="372" t="s">
        <v>415</v>
      </c>
      <c r="D124" s="365" t="s">
        <v>416</v>
      </c>
      <c r="E124" s="348" t="s">
        <v>120</v>
      </c>
      <c r="F124" s="367" t="s">
        <v>423</v>
      </c>
      <c r="G124" s="348" t="s">
        <v>491</v>
      </c>
      <c r="H124" s="374" t="s">
        <v>492</v>
      </c>
      <c r="I124" s="348" t="s">
        <v>116</v>
      </c>
      <c r="J124" s="345">
        <v>13</v>
      </c>
      <c r="K124" s="336" t="str">
        <f>IF(J124&lt;=0,"",IF(J124&lt;=2,"Muy Baja",IF(J124&lt;=24,"Baja",IF(J124&lt;=500,"Media",IF(J124&lt;=5000,"Alta","Muy Alta")))))</f>
        <v>Baja</v>
      </c>
      <c r="L124" s="339">
        <f>IF(K124="","",IF(K124="Muy Baja",0.2,IF(K124="Baja",0.4,IF(K124="Media",0.6,IF(K124="Alta",0.8,IF(K124="Muy Alta",1,))))))</f>
        <v>0.4</v>
      </c>
      <c r="M124" s="360" t="s">
        <v>482</v>
      </c>
      <c r="N124" s="150" t="str">
        <f ca="1">IF(NOT(ISERROR(MATCH(M124,'Tabla Impacto'!$B$221:$B$223,0))),'Tabla Impacto'!$F$223&amp;"Por favor no seleccionar los criterios de impacto(Afectación Económica o presupuestal y Pérdida Reputacional)",M124)</f>
        <v xml:space="preserve"> El riesgo afecta la imagen de la entidad con algunos usuarios de relevancia frente al logro de los objetivos</v>
      </c>
      <c r="O124" s="336" t="str">
        <f ca="1">IF(OR(N124='Tabla Impacto'!$C$11,N124='Tabla Impacto'!$D$11),"Leve",IF(OR(N124='Tabla Impacto'!$C$12,N124='Tabla Impacto'!$D$12),"Menor",IF(OR(N124='Tabla Impacto'!$C$13,N124='Tabla Impacto'!$D$13),"Moderado",IF(OR(N124='Tabla Impacto'!$C$14,N124='Tabla Impacto'!$D$14),"Mayor",IF(OR(N124='Tabla Impacto'!$C$15,N124='Tabla Impacto'!$D$15),"Catastrófico","")))))</f>
        <v>Moderado</v>
      </c>
      <c r="P124" s="339">
        <f ca="1">IF(O124="","",IF(O124="Leve",0.2,IF(O124="Menor",0.4,IF(O124="Moderado",0.6,IF(O124="Mayor",0.8,IF(O124="Catastrófico",1,))))))</f>
        <v>0.6</v>
      </c>
      <c r="Q124" s="342" t="str">
        <f ca="1">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Moderado</v>
      </c>
      <c r="R124" s="151">
        <v>1</v>
      </c>
      <c r="S124" s="163" t="s">
        <v>502</v>
      </c>
      <c r="T124" s="148" t="str">
        <f t="shared" si="179"/>
        <v>Probabilidad</v>
      </c>
      <c r="U124" s="152" t="s">
        <v>15</v>
      </c>
      <c r="V124" s="152" t="s">
        <v>9</v>
      </c>
      <c r="W124" s="153" t="str">
        <f t="shared" si="180"/>
        <v>30%</v>
      </c>
      <c r="X124" s="152" t="s">
        <v>20</v>
      </c>
      <c r="Y124" s="152" t="s">
        <v>22</v>
      </c>
      <c r="Z124" s="152" t="s">
        <v>110</v>
      </c>
      <c r="AA124" s="127">
        <f t="shared" si="181"/>
        <v>0.28000000000000003</v>
      </c>
      <c r="AB124" s="141" t="str">
        <f t="shared" si="182"/>
        <v>Baja</v>
      </c>
      <c r="AC124" s="142">
        <f t="shared" si="183"/>
        <v>0.28000000000000003</v>
      </c>
      <c r="AD124" s="141" t="str">
        <f t="shared" ca="1" si="184"/>
        <v>Moderado</v>
      </c>
      <c r="AE124" s="142">
        <f t="shared" ca="1" si="185"/>
        <v>0.6</v>
      </c>
      <c r="AF124" s="143" t="str">
        <f t="shared" ca="1" si="186"/>
        <v>Moderado</v>
      </c>
      <c r="AG124" s="144" t="s">
        <v>122</v>
      </c>
      <c r="AH124" s="147" t="s">
        <v>503</v>
      </c>
      <c r="AI124" s="137" t="s">
        <v>212</v>
      </c>
      <c r="AJ124" s="138" t="s">
        <v>196</v>
      </c>
      <c r="AK124" s="138" t="s">
        <v>196</v>
      </c>
      <c r="AL124" s="147" t="s">
        <v>424</v>
      </c>
      <c r="AM124" s="137"/>
    </row>
    <row r="125" spans="1:39" s="136" customFormat="1" ht="151.5" customHeight="1" x14ac:dyDescent="0.25">
      <c r="A125" s="335"/>
      <c r="B125" s="333"/>
      <c r="C125" s="373"/>
      <c r="D125" s="373"/>
      <c r="E125" s="349"/>
      <c r="F125" s="349"/>
      <c r="G125" s="349"/>
      <c r="H125" s="352"/>
      <c r="I125" s="349"/>
      <c r="J125" s="346"/>
      <c r="K125" s="337"/>
      <c r="L125" s="340"/>
      <c r="M125" s="361"/>
      <c r="N125" s="157"/>
      <c r="O125" s="337"/>
      <c r="P125" s="340"/>
      <c r="Q125" s="343"/>
      <c r="R125" s="151">
        <v>2</v>
      </c>
      <c r="S125" s="147"/>
      <c r="T125" s="148" t="str">
        <f t="shared" si="179"/>
        <v/>
      </c>
      <c r="U125" s="152"/>
      <c r="V125" s="152"/>
      <c r="W125" s="153"/>
      <c r="X125" s="152"/>
      <c r="Y125" s="152"/>
      <c r="Z125" s="152"/>
      <c r="AA125" s="127" t="str">
        <f>IFERROR(IF(T125="Probabilidad",(AA124-(+AA124*W125)),IF(T125="Impacto",L125,"")),"")</f>
        <v/>
      </c>
      <c r="AB125" s="141" t="str">
        <f t="shared" si="182"/>
        <v/>
      </c>
      <c r="AC125" s="142" t="str">
        <f t="shared" si="183"/>
        <v/>
      </c>
      <c r="AD125" s="141" t="str">
        <f t="shared" si="184"/>
        <v/>
      </c>
      <c r="AE125" s="142" t="str">
        <f t="shared" si="185"/>
        <v/>
      </c>
      <c r="AF125" s="143" t="str">
        <f t="shared" si="186"/>
        <v/>
      </c>
      <c r="AG125" s="144"/>
      <c r="AH125" s="147"/>
      <c r="AI125" s="137"/>
      <c r="AJ125" s="138"/>
      <c r="AK125" s="138"/>
      <c r="AL125" s="147"/>
      <c r="AM125" s="137"/>
    </row>
    <row r="126" spans="1:39" s="136" customFormat="1" ht="151.5" customHeight="1" x14ac:dyDescent="0.25">
      <c r="A126" s="335"/>
      <c r="B126" s="334"/>
      <c r="C126" s="373"/>
      <c r="D126" s="373"/>
      <c r="E126" s="349"/>
      <c r="F126" s="349"/>
      <c r="G126" s="349"/>
      <c r="H126" s="352"/>
      <c r="I126" s="349"/>
      <c r="J126" s="346"/>
      <c r="K126" s="338"/>
      <c r="L126" s="341"/>
      <c r="M126" s="361"/>
      <c r="N126" s="157"/>
      <c r="O126" s="338"/>
      <c r="P126" s="341"/>
      <c r="Q126" s="344"/>
      <c r="R126" s="151">
        <v>3</v>
      </c>
      <c r="S126" s="147"/>
      <c r="T126" s="148" t="str">
        <f t="shared" si="179"/>
        <v/>
      </c>
      <c r="U126" s="152"/>
      <c r="V126" s="152"/>
      <c r="W126" s="153"/>
      <c r="X126" s="152"/>
      <c r="Y126" s="152"/>
      <c r="Z126" s="152"/>
      <c r="AA126" s="127" t="str">
        <f>IFERROR(IF(T126="Probabilidad",(AA125-(+AA125*W126)),IF(T126="Impacto",L126,"")),"")</f>
        <v/>
      </c>
      <c r="AB126" s="141" t="str">
        <f t="shared" si="182"/>
        <v/>
      </c>
      <c r="AC126" s="142" t="str">
        <f t="shared" si="183"/>
        <v/>
      </c>
      <c r="AD126" s="141" t="str">
        <f t="shared" si="184"/>
        <v/>
      </c>
      <c r="AE126" s="142" t="str">
        <f t="shared" si="185"/>
        <v/>
      </c>
      <c r="AF126" s="143" t="str">
        <f t="shared" si="186"/>
        <v/>
      </c>
      <c r="AG126" s="144"/>
      <c r="AH126" s="147"/>
      <c r="AI126" s="137"/>
      <c r="AJ126" s="138"/>
      <c r="AK126" s="138"/>
      <c r="AL126" s="147"/>
      <c r="AM126" s="137"/>
    </row>
    <row r="127" spans="1:39" s="136" customFormat="1" ht="151.5" customHeight="1" x14ac:dyDescent="0.25">
      <c r="A127" s="335">
        <v>42</v>
      </c>
      <c r="B127" s="332" t="s">
        <v>318</v>
      </c>
      <c r="C127" s="365" t="s">
        <v>319</v>
      </c>
      <c r="D127" s="365" t="s">
        <v>320</v>
      </c>
      <c r="E127" s="348" t="s">
        <v>120</v>
      </c>
      <c r="F127" s="367" t="s">
        <v>470</v>
      </c>
      <c r="G127" s="348" t="s">
        <v>425</v>
      </c>
      <c r="H127" s="351" t="s">
        <v>426</v>
      </c>
      <c r="I127" s="348" t="s">
        <v>115</v>
      </c>
      <c r="J127" s="345">
        <v>53</v>
      </c>
      <c r="K127" s="336" t="str">
        <f>IF(J127&lt;=0,"",IF(J127&lt;=2,"Muy Baja",IF(J127&lt;=24,"Baja",IF(J127&lt;=500,"Media",IF(J127&lt;=5000,"Alta","Muy Alta")))))</f>
        <v>Media</v>
      </c>
      <c r="L127" s="339">
        <f>IF(K127="","",IF(K127="Muy Baja",0.2,IF(K127="Baja",0.4,IF(K127="Media",0.6,IF(K127="Alta",0.8,IF(K127="Muy Alta",1,))))))</f>
        <v>0.6</v>
      </c>
      <c r="M127" s="360" t="s">
        <v>489</v>
      </c>
      <c r="N127" s="150" t="str">
        <f ca="1">IF(NOT(ISERROR(MATCH(M127,'Tabla Impacto'!$B$221:$B$223,0))),'Tabla Impacto'!$F$223&amp;"Por favor no seleccionar los criterios de impacto(Afectación Económica o presupuestal y Pérdida Reputacional)",M127)</f>
        <v xml:space="preserve"> El riesgo afecta la imagen de la entidad con efecto publicitario sostenido a nivel de sector administrativo, nivel departamental o municipal</v>
      </c>
      <c r="O127" s="336" t="str">
        <f ca="1">IF(OR(N127='Tabla Impacto'!$C$11,N127='Tabla Impacto'!$D$11),"Leve",IF(OR(N127='Tabla Impacto'!$C$12,N127='Tabla Impacto'!$D$12),"Menor",IF(OR(N127='Tabla Impacto'!$C$13,N127='Tabla Impacto'!$D$13),"Moderado",IF(OR(N127='Tabla Impacto'!$C$14,N127='Tabla Impacto'!$D$14),"Mayor",IF(OR(N127='Tabla Impacto'!$C$15,N127='Tabla Impacto'!$D$15),"Catastrófico","")))))</f>
        <v>Mayor</v>
      </c>
      <c r="P127" s="339">
        <f ca="1">IF(O127="","",IF(O127="Leve",0.2,IF(O127="Menor",0.4,IF(O127="Moderado",0.6,IF(O127="Mayor",0.8,IF(O127="Catastrófico",1,))))))</f>
        <v>0.8</v>
      </c>
      <c r="Q127" s="342" t="str">
        <f ca="1">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Alto</v>
      </c>
      <c r="R127" s="151">
        <v>1</v>
      </c>
      <c r="S127" s="147" t="s">
        <v>471</v>
      </c>
      <c r="T127" s="148" t="str">
        <f t="shared" si="179"/>
        <v>Probabilidad</v>
      </c>
      <c r="U127" s="152" t="s">
        <v>15</v>
      </c>
      <c r="V127" s="152" t="s">
        <v>9</v>
      </c>
      <c r="W127" s="153" t="str">
        <f t="shared" si="180"/>
        <v>30%</v>
      </c>
      <c r="X127" s="152" t="s">
        <v>19</v>
      </c>
      <c r="Y127" s="152" t="s">
        <v>22</v>
      </c>
      <c r="Z127" s="152" t="s">
        <v>110</v>
      </c>
      <c r="AA127" s="127">
        <f t="shared" si="181"/>
        <v>0.42</v>
      </c>
      <c r="AB127" s="141" t="str">
        <f t="shared" si="182"/>
        <v>Media</v>
      </c>
      <c r="AC127" s="142">
        <f t="shared" si="183"/>
        <v>0.42</v>
      </c>
      <c r="AD127" s="141" t="str">
        <f t="shared" ca="1" si="184"/>
        <v>Mayor</v>
      </c>
      <c r="AE127" s="142">
        <f t="shared" ca="1" si="185"/>
        <v>0.8</v>
      </c>
      <c r="AF127" s="143" t="str">
        <f t="shared" ca="1" si="186"/>
        <v>Alto</v>
      </c>
      <c r="AG127" s="144" t="s">
        <v>122</v>
      </c>
      <c r="AH127" s="147" t="s">
        <v>473</v>
      </c>
      <c r="AI127" s="139" t="s">
        <v>260</v>
      </c>
      <c r="AJ127" s="138">
        <v>44562</v>
      </c>
      <c r="AK127" s="138" t="s">
        <v>370</v>
      </c>
      <c r="AL127" s="147" t="s">
        <v>472</v>
      </c>
      <c r="AM127" s="137"/>
    </row>
    <row r="128" spans="1:39" s="136" customFormat="1" ht="151.5" customHeight="1" x14ac:dyDescent="0.25">
      <c r="A128" s="335"/>
      <c r="B128" s="333"/>
      <c r="C128" s="366"/>
      <c r="D128" s="366"/>
      <c r="E128" s="349"/>
      <c r="F128" s="349"/>
      <c r="G128" s="349"/>
      <c r="H128" s="352"/>
      <c r="I128" s="349"/>
      <c r="J128" s="346"/>
      <c r="K128" s="337"/>
      <c r="L128" s="340"/>
      <c r="M128" s="361"/>
      <c r="N128" s="157"/>
      <c r="O128" s="337"/>
      <c r="P128" s="340"/>
      <c r="Q128" s="343"/>
      <c r="R128" s="151">
        <v>2</v>
      </c>
      <c r="S128" s="147" t="s">
        <v>504</v>
      </c>
      <c r="T128" s="148" t="str">
        <f t="shared" si="179"/>
        <v>Probabilidad</v>
      </c>
      <c r="U128" s="152" t="s">
        <v>14</v>
      </c>
      <c r="V128" s="152" t="s">
        <v>9</v>
      </c>
      <c r="W128" s="153" t="str">
        <f t="shared" si="180"/>
        <v>40%</v>
      </c>
      <c r="X128" s="152" t="s">
        <v>19</v>
      </c>
      <c r="Y128" s="152" t="s">
        <v>22</v>
      </c>
      <c r="Z128" s="152" t="s">
        <v>110</v>
      </c>
      <c r="AA128" s="127">
        <f>IFERROR(IF(T128="Probabilidad",(AA127-(+AA127*W128)),IF(T128="Impacto",L128,"")),"")</f>
        <v>0.252</v>
      </c>
      <c r="AB128" s="141" t="str">
        <f t="shared" si="182"/>
        <v>Baja</v>
      </c>
      <c r="AC128" s="142">
        <f t="shared" si="183"/>
        <v>0.252</v>
      </c>
      <c r="AD128" s="141" t="str">
        <f t="shared" si="184"/>
        <v>Mayor</v>
      </c>
      <c r="AE128" s="142">
        <v>0.8</v>
      </c>
      <c r="AF128" s="143" t="str">
        <f t="shared" si="186"/>
        <v>Alto</v>
      </c>
      <c r="AG128" s="144" t="s">
        <v>122</v>
      </c>
      <c r="AH128" s="147" t="s">
        <v>505</v>
      </c>
      <c r="AI128" s="137" t="s">
        <v>203</v>
      </c>
      <c r="AJ128" s="138">
        <v>44562</v>
      </c>
      <c r="AK128" s="138" t="s">
        <v>370</v>
      </c>
      <c r="AL128" s="147" t="s">
        <v>472</v>
      </c>
      <c r="AM128" s="137"/>
    </row>
    <row r="129" spans="1:39" s="136" customFormat="1" ht="151.5" customHeight="1" x14ac:dyDescent="0.25">
      <c r="A129" s="335"/>
      <c r="B129" s="334"/>
      <c r="C129" s="366"/>
      <c r="D129" s="366"/>
      <c r="E129" s="349"/>
      <c r="F129" s="349"/>
      <c r="G129" s="349"/>
      <c r="H129" s="352"/>
      <c r="I129" s="349"/>
      <c r="J129" s="346"/>
      <c r="K129" s="338"/>
      <c r="L129" s="341"/>
      <c r="M129" s="361"/>
      <c r="N129" s="157"/>
      <c r="O129" s="338"/>
      <c r="P129" s="341"/>
      <c r="Q129" s="344"/>
      <c r="R129" s="151">
        <v>3</v>
      </c>
      <c r="S129" s="147" t="s">
        <v>323</v>
      </c>
      <c r="T129" s="148" t="str">
        <f t="shared" si="179"/>
        <v>Probabilidad</v>
      </c>
      <c r="U129" s="152" t="s">
        <v>14</v>
      </c>
      <c r="V129" s="152" t="s">
        <v>9</v>
      </c>
      <c r="W129" s="153" t="str">
        <f t="shared" si="180"/>
        <v>40%</v>
      </c>
      <c r="X129" s="152" t="s">
        <v>19</v>
      </c>
      <c r="Y129" s="152" t="s">
        <v>22</v>
      </c>
      <c r="Z129" s="152" t="s">
        <v>110</v>
      </c>
      <c r="AA129" s="127">
        <f>IFERROR(IF(T129="Probabilidad",(AA128-(+AA128*W129)),IF(T129="Impacto",L129,"")),"")</f>
        <v>0.1512</v>
      </c>
      <c r="AB129" s="141" t="str">
        <f t="shared" si="182"/>
        <v>Muy Baja</v>
      </c>
      <c r="AC129" s="142">
        <f t="shared" si="183"/>
        <v>0.1512</v>
      </c>
      <c r="AD129" s="141" t="str">
        <f t="shared" si="184"/>
        <v>Mayor</v>
      </c>
      <c r="AE129" s="142">
        <v>0.8</v>
      </c>
      <c r="AF129" s="143" t="str">
        <f t="shared" si="186"/>
        <v>Alto</v>
      </c>
      <c r="AG129" s="144" t="s">
        <v>122</v>
      </c>
      <c r="AH129" s="147" t="s">
        <v>505</v>
      </c>
      <c r="AI129" s="137" t="s">
        <v>203</v>
      </c>
      <c r="AJ129" s="138">
        <v>44562</v>
      </c>
      <c r="AK129" s="138" t="s">
        <v>370</v>
      </c>
      <c r="AL129" s="147" t="s">
        <v>472</v>
      </c>
      <c r="AM129" s="137"/>
    </row>
    <row r="130" spans="1:39" s="136" customFormat="1" ht="151.5" customHeight="1" x14ac:dyDescent="0.25">
      <c r="A130" s="335">
        <v>43</v>
      </c>
      <c r="B130" s="332" t="s">
        <v>318</v>
      </c>
      <c r="C130" s="365" t="s">
        <v>319</v>
      </c>
      <c r="D130" s="365" t="s">
        <v>320</v>
      </c>
      <c r="E130" s="348" t="s">
        <v>120</v>
      </c>
      <c r="F130" s="367" t="s">
        <v>324</v>
      </c>
      <c r="G130" s="367" t="s">
        <v>428</v>
      </c>
      <c r="H130" s="351" t="s">
        <v>346</v>
      </c>
      <c r="I130" s="348" t="s">
        <v>327</v>
      </c>
      <c r="J130" s="345">
        <v>56</v>
      </c>
      <c r="K130" s="336" t="str">
        <f>IF(J130&lt;=0,"",IF(J130&lt;=2,"Muy Baja",IF(J130&lt;=24,"Baja",IF(J130&lt;=500,"Media",IF(J130&lt;=5000,"Alta","Muy Alta")))))</f>
        <v>Media</v>
      </c>
      <c r="L130" s="339">
        <f>IF(K130="","",IF(K130="Muy Baja",0.2,IF(K130="Baja",0.4,IF(K130="Media",0.6,IF(K130="Alta",0.8,IF(K130="Muy Alta",1,))))))</f>
        <v>0.6</v>
      </c>
      <c r="M130" s="360" t="s">
        <v>482</v>
      </c>
      <c r="N130" s="150" t="str">
        <f ca="1">IF(NOT(ISERROR(MATCH(M130,'Tabla Impacto'!$B$221:$B$223,0))),'Tabla Impacto'!$F$223&amp;"Por favor no seleccionar los criterios de impacto(Afectación Económica o presupuestal y Pérdida Reputacional)",M130)</f>
        <v xml:space="preserve"> El riesgo afecta la imagen de la entidad con algunos usuarios de relevancia frente al logro de los objetivos</v>
      </c>
      <c r="O130" s="336" t="str">
        <f ca="1">IF(OR(N130='Tabla Impacto'!$C$11,N130='Tabla Impacto'!$D$11),"Leve",IF(OR(N130='Tabla Impacto'!$C$12,N130='Tabla Impacto'!$D$12),"Menor",IF(OR(N130='Tabla Impacto'!$C$13,N130='Tabla Impacto'!$D$13),"Moderado",IF(OR(N130='Tabla Impacto'!$C$14,N130='Tabla Impacto'!$D$14),"Mayor",IF(OR(N130='Tabla Impacto'!$C$15,N130='Tabla Impacto'!$D$15),"Catastrófico","")))))</f>
        <v>Moderado</v>
      </c>
      <c r="P130" s="339">
        <f ca="1">IF(O130="","",IF(O130="Leve",0.2,IF(O130="Menor",0.4,IF(O130="Moderado",0.6,IF(O130="Mayor",0.8,IF(O130="Catastrófico",1,))))))</f>
        <v>0.6</v>
      </c>
      <c r="Q130" s="342" t="str">
        <f ca="1">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Moderado</v>
      </c>
      <c r="R130" s="151">
        <v>1</v>
      </c>
      <c r="S130" s="147" t="s">
        <v>321</v>
      </c>
      <c r="T130" s="148" t="str">
        <f t="shared" si="179"/>
        <v>Probabilidad</v>
      </c>
      <c r="U130" s="152" t="s">
        <v>15</v>
      </c>
      <c r="V130" s="152" t="s">
        <v>9</v>
      </c>
      <c r="W130" s="153" t="str">
        <f t="shared" si="180"/>
        <v>30%</v>
      </c>
      <c r="X130" s="152" t="s">
        <v>20</v>
      </c>
      <c r="Y130" s="152" t="s">
        <v>23</v>
      </c>
      <c r="Z130" s="152" t="s">
        <v>111</v>
      </c>
      <c r="AA130" s="127">
        <f t="shared" si="181"/>
        <v>0.42</v>
      </c>
      <c r="AB130" s="141" t="str">
        <f t="shared" si="182"/>
        <v>Media</v>
      </c>
      <c r="AC130" s="142">
        <f t="shared" si="183"/>
        <v>0.42</v>
      </c>
      <c r="AD130" s="141" t="str">
        <f t="shared" ca="1" si="184"/>
        <v>Moderado</v>
      </c>
      <c r="AE130" s="142">
        <f t="shared" ca="1" si="185"/>
        <v>0.6</v>
      </c>
      <c r="AF130" s="143" t="str">
        <f t="shared" ca="1" si="186"/>
        <v>Moderado</v>
      </c>
      <c r="AG130" s="144" t="s">
        <v>122</v>
      </c>
      <c r="AH130" s="147" t="s">
        <v>325</v>
      </c>
      <c r="AI130" s="139" t="s">
        <v>212</v>
      </c>
      <c r="AJ130" s="138">
        <v>44562</v>
      </c>
      <c r="AK130" s="138" t="s">
        <v>370</v>
      </c>
      <c r="AL130" s="147" t="s">
        <v>474</v>
      </c>
      <c r="AM130" s="137"/>
    </row>
    <row r="131" spans="1:39" s="136" customFormat="1" ht="151.5" customHeight="1" x14ac:dyDescent="0.25">
      <c r="A131" s="335"/>
      <c r="B131" s="333"/>
      <c r="C131" s="366"/>
      <c r="D131" s="366"/>
      <c r="E131" s="349"/>
      <c r="F131" s="349"/>
      <c r="G131" s="349"/>
      <c r="H131" s="352"/>
      <c r="I131" s="349"/>
      <c r="J131" s="346"/>
      <c r="K131" s="337"/>
      <c r="L131" s="340"/>
      <c r="M131" s="361"/>
      <c r="N131" s="157"/>
      <c r="O131" s="337"/>
      <c r="P131" s="340"/>
      <c r="Q131" s="343"/>
      <c r="R131" s="151">
        <v>2</v>
      </c>
      <c r="S131" s="147" t="s">
        <v>322</v>
      </c>
      <c r="T131" s="148" t="str">
        <f t="shared" si="179"/>
        <v>Probabilidad</v>
      </c>
      <c r="U131" s="152" t="s">
        <v>15</v>
      </c>
      <c r="V131" s="152" t="s">
        <v>9</v>
      </c>
      <c r="W131" s="153" t="str">
        <f t="shared" si="180"/>
        <v>30%</v>
      </c>
      <c r="X131" s="152" t="s">
        <v>20</v>
      </c>
      <c r="Y131" s="152" t="s">
        <v>23</v>
      </c>
      <c r="Z131" s="152" t="s">
        <v>111</v>
      </c>
      <c r="AA131" s="127">
        <f>IFERROR(IF(T131="Probabilidad",(AA130-(+AA130*W131)),IF(T131="Impacto",L131,"")),"")</f>
        <v>0.29399999999999998</v>
      </c>
      <c r="AB131" s="141" t="str">
        <f t="shared" si="182"/>
        <v>Baja</v>
      </c>
      <c r="AC131" s="142">
        <f t="shared" si="183"/>
        <v>0.29399999999999998</v>
      </c>
      <c r="AD131" s="141" t="str">
        <f t="shared" si="184"/>
        <v>Moderado</v>
      </c>
      <c r="AE131" s="142">
        <v>0.6</v>
      </c>
      <c r="AF131" s="143" t="str">
        <f t="shared" si="186"/>
        <v>Moderado</v>
      </c>
      <c r="AG131" s="144" t="s">
        <v>122</v>
      </c>
      <c r="AH131" s="147" t="s">
        <v>505</v>
      </c>
      <c r="AI131" s="137" t="s">
        <v>203</v>
      </c>
      <c r="AJ131" s="138">
        <v>44562</v>
      </c>
      <c r="AK131" s="138" t="s">
        <v>370</v>
      </c>
      <c r="AL131" s="147" t="s">
        <v>474</v>
      </c>
      <c r="AM131" s="137"/>
    </row>
    <row r="132" spans="1:39" s="136" customFormat="1" ht="151.5" customHeight="1" x14ac:dyDescent="0.25">
      <c r="A132" s="335"/>
      <c r="B132" s="334"/>
      <c r="C132" s="366"/>
      <c r="D132" s="366"/>
      <c r="E132" s="349"/>
      <c r="F132" s="349"/>
      <c r="G132" s="349"/>
      <c r="H132" s="352"/>
      <c r="I132" s="349"/>
      <c r="J132" s="346"/>
      <c r="K132" s="338"/>
      <c r="L132" s="341"/>
      <c r="M132" s="361"/>
      <c r="N132" s="157"/>
      <c r="O132" s="338"/>
      <c r="P132" s="341"/>
      <c r="Q132" s="344"/>
      <c r="R132" s="151">
        <v>3</v>
      </c>
      <c r="S132" s="147" t="s">
        <v>323</v>
      </c>
      <c r="T132" s="148" t="str">
        <f t="shared" si="179"/>
        <v>Probabilidad</v>
      </c>
      <c r="U132" s="152" t="s">
        <v>15</v>
      </c>
      <c r="V132" s="152" t="s">
        <v>9</v>
      </c>
      <c r="W132" s="153" t="str">
        <f t="shared" si="180"/>
        <v>30%</v>
      </c>
      <c r="X132" s="152" t="s">
        <v>20</v>
      </c>
      <c r="Y132" s="152" t="s">
        <v>23</v>
      </c>
      <c r="Z132" s="152" t="s">
        <v>111</v>
      </c>
      <c r="AA132" s="127">
        <f>IFERROR(IF(T132="Probabilidad",(AA131-(+AA131*W132)),IF(T132="Impacto",L132,"")),"")</f>
        <v>0.20579999999999998</v>
      </c>
      <c r="AB132" s="141" t="str">
        <f t="shared" si="182"/>
        <v>Baja</v>
      </c>
      <c r="AC132" s="142">
        <f t="shared" si="183"/>
        <v>0.20579999999999998</v>
      </c>
      <c r="AD132" s="141" t="str">
        <f t="shared" si="184"/>
        <v>Moderado</v>
      </c>
      <c r="AE132" s="142">
        <v>0.6</v>
      </c>
      <c r="AF132" s="143" t="str">
        <f t="shared" si="186"/>
        <v>Moderado</v>
      </c>
      <c r="AG132" s="144" t="s">
        <v>122</v>
      </c>
      <c r="AH132" s="147" t="s">
        <v>475</v>
      </c>
      <c r="AI132" s="137" t="s">
        <v>212</v>
      </c>
      <c r="AJ132" s="138">
        <v>44562</v>
      </c>
      <c r="AK132" s="138" t="s">
        <v>370</v>
      </c>
      <c r="AL132" s="147" t="s">
        <v>474</v>
      </c>
      <c r="AM132" s="137"/>
    </row>
    <row r="133" spans="1:39" s="136" customFormat="1" ht="151.5" customHeight="1" x14ac:dyDescent="0.25">
      <c r="A133" s="335">
        <v>44</v>
      </c>
      <c r="B133" s="369" t="s">
        <v>318</v>
      </c>
      <c r="C133" s="365" t="s">
        <v>319</v>
      </c>
      <c r="D133" s="365" t="s">
        <v>320</v>
      </c>
      <c r="E133" s="348" t="s">
        <v>120</v>
      </c>
      <c r="F133" s="348" t="s">
        <v>427</v>
      </c>
      <c r="G133" s="348" t="s">
        <v>429</v>
      </c>
      <c r="H133" s="351" t="s">
        <v>542</v>
      </c>
      <c r="I133" s="348" t="s">
        <v>115</v>
      </c>
      <c r="J133" s="345">
        <v>56</v>
      </c>
      <c r="K133" s="336" t="str">
        <f>IF(J133&lt;=0,"",IF(J133&lt;=2,"Muy Baja",IF(J133&lt;=24,"Baja",IF(J133&lt;=500,"Media",IF(J133&lt;=5000,"Alta","Muy Alta")))))</f>
        <v>Media</v>
      </c>
      <c r="L133" s="339">
        <f>IF(K133="","",IF(K133="Muy Baja",0.2,IF(K133="Baja",0.4,IF(K133="Media",0.6,IF(K133="Alta",0.8,IF(K133="Muy Alta",1,))))))</f>
        <v>0.6</v>
      </c>
      <c r="M133" s="360" t="s">
        <v>489</v>
      </c>
      <c r="N133" s="150" t="str">
        <f ca="1">IF(NOT(ISERROR(MATCH(M133,'Tabla Impacto'!$B$221:$B$223,0))),'Tabla Impacto'!$F$223&amp;"Por favor no seleccionar los criterios de impacto(Afectación Económica o presupuestal y Pérdida Reputacional)",M133)</f>
        <v xml:space="preserve"> El riesgo afecta la imagen de la entidad con efecto publicitario sostenido a nivel de sector administrativo, nivel departamental o municipal</v>
      </c>
      <c r="O133" s="368" t="str">
        <f ca="1">IF(OR(N133='Tabla Impacto'!$C$11,N133='Tabla Impacto'!$D$11),"Leve",IF(OR(N133='Tabla Impacto'!$C$12,N133='Tabla Impacto'!$D$12),"Menor",IF(OR(N133='Tabla Impacto'!$C$13,N133='Tabla Impacto'!$D$13),"Moderado",IF(OR(N133='Tabla Impacto'!$C$14,N133='Tabla Impacto'!$D$14),"Mayor",IF(OR(N133='Tabla Impacto'!$C$15,N133='Tabla Impacto'!$D$15),"Catastrófico","")))))</f>
        <v>Mayor</v>
      </c>
      <c r="P133" s="339">
        <f ca="1">IF(O133="","",IF(O133="Leve",0.2,IF(O133="Menor",0.4,IF(O133="Moderado",0.6,IF(O133="Mayor",0.8,IF(O133="Catastrófico",1,))))))</f>
        <v>0.8</v>
      </c>
      <c r="Q133" s="342" t="str">
        <f ca="1">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Alto</v>
      </c>
      <c r="R133" s="151">
        <v>1</v>
      </c>
      <c r="S133" s="147" t="s">
        <v>543</v>
      </c>
      <c r="T133" s="148" t="str">
        <f t="shared" si="179"/>
        <v>Probabilidad</v>
      </c>
      <c r="U133" s="152" t="s">
        <v>15</v>
      </c>
      <c r="V133" s="152" t="s">
        <v>9</v>
      </c>
      <c r="W133" s="153" t="str">
        <f t="shared" si="180"/>
        <v>30%</v>
      </c>
      <c r="X133" s="152" t="s">
        <v>20</v>
      </c>
      <c r="Y133" s="152" t="s">
        <v>23</v>
      </c>
      <c r="Z133" s="152" t="s">
        <v>111</v>
      </c>
      <c r="AA133" s="127">
        <f t="shared" si="181"/>
        <v>0.42</v>
      </c>
      <c r="AB133" s="141" t="str">
        <f t="shared" si="182"/>
        <v>Media</v>
      </c>
      <c r="AC133" s="142">
        <f t="shared" si="183"/>
        <v>0.42</v>
      </c>
      <c r="AD133" s="141" t="str">
        <f t="shared" ca="1" si="184"/>
        <v>Mayor</v>
      </c>
      <c r="AE133" s="142">
        <f t="shared" ca="1" si="185"/>
        <v>0.8</v>
      </c>
      <c r="AF133" s="143" t="str">
        <f t="shared" ca="1" si="186"/>
        <v>Alto</v>
      </c>
      <c r="AG133" s="144" t="s">
        <v>122</v>
      </c>
      <c r="AH133" s="164" t="s">
        <v>476</v>
      </c>
      <c r="AI133" s="137" t="s">
        <v>198</v>
      </c>
      <c r="AJ133" s="138">
        <v>44562</v>
      </c>
      <c r="AK133" s="138" t="s">
        <v>370</v>
      </c>
      <c r="AL133" s="164" t="s">
        <v>477</v>
      </c>
      <c r="AM133" s="137"/>
    </row>
    <row r="134" spans="1:39" s="136" customFormat="1" ht="151.5" customHeight="1" x14ac:dyDescent="0.25">
      <c r="A134" s="335"/>
      <c r="B134" s="370"/>
      <c r="C134" s="366"/>
      <c r="D134" s="366"/>
      <c r="E134" s="349"/>
      <c r="F134" s="349"/>
      <c r="G134" s="349"/>
      <c r="H134" s="352"/>
      <c r="I134" s="349"/>
      <c r="J134" s="346"/>
      <c r="K134" s="337"/>
      <c r="L134" s="340"/>
      <c r="M134" s="361"/>
      <c r="N134" s="157"/>
      <c r="O134" s="337"/>
      <c r="P134" s="340"/>
      <c r="Q134" s="343"/>
      <c r="R134" s="151">
        <v>2</v>
      </c>
      <c r="S134" s="147"/>
      <c r="T134" s="131"/>
      <c r="U134" s="119"/>
      <c r="V134" s="119"/>
      <c r="W134" s="120"/>
      <c r="X134" s="119"/>
      <c r="Y134" s="119"/>
      <c r="Z134" s="119"/>
      <c r="AA134" s="121"/>
      <c r="AB134" s="108"/>
      <c r="AC134" s="122"/>
      <c r="AD134" s="108"/>
      <c r="AE134" s="122"/>
      <c r="AF134" s="123"/>
      <c r="AG134" s="124"/>
      <c r="AH134" s="147"/>
      <c r="AI134" s="137"/>
      <c r="AJ134" s="138"/>
      <c r="AK134" s="138"/>
      <c r="AL134" s="164"/>
      <c r="AM134" s="137"/>
    </row>
    <row r="135" spans="1:39" s="136" customFormat="1" ht="151.5" customHeight="1" x14ac:dyDescent="0.25">
      <c r="A135" s="335"/>
      <c r="B135" s="371"/>
      <c r="C135" s="366"/>
      <c r="D135" s="366"/>
      <c r="E135" s="349"/>
      <c r="F135" s="349"/>
      <c r="G135" s="349"/>
      <c r="H135" s="352"/>
      <c r="I135" s="349"/>
      <c r="J135" s="346"/>
      <c r="K135" s="338"/>
      <c r="L135" s="341"/>
      <c r="M135" s="361"/>
      <c r="N135" s="157"/>
      <c r="O135" s="338"/>
      <c r="P135" s="341"/>
      <c r="Q135" s="344"/>
      <c r="R135" s="151">
        <v>3</v>
      </c>
      <c r="S135" s="147"/>
      <c r="T135" s="131"/>
      <c r="U135" s="119"/>
      <c r="V135" s="119"/>
      <c r="W135" s="120"/>
      <c r="X135" s="119"/>
      <c r="Y135" s="119"/>
      <c r="Z135" s="119"/>
      <c r="AA135" s="121"/>
      <c r="AB135" s="108"/>
      <c r="AC135" s="122"/>
      <c r="AD135" s="108"/>
      <c r="AE135" s="122"/>
      <c r="AF135" s="123"/>
      <c r="AG135" s="124"/>
      <c r="AH135" s="164"/>
      <c r="AI135" s="137"/>
      <c r="AJ135" s="138"/>
      <c r="AK135" s="138"/>
      <c r="AL135" s="164"/>
      <c r="AM135" s="137"/>
    </row>
    <row r="136" spans="1:39" s="136" customFormat="1" ht="151.5" customHeight="1" x14ac:dyDescent="0.25">
      <c r="A136" s="335">
        <v>45</v>
      </c>
      <c r="B136" s="332" t="s">
        <v>558</v>
      </c>
      <c r="C136" s="332" t="s">
        <v>557</v>
      </c>
      <c r="D136" s="332" t="s">
        <v>559</v>
      </c>
      <c r="E136" s="348" t="s">
        <v>118</v>
      </c>
      <c r="F136" s="348" t="s">
        <v>563</v>
      </c>
      <c r="G136" s="348" t="s">
        <v>562</v>
      </c>
      <c r="H136" s="351" t="s">
        <v>554</v>
      </c>
      <c r="I136" s="348" t="s">
        <v>115</v>
      </c>
      <c r="J136" s="345">
        <v>10</v>
      </c>
      <c r="K136" s="336" t="str">
        <f>IF(J136&lt;=0,"",IF(J136&lt;=2,"Muy Baja",IF(J136&lt;=24,"Baja",IF(J136&lt;=500,"Media",IF(J136&lt;=5000,"Alta","Muy Alta")))))</f>
        <v>Baja</v>
      </c>
      <c r="L136" s="339">
        <f>IF(K136="","",IF(K136="Muy Baja",0.2,IF(K136="Baja",0.4,IF(K136="Media",0.6,IF(K136="Alta",0.8,IF(K136="Muy Alta",1,))))))</f>
        <v>0.4</v>
      </c>
      <c r="M136" s="360" t="s">
        <v>489</v>
      </c>
      <c r="N136" s="150" t="str">
        <f ca="1">IF(NOT(ISERROR(MATCH(M136,'Tabla Impacto'!$B$221:$B$223,0))),'Tabla Impacto'!$F$223&amp;"Por favor no seleccionar los criterios de impacto(Afectación Económica o presupuestal y Pérdida Reputacional)",M136)</f>
        <v xml:space="preserve"> El riesgo afecta la imagen de la entidad con efecto publicitario sostenido a nivel de sector administrativo, nivel departamental o municipal</v>
      </c>
      <c r="O136" s="336" t="str">
        <f ca="1">IF(OR(N136='Tabla Impacto'!$C$11,N136='Tabla Impacto'!$D$11),"Leve",IF(OR(N136='Tabla Impacto'!$C$12,N136='Tabla Impacto'!$D$12),"Menor",IF(OR(N136='Tabla Impacto'!$C$13,N136='Tabla Impacto'!$D$13),"Moderado",IF(OR(N136='Tabla Impacto'!$C$14,N136='Tabla Impacto'!$D$14),"Mayor",IF(OR(N136='Tabla Impacto'!$C$15,N136='Tabla Impacto'!$D$15),"Catastrófico","")))))</f>
        <v>Mayor</v>
      </c>
      <c r="P136" s="339">
        <f ca="1">IF(O136="","",IF(O136="Leve",0.2,IF(O136="Menor",0.4,IF(O136="Moderado",0.6,IF(O136="Mayor",0.8,IF(O136="Catastrófico",1,))))))</f>
        <v>0.8</v>
      </c>
      <c r="Q136" s="342" t="str">
        <f ca="1">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Alto</v>
      </c>
      <c r="R136" s="151">
        <v>1</v>
      </c>
      <c r="S136" s="147" t="s">
        <v>579</v>
      </c>
      <c r="T136" s="148" t="str">
        <f t="shared" si="179"/>
        <v>Probabilidad</v>
      </c>
      <c r="U136" s="152" t="s">
        <v>14</v>
      </c>
      <c r="V136" s="152" t="s">
        <v>9</v>
      </c>
      <c r="W136" s="153" t="str">
        <f t="shared" si="180"/>
        <v>40%</v>
      </c>
      <c r="X136" s="152" t="s">
        <v>19</v>
      </c>
      <c r="Y136" s="152" t="s">
        <v>22</v>
      </c>
      <c r="Z136" s="152" t="s">
        <v>110</v>
      </c>
      <c r="AA136" s="127">
        <f t="shared" si="181"/>
        <v>0.24</v>
      </c>
      <c r="AB136" s="141" t="str">
        <f t="shared" si="182"/>
        <v>Baja</v>
      </c>
      <c r="AC136" s="142">
        <f t="shared" si="183"/>
        <v>0.24</v>
      </c>
      <c r="AD136" s="141" t="str">
        <f t="shared" ca="1" si="184"/>
        <v>Mayor</v>
      </c>
      <c r="AE136" s="142">
        <f t="shared" ca="1" si="185"/>
        <v>0.8</v>
      </c>
      <c r="AF136" s="143" t="str">
        <f t="shared" ca="1" si="186"/>
        <v>Alto</v>
      </c>
      <c r="AG136" s="144" t="s">
        <v>122</v>
      </c>
      <c r="AH136" s="139" t="s">
        <v>580</v>
      </c>
      <c r="AI136" s="137" t="s">
        <v>260</v>
      </c>
      <c r="AJ136" s="138" t="s">
        <v>286</v>
      </c>
      <c r="AK136" s="138" t="s">
        <v>287</v>
      </c>
      <c r="AL136" s="139" t="s">
        <v>564</v>
      </c>
      <c r="AM136" s="137"/>
    </row>
    <row r="137" spans="1:39" s="136" customFormat="1" ht="151.5" customHeight="1" x14ac:dyDescent="0.25">
      <c r="A137" s="335"/>
      <c r="B137" s="333"/>
      <c r="C137" s="333"/>
      <c r="D137" s="333"/>
      <c r="E137" s="349"/>
      <c r="F137" s="349"/>
      <c r="G137" s="349"/>
      <c r="H137" s="352"/>
      <c r="I137" s="349"/>
      <c r="J137" s="346"/>
      <c r="K137" s="337"/>
      <c r="L137" s="340"/>
      <c r="M137" s="361"/>
      <c r="N137" s="157"/>
      <c r="O137" s="337"/>
      <c r="P137" s="340"/>
      <c r="Q137" s="343"/>
      <c r="R137" s="151">
        <v>2</v>
      </c>
      <c r="S137" s="147"/>
      <c r="T137" s="148" t="str">
        <f t="shared" si="179"/>
        <v/>
      </c>
      <c r="U137" s="152"/>
      <c r="V137" s="152"/>
      <c r="W137" s="153" t="str">
        <f t="shared" si="180"/>
        <v/>
      </c>
      <c r="X137" s="152"/>
      <c r="Y137" s="152"/>
      <c r="Z137" s="152"/>
      <c r="AA137" s="127" t="str">
        <f t="shared" si="181"/>
        <v/>
      </c>
      <c r="AB137" s="141" t="str">
        <f t="shared" si="182"/>
        <v/>
      </c>
      <c r="AC137" s="142" t="str">
        <f t="shared" si="183"/>
        <v/>
      </c>
      <c r="AD137" s="141" t="str">
        <f t="shared" si="184"/>
        <v/>
      </c>
      <c r="AE137" s="142" t="str">
        <f t="shared" si="185"/>
        <v/>
      </c>
      <c r="AF137" s="143" t="str">
        <f t="shared" si="186"/>
        <v/>
      </c>
      <c r="AG137" s="144"/>
      <c r="AH137" s="139"/>
      <c r="AI137" s="137"/>
      <c r="AJ137" s="138"/>
      <c r="AK137" s="138"/>
      <c r="AL137" s="139"/>
      <c r="AM137" s="137"/>
    </row>
    <row r="138" spans="1:39" s="136" customFormat="1" ht="151.5" customHeight="1" x14ac:dyDescent="0.25">
      <c r="A138" s="335"/>
      <c r="B138" s="334"/>
      <c r="C138" s="334"/>
      <c r="D138" s="334"/>
      <c r="E138" s="350"/>
      <c r="F138" s="350"/>
      <c r="G138" s="350"/>
      <c r="H138" s="353"/>
      <c r="I138" s="350"/>
      <c r="J138" s="347"/>
      <c r="K138" s="338"/>
      <c r="L138" s="341"/>
      <c r="M138" s="362"/>
      <c r="N138" s="157"/>
      <c r="O138" s="338"/>
      <c r="P138" s="341"/>
      <c r="Q138" s="344"/>
      <c r="R138" s="151">
        <v>3</v>
      </c>
      <c r="S138" s="147"/>
      <c r="T138" s="148" t="str">
        <f t="shared" si="179"/>
        <v/>
      </c>
      <c r="U138" s="152"/>
      <c r="V138" s="152"/>
      <c r="W138" s="153" t="str">
        <f t="shared" si="180"/>
        <v/>
      </c>
      <c r="X138" s="152"/>
      <c r="Y138" s="152"/>
      <c r="Z138" s="152"/>
      <c r="AA138" s="127" t="str">
        <f t="shared" si="181"/>
        <v/>
      </c>
      <c r="AB138" s="141" t="str">
        <f t="shared" si="182"/>
        <v/>
      </c>
      <c r="AC138" s="142" t="str">
        <f t="shared" si="183"/>
        <v/>
      </c>
      <c r="AD138" s="141" t="str">
        <f t="shared" si="184"/>
        <v/>
      </c>
      <c r="AE138" s="142" t="str">
        <f t="shared" si="185"/>
        <v/>
      </c>
      <c r="AF138" s="143" t="str">
        <f t="shared" si="186"/>
        <v/>
      </c>
      <c r="AG138" s="144"/>
      <c r="AH138" s="139"/>
      <c r="AI138" s="137"/>
      <c r="AJ138" s="138"/>
      <c r="AK138" s="138"/>
      <c r="AL138" s="139"/>
      <c r="AM138" s="137"/>
    </row>
    <row r="139" spans="1:39" s="136" customFormat="1" ht="151.5" customHeight="1" x14ac:dyDescent="0.25">
      <c r="A139" s="335">
        <v>46</v>
      </c>
      <c r="B139" s="332" t="s">
        <v>558</v>
      </c>
      <c r="C139" s="332" t="s">
        <v>557</v>
      </c>
      <c r="D139" s="332" t="s">
        <v>559</v>
      </c>
      <c r="E139" s="348" t="s">
        <v>118</v>
      </c>
      <c r="F139" s="348" t="s">
        <v>560</v>
      </c>
      <c r="G139" s="348" t="s">
        <v>561</v>
      </c>
      <c r="H139" s="351" t="s">
        <v>555</v>
      </c>
      <c r="I139" s="348" t="s">
        <v>327</v>
      </c>
      <c r="J139" s="345">
        <v>20</v>
      </c>
      <c r="K139" s="336" t="str">
        <f>IF(J139&lt;=0,"",IF(J139&lt;=2,"Muy Baja",IF(J139&lt;=24,"Baja",IF(J139&lt;=500,"Media",IF(J139&lt;=5000,"Alta","Muy Alta")))))</f>
        <v>Baja</v>
      </c>
      <c r="L139" s="339">
        <f>IF(K139="","",IF(K139="Muy Baja",0.2,IF(K139="Baja",0.4,IF(K139="Media",0.6,IF(K139="Alta",0.8,IF(K139="Muy Alta",1,))))))</f>
        <v>0.4</v>
      </c>
      <c r="M139" s="360" t="s">
        <v>482</v>
      </c>
      <c r="N139" s="150" t="str">
        <f ca="1">IF(NOT(ISERROR(MATCH(M139,'Tabla Impacto'!$B$221:$B$223,0))),'Tabla Impacto'!$F$223&amp;"Por favor no seleccionar los criterios de impacto(Afectación Económica o presupuestal y Pérdida Reputacional)",M139)</f>
        <v xml:space="preserve"> El riesgo afecta la imagen de la entidad con algunos usuarios de relevancia frente al logro de los objetivos</v>
      </c>
      <c r="O139" s="336" t="str">
        <f ca="1">IF(OR(N139='Tabla Impacto'!$C$11,N139='Tabla Impacto'!$D$11),"Leve",IF(OR(N139='Tabla Impacto'!$C$12,N139='Tabla Impacto'!$D$12),"Menor",IF(OR(N139='Tabla Impacto'!$C$13,N139='Tabla Impacto'!$D$13),"Moderado",IF(OR(N139='Tabla Impacto'!$C$14,N139='Tabla Impacto'!$D$14),"Mayor",IF(OR(N139='Tabla Impacto'!$C$15,N139='Tabla Impacto'!$D$15),"Catastrófico","")))))</f>
        <v>Moderado</v>
      </c>
      <c r="P139" s="339">
        <f ca="1">IF(O139="","",IF(O139="Leve",0.2,IF(O139="Menor",0.4,IF(O139="Moderado",0.6,IF(O139="Mayor",0.8,IF(O139="Catastrófico",1,))))))</f>
        <v>0.6</v>
      </c>
      <c r="Q139" s="342" t="str">
        <f ca="1">IF(OR(AND(K139="Muy Baja",O139="Leve"),AND(K139="Muy Baja",O139="Menor"),AND(K139="Baja",O139="Leve")),"Bajo",IF(OR(AND(K139="Muy baja",O139="Moderado"),AND(K139="Baja",O139="Menor"),AND(K139="Baja",O139="Moderado"),AND(K139="Media",O139="Leve"),AND(K139="Media",O139="Menor"),AND(K139="Media",O139="Moderado"),AND(K139="Alta",O139="Leve"),AND(K139="Alta",O139="Menor")),"Moderado",IF(OR(AND(K139="Muy Baja",O139="Mayor"),AND(K139="Baja",O139="Mayor"),AND(K139="Media",O139="Mayor"),AND(K139="Alta",O139="Moderado"),AND(K139="Alta",O139="Mayor"),AND(K139="Muy Alta",O139="Leve"),AND(K139="Muy Alta",O139="Menor"),AND(K139="Muy Alta",O139="Moderado"),AND(K139="Muy Alta",O139="Mayor")),"Alto",IF(OR(AND(K139="Muy Baja",O139="Catastrófico"),AND(K139="Baja",O139="Catastrófico"),AND(K139="Media",O139="Catastrófico"),AND(K139="Alta",O139="Catastrófico"),AND(K139="Muy Alta",O139="Catastrófico")),"Extremo",""))))</f>
        <v>Moderado</v>
      </c>
      <c r="R139" s="151">
        <v>1</v>
      </c>
      <c r="S139" s="147" t="s">
        <v>565</v>
      </c>
      <c r="T139" s="148" t="str">
        <f t="shared" si="179"/>
        <v>Probabilidad</v>
      </c>
      <c r="U139" s="152" t="s">
        <v>15</v>
      </c>
      <c r="V139" s="152" t="s">
        <v>9</v>
      </c>
      <c r="W139" s="153" t="str">
        <f t="shared" si="180"/>
        <v>30%</v>
      </c>
      <c r="X139" s="152" t="s">
        <v>19</v>
      </c>
      <c r="Y139" s="152" t="s">
        <v>22</v>
      </c>
      <c r="Z139" s="152" t="s">
        <v>110</v>
      </c>
      <c r="AA139" s="127">
        <f t="shared" si="181"/>
        <v>0.28000000000000003</v>
      </c>
      <c r="AB139" s="141" t="str">
        <f t="shared" si="182"/>
        <v>Baja</v>
      </c>
      <c r="AC139" s="142">
        <f t="shared" si="183"/>
        <v>0.28000000000000003</v>
      </c>
      <c r="AD139" s="141" t="str">
        <f t="shared" ca="1" si="184"/>
        <v>Moderado</v>
      </c>
      <c r="AE139" s="142">
        <f t="shared" ca="1" si="185"/>
        <v>0.6</v>
      </c>
      <c r="AF139" s="143" t="str">
        <f t="shared" ca="1" si="186"/>
        <v>Moderado</v>
      </c>
      <c r="AG139" s="144" t="s">
        <v>122</v>
      </c>
      <c r="AH139" s="139" t="s">
        <v>556</v>
      </c>
      <c r="AI139" s="137" t="s">
        <v>260</v>
      </c>
      <c r="AJ139" s="138" t="s">
        <v>286</v>
      </c>
      <c r="AK139" s="138" t="s">
        <v>287</v>
      </c>
      <c r="AL139" s="139" t="s">
        <v>584</v>
      </c>
      <c r="AM139" s="137"/>
    </row>
    <row r="140" spans="1:39" s="136" customFormat="1" ht="151.5" customHeight="1" x14ac:dyDescent="0.25">
      <c r="A140" s="335"/>
      <c r="B140" s="333"/>
      <c r="C140" s="333"/>
      <c r="D140" s="333"/>
      <c r="E140" s="349"/>
      <c r="F140" s="349"/>
      <c r="G140" s="349"/>
      <c r="H140" s="352"/>
      <c r="I140" s="349"/>
      <c r="J140" s="346"/>
      <c r="K140" s="337"/>
      <c r="L140" s="340"/>
      <c r="M140" s="361"/>
      <c r="N140" s="157"/>
      <c r="O140" s="337"/>
      <c r="P140" s="340"/>
      <c r="Q140" s="343"/>
      <c r="R140" s="151">
        <v>2</v>
      </c>
      <c r="S140" s="147"/>
      <c r="T140" s="148" t="str">
        <f t="shared" si="179"/>
        <v/>
      </c>
      <c r="U140" s="152"/>
      <c r="V140" s="152"/>
      <c r="W140" s="153" t="str">
        <f t="shared" si="180"/>
        <v/>
      </c>
      <c r="X140" s="152"/>
      <c r="Y140" s="152"/>
      <c r="Z140" s="152"/>
      <c r="AA140" s="127" t="str">
        <f t="shared" si="181"/>
        <v/>
      </c>
      <c r="AB140" s="141" t="str">
        <f t="shared" si="182"/>
        <v/>
      </c>
      <c r="AC140" s="142" t="str">
        <f t="shared" si="183"/>
        <v/>
      </c>
      <c r="AD140" s="141" t="str">
        <f t="shared" si="184"/>
        <v/>
      </c>
      <c r="AE140" s="142" t="str">
        <f t="shared" si="185"/>
        <v/>
      </c>
      <c r="AF140" s="143" t="str">
        <f t="shared" si="186"/>
        <v/>
      </c>
      <c r="AG140" s="144"/>
      <c r="AH140" s="139"/>
      <c r="AI140" s="137"/>
      <c r="AJ140" s="138"/>
      <c r="AK140" s="138"/>
      <c r="AL140" s="139"/>
      <c r="AM140" s="137"/>
    </row>
    <row r="141" spans="1:39" s="136" customFormat="1" ht="151.5" customHeight="1" x14ac:dyDescent="0.25">
      <c r="A141" s="335"/>
      <c r="B141" s="334"/>
      <c r="C141" s="334"/>
      <c r="D141" s="334"/>
      <c r="E141" s="350"/>
      <c r="F141" s="350"/>
      <c r="G141" s="350"/>
      <c r="H141" s="353"/>
      <c r="I141" s="350"/>
      <c r="J141" s="347"/>
      <c r="K141" s="338"/>
      <c r="L141" s="341"/>
      <c r="M141" s="362"/>
      <c r="N141" s="157"/>
      <c r="O141" s="338"/>
      <c r="P141" s="341"/>
      <c r="Q141" s="344"/>
      <c r="R141" s="151">
        <v>3</v>
      </c>
      <c r="S141" s="147"/>
      <c r="T141" s="148" t="str">
        <f t="shared" si="179"/>
        <v/>
      </c>
      <c r="U141" s="152"/>
      <c r="V141" s="152"/>
      <c r="W141" s="153" t="str">
        <f t="shared" si="180"/>
        <v/>
      </c>
      <c r="X141" s="152"/>
      <c r="Y141" s="152"/>
      <c r="Z141" s="152"/>
      <c r="AA141" s="127" t="str">
        <f t="shared" si="181"/>
        <v/>
      </c>
      <c r="AB141" s="141" t="str">
        <f t="shared" si="182"/>
        <v/>
      </c>
      <c r="AC141" s="142" t="str">
        <f t="shared" si="183"/>
        <v/>
      </c>
      <c r="AD141" s="141" t="str">
        <f t="shared" si="184"/>
        <v/>
      </c>
      <c r="AE141" s="142" t="str">
        <f t="shared" si="185"/>
        <v/>
      </c>
      <c r="AF141" s="143" t="str">
        <f t="shared" si="186"/>
        <v/>
      </c>
      <c r="AG141" s="144"/>
      <c r="AH141" s="139"/>
      <c r="AI141" s="137"/>
      <c r="AJ141" s="138"/>
      <c r="AK141" s="138"/>
      <c r="AL141" s="139"/>
      <c r="AM141" s="137"/>
    </row>
    <row r="142" spans="1:39" s="136" customFormat="1" ht="151.5" customHeight="1" x14ac:dyDescent="0.25">
      <c r="A142" s="335">
        <v>47</v>
      </c>
      <c r="B142" s="332" t="s">
        <v>585</v>
      </c>
      <c r="C142" s="332" t="s">
        <v>586</v>
      </c>
      <c r="D142" s="332" t="s">
        <v>587</v>
      </c>
      <c r="E142" s="348" t="s">
        <v>118</v>
      </c>
      <c r="F142" s="348" t="s">
        <v>588</v>
      </c>
      <c r="G142" s="348" t="s">
        <v>589</v>
      </c>
      <c r="H142" s="351" t="s">
        <v>590</v>
      </c>
      <c r="I142" s="348" t="s">
        <v>327</v>
      </c>
      <c r="J142" s="345">
        <v>12</v>
      </c>
      <c r="K142" s="336" t="str">
        <f>IF(J142&lt;=0,"",IF(J142&lt;=2,"Muy Baja",IF(J142&lt;=24,"Baja",IF(J142&lt;=500,"Media",IF(J142&lt;=5000,"Alta","Muy Alta")))))</f>
        <v>Baja</v>
      </c>
      <c r="L142" s="339">
        <f>IF(K142="","",IF(K142="Muy Baja",0.2,IF(K142="Baja",0.4,IF(K142="Media",0.6,IF(K142="Alta",0.8,IF(K142="Muy Alta",1,))))))</f>
        <v>0.4</v>
      </c>
      <c r="M142" s="360" t="s">
        <v>482</v>
      </c>
      <c r="N142" s="150" t="str">
        <f ca="1">IF(NOT(ISERROR(MATCH(M142,'Tabla Impacto'!$B$221:$B$223,0))),'Tabla Impacto'!$F$223&amp;"Por favor no seleccionar los criterios de impacto(Afectación Económica o presupuestal y Pérdida Reputacional)",M142)</f>
        <v xml:space="preserve"> El riesgo afecta la imagen de la entidad con algunos usuarios de relevancia frente al logro de los objetivos</v>
      </c>
      <c r="O142" s="336" t="str">
        <f ca="1">IF(OR(N142='Tabla Impacto'!$C$11,N142='Tabla Impacto'!$D$11),"Leve",IF(OR(N142='Tabla Impacto'!$C$12,N142='Tabla Impacto'!$D$12),"Menor",IF(OR(N142='Tabla Impacto'!$C$13,N142='Tabla Impacto'!$D$13),"Moderado",IF(OR(N142='Tabla Impacto'!$C$14,N142='Tabla Impacto'!$D$14),"Mayor",IF(OR(N142='Tabla Impacto'!$C$15,N142='Tabla Impacto'!$D$15),"Catastrófico","")))))</f>
        <v>Moderado</v>
      </c>
      <c r="P142" s="339">
        <f ca="1">IF(O142="","",IF(O142="Leve",0.2,IF(O142="Menor",0.4,IF(O142="Moderado",0.6,IF(O142="Mayor",0.8,IF(O142="Catastrófico",1,))))))</f>
        <v>0.6</v>
      </c>
      <c r="Q142" s="342" t="str">
        <f ca="1">IF(OR(AND(K142="Muy Baja",O142="Leve"),AND(K142="Muy Baja",O142="Menor"),AND(K142="Baja",O142="Leve")),"Bajo",IF(OR(AND(K142="Muy baja",O142="Moderado"),AND(K142="Baja",O142="Menor"),AND(K142="Baja",O142="Moderado"),AND(K142="Media",O142="Leve"),AND(K142="Media",O142="Menor"),AND(K142="Media",O142="Moderado"),AND(K142="Alta",O142="Leve"),AND(K142="Alta",O142="Menor")),"Moderado",IF(OR(AND(K142="Muy Baja",O142="Mayor"),AND(K142="Baja",O142="Mayor"),AND(K142="Media",O142="Mayor"),AND(K142="Alta",O142="Moderado"),AND(K142="Alta",O142="Mayor"),AND(K142="Muy Alta",O142="Leve"),AND(K142="Muy Alta",O142="Menor"),AND(K142="Muy Alta",O142="Moderado"),AND(K142="Muy Alta",O142="Mayor")),"Alto",IF(OR(AND(K142="Muy Baja",O142="Catastrófico"),AND(K142="Baja",O142="Catastrófico"),AND(K142="Media",O142="Catastrófico"),AND(K142="Alta",O142="Catastrófico"),AND(K142="Muy Alta",O142="Catastrófico")),"Extremo",""))))</f>
        <v>Moderado</v>
      </c>
      <c r="R142" s="151">
        <v>1</v>
      </c>
      <c r="S142" s="147" t="s">
        <v>606</v>
      </c>
      <c r="T142" s="148" t="str">
        <f t="shared" si="179"/>
        <v>Probabilidad</v>
      </c>
      <c r="U142" s="152" t="s">
        <v>15</v>
      </c>
      <c r="V142" s="152" t="s">
        <v>9</v>
      </c>
      <c r="W142" s="153" t="str">
        <f t="shared" si="180"/>
        <v>30%</v>
      </c>
      <c r="X142" s="152" t="s">
        <v>19</v>
      </c>
      <c r="Y142" s="152" t="s">
        <v>22</v>
      </c>
      <c r="Z142" s="152" t="s">
        <v>110</v>
      </c>
      <c r="AA142" s="127">
        <f t="shared" si="181"/>
        <v>0.28000000000000003</v>
      </c>
      <c r="AB142" s="141" t="str">
        <f t="shared" si="182"/>
        <v>Baja</v>
      </c>
      <c r="AC142" s="142">
        <f t="shared" si="183"/>
        <v>0.28000000000000003</v>
      </c>
      <c r="AD142" s="141" t="str">
        <f t="shared" ca="1" si="184"/>
        <v>Moderado</v>
      </c>
      <c r="AE142" s="142">
        <f t="shared" ca="1" si="185"/>
        <v>0.6</v>
      </c>
      <c r="AF142" s="143" t="str">
        <f t="shared" ca="1" si="186"/>
        <v>Moderado</v>
      </c>
      <c r="AG142" s="144" t="s">
        <v>122</v>
      </c>
      <c r="AH142" s="139" t="s">
        <v>605</v>
      </c>
      <c r="AI142" s="137" t="s">
        <v>199</v>
      </c>
      <c r="AJ142" s="138" t="s">
        <v>286</v>
      </c>
      <c r="AK142" s="138" t="s">
        <v>287</v>
      </c>
      <c r="AL142" s="139" t="s">
        <v>592</v>
      </c>
      <c r="AM142" s="137"/>
    </row>
    <row r="143" spans="1:39" s="136" customFormat="1" ht="151.5" customHeight="1" x14ac:dyDescent="0.25">
      <c r="A143" s="335"/>
      <c r="B143" s="333"/>
      <c r="C143" s="333"/>
      <c r="D143" s="333"/>
      <c r="E143" s="349"/>
      <c r="F143" s="349"/>
      <c r="G143" s="349"/>
      <c r="H143" s="352"/>
      <c r="I143" s="349"/>
      <c r="J143" s="346"/>
      <c r="K143" s="337"/>
      <c r="L143" s="340"/>
      <c r="M143" s="361"/>
      <c r="N143" s="157"/>
      <c r="O143" s="337"/>
      <c r="P143" s="340"/>
      <c r="Q143" s="343"/>
      <c r="R143" s="151">
        <v>2</v>
      </c>
      <c r="S143" s="147"/>
      <c r="T143" s="148" t="str">
        <f t="shared" si="179"/>
        <v/>
      </c>
      <c r="U143" s="152"/>
      <c r="V143" s="152"/>
      <c r="W143" s="153" t="str">
        <f t="shared" si="180"/>
        <v/>
      </c>
      <c r="X143" s="152"/>
      <c r="Y143" s="152"/>
      <c r="Z143" s="152"/>
      <c r="AA143" s="127" t="str">
        <f t="shared" si="181"/>
        <v/>
      </c>
      <c r="AB143" s="141" t="str">
        <f t="shared" si="182"/>
        <v/>
      </c>
      <c r="AC143" s="142" t="str">
        <f t="shared" si="183"/>
        <v/>
      </c>
      <c r="AD143" s="141" t="str">
        <f t="shared" si="184"/>
        <v/>
      </c>
      <c r="AE143" s="142" t="str">
        <f t="shared" si="185"/>
        <v/>
      </c>
      <c r="AF143" s="143" t="str">
        <f t="shared" si="186"/>
        <v/>
      </c>
      <c r="AG143" s="144"/>
      <c r="AH143" s="139"/>
      <c r="AI143" s="137"/>
      <c r="AJ143" s="138"/>
      <c r="AK143" s="138"/>
      <c r="AL143" s="139"/>
      <c r="AM143" s="137"/>
    </row>
    <row r="144" spans="1:39" s="136" customFormat="1" ht="151.5" customHeight="1" x14ac:dyDescent="0.25">
      <c r="A144" s="335"/>
      <c r="B144" s="334"/>
      <c r="C144" s="334"/>
      <c r="D144" s="334"/>
      <c r="E144" s="350"/>
      <c r="F144" s="350"/>
      <c r="G144" s="350"/>
      <c r="H144" s="353"/>
      <c r="I144" s="350"/>
      <c r="J144" s="347"/>
      <c r="K144" s="338"/>
      <c r="L144" s="341"/>
      <c r="M144" s="362"/>
      <c r="N144" s="157"/>
      <c r="O144" s="338"/>
      <c r="P144" s="341"/>
      <c r="Q144" s="344"/>
      <c r="R144" s="151">
        <v>3</v>
      </c>
      <c r="S144" s="147"/>
      <c r="T144" s="148" t="str">
        <f t="shared" si="179"/>
        <v/>
      </c>
      <c r="U144" s="152"/>
      <c r="V144" s="152"/>
      <c r="W144" s="153" t="str">
        <f t="shared" si="180"/>
        <v/>
      </c>
      <c r="X144" s="152"/>
      <c r="Y144" s="152"/>
      <c r="Z144" s="152"/>
      <c r="AA144" s="127" t="str">
        <f t="shared" si="181"/>
        <v/>
      </c>
      <c r="AB144" s="141" t="str">
        <f t="shared" si="182"/>
        <v/>
      </c>
      <c r="AC144" s="142" t="str">
        <f t="shared" si="183"/>
        <v/>
      </c>
      <c r="AD144" s="141" t="str">
        <f t="shared" si="184"/>
        <v/>
      </c>
      <c r="AE144" s="142" t="str">
        <f t="shared" si="185"/>
        <v/>
      </c>
      <c r="AF144" s="143" t="str">
        <f t="shared" si="186"/>
        <v/>
      </c>
      <c r="AG144" s="144"/>
      <c r="AH144" s="139"/>
      <c r="AI144" s="137"/>
      <c r="AJ144" s="138"/>
      <c r="AK144" s="138"/>
      <c r="AL144" s="139"/>
      <c r="AM144" s="137"/>
    </row>
    <row r="145" spans="1:39" s="136" customFormat="1" ht="151.5" customHeight="1" x14ac:dyDescent="0.25">
      <c r="A145" s="335">
        <v>48</v>
      </c>
      <c r="B145" s="332" t="s">
        <v>593</v>
      </c>
      <c r="C145" s="332" t="s">
        <v>594</v>
      </c>
      <c r="D145" s="332" t="s">
        <v>595</v>
      </c>
      <c r="E145" s="348" t="s">
        <v>118</v>
      </c>
      <c r="F145" s="348" t="s">
        <v>597</v>
      </c>
      <c r="G145" s="348" t="s">
        <v>598</v>
      </c>
      <c r="H145" s="351" t="s">
        <v>596</v>
      </c>
      <c r="I145" s="348" t="s">
        <v>117</v>
      </c>
      <c r="J145" s="345">
        <v>24</v>
      </c>
      <c r="K145" s="336" t="str">
        <f>IF(J145&lt;=0,"",IF(J145&lt;=2,"Muy Baja",IF(J145&lt;=24,"Baja",IF(J145&lt;=500,"Media",IF(J145&lt;=5000,"Alta","Muy Alta")))))</f>
        <v>Baja</v>
      </c>
      <c r="L145" s="339">
        <f>IF(K145="","",IF(K145="Muy Baja",0.2,IF(K145="Baja",0.4,IF(K145="Media",0.6,IF(K145="Alta",0.8,IF(K145="Muy Alta",1,))))))</f>
        <v>0.4</v>
      </c>
      <c r="M145" s="360" t="s">
        <v>482</v>
      </c>
      <c r="N145" s="150" t="str">
        <f ca="1">IF(NOT(ISERROR(MATCH(M145,'Tabla Impacto'!$B$221:$B$223,0))),'Tabla Impacto'!$F$223&amp;"Por favor no seleccionar los criterios de impacto(Afectación Económica o presupuestal y Pérdida Reputacional)",M145)</f>
        <v xml:space="preserve"> El riesgo afecta la imagen de la entidad con algunos usuarios de relevancia frente al logro de los objetivos</v>
      </c>
      <c r="O145" s="336" t="str">
        <f ca="1">IF(OR(N145='Tabla Impacto'!$C$11,N145='Tabla Impacto'!$D$11),"Leve",IF(OR(N145='Tabla Impacto'!$C$12,N145='Tabla Impacto'!$D$12),"Menor",IF(OR(N145='Tabla Impacto'!$C$13,N145='Tabla Impacto'!$D$13),"Moderado",IF(OR(N145='Tabla Impacto'!$C$14,N145='Tabla Impacto'!$D$14),"Mayor",IF(OR(N145='Tabla Impacto'!$C$15,N145='Tabla Impacto'!$D$15),"Catastrófico","")))))</f>
        <v>Moderado</v>
      </c>
      <c r="P145" s="339">
        <f ca="1">IF(O145="","",IF(O145="Leve",0.2,IF(O145="Menor",0.4,IF(O145="Moderado",0.6,IF(O145="Mayor",0.8,IF(O145="Catastrófico",1,))))))</f>
        <v>0.6</v>
      </c>
      <c r="Q145" s="342" t="str">
        <f ca="1">IF(OR(AND(K145="Muy Baja",O145="Leve"),AND(K145="Muy Baja",O145="Menor"),AND(K145="Baja",O145="Leve")),"Bajo",IF(OR(AND(K145="Muy baja",O145="Moderado"),AND(K145="Baja",O145="Menor"),AND(K145="Baja",O145="Moderado"),AND(K145="Media",O145="Leve"),AND(K145="Media",O145="Menor"),AND(K145="Media",O145="Moderado"),AND(K145="Alta",O145="Leve"),AND(K145="Alta",O145="Menor")),"Moderado",IF(OR(AND(K145="Muy Baja",O145="Mayor"),AND(K145="Baja",O145="Mayor"),AND(K145="Media",O145="Mayor"),AND(K145="Alta",O145="Moderado"),AND(K145="Alta",O145="Mayor"),AND(K145="Muy Alta",O145="Leve"),AND(K145="Muy Alta",O145="Menor"),AND(K145="Muy Alta",O145="Moderado"),AND(K145="Muy Alta",O145="Mayor")),"Alto",IF(OR(AND(K145="Muy Baja",O145="Catastrófico"),AND(K145="Baja",O145="Catastrófico"),AND(K145="Media",O145="Catastrófico"),AND(K145="Alta",O145="Catastrófico"),AND(K145="Muy Alta",O145="Catastrófico")),"Extremo",""))))</f>
        <v>Moderado</v>
      </c>
      <c r="R145" s="151">
        <v>1</v>
      </c>
      <c r="S145" s="147" t="s">
        <v>599</v>
      </c>
      <c r="T145" s="148" t="str">
        <f t="shared" si="179"/>
        <v>Probabilidad</v>
      </c>
      <c r="U145" s="152" t="s">
        <v>15</v>
      </c>
      <c r="V145" s="152" t="s">
        <v>9</v>
      </c>
      <c r="W145" s="153" t="str">
        <f t="shared" si="180"/>
        <v>30%</v>
      </c>
      <c r="X145" s="152" t="s">
        <v>19</v>
      </c>
      <c r="Y145" s="152" t="s">
        <v>22</v>
      </c>
      <c r="Z145" s="152" t="s">
        <v>110</v>
      </c>
      <c r="AA145" s="127">
        <f t="shared" si="181"/>
        <v>0.28000000000000003</v>
      </c>
      <c r="AB145" s="141" t="str">
        <f t="shared" si="182"/>
        <v>Baja</v>
      </c>
      <c r="AC145" s="142">
        <f t="shared" si="183"/>
        <v>0.28000000000000003</v>
      </c>
      <c r="AD145" s="141" t="str">
        <f t="shared" ca="1" si="184"/>
        <v>Moderado</v>
      </c>
      <c r="AE145" s="142">
        <f t="shared" ca="1" si="185"/>
        <v>0.6</v>
      </c>
      <c r="AF145" s="143" t="str">
        <f t="shared" ca="1" si="186"/>
        <v>Moderado</v>
      </c>
      <c r="AG145" s="144" t="s">
        <v>122</v>
      </c>
      <c r="AH145" s="139" t="s">
        <v>600</v>
      </c>
      <c r="AI145" s="137" t="s">
        <v>198</v>
      </c>
      <c r="AJ145" s="138" t="s">
        <v>601</v>
      </c>
      <c r="AK145" s="138" t="s">
        <v>287</v>
      </c>
      <c r="AL145" s="139" t="s">
        <v>602</v>
      </c>
      <c r="AM145" s="137"/>
    </row>
    <row r="146" spans="1:39" s="136" customFormat="1" ht="151.5" customHeight="1" x14ac:dyDescent="0.25">
      <c r="A146" s="335"/>
      <c r="B146" s="333"/>
      <c r="C146" s="333"/>
      <c r="D146" s="333"/>
      <c r="E146" s="349"/>
      <c r="F146" s="349"/>
      <c r="G146" s="349"/>
      <c r="H146" s="352"/>
      <c r="I146" s="349"/>
      <c r="J146" s="346"/>
      <c r="K146" s="337"/>
      <c r="L146" s="340"/>
      <c r="M146" s="361"/>
      <c r="N146" s="157"/>
      <c r="O146" s="337"/>
      <c r="P146" s="340"/>
      <c r="Q146" s="343"/>
      <c r="R146" s="151">
        <v>2</v>
      </c>
      <c r="S146" s="147"/>
      <c r="T146" s="148" t="str">
        <f t="shared" si="179"/>
        <v/>
      </c>
      <c r="U146" s="152"/>
      <c r="V146" s="152"/>
      <c r="W146" s="153" t="str">
        <f t="shared" si="180"/>
        <v/>
      </c>
      <c r="X146" s="152"/>
      <c r="Y146" s="152"/>
      <c r="Z146" s="152"/>
      <c r="AA146" s="127" t="str">
        <f t="shared" si="181"/>
        <v/>
      </c>
      <c r="AB146" s="141" t="str">
        <f t="shared" si="182"/>
        <v/>
      </c>
      <c r="AC146" s="142" t="str">
        <f t="shared" si="183"/>
        <v/>
      </c>
      <c r="AD146" s="141" t="str">
        <f t="shared" si="184"/>
        <v/>
      </c>
      <c r="AE146" s="142" t="str">
        <f t="shared" si="185"/>
        <v/>
      </c>
      <c r="AF146" s="143" t="str">
        <f t="shared" si="186"/>
        <v/>
      </c>
      <c r="AG146" s="144"/>
      <c r="AH146" s="139"/>
      <c r="AI146" s="137"/>
      <c r="AJ146" s="138"/>
      <c r="AK146" s="138"/>
      <c r="AL146" s="139"/>
      <c r="AM146" s="137"/>
    </row>
    <row r="147" spans="1:39" s="136" customFormat="1" ht="151.5" customHeight="1" x14ac:dyDescent="0.25">
      <c r="A147" s="335"/>
      <c r="B147" s="334"/>
      <c r="C147" s="334"/>
      <c r="D147" s="334"/>
      <c r="E147" s="350"/>
      <c r="F147" s="350"/>
      <c r="G147" s="350"/>
      <c r="H147" s="353"/>
      <c r="I147" s="350"/>
      <c r="J147" s="347"/>
      <c r="K147" s="338"/>
      <c r="L147" s="341"/>
      <c r="M147" s="362"/>
      <c r="N147" s="157"/>
      <c r="O147" s="338"/>
      <c r="P147" s="341"/>
      <c r="Q147" s="344"/>
      <c r="R147" s="151">
        <v>3</v>
      </c>
      <c r="S147" s="147"/>
      <c r="T147" s="148" t="str">
        <f t="shared" si="179"/>
        <v/>
      </c>
      <c r="U147" s="152"/>
      <c r="V147" s="152"/>
      <c r="W147" s="153" t="str">
        <f t="shared" si="180"/>
        <v/>
      </c>
      <c r="X147" s="152"/>
      <c r="Y147" s="152"/>
      <c r="Z147" s="152"/>
      <c r="AA147" s="127" t="str">
        <f t="shared" si="181"/>
        <v/>
      </c>
      <c r="AB147" s="141" t="str">
        <f t="shared" si="182"/>
        <v/>
      </c>
      <c r="AC147" s="142" t="str">
        <f t="shared" si="183"/>
        <v/>
      </c>
      <c r="AD147" s="141" t="str">
        <f t="shared" si="184"/>
        <v/>
      </c>
      <c r="AE147" s="142" t="str">
        <f t="shared" si="185"/>
        <v/>
      </c>
      <c r="AF147" s="143" t="str">
        <f t="shared" si="186"/>
        <v/>
      </c>
      <c r="AG147" s="144"/>
      <c r="AH147" s="139"/>
      <c r="AI147" s="137"/>
      <c r="AJ147" s="138"/>
      <c r="AK147" s="138"/>
      <c r="AL147" s="139"/>
      <c r="AM147" s="137"/>
    </row>
    <row r="148" spans="1:39" s="136" customFormat="1" ht="151.5" customHeight="1" x14ac:dyDescent="0.25">
      <c r="A148" s="335"/>
      <c r="B148" s="332"/>
      <c r="C148" s="364"/>
      <c r="D148" s="364"/>
      <c r="E148" s="348"/>
      <c r="F148" s="348"/>
      <c r="G148" s="348"/>
      <c r="H148" s="351"/>
      <c r="I148" s="348"/>
      <c r="J148" s="345"/>
      <c r="K148" s="336" t="str">
        <f>IF(J148&lt;=0,"",IF(J148&lt;=2,"Muy Baja",IF(J148&lt;=24,"Baja",IF(J148&lt;=500,"Media",IF(J148&lt;=5000,"Alta","Muy Alta")))))</f>
        <v/>
      </c>
      <c r="L148" s="339" t="str">
        <f>IF(K148="","",IF(K148="Muy Baja",0.2,IF(K148="Baja",0.4,IF(K148="Media",0.6,IF(K148="Alta",0.8,IF(K148="Muy Alta",1,))))))</f>
        <v/>
      </c>
      <c r="M148" s="360"/>
      <c r="N148" s="150">
        <f ca="1">IF(NOT(ISERROR(MATCH(M148,'Tabla Impacto'!$B$221:$B$223,0))),'Tabla Impacto'!$F$223&amp;"Por favor no seleccionar los criterios de impacto(Afectación Económica o presupuestal y Pérdida Reputacional)",M148)</f>
        <v>0</v>
      </c>
      <c r="O148" s="336" t="str">
        <f ca="1">IF(OR(N148='Tabla Impacto'!$C$11,N148='Tabla Impacto'!$D$11),"Leve",IF(OR(N148='Tabla Impacto'!$C$12,N148='Tabla Impacto'!$D$12),"Menor",IF(OR(N148='Tabla Impacto'!$C$13,N148='Tabla Impacto'!$D$13),"Moderado",IF(OR(N148='Tabla Impacto'!$C$14,N148='Tabla Impacto'!$D$14),"Mayor",IF(OR(N148='Tabla Impacto'!$C$15,N148='Tabla Impacto'!$D$15),"Catastrófico","")))))</f>
        <v/>
      </c>
      <c r="P148" s="339" t="str">
        <f ca="1">IF(O148="","",IF(O148="Leve",0.2,IF(O148="Menor",0.4,IF(O148="Moderado",0.6,IF(O148="Mayor",0.8,IF(O148="Catastrófico",1,))))))</f>
        <v/>
      </c>
      <c r="Q148" s="342" t="str">
        <f ca="1">IF(OR(AND(K148="Muy Baja",O148="Leve"),AND(K148="Muy Baja",O148="Menor"),AND(K148="Baja",O148="Leve")),"Bajo",IF(OR(AND(K148="Muy baja",O148="Moderado"),AND(K148="Baja",O148="Menor"),AND(K148="Baja",O148="Moderado"),AND(K148="Media",O148="Leve"),AND(K148="Media",O148="Menor"),AND(K148="Media",O148="Moderado"),AND(K148="Alta",O148="Leve"),AND(K148="Alta",O148="Menor")),"Moderado",IF(OR(AND(K148="Muy Baja",O148="Mayor"),AND(K148="Baja",O148="Mayor"),AND(K148="Media",O148="Mayor"),AND(K148="Alta",O148="Moderado"),AND(K148="Alta",O148="Mayor"),AND(K148="Muy Alta",O148="Leve"),AND(K148="Muy Alta",O148="Menor"),AND(K148="Muy Alta",O148="Moderado"),AND(K148="Muy Alta",O148="Mayor")),"Alto",IF(OR(AND(K148="Muy Baja",O148="Catastrófico"),AND(K148="Baja",O148="Catastrófico"),AND(K148="Media",O148="Catastrófico"),AND(K148="Alta",O148="Catastrófico"),AND(K148="Muy Alta",O148="Catastrófico")),"Extremo",""))))</f>
        <v/>
      </c>
      <c r="R148" s="151">
        <v>1</v>
      </c>
      <c r="S148" s="147"/>
      <c r="T148" s="148" t="str">
        <f t="shared" si="179"/>
        <v/>
      </c>
      <c r="U148" s="152"/>
      <c r="V148" s="152"/>
      <c r="W148" s="153" t="str">
        <f t="shared" si="180"/>
        <v/>
      </c>
      <c r="X148" s="152"/>
      <c r="Y148" s="152"/>
      <c r="Z148" s="152"/>
      <c r="AA148" s="127" t="str">
        <f t="shared" si="181"/>
        <v/>
      </c>
      <c r="AB148" s="141" t="str">
        <f t="shared" si="182"/>
        <v/>
      </c>
      <c r="AC148" s="142" t="str">
        <f t="shared" si="183"/>
        <v/>
      </c>
      <c r="AD148" s="141" t="str">
        <f t="shared" si="184"/>
        <v/>
      </c>
      <c r="AE148" s="142" t="str">
        <f t="shared" si="185"/>
        <v/>
      </c>
      <c r="AF148" s="143" t="str">
        <f t="shared" si="186"/>
        <v/>
      </c>
      <c r="AG148" s="144"/>
      <c r="AH148" s="139"/>
      <c r="AI148" s="137"/>
      <c r="AJ148" s="138"/>
      <c r="AK148" s="138"/>
      <c r="AL148" s="139"/>
      <c r="AM148" s="137"/>
    </row>
    <row r="149" spans="1:39" s="136" customFormat="1" ht="151.5" customHeight="1" x14ac:dyDescent="0.25">
      <c r="A149" s="335"/>
      <c r="B149" s="333"/>
      <c r="C149" s="335"/>
      <c r="D149" s="335"/>
      <c r="E149" s="349"/>
      <c r="F149" s="349"/>
      <c r="G149" s="349"/>
      <c r="H149" s="352"/>
      <c r="I149" s="349"/>
      <c r="J149" s="346"/>
      <c r="K149" s="337"/>
      <c r="L149" s="340"/>
      <c r="M149" s="361"/>
      <c r="N149" s="157"/>
      <c r="O149" s="337"/>
      <c r="P149" s="340"/>
      <c r="Q149" s="343"/>
      <c r="R149" s="151">
        <v>2</v>
      </c>
      <c r="S149" s="147"/>
      <c r="T149" s="148" t="str">
        <f t="shared" si="179"/>
        <v/>
      </c>
      <c r="U149" s="152"/>
      <c r="V149" s="152"/>
      <c r="W149" s="153" t="str">
        <f t="shared" si="180"/>
        <v/>
      </c>
      <c r="X149" s="152"/>
      <c r="Y149" s="152"/>
      <c r="Z149" s="152"/>
      <c r="AA149" s="127" t="str">
        <f t="shared" si="181"/>
        <v/>
      </c>
      <c r="AB149" s="141" t="str">
        <f t="shared" si="182"/>
        <v/>
      </c>
      <c r="AC149" s="142" t="str">
        <f t="shared" si="183"/>
        <v/>
      </c>
      <c r="AD149" s="141" t="str">
        <f t="shared" si="184"/>
        <v/>
      </c>
      <c r="AE149" s="142" t="str">
        <f t="shared" si="185"/>
        <v/>
      </c>
      <c r="AF149" s="143" t="str">
        <f t="shared" si="186"/>
        <v/>
      </c>
      <c r="AG149" s="144"/>
      <c r="AH149" s="139"/>
      <c r="AI149" s="137"/>
      <c r="AJ149" s="138"/>
      <c r="AK149" s="138"/>
      <c r="AL149" s="139"/>
      <c r="AM149" s="137"/>
    </row>
    <row r="150" spans="1:39" s="136" customFormat="1" ht="151.5" customHeight="1" x14ac:dyDescent="0.25">
      <c r="A150" s="363"/>
      <c r="B150" s="334"/>
      <c r="C150" s="363"/>
      <c r="D150" s="363"/>
      <c r="E150" s="350"/>
      <c r="F150" s="350"/>
      <c r="G150" s="350"/>
      <c r="H150" s="353"/>
      <c r="I150" s="350"/>
      <c r="J150" s="347"/>
      <c r="K150" s="338"/>
      <c r="L150" s="341"/>
      <c r="M150" s="362"/>
      <c r="N150" s="157"/>
      <c r="O150" s="338"/>
      <c r="P150" s="341"/>
      <c r="Q150" s="344"/>
      <c r="R150" s="151">
        <v>3</v>
      </c>
      <c r="S150" s="147"/>
      <c r="T150" s="148" t="str">
        <f t="shared" si="179"/>
        <v/>
      </c>
      <c r="U150" s="152"/>
      <c r="V150" s="152"/>
      <c r="W150" s="153" t="str">
        <f t="shared" si="180"/>
        <v/>
      </c>
      <c r="X150" s="152"/>
      <c r="Y150" s="152"/>
      <c r="Z150" s="152"/>
      <c r="AA150" s="127" t="str">
        <f t="shared" si="181"/>
        <v/>
      </c>
      <c r="AB150" s="141" t="str">
        <f t="shared" si="182"/>
        <v/>
      </c>
      <c r="AC150" s="142" t="str">
        <f t="shared" si="183"/>
        <v/>
      </c>
      <c r="AD150" s="141" t="str">
        <f t="shared" si="184"/>
        <v/>
      </c>
      <c r="AE150" s="142" t="str">
        <f t="shared" si="185"/>
        <v/>
      </c>
      <c r="AF150" s="143" t="str">
        <f t="shared" si="186"/>
        <v/>
      </c>
      <c r="AG150" s="144"/>
      <c r="AH150" s="139"/>
      <c r="AI150" s="137"/>
      <c r="AJ150" s="138"/>
      <c r="AK150" s="138"/>
      <c r="AL150" s="139"/>
      <c r="AM150" s="137"/>
    </row>
    <row r="151" spans="1:39" ht="49.5" customHeight="1" x14ac:dyDescent="0.25">
      <c r="A151" s="3"/>
      <c r="B151" s="82"/>
      <c r="C151" s="82"/>
      <c r="D151" s="82"/>
      <c r="E151" s="416" t="s">
        <v>508</v>
      </c>
      <c r="F151" s="417"/>
      <c r="G151" s="417"/>
      <c r="H151" s="417"/>
      <c r="I151" s="417"/>
      <c r="J151" s="417"/>
      <c r="K151" s="417"/>
      <c r="L151" s="417"/>
      <c r="M151" s="417"/>
      <c r="N151" s="417"/>
      <c r="O151" s="417"/>
      <c r="P151" s="417"/>
      <c r="Q151" s="417"/>
      <c r="R151" s="417"/>
      <c r="S151" s="417"/>
      <c r="T151" s="417"/>
      <c r="U151" s="417"/>
      <c r="V151" s="417"/>
      <c r="W151" s="417"/>
      <c r="X151" s="417"/>
      <c r="Y151" s="417"/>
      <c r="Z151" s="417"/>
      <c r="AA151" s="417"/>
      <c r="AB151" s="417"/>
      <c r="AC151" s="417"/>
      <c r="AD151" s="417"/>
      <c r="AE151" s="417"/>
      <c r="AF151" s="417"/>
      <c r="AG151" s="417"/>
      <c r="AH151" s="417"/>
      <c r="AI151" s="417"/>
      <c r="AJ151" s="417"/>
      <c r="AK151" s="417"/>
      <c r="AL151" s="417"/>
      <c r="AM151" s="418"/>
    </row>
    <row r="153" spans="1:39" x14ac:dyDescent="0.25">
      <c r="A153" s="2"/>
      <c r="B153" s="2"/>
      <c r="C153" s="2"/>
      <c r="D153" s="2"/>
      <c r="E153" s="20" t="s">
        <v>347</v>
      </c>
      <c r="F153" s="2"/>
      <c r="G153" s="2"/>
    </row>
  </sheetData>
  <autoFilter ref="A6:CP151" xr:uid="{00000000-0009-0000-0000-000002000000}"/>
  <dataConsolidate/>
  <mergeCells count="810">
    <mergeCell ref="J67:J69"/>
    <mergeCell ref="K67:K69"/>
    <mergeCell ref="L67:L69"/>
    <mergeCell ref="M67:M69"/>
    <mergeCell ref="O67:O69"/>
    <mergeCell ref="P67:P69"/>
    <mergeCell ref="Q67:Q69"/>
    <mergeCell ref="A67:A69"/>
    <mergeCell ref="B67:B69"/>
    <mergeCell ref="C67:C69"/>
    <mergeCell ref="D67:D69"/>
    <mergeCell ref="E67:E69"/>
    <mergeCell ref="F67:F69"/>
    <mergeCell ref="G67:G69"/>
    <mergeCell ref="H67:H69"/>
    <mergeCell ref="I67:I69"/>
    <mergeCell ref="Q82:Q84"/>
    <mergeCell ref="G82:G84"/>
    <mergeCell ref="H82:H84"/>
    <mergeCell ref="I82:I84"/>
    <mergeCell ref="J82:J84"/>
    <mergeCell ref="K82:K84"/>
    <mergeCell ref="L82:L84"/>
    <mergeCell ref="M82:M84"/>
    <mergeCell ref="O82:O84"/>
    <mergeCell ref="P82:P84"/>
    <mergeCell ref="AH5:AH6"/>
    <mergeCell ref="AM5:AM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I7:I9"/>
    <mergeCell ref="J7:J9"/>
    <mergeCell ref="A7:A9"/>
    <mergeCell ref="B7:B9"/>
    <mergeCell ref="C7:C9"/>
    <mergeCell ref="D7:D9"/>
    <mergeCell ref="E151:AM151"/>
    <mergeCell ref="A1:AM2"/>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Q7:Q9"/>
    <mergeCell ref="E7:E9"/>
    <mergeCell ref="A13:A15"/>
    <mergeCell ref="B13:B15"/>
    <mergeCell ref="C13:C15"/>
    <mergeCell ref="D13:D15"/>
    <mergeCell ref="E13:E15"/>
    <mergeCell ref="F13:F15"/>
    <mergeCell ref="G13:G15"/>
    <mergeCell ref="H13:H15"/>
    <mergeCell ref="I13:I15"/>
    <mergeCell ref="J13:J15"/>
    <mergeCell ref="K13:K15"/>
    <mergeCell ref="L13:L15"/>
    <mergeCell ref="M13:M15"/>
    <mergeCell ref="O13:O15"/>
    <mergeCell ref="K7:K9"/>
    <mergeCell ref="L7:L9"/>
    <mergeCell ref="M7:M9"/>
    <mergeCell ref="O7:O9"/>
    <mergeCell ref="P7:P9"/>
    <mergeCell ref="F7:F9"/>
    <mergeCell ref="G7:G9"/>
    <mergeCell ref="H7:H9"/>
    <mergeCell ref="M16:M18"/>
    <mergeCell ref="O16:O18"/>
    <mergeCell ref="P16:P18"/>
    <mergeCell ref="Q16:Q18"/>
    <mergeCell ref="J16:J18"/>
    <mergeCell ref="A16:A18"/>
    <mergeCell ref="Q13:Q15"/>
    <mergeCell ref="G10:G12"/>
    <mergeCell ref="H10:H12"/>
    <mergeCell ref="I10:I12"/>
    <mergeCell ref="J10:J12"/>
    <mergeCell ref="K10:K12"/>
    <mergeCell ref="L10:L12"/>
    <mergeCell ref="M10:M12"/>
    <mergeCell ref="O10:O12"/>
    <mergeCell ref="P13:P15"/>
    <mergeCell ref="P10:P12"/>
    <mergeCell ref="Q10:Q12"/>
    <mergeCell ref="A10:A12"/>
    <mergeCell ref="B10:B12"/>
    <mergeCell ref="C10:C12"/>
    <mergeCell ref="D10:D12"/>
    <mergeCell ref="E10:E12"/>
    <mergeCell ref="F10:F12"/>
    <mergeCell ref="B16:B18"/>
    <mergeCell ref="C16:C18"/>
    <mergeCell ref="D16:D18"/>
    <mergeCell ref="E16:E18"/>
    <mergeCell ref="F16:F18"/>
    <mergeCell ref="G16:G18"/>
    <mergeCell ref="H16:H18"/>
    <mergeCell ref="K16:K18"/>
    <mergeCell ref="L16:L18"/>
    <mergeCell ref="I16:I18"/>
    <mergeCell ref="Q19:Q21"/>
    <mergeCell ref="A22:A24"/>
    <mergeCell ref="B22:B24"/>
    <mergeCell ref="C22:C24"/>
    <mergeCell ref="D22:D24"/>
    <mergeCell ref="E22:E24"/>
    <mergeCell ref="F22:F24"/>
    <mergeCell ref="G22:G24"/>
    <mergeCell ref="H22:H24"/>
    <mergeCell ref="I22:I24"/>
    <mergeCell ref="J22:J24"/>
    <mergeCell ref="K22:K24"/>
    <mergeCell ref="L22:L24"/>
    <mergeCell ref="M22:M24"/>
    <mergeCell ref="O22:O24"/>
    <mergeCell ref="P22:P24"/>
    <mergeCell ref="Q22:Q24"/>
    <mergeCell ref="A19:A21"/>
    <mergeCell ref="B19:B21"/>
    <mergeCell ref="C19:C21"/>
    <mergeCell ref="D19:D21"/>
    <mergeCell ref="E19:E21"/>
    <mergeCell ref="F19:F21"/>
    <mergeCell ref="G19:G21"/>
    <mergeCell ref="H25:H27"/>
    <mergeCell ref="I25:I27"/>
    <mergeCell ref="I19:I21"/>
    <mergeCell ref="J19:J21"/>
    <mergeCell ref="K19:K21"/>
    <mergeCell ref="L19:L21"/>
    <mergeCell ref="M19:M21"/>
    <mergeCell ref="O19:O21"/>
    <mergeCell ref="P19:P21"/>
    <mergeCell ref="P25:P27"/>
    <mergeCell ref="H19:H21"/>
    <mergeCell ref="Q25:Q27"/>
    <mergeCell ref="P28:P30"/>
    <mergeCell ref="O28:O30"/>
    <mergeCell ref="Q28:Q30"/>
    <mergeCell ref="C28:C30"/>
    <mergeCell ref="B28:B30"/>
    <mergeCell ref="A28:A30"/>
    <mergeCell ref="J25:J27"/>
    <mergeCell ref="K25:K27"/>
    <mergeCell ref="L25:L27"/>
    <mergeCell ref="M25:M27"/>
    <mergeCell ref="O25:O27"/>
    <mergeCell ref="M28:M30"/>
    <mergeCell ref="L28:L30"/>
    <mergeCell ref="K28:K30"/>
    <mergeCell ref="J28:J30"/>
    <mergeCell ref="A25:A27"/>
    <mergeCell ref="B25:B27"/>
    <mergeCell ref="C25:C27"/>
    <mergeCell ref="D25:D27"/>
    <mergeCell ref="E25:E27"/>
    <mergeCell ref="F25:F27"/>
    <mergeCell ref="G25:G27"/>
    <mergeCell ref="H28:H30"/>
    <mergeCell ref="G28:G30"/>
    <mergeCell ref="F28:F30"/>
    <mergeCell ref="E28:E30"/>
    <mergeCell ref="D28:D30"/>
    <mergeCell ref="F31:F33"/>
    <mergeCell ref="G31:G33"/>
    <mergeCell ref="H31:H33"/>
    <mergeCell ref="I28:I30"/>
    <mergeCell ref="I31:I33"/>
    <mergeCell ref="J31:J33"/>
    <mergeCell ref="A34:A36"/>
    <mergeCell ref="B34:B36"/>
    <mergeCell ref="C31:C33"/>
    <mergeCell ref="D31:D33"/>
    <mergeCell ref="E31:E33"/>
    <mergeCell ref="L34:L36"/>
    <mergeCell ref="K34:K36"/>
    <mergeCell ref="J34:J36"/>
    <mergeCell ref="I34:I36"/>
    <mergeCell ref="H34:H36"/>
    <mergeCell ref="A31:A33"/>
    <mergeCell ref="B31:B33"/>
    <mergeCell ref="Q31:Q33"/>
    <mergeCell ref="Q34:Q36"/>
    <mergeCell ref="P34:P36"/>
    <mergeCell ref="O34:O36"/>
    <mergeCell ref="M34:M36"/>
    <mergeCell ref="K31:K33"/>
    <mergeCell ref="L31:L33"/>
    <mergeCell ref="M31:M33"/>
    <mergeCell ref="O31:O33"/>
    <mergeCell ref="P31:P33"/>
    <mergeCell ref="A37:A39"/>
    <mergeCell ref="B37:B39"/>
    <mergeCell ref="C37:C39"/>
    <mergeCell ref="D37:D39"/>
    <mergeCell ref="E37:E39"/>
    <mergeCell ref="G34:G36"/>
    <mergeCell ref="F34:F36"/>
    <mergeCell ref="E34:E36"/>
    <mergeCell ref="D34:D36"/>
    <mergeCell ref="C34:C36"/>
    <mergeCell ref="Q37:Q39"/>
    <mergeCell ref="K37:K39"/>
    <mergeCell ref="L37:L39"/>
    <mergeCell ref="M37:M39"/>
    <mergeCell ref="O37:O39"/>
    <mergeCell ref="P37:P39"/>
    <mergeCell ref="F37:F39"/>
    <mergeCell ref="G37:G39"/>
    <mergeCell ref="H37:H39"/>
    <mergeCell ref="I37:I39"/>
    <mergeCell ref="J37:J39"/>
    <mergeCell ref="A40:A42"/>
    <mergeCell ref="B40:B42"/>
    <mergeCell ref="C40:C42"/>
    <mergeCell ref="D40:D42"/>
    <mergeCell ref="E40:E42"/>
    <mergeCell ref="F40:F42"/>
    <mergeCell ref="G40:G42"/>
    <mergeCell ref="H40:H42"/>
    <mergeCell ref="I40:I42"/>
    <mergeCell ref="J40:J42"/>
    <mergeCell ref="K40:K42"/>
    <mergeCell ref="L40:L42"/>
    <mergeCell ref="M40:M42"/>
    <mergeCell ref="O40:O42"/>
    <mergeCell ref="P40:P42"/>
    <mergeCell ref="Q40:Q42"/>
    <mergeCell ref="J43:J45"/>
    <mergeCell ref="K43:K45"/>
    <mergeCell ref="L43:L45"/>
    <mergeCell ref="M43:M45"/>
    <mergeCell ref="O43:O45"/>
    <mergeCell ref="P43:P45"/>
    <mergeCell ref="Q43:Q45"/>
    <mergeCell ref="H46:H48"/>
    <mergeCell ref="I46:I48"/>
    <mergeCell ref="B43:B45"/>
    <mergeCell ref="C43:C45"/>
    <mergeCell ref="D43:D45"/>
    <mergeCell ref="E43:E45"/>
    <mergeCell ref="F43:F45"/>
    <mergeCell ref="G43:G45"/>
    <mergeCell ref="H43:H45"/>
    <mergeCell ref="I43:I45"/>
    <mergeCell ref="J46:J48"/>
    <mergeCell ref="K46:K48"/>
    <mergeCell ref="L46:L48"/>
    <mergeCell ref="M46:M48"/>
    <mergeCell ref="O46:O48"/>
    <mergeCell ref="P46:P48"/>
    <mergeCell ref="Q46:Q48"/>
    <mergeCell ref="A43:A45"/>
    <mergeCell ref="A49:A51"/>
    <mergeCell ref="B49:B51"/>
    <mergeCell ref="C49:C51"/>
    <mergeCell ref="D49:D51"/>
    <mergeCell ref="E49:E51"/>
    <mergeCell ref="F49:F51"/>
    <mergeCell ref="G49:G51"/>
    <mergeCell ref="H49:H51"/>
    <mergeCell ref="I49:I51"/>
    <mergeCell ref="B46:B48"/>
    <mergeCell ref="A46:A48"/>
    <mergeCell ref="C46:C48"/>
    <mergeCell ref="D46:D48"/>
    <mergeCell ref="E46:E48"/>
    <mergeCell ref="F46:F48"/>
    <mergeCell ref="G46:G48"/>
    <mergeCell ref="I52:I54"/>
    <mergeCell ref="P49:P51"/>
    <mergeCell ref="Q49:Q51"/>
    <mergeCell ref="Q52:Q54"/>
    <mergeCell ref="P52:P54"/>
    <mergeCell ref="O52:O54"/>
    <mergeCell ref="D55:D57"/>
    <mergeCell ref="E55:E57"/>
    <mergeCell ref="F55:F57"/>
    <mergeCell ref="G55:G57"/>
    <mergeCell ref="H55:H57"/>
    <mergeCell ref="J49:J51"/>
    <mergeCell ref="K49:K51"/>
    <mergeCell ref="L49:L51"/>
    <mergeCell ref="M49:M51"/>
    <mergeCell ref="O49:O51"/>
    <mergeCell ref="M52:M54"/>
    <mergeCell ref="L52:L54"/>
    <mergeCell ref="K52:K54"/>
    <mergeCell ref="J52:J54"/>
    <mergeCell ref="C52:C54"/>
    <mergeCell ref="B52:B54"/>
    <mergeCell ref="A52:A54"/>
    <mergeCell ref="A55:A57"/>
    <mergeCell ref="B55:B57"/>
    <mergeCell ref="C55:C57"/>
    <mergeCell ref="H52:H54"/>
    <mergeCell ref="G52:G54"/>
    <mergeCell ref="F52:F54"/>
    <mergeCell ref="E52:E54"/>
    <mergeCell ref="D52:D54"/>
    <mergeCell ref="J112:J114"/>
    <mergeCell ref="I112:I114"/>
    <mergeCell ref="O55:O57"/>
    <mergeCell ref="P55:P57"/>
    <mergeCell ref="Q55:Q57"/>
    <mergeCell ref="O58:O60"/>
    <mergeCell ref="P58:P60"/>
    <mergeCell ref="Q58:Q60"/>
    <mergeCell ref="O61:O63"/>
    <mergeCell ref="P61:P63"/>
    <mergeCell ref="Q61:Q63"/>
    <mergeCell ref="O64:O66"/>
    <mergeCell ref="I55:I57"/>
    <mergeCell ref="J55:J57"/>
    <mergeCell ref="K55:K57"/>
    <mergeCell ref="L55:L57"/>
    <mergeCell ref="M55:M57"/>
    <mergeCell ref="I109:I111"/>
    <mergeCell ref="J109:J111"/>
    <mergeCell ref="K109:K111"/>
    <mergeCell ref="L109:L111"/>
    <mergeCell ref="M109:M111"/>
    <mergeCell ref="I58:I60"/>
    <mergeCell ref="J58:J60"/>
    <mergeCell ref="C112:C114"/>
    <mergeCell ref="B112:B114"/>
    <mergeCell ref="A112:A114"/>
    <mergeCell ref="A109:A111"/>
    <mergeCell ref="B109:B111"/>
    <mergeCell ref="C109:C111"/>
    <mergeCell ref="H112:H114"/>
    <mergeCell ref="G112:G114"/>
    <mergeCell ref="F112:F114"/>
    <mergeCell ref="E112:E114"/>
    <mergeCell ref="D112:D114"/>
    <mergeCell ref="D109:D111"/>
    <mergeCell ref="E109:E111"/>
    <mergeCell ref="F109:F111"/>
    <mergeCell ref="G109:G111"/>
    <mergeCell ref="H109:H111"/>
    <mergeCell ref="D121:D123"/>
    <mergeCell ref="E121:E123"/>
    <mergeCell ref="F121:F123"/>
    <mergeCell ref="G121:G123"/>
    <mergeCell ref="A115:A117"/>
    <mergeCell ref="B115:B117"/>
    <mergeCell ref="C115:C117"/>
    <mergeCell ref="D115:D117"/>
    <mergeCell ref="E115:E117"/>
    <mergeCell ref="F115:F117"/>
    <mergeCell ref="G115:G117"/>
    <mergeCell ref="F118:F120"/>
    <mergeCell ref="G118:G120"/>
    <mergeCell ref="A118:A120"/>
    <mergeCell ref="B118:B120"/>
    <mergeCell ref="C118:C120"/>
    <mergeCell ref="D118:D120"/>
    <mergeCell ref="E118:E120"/>
    <mergeCell ref="M121:M123"/>
    <mergeCell ref="O121:O123"/>
    <mergeCell ref="P121:P123"/>
    <mergeCell ref="Q121:Q123"/>
    <mergeCell ref="A103:A105"/>
    <mergeCell ref="B103:B105"/>
    <mergeCell ref="C103:C105"/>
    <mergeCell ref="D103:D105"/>
    <mergeCell ref="E103:E105"/>
    <mergeCell ref="F103:F105"/>
    <mergeCell ref="G103:G105"/>
    <mergeCell ref="H103:H105"/>
    <mergeCell ref="I103:I105"/>
    <mergeCell ref="J103:J105"/>
    <mergeCell ref="K103:K105"/>
    <mergeCell ref="L103:L105"/>
    <mergeCell ref="H121:H123"/>
    <mergeCell ref="I121:I123"/>
    <mergeCell ref="J121:J123"/>
    <mergeCell ref="K121:K123"/>
    <mergeCell ref="L121:L123"/>
    <mergeCell ref="A121:A123"/>
    <mergeCell ref="B121:B123"/>
    <mergeCell ref="C121:C123"/>
    <mergeCell ref="A85:A87"/>
    <mergeCell ref="A79:A81"/>
    <mergeCell ref="A76:A78"/>
    <mergeCell ref="A73:A75"/>
    <mergeCell ref="A70:A72"/>
    <mergeCell ref="A100:A102"/>
    <mergeCell ref="A94:A96"/>
    <mergeCell ref="A91:A93"/>
    <mergeCell ref="A88:A90"/>
    <mergeCell ref="A82:A84"/>
    <mergeCell ref="A97:A99"/>
    <mergeCell ref="A64:A66"/>
    <mergeCell ref="A61:A63"/>
    <mergeCell ref="A58:A60"/>
    <mergeCell ref="B58:B60"/>
    <mergeCell ref="C58:C60"/>
    <mergeCell ref="B61:B63"/>
    <mergeCell ref="C61:C63"/>
    <mergeCell ref="B64:B66"/>
    <mergeCell ref="C64:C66"/>
    <mergeCell ref="K58:K60"/>
    <mergeCell ref="L58:L60"/>
    <mergeCell ref="M58:M60"/>
    <mergeCell ref="D58:D60"/>
    <mergeCell ref="E58:E60"/>
    <mergeCell ref="F58:F60"/>
    <mergeCell ref="G58:G60"/>
    <mergeCell ref="H58:H60"/>
    <mergeCell ref="G64:G66"/>
    <mergeCell ref="H64:H66"/>
    <mergeCell ref="I61:I63"/>
    <mergeCell ref="J61:J63"/>
    <mergeCell ref="K61:K63"/>
    <mergeCell ref="L61:L63"/>
    <mergeCell ref="M61:M63"/>
    <mergeCell ref="D61:D63"/>
    <mergeCell ref="E61:E63"/>
    <mergeCell ref="F61:F63"/>
    <mergeCell ref="G61:G63"/>
    <mergeCell ref="H61:H63"/>
    <mergeCell ref="P64:P66"/>
    <mergeCell ref="Q64:Q66"/>
    <mergeCell ref="B70:B72"/>
    <mergeCell ref="C70:C72"/>
    <mergeCell ref="D70:D72"/>
    <mergeCell ref="E70:E72"/>
    <mergeCell ref="F70:F72"/>
    <mergeCell ref="G70:G72"/>
    <mergeCell ref="H70:H72"/>
    <mergeCell ref="I70:I72"/>
    <mergeCell ref="J70:J72"/>
    <mergeCell ref="K70:K72"/>
    <mergeCell ref="L70:L72"/>
    <mergeCell ref="M70:M72"/>
    <mergeCell ref="O70:O72"/>
    <mergeCell ref="P70:P72"/>
    <mergeCell ref="I64:I66"/>
    <mergeCell ref="J64:J66"/>
    <mergeCell ref="K64:K66"/>
    <mergeCell ref="L64:L66"/>
    <mergeCell ref="M64:M66"/>
    <mergeCell ref="D64:D66"/>
    <mergeCell ref="E64:E66"/>
    <mergeCell ref="F64:F66"/>
    <mergeCell ref="B76:B78"/>
    <mergeCell ref="C76:C78"/>
    <mergeCell ref="D76:D78"/>
    <mergeCell ref="E76:E78"/>
    <mergeCell ref="F76:F78"/>
    <mergeCell ref="Q70:Q72"/>
    <mergeCell ref="B73:B75"/>
    <mergeCell ref="C73:C75"/>
    <mergeCell ref="D73:D75"/>
    <mergeCell ref="E73:E75"/>
    <mergeCell ref="F73:F75"/>
    <mergeCell ref="G73:G75"/>
    <mergeCell ref="H73:H75"/>
    <mergeCell ref="I73:I75"/>
    <mergeCell ref="J73:J75"/>
    <mergeCell ref="K73:K75"/>
    <mergeCell ref="L73:L75"/>
    <mergeCell ref="M73:M75"/>
    <mergeCell ref="O73:O75"/>
    <mergeCell ref="P73:P75"/>
    <mergeCell ref="Q73:Q75"/>
    <mergeCell ref="L76:L78"/>
    <mergeCell ref="M76:M78"/>
    <mergeCell ref="O76:O78"/>
    <mergeCell ref="P76:P78"/>
    <mergeCell ref="Q76:Q78"/>
    <mergeCell ref="G76:G78"/>
    <mergeCell ref="H76:H78"/>
    <mergeCell ref="I76:I78"/>
    <mergeCell ref="J76:J78"/>
    <mergeCell ref="K76:K78"/>
    <mergeCell ref="K79:K81"/>
    <mergeCell ref="J79:J81"/>
    <mergeCell ref="I79:I81"/>
    <mergeCell ref="H79:H81"/>
    <mergeCell ref="G79:G81"/>
    <mergeCell ref="Q79:Q81"/>
    <mergeCell ref="P79:P81"/>
    <mergeCell ref="O79:O81"/>
    <mergeCell ref="M79:M81"/>
    <mergeCell ref="L79:L81"/>
    <mergeCell ref="F79:F81"/>
    <mergeCell ref="E79:E81"/>
    <mergeCell ref="D79:D81"/>
    <mergeCell ref="C79:C81"/>
    <mergeCell ref="B79:B81"/>
    <mergeCell ref="B82:B84"/>
    <mergeCell ref="C82:C84"/>
    <mergeCell ref="D82:D84"/>
    <mergeCell ref="E82:E84"/>
    <mergeCell ref="F82:F84"/>
    <mergeCell ref="Q85:Q87"/>
    <mergeCell ref="G85:G87"/>
    <mergeCell ref="H85:H87"/>
    <mergeCell ref="I85:I87"/>
    <mergeCell ref="J85:J87"/>
    <mergeCell ref="K85:K87"/>
    <mergeCell ref="B85:B87"/>
    <mergeCell ref="C85:C87"/>
    <mergeCell ref="D85:D87"/>
    <mergeCell ref="E85:E87"/>
    <mergeCell ref="F85:F87"/>
    <mergeCell ref="B88:B90"/>
    <mergeCell ref="C88:C90"/>
    <mergeCell ref="D88:D90"/>
    <mergeCell ref="E88:E90"/>
    <mergeCell ref="F88:F90"/>
    <mergeCell ref="L85:L87"/>
    <mergeCell ref="M85:M87"/>
    <mergeCell ref="O85:O87"/>
    <mergeCell ref="P85:P87"/>
    <mergeCell ref="L88:L90"/>
    <mergeCell ref="M88:M90"/>
    <mergeCell ref="O88:O90"/>
    <mergeCell ref="P88:P90"/>
    <mergeCell ref="Q88:Q90"/>
    <mergeCell ref="G88:G90"/>
    <mergeCell ref="H88:H90"/>
    <mergeCell ref="I88:I90"/>
    <mergeCell ref="J88:J90"/>
    <mergeCell ref="K88:K90"/>
    <mergeCell ref="E91:E93"/>
    <mergeCell ref="D91:D93"/>
    <mergeCell ref="C91:C93"/>
    <mergeCell ref="B91:B93"/>
    <mergeCell ref="K91:K93"/>
    <mergeCell ref="J91:J93"/>
    <mergeCell ref="I91:I93"/>
    <mergeCell ref="H91:H93"/>
    <mergeCell ref="G91:G93"/>
    <mergeCell ref="O94:O96"/>
    <mergeCell ref="P94:P96"/>
    <mergeCell ref="Q94:Q96"/>
    <mergeCell ref="G94:G96"/>
    <mergeCell ref="H94:H96"/>
    <mergeCell ref="I94:I96"/>
    <mergeCell ref="J94:J96"/>
    <mergeCell ref="K94:K96"/>
    <mergeCell ref="F91:F93"/>
    <mergeCell ref="Q91:Q93"/>
    <mergeCell ref="P91:P93"/>
    <mergeCell ref="O91:O93"/>
    <mergeCell ref="M91:M93"/>
    <mergeCell ref="L91:L93"/>
    <mergeCell ref="B94:B96"/>
    <mergeCell ref="C94:C96"/>
    <mergeCell ref="D94:D96"/>
    <mergeCell ref="E94:E96"/>
    <mergeCell ref="F94:F96"/>
    <mergeCell ref="K97:K99"/>
    <mergeCell ref="L97:L99"/>
    <mergeCell ref="N97:N99"/>
    <mergeCell ref="M97:M99"/>
    <mergeCell ref="L94:L96"/>
    <mergeCell ref="M94:M96"/>
    <mergeCell ref="B100:B102"/>
    <mergeCell ref="C100:C102"/>
    <mergeCell ref="D100:D102"/>
    <mergeCell ref="E100:E102"/>
    <mergeCell ref="F100:F102"/>
    <mergeCell ref="G100:G102"/>
    <mergeCell ref="H100:H102"/>
    <mergeCell ref="I100:I102"/>
    <mergeCell ref="J100:J102"/>
    <mergeCell ref="K100:K102"/>
    <mergeCell ref="M103:M105"/>
    <mergeCell ref="O103:O105"/>
    <mergeCell ref="P103:P105"/>
    <mergeCell ref="Q103:Q105"/>
    <mergeCell ref="L100:L102"/>
    <mergeCell ref="M100:M102"/>
    <mergeCell ref="O100:O102"/>
    <mergeCell ref="P100:P102"/>
    <mergeCell ref="Q100:Q102"/>
    <mergeCell ref="Q118:Q120"/>
    <mergeCell ref="P118:P120"/>
    <mergeCell ref="O118:O120"/>
    <mergeCell ref="M118:M120"/>
    <mergeCell ref="M115:M117"/>
    <mergeCell ref="O115:O117"/>
    <mergeCell ref="P115:P117"/>
    <mergeCell ref="Q115:Q117"/>
    <mergeCell ref="H115:H117"/>
    <mergeCell ref="I115:I117"/>
    <mergeCell ref="J115:J117"/>
    <mergeCell ref="K115:K117"/>
    <mergeCell ref="L115:L117"/>
    <mergeCell ref="K118:K120"/>
    <mergeCell ref="L118:L120"/>
    <mergeCell ref="H118:H120"/>
    <mergeCell ref="I118:I120"/>
    <mergeCell ref="J118:J120"/>
    <mergeCell ref="G106:G108"/>
    <mergeCell ref="H106:H108"/>
    <mergeCell ref="I106:I108"/>
    <mergeCell ref="J106:J108"/>
    <mergeCell ref="A106:A108"/>
    <mergeCell ref="B106:B108"/>
    <mergeCell ref="C106:C108"/>
    <mergeCell ref="D106:D108"/>
    <mergeCell ref="E106:E108"/>
    <mergeCell ref="B124:B126"/>
    <mergeCell ref="C124:C126"/>
    <mergeCell ref="D124:D126"/>
    <mergeCell ref="E124:E126"/>
    <mergeCell ref="F124:F126"/>
    <mergeCell ref="G124:G126"/>
    <mergeCell ref="H124:H126"/>
    <mergeCell ref="I124:I126"/>
    <mergeCell ref="Q106:Q108"/>
    <mergeCell ref="O109:O111"/>
    <mergeCell ref="P109:P111"/>
    <mergeCell ref="Q109:Q111"/>
    <mergeCell ref="O112:O114"/>
    <mergeCell ref="P112:P114"/>
    <mergeCell ref="Q112:Q114"/>
    <mergeCell ref="K106:K108"/>
    <mergeCell ref="L106:L108"/>
    <mergeCell ref="M106:M108"/>
    <mergeCell ref="O106:O108"/>
    <mergeCell ref="P106:P108"/>
    <mergeCell ref="M112:M114"/>
    <mergeCell ref="L112:L114"/>
    <mergeCell ref="K112:K114"/>
    <mergeCell ref="F106:F108"/>
    <mergeCell ref="J124:J126"/>
    <mergeCell ref="K124:K126"/>
    <mergeCell ref="L124:L126"/>
    <mergeCell ref="M124:M126"/>
    <mergeCell ref="O124:O126"/>
    <mergeCell ref="P124:P126"/>
    <mergeCell ref="Q124:Q126"/>
    <mergeCell ref="A127:A129"/>
    <mergeCell ref="B127:B129"/>
    <mergeCell ref="C127:C129"/>
    <mergeCell ref="D127:D129"/>
    <mergeCell ref="E127:E129"/>
    <mergeCell ref="F127:F129"/>
    <mergeCell ref="G127:G129"/>
    <mergeCell ref="H127:H129"/>
    <mergeCell ref="I127:I129"/>
    <mergeCell ref="J127:J129"/>
    <mergeCell ref="K127:K129"/>
    <mergeCell ref="L127:L129"/>
    <mergeCell ref="M127:M129"/>
    <mergeCell ref="O127:O129"/>
    <mergeCell ref="P127:P129"/>
    <mergeCell ref="Q127:Q129"/>
    <mergeCell ref="A124:A126"/>
    <mergeCell ref="K133:K135"/>
    <mergeCell ref="L133:L135"/>
    <mergeCell ref="M133:M135"/>
    <mergeCell ref="O133:O135"/>
    <mergeCell ref="P133:P135"/>
    <mergeCell ref="Q133:Q135"/>
    <mergeCell ref="A130:A132"/>
    <mergeCell ref="B130:B132"/>
    <mergeCell ref="J130:J132"/>
    <mergeCell ref="A133:A135"/>
    <mergeCell ref="B133:B135"/>
    <mergeCell ref="C133:C135"/>
    <mergeCell ref="D133:D135"/>
    <mergeCell ref="E133:E135"/>
    <mergeCell ref="F133:F135"/>
    <mergeCell ref="G133:G135"/>
    <mergeCell ref="H133:H135"/>
    <mergeCell ref="I133:I135"/>
    <mergeCell ref="Q136:Q138"/>
    <mergeCell ref="K139:K141"/>
    <mergeCell ref="L139:L141"/>
    <mergeCell ref="M139:M141"/>
    <mergeCell ref="O139:O141"/>
    <mergeCell ref="P139:P141"/>
    <mergeCell ref="Q139:Q141"/>
    <mergeCell ref="C130:C132"/>
    <mergeCell ref="D130:D132"/>
    <mergeCell ref="E130:E132"/>
    <mergeCell ref="F130:F132"/>
    <mergeCell ref="G130:G132"/>
    <mergeCell ref="H130:H132"/>
    <mergeCell ref="I130:I132"/>
    <mergeCell ref="K130:K132"/>
    <mergeCell ref="M136:M138"/>
    <mergeCell ref="D136:D138"/>
    <mergeCell ref="C136:C138"/>
    <mergeCell ref="L130:L132"/>
    <mergeCell ref="M130:M132"/>
    <mergeCell ref="O130:O132"/>
    <mergeCell ref="P130:P132"/>
    <mergeCell ref="Q130:Q132"/>
    <mergeCell ref="J133:J135"/>
    <mergeCell ref="K142:K144"/>
    <mergeCell ref="L142:L144"/>
    <mergeCell ref="M142:M144"/>
    <mergeCell ref="O142:O144"/>
    <mergeCell ref="P142:P144"/>
    <mergeCell ref="Q142:Q144"/>
    <mergeCell ref="A139:A141"/>
    <mergeCell ref="B139:B141"/>
    <mergeCell ref="A142:A144"/>
    <mergeCell ref="B142:B144"/>
    <mergeCell ref="C142:C144"/>
    <mergeCell ref="D142:D144"/>
    <mergeCell ref="E142:E144"/>
    <mergeCell ref="F142:F144"/>
    <mergeCell ref="G142:G144"/>
    <mergeCell ref="H142:H144"/>
    <mergeCell ref="I142:I144"/>
    <mergeCell ref="C145:C147"/>
    <mergeCell ref="D145:D147"/>
    <mergeCell ref="E145:E147"/>
    <mergeCell ref="F145:F147"/>
    <mergeCell ref="G145:G147"/>
    <mergeCell ref="H145:H147"/>
    <mergeCell ref="I145:I147"/>
    <mergeCell ref="J139:J141"/>
    <mergeCell ref="C139:C141"/>
    <mergeCell ref="D139:D141"/>
    <mergeCell ref="E139:E141"/>
    <mergeCell ref="F139:F141"/>
    <mergeCell ref="G139:G141"/>
    <mergeCell ref="H139:H141"/>
    <mergeCell ref="I139:I141"/>
    <mergeCell ref="J145:J147"/>
    <mergeCell ref="J142:J144"/>
    <mergeCell ref="K145:K147"/>
    <mergeCell ref="L145:L147"/>
    <mergeCell ref="M145:M147"/>
    <mergeCell ref="O145:O147"/>
    <mergeCell ref="P145:P147"/>
    <mergeCell ref="Q145:Q147"/>
    <mergeCell ref="A148:A150"/>
    <mergeCell ref="B148:B150"/>
    <mergeCell ref="C148:C150"/>
    <mergeCell ref="D148:D150"/>
    <mergeCell ref="E148:E150"/>
    <mergeCell ref="F148:F150"/>
    <mergeCell ref="G148:G150"/>
    <mergeCell ref="H148:H150"/>
    <mergeCell ref="I148:I150"/>
    <mergeCell ref="J148:J150"/>
    <mergeCell ref="K148:K150"/>
    <mergeCell ref="L148:L150"/>
    <mergeCell ref="M148:M150"/>
    <mergeCell ref="O148:O150"/>
    <mergeCell ref="P148:P150"/>
    <mergeCell ref="Q148:Q150"/>
    <mergeCell ref="A145:A147"/>
    <mergeCell ref="B145:B147"/>
    <mergeCell ref="B136:B138"/>
    <mergeCell ref="A136:A138"/>
    <mergeCell ref="O97:O99"/>
    <mergeCell ref="P97:P99"/>
    <mergeCell ref="Q97:Q99"/>
    <mergeCell ref="J136:J138"/>
    <mergeCell ref="I136:I138"/>
    <mergeCell ref="H136:H138"/>
    <mergeCell ref="G136:G138"/>
    <mergeCell ref="F136:F138"/>
    <mergeCell ref="E136:E138"/>
    <mergeCell ref="B97:B99"/>
    <mergeCell ref="C97:C99"/>
    <mergeCell ref="D97:D99"/>
    <mergeCell ref="E97:E99"/>
    <mergeCell ref="F97:F99"/>
    <mergeCell ref="G97:G99"/>
    <mergeCell ref="H97:H99"/>
    <mergeCell ref="I97:I99"/>
    <mergeCell ref="J97:J99"/>
    <mergeCell ref="K136:K138"/>
    <mergeCell ref="L136:L138"/>
    <mergeCell ref="O136:O138"/>
    <mergeCell ref="P136:P138"/>
  </mergeCells>
  <conditionalFormatting sqref="K7 AB7:AB15">
    <cfRule type="cellIs" dxfId="2553" priority="3309" operator="equal">
      <formula>"Muy Alta"</formula>
    </cfRule>
    <cfRule type="cellIs" dxfId="2552" priority="3310" operator="equal">
      <formula>"Alta"</formula>
    </cfRule>
    <cfRule type="cellIs" dxfId="2551" priority="3311" operator="equal">
      <formula>"Media"</formula>
    </cfRule>
    <cfRule type="cellIs" dxfId="2550" priority="3312" operator="equal">
      <formula>"Baja"</formula>
    </cfRule>
    <cfRule type="cellIs" dxfId="2549" priority="3313" operator="equal">
      <formula>"Muy Baja"</formula>
    </cfRule>
  </conditionalFormatting>
  <conditionalFormatting sqref="Q7 AF7:AF15">
    <cfRule type="cellIs" dxfId="2548" priority="3300" operator="equal">
      <formula>"Extremo"</formula>
    </cfRule>
    <cfRule type="cellIs" dxfId="2547" priority="3301" operator="equal">
      <formula>"Alto"</formula>
    </cfRule>
    <cfRule type="cellIs" dxfId="2546" priority="3302" operator="equal">
      <formula>"Moderado"</formula>
    </cfRule>
    <cfRule type="cellIs" dxfId="2545" priority="3303" operator="equal">
      <formula>"Bajo"</formula>
    </cfRule>
  </conditionalFormatting>
  <conditionalFormatting sqref="AB46 AB52 AB55 AB58 AB61 AB64 AB76 AB79 AB85 AB88 AB94:AB95 AB103 AB16 AB19">
    <cfRule type="cellIs" dxfId="2544" priority="3295" operator="equal">
      <formula>"Muy Alta"</formula>
    </cfRule>
    <cfRule type="cellIs" dxfId="2543" priority="3296" operator="equal">
      <formula>"Alta"</formula>
    </cfRule>
    <cfRule type="cellIs" dxfId="2542" priority="3297" operator="equal">
      <formula>"Media"</formula>
    </cfRule>
    <cfRule type="cellIs" dxfId="2541" priority="3298" operator="equal">
      <formula>"Baja"</formula>
    </cfRule>
    <cfRule type="cellIs" dxfId="2540" priority="3299" operator="equal">
      <formula>"Muy Baja"</formula>
    </cfRule>
  </conditionalFormatting>
  <conditionalFormatting sqref="AD46 AD52 AD55 AD58 AD61 AD64 AD76 AD79 AD85 AD88 AD94:AD95 AD103 AD19 AD7:AD16">
    <cfRule type="cellIs" dxfId="2539" priority="3290" operator="equal">
      <formula>"Catastrófico"</formula>
    </cfRule>
    <cfRule type="cellIs" dxfId="2538" priority="3291" operator="equal">
      <formula>"Mayor"</formula>
    </cfRule>
    <cfRule type="cellIs" dxfId="2537" priority="3292" operator="equal">
      <formula>"Moderado"</formula>
    </cfRule>
    <cfRule type="cellIs" dxfId="2536" priority="3293" operator="equal">
      <formula>"Menor"</formula>
    </cfRule>
    <cfRule type="cellIs" dxfId="2535" priority="3294" operator="equal">
      <formula>"Leve"</formula>
    </cfRule>
  </conditionalFormatting>
  <conditionalFormatting sqref="AF46 AF52 AF55 AF58 AF61 AF64 AF76 AF79 AF85 AF88 AF94:AF95 AF103 AF16 AF19">
    <cfRule type="cellIs" dxfId="2534" priority="3286" operator="equal">
      <formula>"Extremo"</formula>
    </cfRule>
    <cfRule type="cellIs" dxfId="2533" priority="3287" operator="equal">
      <formula>"Alto"</formula>
    </cfRule>
    <cfRule type="cellIs" dxfId="2532" priority="3288" operator="equal">
      <formula>"Moderado"</formula>
    </cfRule>
    <cfRule type="cellIs" dxfId="2531" priority="3289" operator="equal">
      <formula>"Bajo"</formula>
    </cfRule>
  </conditionalFormatting>
  <conditionalFormatting sqref="K94:K95">
    <cfRule type="cellIs" dxfId="2530" priority="1423" operator="equal">
      <formula>"Muy Alta"</formula>
    </cfRule>
    <cfRule type="cellIs" dxfId="2529" priority="1424" operator="equal">
      <formula>"Alta"</formula>
    </cfRule>
    <cfRule type="cellIs" dxfId="2528" priority="1425" operator="equal">
      <formula>"Media"</formula>
    </cfRule>
    <cfRule type="cellIs" dxfId="2527" priority="1426" operator="equal">
      <formula>"Baja"</formula>
    </cfRule>
    <cfRule type="cellIs" dxfId="2526" priority="1427" operator="equal">
      <formula>"Muy Baja"</formula>
    </cfRule>
  </conditionalFormatting>
  <conditionalFormatting sqref="K79">
    <cfRule type="cellIs" dxfId="2525" priority="1483" operator="equal">
      <formula>"Muy Alta"</formula>
    </cfRule>
    <cfRule type="cellIs" dxfId="2524" priority="1484" operator="equal">
      <formula>"Alta"</formula>
    </cfRule>
    <cfRule type="cellIs" dxfId="2523" priority="1485" operator="equal">
      <formula>"Media"</formula>
    </cfRule>
    <cfRule type="cellIs" dxfId="2522" priority="1486" operator="equal">
      <formula>"Baja"</formula>
    </cfRule>
    <cfRule type="cellIs" dxfId="2521" priority="1487" operator="equal">
      <formula>"Muy Baja"</formula>
    </cfRule>
  </conditionalFormatting>
  <conditionalFormatting sqref="N7:N9">
    <cfRule type="containsText" dxfId="2520" priority="2991" operator="containsText" text="❌">
      <formula>NOT(ISERROR(SEARCH("❌",N7)))</formula>
    </cfRule>
  </conditionalFormatting>
  <conditionalFormatting sqref="AD49">
    <cfRule type="cellIs" dxfId="2519" priority="2469" operator="equal">
      <formula>"Catastrófico"</formula>
    </cfRule>
    <cfRule type="cellIs" dxfId="2518" priority="2470" operator="equal">
      <formula>"Mayor"</formula>
    </cfRule>
    <cfRule type="cellIs" dxfId="2517" priority="2471" operator="equal">
      <formula>"Moderado"</formula>
    </cfRule>
    <cfRule type="cellIs" dxfId="2516" priority="2472" operator="equal">
      <formula>"Menor"</formula>
    </cfRule>
    <cfRule type="cellIs" dxfId="2515" priority="2473" operator="equal">
      <formula>"Leve"</formula>
    </cfRule>
  </conditionalFormatting>
  <conditionalFormatting sqref="AF49">
    <cfRule type="cellIs" dxfId="2514" priority="2465" operator="equal">
      <formula>"Extremo"</formula>
    </cfRule>
    <cfRule type="cellIs" dxfId="2513" priority="2466" operator="equal">
      <formula>"Alto"</formula>
    </cfRule>
    <cfRule type="cellIs" dxfId="2512" priority="2467" operator="equal">
      <formula>"Moderado"</formula>
    </cfRule>
    <cfRule type="cellIs" dxfId="2511" priority="2468" operator="equal">
      <formula>"Bajo"</formula>
    </cfRule>
  </conditionalFormatting>
  <conditionalFormatting sqref="AF47">
    <cfRule type="cellIs" dxfId="2510" priority="2479" operator="equal">
      <formula>"Extremo"</formula>
    </cfRule>
    <cfRule type="cellIs" dxfId="2509" priority="2480" operator="equal">
      <formula>"Alto"</formula>
    </cfRule>
    <cfRule type="cellIs" dxfId="2508" priority="2481" operator="equal">
      <formula>"Moderado"</formula>
    </cfRule>
    <cfRule type="cellIs" dxfId="2507" priority="2482" operator="equal">
      <formula>"Bajo"</formula>
    </cfRule>
  </conditionalFormatting>
  <conditionalFormatting sqref="AB20">
    <cfRule type="cellIs" dxfId="2506" priority="2894" operator="equal">
      <formula>"Muy Alta"</formula>
    </cfRule>
    <cfRule type="cellIs" dxfId="2505" priority="2895" operator="equal">
      <formula>"Alta"</formula>
    </cfRule>
    <cfRule type="cellIs" dxfId="2504" priority="2896" operator="equal">
      <formula>"Media"</formula>
    </cfRule>
    <cfRule type="cellIs" dxfId="2503" priority="2897" operator="equal">
      <formula>"Baja"</formula>
    </cfRule>
    <cfRule type="cellIs" dxfId="2502" priority="2898" operator="equal">
      <formula>"Muy Baja"</formula>
    </cfRule>
  </conditionalFormatting>
  <conditionalFormatting sqref="AD20">
    <cfRule type="cellIs" dxfId="2501" priority="2889" operator="equal">
      <formula>"Catastrófico"</formula>
    </cfRule>
    <cfRule type="cellIs" dxfId="2500" priority="2890" operator="equal">
      <formula>"Mayor"</formula>
    </cfRule>
    <cfRule type="cellIs" dxfId="2499" priority="2891" operator="equal">
      <formula>"Moderado"</formula>
    </cfRule>
    <cfRule type="cellIs" dxfId="2498" priority="2892" operator="equal">
      <formula>"Menor"</formula>
    </cfRule>
    <cfRule type="cellIs" dxfId="2497" priority="2893" operator="equal">
      <formula>"Leve"</formula>
    </cfRule>
  </conditionalFormatting>
  <conditionalFormatting sqref="AF20">
    <cfRule type="cellIs" dxfId="2496" priority="2885" operator="equal">
      <formula>"Extremo"</formula>
    </cfRule>
    <cfRule type="cellIs" dxfId="2495" priority="2886" operator="equal">
      <formula>"Alto"</formula>
    </cfRule>
    <cfRule type="cellIs" dxfId="2494" priority="2887" operator="equal">
      <formula>"Moderado"</formula>
    </cfRule>
    <cfRule type="cellIs" dxfId="2493" priority="2888" operator="equal">
      <formula>"Bajo"</formula>
    </cfRule>
  </conditionalFormatting>
  <conditionalFormatting sqref="AB21">
    <cfRule type="cellIs" dxfId="2492" priority="2880" operator="equal">
      <formula>"Muy Alta"</formula>
    </cfRule>
    <cfRule type="cellIs" dxfId="2491" priority="2881" operator="equal">
      <formula>"Alta"</formula>
    </cfRule>
    <cfRule type="cellIs" dxfId="2490" priority="2882" operator="equal">
      <formula>"Media"</formula>
    </cfRule>
    <cfRule type="cellIs" dxfId="2489" priority="2883" operator="equal">
      <formula>"Baja"</formula>
    </cfRule>
    <cfRule type="cellIs" dxfId="2488" priority="2884" operator="equal">
      <formula>"Muy Baja"</formula>
    </cfRule>
  </conditionalFormatting>
  <conditionalFormatting sqref="AD21">
    <cfRule type="cellIs" dxfId="2487" priority="2875" operator="equal">
      <formula>"Catastrófico"</formula>
    </cfRule>
    <cfRule type="cellIs" dxfId="2486" priority="2876" operator="equal">
      <formula>"Mayor"</formula>
    </cfRule>
    <cfRule type="cellIs" dxfId="2485" priority="2877" operator="equal">
      <formula>"Moderado"</formula>
    </cfRule>
    <cfRule type="cellIs" dxfId="2484" priority="2878" operator="equal">
      <formula>"Menor"</formula>
    </cfRule>
    <cfRule type="cellIs" dxfId="2483" priority="2879" operator="equal">
      <formula>"Leve"</formula>
    </cfRule>
  </conditionalFormatting>
  <conditionalFormatting sqref="AF21">
    <cfRule type="cellIs" dxfId="2482" priority="2871" operator="equal">
      <formula>"Extremo"</formula>
    </cfRule>
    <cfRule type="cellIs" dxfId="2481" priority="2872" operator="equal">
      <formula>"Alto"</formula>
    </cfRule>
    <cfRule type="cellIs" dxfId="2480" priority="2873" operator="equal">
      <formula>"Moderado"</formula>
    </cfRule>
    <cfRule type="cellIs" dxfId="2479" priority="2874" operator="equal">
      <formula>"Bajo"</formula>
    </cfRule>
  </conditionalFormatting>
  <conditionalFormatting sqref="AB22">
    <cfRule type="cellIs" dxfId="2478" priority="2866" operator="equal">
      <formula>"Muy Alta"</formula>
    </cfRule>
    <cfRule type="cellIs" dxfId="2477" priority="2867" operator="equal">
      <formula>"Alta"</formula>
    </cfRule>
    <cfRule type="cellIs" dxfId="2476" priority="2868" operator="equal">
      <formula>"Media"</formula>
    </cfRule>
    <cfRule type="cellIs" dxfId="2475" priority="2869" operator="equal">
      <formula>"Baja"</formula>
    </cfRule>
    <cfRule type="cellIs" dxfId="2474" priority="2870" operator="equal">
      <formula>"Muy Baja"</formula>
    </cfRule>
  </conditionalFormatting>
  <conditionalFormatting sqref="AD22">
    <cfRule type="cellIs" dxfId="2473" priority="2861" operator="equal">
      <formula>"Catastrófico"</formula>
    </cfRule>
    <cfRule type="cellIs" dxfId="2472" priority="2862" operator="equal">
      <formula>"Mayor"</formula>
    </cfRule>
    <cfRule type="cellIs" dxfId="2471" priority="2863" operator="equal">
      <formula>"Moderado"</formula>
    </cfRule>
    <cfRule type="cellIs" dxfId="2470" priority="2864" operator="equal">
      <formula>"Menor"</formula>
    </cfRule>
    <cfRule type="cellIs" dxfId="2469" priority="2865" operator="equal">
      <formula>"Leve"</formula>
    </cfRule>
  </conditionalFormatting>
  <conditionalFormatting sqref="AF22">
    <cfRule type="cellIs" dxfId="2468" priority="2857" operator="equal">
      <formula>"Extremo"</formula>
    </cfRule>
    <cfRule type="cellIs" dxfId="2467" priority="2858" operator="equal">
      <formula>"Alto"</formula>
    </cfRule>
    <cfRule type="cellIs" dxfId="2466" priority="2859" operator="equal">
      <formula>"Moderado"</formula>
    </cfRule>
    <cfRule type="cellIs" dxfId="2465" priority="2860" operator="equal">
      <formula>"Bajo"</formula>
    </cfRule>
  </conditionalFormatting>
  <conditionalFormatting sqref="AB23">
    <cfRule type="cellIs" dxfId="2464" priority="2852" operator="equal">
      <formula>"Muy Alta"</formula>
    </cfRule>
    <cfRule type="cellIs" dxfId="2463" priority="2853" operator="equal">
      <formula>"Alta"</formula>
    </cfRule>
    <cfRule type="cellIs" dxfId="2462" priority="2854" operator="equal">
      <formula>"Media"</formula>
    </cfRule>
    <cfRule type="cellIs" dxfId="2461" priority="2855" operator="equal">
      <formula>"Baja"</formula>
    </cfRule>
    <cfRule type="cellIs" dxfId="2460" priority="2856" operator="equal">
      <formula>"Muy Baja"</formula>
    </cfRule>
  </conditionalFormatting>
  <conditionalFormatting sqref="AD23">
    <cfRule type="cellIs" dxfId="2459" priority="2847" operator="equal">
      <formula>"Catastrófico"</formula>
    </cfRule>
    <cfRule type="cellIs" dxfId="2458" priority="2848" operator="equal">
      <formula>"Mayor"</formula>
    </cfRule>
    <cfRule type="cellIs" dxfId="2457" priority="2849" operator="equal">
      <formula>"Moderado"</formula>
    </cfRule>
    <cfRule type="cellIs" dxfId="2456" priority="2850" operator="equal">
      <formula>"Menor"</formula>
    </cfRule>
    <cfRule type="cellIs" dxfId="2455" priority="2851" operator="equal">
      <formula>"Leve"</formula>
    </cfRule>
  </conditionalFormatting>
  <conditionalFormatting sqref="AF23">
    <cfRule type="cellIs" dxfId="2454" priority="2843" operator="equal">
      <formula>"Extremo"</formula>
    </cfRule>
    <cfRule type="cellIs" dxfId="2453" priority="2844" operator="equal">
      <formula>"Alto"</formula>
    </cfRule>
    <cfRule type="cellIs" dxfId="2452" priority="2845" operator="equal">
      <formula>"Moderado"</formula>
    </cfRule>
    <cfRule type="cellIs" dxfId="2451" priority="2846" operator="equal">
      <formula>"Bajo"</formula>
    </cfRule>
  </conditionalFormatting>
  <conditionalFormatting sqref="AB24">
    <cfRule type="cellIs" dxfId="2450" priority="2838" operator="equal">
      <formula>"Muy Alta"</formula>
    </cfRule>
    <cfRule type="cellIs" dxfId="2449" priority="2839" operator="equal">
      <formula>"Alta"</formula>
    </cfRule>
    <cfRule type="cellIs" dxfId="2448" priority="2840" operator="equal">
      <formula>"Media"</formula>
    </cfRule>
    <cfRule type="cellIs" dxfId="2447" priority="2841" operator="equal">
      <formula>"Baja"</formula>
    </cfRule>
    <cfRule type="cellIs" dxfId="2446" priority="2842" operator="equal">
      <formula>"Muy Baja"</formula>
    </cfRule>
  </conditionalFormatting>
  <conditionalFormatting sqref="AD24">
    <cfRule type="cellIs" dxfId="2445" priority="2833" operator="equal">
      <formula>"Catastrófico"</formula>
    </cfRule>
    <cfRule type="cellIs" dxfId="2444" priority="2834" operator="equal">
      <formula>"Mayor"</formula>
    </cfRule>
    <cfRule type="cellIs" dxfId="2443" priority="2835" operator="equal">
      <formula>"Moderado"</formula>
    </cfRule>
    <cfRule type="cellIs" dxfId="2442" priority="2836" operator="equal">
      <formula>"Menor"</formula>
    </cfRule>
    <cfRule type="cellIs" dxfId="2441" priority="2837" operator="equal">
      <formula>"Leve"</formula>
    </cfRule>
  </conditionalFormatting>
  <conditionalFormatting sqref="AF24">
    <cfRule type="cellIs" dxfId="2440" priority="2829" operator="equal">
      <formula>"Extremo"</formula>
    </cfRule>
    <cfRule type="cellIs" dxfId="2439" priority="2830" operator="equal">
      <formula>"Alto"</formula>
    </cfRule>
    <cfRule type="cellIs" dxfId="2438" priority="2831" operator="equal">
      <formula>"Moderado"</formula>
    </cfRule>
    <cfRule type="cellIs" dxfId="2437" priority="2832" operator="equal">
      <formula>"Bajo"</formula>
    </cfRule>
  </conditionalFormatting>
  <conditionalFormatting sqref="AB25">
    <cfRule type="cellIs" dxfId="2436" priority="2824" operator="equal">
      <formula>"Muy Alta"</formula>
    </cfRule>
    <cfRule type="cellIs" dxfId="2435" priority="2825" operator="equal">
      <formula>"Alta"</formula>
    </cfRule>
    <cfRule type="cellIs" dxfId="2434" priority="2826" operator="equal">
      <formula>"Media"</formula>
    </cfRule>
    <cfRule type="cellIs" dxfId="2433" priority="2827" operator="equal">
      <formula>"Baja"</formula>
    </cfRule>
    <cfRule type="cellIs" dxfId="2432" priority="2828" operator="equal">
      <formula>"Muy Baja"</formula>
    </cfRule>
  </conditionalFormatting>
  <conditionalFormatting sqref="AD25">
    <cfRule type="cellIs" dxfId="2431" priority="2819" operator="equal">
      <formula>"Catastrófico"</formula>
    </cfRule>
    <cfRule type="cellIs" dxfId="2430" priority="2820" operator="equal">
      <formula>"Mayor"</formula>
    </cfRule>
    <cfRule type="cellIs" dxfId="2429" priority="2821" operator="equal">
      <formula>"Moderado"</formula>
    </cfRule>
    <cfRule type="cellIs" dxfId="2428" priority="2822" operator="equal">
      <formula>"Menor"</formula>
    </cfRule>
    <cfRule type="cellIs" dxfId="2427" priority="2823" operator="equal">
      <formula>"Leve"</formula>
    </cfRule>
  </conditionalFormatting>
  <conditionalFormatting sqref="AF25">
    <cfRule type="cellIs" dxfId="2426" priority="2815" operator="equal">
      <formula>"Extremo"</formula>
    </cfRule>
    <cfRule type="cellIs" dxfId="2425" priority="2816" operator="equal">
      <formula>"Alto"</formula>
    </cfRule>
    <cfRule type="cellIs" dxfId="2424" priority="2817" operator="equal">
      <formula>"Moderado"</formula>
    </cfRule>
    <cfRule type="cellIs" dxfId="2423" priority="2818" operator="equal">
      <formula>"Bajo"</formula>
    </cfRule>
  </conditionalFormatting>
  <conditionalFormatting sqref="AB26">
    <cfRule type="cellIs" dxfId="2422" priority="2810" operator="equal">
      <formula>"Muy Alta"</formula>
    </cfRule>
    <cfRule type="cellIs" dxfId="2421" priority="2811" operator="equal">
      <formula>"Alta"</formula>
    </cfRule>
    <cfRule type="cellIs" dxfId="2420" priority="2812" operator="equal">
      <formula>"Media"</formula>
    </cfRule>
    <cfRule type="cellIs" dxfId="2419" priority="2813" operator="equal">
      <formula>"Baja"</formula>
    </cfRule>
    <cfRule type="cellIs" dxfId="2418" priority="2814" operator="equal">
      <formula>"Muy Baja"</formula>
    </cfRule>
  </conditionalFormatting>
  <conditionalFormatting sqref="AD26">
    <cfRule type="cellIs" dxfId="2417" priority="2805" operator="equal">
      <formula>"Catastrófico"</formula>
    </cfRule>
    <cfRule type="cellIs" dxfId="2416" priority="2806" operator="equal">
      <formula>"Mayor"</formula>
    </cfRule>
    <cfRule type="cellIs" dxfId="2415" priority="2807" operator="equal">
      <formula>"Moderado"</formula>
    </cfRule>
    <cfRule type="cellIs" dxfId="2414" priority="2808" operator="equal">
      <formula>"Menor"</formula>
    </cfRule>
    <cfRule type="cellIs" dxfId="2413" priority="2809" operator="equal">
      <formula>"Leve"</formula>
    </cfRule>
  </conditionalFormatting>
  <conditionalFormatting sqref="AF26">
    <cfRule type="cellIs" dxfId="2412" priority="2801" operator="equal">
      <formula>"Extremo"</formula>
    </cfRule>
    <cfRule type="cellIs" dxfId="2411" priority="2802" operator="equal">
      <formula>"Alto"</formula>
    </cfRule>
    <cfRule type="cellIs" dxfId="2410" priority="2803" operator="equal">
      <formula>"Moderado"</formula>
    </cfRule>
    <cfRule type="cellIs" dxfId="2409" priority="2804" operator="equal">
      <formula>"Bajo"</formula>
    </cfRule>
  </conditionalFormatting>
  <conditionalFormatting sqref="AB27">
    <cfRule type="cellIs" dxfId="2408" priority="2796" operator="equal">
      <formula>"Muy Alta"</formula>
    </cfRule>
    <cfRule type="cellIs" dxfId="2407" priority="2797" operator="equal">
      <formula>"Alta"</formula>
    </cfRule>
    <cfRule type="cellIs" dxfId="2406" priority="2798" operator="equal">
      <formula>"Media"</formula>
    </cfRule>
    <cfRule type="cellIs" dxfId="2405" priority="2799" operator="equal">
      <formula>"Baja"</formula>
    </cfRule>
    <cfRule type="cellIs" dxfId="2404" priority="2800" operator="equal">
      <formula>"Muy Baja"</formula>
    </cfRule>
  </conditionalFormatting>
  <conditionalFormatting sqref="AD27">
    <cfRule type="cellIs" dxfId="2403" priority="2791" operator="equal">
      <formula>"Catastrófico"</formula>
    </cfRule>
    <cfRule type="cellIs" dxfId="2402" priority="2792" operator="equal">
      <formula>"Mayor"</formula>
    </cfRule>
    <cfRule type="cellIs" dxfId="2401" priority="2793" operator="equal">
      <formula>"Moderado"</formula>
    </cfRule>
    <cfRule type="cellIs" dxfId="2400" priority="2794" operator="equal">
      <formula>"Menor"</formula>
    </cfRule>
    <cfRule type="cellIs" dxfId="2399" priority="2795" operator="equal">
      <formula>"Leve"</formula>
    </cfRule>
  </conditionalFormatting>
  <conditionalFormatting sqref="AF27">
    <cfRule type="cellIs" dxfId="2398" priority="2787" operator="equal">
      <formula>"Extremo"</formula>
    </cfRule>
    <cfRule type="cellIs" dxfId="2397" priority="2788" operator="equal">
      <formula>"Alto"</formula>
    </cfRule>
    <cfRule type="cellIs" dxfId="2396" priority="2789" operator="equal">
      <formula>"Moderado"</formula>
    </cfRule>
    <cfRule type="cellIs" dxfId="2395" priority="2790" operator="equal">
      <formula>"Bajo"</formula>
    </cfRule>
  </conditionalFormatting>
  <conditionalFormatting sqref="AB28">
    <cfRule type="cellIs" dxfId="2394" priority="2782" operator="equal">
      <formula>"Muy Alta"</formula>
    </cfRule>
    <cfRule type="cellIs" dxfId="2393" priority="2783" operator="equal">
      <formula>"Alta"</formula>
    </cfRule>
    <cfRule type="cellIs" dxfId="2392" priority="2784" operator="equal">
      <formula>"Media"</formula>
    </cfRule>
    <cfRule type="cellIs" dxfId="2391" priority="2785" operator="equal">
      <formula>"Baja"</formula>
    </cfRule>
    <cfRule type="cellIs" dxfId="2390" priority="2786" operator="equal">
      <formula>"Muy Baja"</formula>
    </cfRule>
  </conditionalFormatting>
  <conditionalFormatting sqref="AD28">
    <cfRule type="cellIs" dxfId="2389" priority="2777" operator="equal">
      <formula>"Catastrófico"</formula>
    </cfRule>
    <cfRule type="cellIs" dxfId="2388" priority="2778" operator="equal">
      <formula>"Mayor"</formula>
    </cfRule>
    <cfRule type="cellIs" dxfId="2387" priority="2779" operator="equal">
      <formula>"Moderado"</formula>
    </cfRule>
    <cfRule type="cellIs" dxfId="2386" priority="2780" operator="equal">
      <formula>"Menor"</formula>
    </cfRule>
    <cfRule type="cellIs" dxfId="2385" priority="2781" operator="equal">
      <formula>"Leve"</formula>
    </cfRule>
  </conditionalFormatting>
  <conditionalFormatting sqref="AF28">
    <cfRule type="cellIs" dxfId="2384" priority="2773" operator="equal">
      <formula>"Extremo"</formula>
    </cfRule>
    <cfRule type="cellIs" dxfId="2383" priority="2774" operator="equal">
      <formula>"Alto"</formula>
    </cfRule>
    <cfRule type="cellIs" dxfId="2382" priority="2775" operator="equal">
      <formula>"Moderado"</formula>
    </cfRule>
    <cfRule type="cellIs" dxfId="2381" priority="2776" operator="equal">
      <formula>"Bajo"</formula>
    </cfRule>
  </conditionalFormatting>
  <conditionalFormatting sqref="AB29">
    <cfRule type="cellIs" dxfId="2380" priority="2768" operator="equal">
      <formula>"Muy Alta"</formula>
    </cfRule>
    <cfRule type="cellIs" dxfId="2379" priority="2769" operator="equal">
      <formula>"Alta"</formula>
    </cfRule>
    <cfRule type="cellIs" dxfId="2378" priority="2770" operator="equal">
      <formula>"Media"</formula>
    </cfRule>
    <cfRule type="cellIs" dxfId="2377" priority="2771" operator="equal">
      <formula>"Baja"</formula>
    </cfRule>
    <cfRule type="cellIs" dxfId="2376" priority="2772" operator="equal">
      <formula>"Muy Baja"</formula>
    </cfRule>
  </conditionalFormatting>
  <conditionalFormatting sqref="AD29">
    <cfRule type="cellIs" dxfId="2375" priority="2763" operator="equal">
      <formula>"Catastrófico"</formula>
    </cfRule>
    <cfRule type="cellIs" dxfId="2374" priority="2764" operator="equal">
      <formula>"Mayor"</formula>
    </cfRule>
    <cfRule type="cellIs" dxfId="2373" priority="2765" operator="equal">
      <formula>"Moderado"</formula>
    </cfRule>
    <cfRule type="cellIs" dxfId="2372" priority="2766" operator="equal">
      <formula>"Menor"</formula>
    </cfRule>
    <cfRule type="cellIs" dxfId="2371" priority="2767" operator="equal">
      <formula>"Leve"</formula>
    </cfRule>
  </conditionalFormatting>
  <conditionalFormatting sqref="AF29">
    <cfRule type="cellIs" dxfId="2370" priority="2759" operator="equal">
      <formula>"Extremo"</formula>
    </cfRule>
    <cfRule type="cellIs" dxfId="2369" priority="2760" operator="equal">
      <formula>"Alto"</formula>
    </cfRule>
    <cfRule type="cellIs" dxfId="2368" priority="2761" operator="equal">
      <formula>"Moderado"</formula>
    </cfRule>
    <cfRule type="cellIs" dxfId="2367" priority="2762" operator="equal">
      <formula>"Bajo"</formula>
    </cfRule>
  </conditionalFormatting>
  <conditionalFormatting sqref="AB30">
    <cfRule type="cellIs" dxfId="2366" priority="2754" operator="equal">
      <formula>"Muy Alta"</formula>
    </cfRule>
    <cfRule type="cellIs" dxfId="2365" priority="2755" operator="equal">
      <formula>"Alta"</formula>
    </cfRule>
    <cfRule type="cellIs" dxfId="2364" priority="2756" operator="equal">
      <formula>"Media"</formula>
    </cfRule>
    <cfRule type="cellIs" dxfId="2363" priority="2757" operator="equal">
      <formula>"Baja"</formula>
    </cfRule>
    <cfRule type="cellIs" dxfId="2362" priority="2758" operator="equal">
      <formula>"Muy Baja"</formula>
    </cfRule>
  </conditionalFormatting>
  <conditionalFormatting sqref="AD30">
    <cfRule type="cellIs" dxfId="2361" priority="2749" operator="equal">
      <formula>"Catastrófico"</formula>
    </cfRule>
    <cfRule type="cellIs" dxfId="2360" priority="2750" operator="equal">
      <formula>"Mayor"</formula>
    </cfRule>
    <cfRule type="cellIs" dxfId="2359" priority="2751" operator="equal">
      <formula>"Moderado"</formula>
    </cfRule>
    <cfRule type="cellIs" dxfId="2358" priority="2752" operator="equal">
      <formula>"Menor"</formula>
    </cfRule>
    <cfRule type="cellIs" dxfId="2357" priority="2753" operator="equal">
      <formula>"Leve"</formula>
    </cfRule>
  </conditionalFormatting>
  <conditionalFormatting sqref="AF30">
    <cfRule type="cellIs" dxfId="2356" priority="2745" operator="equal">
      <formula>"Extremo"</formula>
    </cfRule>
    <cfRule type="cellIs" dxfId="2355" priority="2746" operator="equal">
      <formula>"Alto"</formula>
    </cfRule>
    <cfRule type="cellIs" dxfId="2354" priority="2747" operator="equal">
      <formula>"Moderado"</formula>
    </cfRule>
    <cfRule type="cellIs" dxfId="2353" priority="2748" operator="equal">
      <formula>"Bajo"</formula>
    </cfRule>
  </conditionalFormatting>
  <conditionalFormatting sqref="AB31">
    <cfRule type="cellIs" dxfId="2352" priority="2740" operator="equal">
      <formula>"Muy Alta"</formula>
    </cfRule>
    <cfRule type="cellIs" dxfId="2351" priority="2741" operator="equal">
      <formula>"Alta"</formula>
    </cfRule>
    <cfRule type="cellIs" dxfId="2350" priority="2742" operator="equal">
      <formula>"Media"</formula>
    </cfRule>
    <cfRule type="cellIs" dxfId="2349" priority="2743" operator="equal">
      <formula>"Baja"</formula>
    </cfRule>
    <cfRule type="cellIs" dxfId="2348" priority="2744" operator="equal">
      <formula>"Muy Baja"</formula>
    </cfRule>
  </conditionalFormatting>
  <conditionalFormatting sqref="AD31">
    <cfRule type="cellIs" dxfId="2347" priority="2735" operator="equal">
      <formula>"Catastrófico"</formula>
    </cfRule>
    <cfRule type="cellIs" dxfId="2346" priority="2736" operator="equal">
      <formula>"Mayor"</formula>
    </cfRule>
    <cfRule type="cellIs" dxfId="2345" priority="2737" operator="equal">
      <formula>"Moderado"</formula>
    </cfRule>
    <cfRule type="cellIs" dxfId="2344" priority="2738" operator="equal">
      <formula>"Menor"</formula>
    </cfRule>
    <cfRule type="cellIs" dxfId="2343" priority="2739" operator="equal">
      <formula>"Leve"</formula>
    </cfRule>
  </conditionalFormatting>
  <conditionalFormatting sqref="AF31">
    <cfRule type="cellIs" dxfId="2342" priority="2731" operator="equal">
      <formula>"Extremo"</formula>
    </cfRule>
    <cfRule type="cellIs" dxfId="2341" priority="2732" operator="equal">
      <formula>"Alto"</formula>
    </cfRule>
    <cfRule type="cellIs" dxfId="2340" priority="2733" operator="equal">
      <formula>"Moderado"</formula>
    </cfRule>
    <cfRule type="cellIs" dxfId="2339" priority="2734" operator="equal">
      <formula>"Bajo"</formula>
    </cfRule>
  </conditionalFormatting>
  <conditionalFormatting sqref="AB32">
    <cfRule type="cellIs" dxfId="2338" priority="2726" operator="equal">
      <formula>"Muy Alta"</formula>
    </cfRule>
    <cfRule type="cellIs" dxfId="2337" priority="2727" operator="equal">
      <formula>"Alta"</formula>
    </cfRule>
    <cfRule type="cellIs" dxfId="2336" priority="2728" operator="equal">
      <formula>"Media"</formula>
    </cfRule>
    <cfRule type="cellIs" dxfId="2335" priority="2729" operator="equal">
      <formula>"Baja"</formula>
    </cfRule>
    <cfRule type="cellIs" dxfId="2334" priority="2730" operator="equal">
      <formula>"Muy Baja"</formula>
    </cfRule>
  </conditionalFormatting>
  <conditionalFormatting sqref="AD32">
    <cfRule type="cellIs" dxfId="2333" priority="2721" operator="equal">
      <formula>"Catastrófico"</formula>
    </cfRule>
    <cfRule type="cellIs" dxfId="2332" priority="2722" operator="equal">
      <formula>"Mayor"</formula>
    </cfRule>
    <cfRule type="cellIs" dxfId="2331" priority="2723" operator="equal">
      <formula>"Moderado"</formula>
    </cfRule>
    <cfRule type="cellIs" dxfId="2330" priority="2724" operator="equal">
      <formula>"Menor"</formula>
    </cfRule>
    <cfRule type="cellIs" dxfId="2329" priority="2725" operator="equal">
      <formula>"Leve"</formula>
    </cfRule>
  </conditionalFormatting>
  <conditionalFormatting sqref="AF32">
    <cfRule type="cellIs" dxfId="2328" priority="2717" operator="equal">
      <formula>"Extremo"</formula>
    </cfRule>
    <cfRule type="cellIs" dxfId="2327" priority="2718" operator="equal">
      <formula>"Alto"</formula>
    </cfRule>
    <cfRule type="cellIs" dxfId="2326" priority="2719" operator="equal">
      <formula>"Moderado"</formula>
    </cfRule>
    <cfRule type="cellIs" dxfId="2325" priority="2720" operator="equal">
      <formula>"Bajo"</formula>
    </cfRule>
  </conditionalFormatting>
  <conditionalFormatting sqref="AB33">
    <cfRule type="cellIs" dxfId="2324" priority="2712" operator="equal">
      <formula>"Muy Alta"</formula>
    </cfRule>
    <cfRule type="cellIs" dxfId="2323" priority="2713" operator="equal">
      <formula>"Alta"</formula>
    </cfRule>
    <cfRule type="cellIs" dxfId="2322" priority="2714" operator="equal">
      <formula>"Media"</formula>
    </cfRule>
    <cfRule type="cellIs" dxfId="2321" priority="2715" operator="equal">
      <formula>"Baja"</formula>
    </cfRule>
    <cfRule type="cellIs" dxfId="2320" priority="2716" operator="equal">
      <formula>"Muy Baja"</formula>
    </cfRule>
  </conditionalFormatting>
  <conditionalFormatting sqref="AD33">
    <cfRule type="cellIs" dxfId="2319" priority="2707" operator="equal">
      <formula>"Catastrófico"</formula>
    </cfRule>
    <cfRule type="cellIs" dxfId="2318" priority="2708" operator="equal">
      <formula>"Mayor"</formula>
    </cfRule>
    <cfRule type="cellIs" dxfId="2317" priority="2709" operator="equal">
      <formula>"Moderado"</formula>
    </cfRule>
    <cfRule type="cellIs" dxfId="2316" priority="2710" operator="equal">
      <formula>"Menor"</formula>
    </cfRule>
    <cfRule type="cellIs" dxfId="2315" priority="2711" operator="equal">
      <formula>"Leve"</formula>
    </cfRule>
  </conditionalFormatting>
  <conditionalFormatting sqref="AF33">
    <cfRule type="cellIs" dxfId="2314" priority="2703" operator="equal">
      <formula>"Extremo"</formula>
    </cfRule>
    <cfRule type="cellIs" dxfId="2313" priority="2704" operator="equal">
      <formula>"Alto"</formula>
    </cfRule>
    <cfRule type="cellIs" dxfId="2312" priority="2705" operator="equal">
      <formula>"Moderado"</formula>
    </cfRule>
    <cfRule type="cellIs" dxfId="2311" priority="2706" operator="equal">
      <formula>"Bajo"</formula>
    </cfRule>
  </conditionalFormatting>
  <conditionalFormatting sqref="AB34">
    <cfRule type="cellIs" dxfId="2310" priority="2698" operator="equal">
      <formula>"Muy Alta"</formula>
    </cfRule>
    <cfRule type="cellIs" dxfId="2309" priority="2699" operator="equal">
      <formula>"Alta"</formula>
    </cfRule>
    <cfRule type="cellIs" dxfId="2308" priority="2700" operator="equal">
      <formula>"Media"</formula>
    </cfRule>
    <cfRule type="cellIs" dxfId="2307" priority="2701" operator="equal">
      <formula>"Baja"</formula>
    </cfRule>
    <cfRule type="cellIs" dxfId="2306" priority="2702" operator="equal">
      <formula>"Muy Baja"</formula>
    </cfRule>
  </conditionalFormatting>
  <conditionalFormatting sqref="AD34">
    <cfRule type="cellIs" dxfId="2305" priority="2693" operator="equal">
      <formula>"Catastrófico"</formula>
    </cfRule>
    <cfRule type="cellIs" dxfId="2304" priority="2694" operator="equal">
      <formula>"Mayor"</formula>
    </cfRule>
    <cfRule type="cellIs" dxfId="2303" priority="2695" operator="equal">
      <formula>"Moderado"</formula>
    </cfRule>
    <cfRule type="cellIs" dxfId="2302" priority="2696" operator="equal">
      <formula>"Menor"</formula>
    </cfRule>
    <cfRule type="cellIs" dxfId="2301" priority="2697" operator="equal">
      <formula>"Leve"</formula>
    </cfRule>
  </conditionalFormatting>
  <conditionalFormatting sqref="AF34">
    <cfRule type="cellIs" dxfId="2300" priority="2689" operator="equal">
      <formula>"Extremo"</formula>
    </cfRule>
    <cfRule type="cellIs" dxfId="2299" priority="2690" operator="equal">
      <formula>"Alto"</formula>
    </cfRule>
    <cfRule type="cellIs" dxfId="2298" priority="2691" operator="equal">
      <formula>"Moderado"</formula>
    </cfRule>
    <cfRule type="cellIs" dxfId="2297" priority="2692" operator="equal">
      <formula>"Bajo"</formula>
    </cfRule>
  </conditionalFormatting>
  <conditionalFormatting sqref="AB35">
    <cfRule type="cellIs" dxfId="2296" priority="2684" operator="equal">
      <formula>"Muy Alta"</formula>
    </cfRule>
    <cfRule type="cellIs" dxfId="2295" priority="2685" operator="equal">
      <formula>"Alta"</formula>
    </cfRule>
    <cfRule type="cellIs" dxfId="2294" priority="2686" operator="equal">
      <formula>"Media"</formula>
    </cfRule>
    <cfRule type="cellIs" dxfId="2293" priority="2687" operator="equal">
      <formula>"Baja"</formula>
    </cfRule>
    <cfRule type="cellIs" dxfId="2292" priority="2688" operator="equal">
      <formula>"Muy Baja"</formula>
    </cfRule>
  </conditionalFormatting>
  <conditionalFormatting sqref="AD35">
    <cfRule type="cellIs" dxfId="2291" priority="2679" operator="equal">
      <formula>"Catastrófico"</formula>
    </cfRule>
    <cfRule type="cellIs" dxfId="2290" priority="2680" operator="equal">
      <formula>"Mayor"</formula>
    </cfRule>
    <cfRule type="cellIs" dxfId="2289" priority="2681" operator="equal">
      <formula>"Moderado"</formula>
    </cfRule>
    <cfRule type="cellIs" dxfId="2288" priority="2682" operator="equal">
      <formula>"Menor"</formula>
    </cfRule>
    <cfRule type="cellIs" dxfId="2287" priority="2683" operator="equal">
      <formula>"Leve"</formula>
    </cfRule>
  </conditionalFormatting>
  <conditionalFormatting sqref="AF35">
    <cfRule type="cellIs" dxfId="2286" priority="2675" operator="equal">
      <formula>"Extremo"</formula>
    </cfRule>
    <cfRule type="cellIs" dxfId="2285" priority="2676" operator="equal">
      <formula>"Alto"</formula>
    </cfRule>
    <cfRule type="cellIs" dxfId="2284" priority="2677" operator="equal">
      <formula>"Moderado"</formula>
    </cfRule>
    <cfRule type="cellIs" dxfId="2283" priority="2678" operator="equal">
      <formula>"Bajo"</formula>
    </cfRule>
  </conditionalFormatting>
  <conditionalFormatting sqref="AB36">
    <cfRule type="cellIs" dxfId="2282" priority="2670" operator="equal">
      <formula>"Muy Alta"</formula>
    </cfRule>
    <cfRule type="cellIs" dxfId="2281" priority="2671" operator="equal">
      <formula>"Alta"</formula>
    </cfRule>
    <cfRule type="cellIs" dxfId="2280" priority="2672" operator="equal">
      <formula>"Media"</formula>
    </cfRule>
    <cfRule type="cellIs" dxfId="2279" priority="2673" operator="equal">
      <formula>"Baja"</formula>
    </cfRule>
    <cfRule type="cellIs" dxfId="2278" priority="2674" operator="equal">
      <formula>"Muy Baja"</formula>
    </cfRule>
  </conditionalFormatting>
  <conditionalFormatting sqref="AD36">
    <cfRule type="cellIs" dxfId="2277" priority="2665" operator="equal">
      <formula>"Catastrófico"</formula>
    </cfRule>
    <cfRule type="cellIs" dxfId="2276" priority="2666" operator="equal">
      <formula>"Mayor"</formula>
    </cfRule>
    <cfRule type="cellIs" dxfId="2275" priority="2667" operator="equal">
      <formula>"Moderado"</formula>
    </cfRule>
    <cfRule type="cellIs" dxfId="2274" priority="2668" operator="equal">
      <formula>"Menor"</formula>
    </cfRule>
    <cfRule type="cellIs" dxfId="2273" priority="2669" operator="equal">
      <formula>"Leve"</formula>
    </cfRule>
  </conditionalFormatting>
  <conditionalFormatting sqref="AF36">
    <cfRule type="cellIs" dxfId="2272" priority="2661" operator="equal">
      <formula>"Extremo"</formula>
    </cfRule>
    <cfRule type="cellIs" dxfId="2271" priority="2662" operator="equal">
      <formula>"Alto"</formula>
    </cfRule>
    <cfRule type="cellIs" dxfId="2270" priority="2663" operator="equal">
      <formula>"Moderado"</formula>
    </cfRule>
    <cfRule type="cellIs" dxfId="2269" priority="2664" operator="equal">
      <formula>"Bajo"</formula>
    </cfRule>
  </conditionalFormatting>
  <conditionalFormatting sqref="AB37">
    <cfRule type="cellIs" dxfId="2268" priority="2656" operator="equal">
      <formula>"Muy Alta"</formula>
    </cfRule>
    <cfRule type="cellIs" dxfId="2267" priority="2657" operator="equal">
      <formula>"Alta"</formula>
    </cfRule>
    <cfRule type="cellIs" dxfId="2266" priority="2658" operator="equal">
      <formula>"Media"</formula>
    </cfRule>
    <cfRule type="cellIs" dxfId="2265" priority="2659" operator="equal">
      <formula>"Baja"</formula>
    </cfRule>
    <cfRule type="cellIs" dxfId="2264" priority="2660" operator="equal">
      <formula>"Muy Baja"</formula>
    </cfRule>
  </conditionalFormatting>
  <conditionalFormatting sqref="AD37">
    <cfRule type="cellIs" dxfId="2263" priority="2651" operator="equal">
      <formula>"Catastrófico"</formula>
    </cfRule>
    <cfRule type="cellIs" dxfId="2262" priority="2652" operator="equal">
      <formula>"Mayor"</formula>
    </cfRule>
    <cfRule type="cellIs" dxfId="2261" priority="2653" operator="equal">
      <formula>"Moderado"</formula>
    </cfRule>
    <cfRule type="cellIs" dxfId="2260" priority="2654" operator="equal">
      <formula>"Menor"</formula>
    </cfRule>
    <cfRule type="cellIs" dxfId="2259" priority="2655" operator="equal">
      <formula>"Leve"</formula>
    </cfRule>
  </conditionalFormatting>
  <conditionalFormatting sqref="AF37">
    <cfRule type="cellIs" dxfId="2258" priority="2647" operator="equal">
      <formula>"Extremo"</formula>
    </cfRule>
    <cfRule type="cellIs" dxfId="2257" priority="2648" operator="equal">
      <formula>"Alto"</formula>
    </cfRule>
    <cfRule type="cellIs" dxfId="2256" priority="2649" operator="equal">
      <formula>"Moderado"</formula>
    </cfRule>
    <cfRule type="cellIs" dxfId="2255" priority="2650" operator="equal">
      <formula>"Bajo"</formula>
    </cfRule>
  </conditionalFormatting>
  <conditionalFormatting sqref="AB38">
    <cfRule type="cellIs" dxfId="2254" priority="2642" operator="equal">
      <formula>"Muy Alta"</formula>
    </cfRule>
    <cfRule type="cellIs" dxfId="2253" priority="2643" operator="equal">
      <formula>"Alta"</formula>
    </cfRule>
    <cfRule type="cellIs" dxfId="2252" priority="2644" operator="equal">
      <formula>"Media"</formula>
    </cfRule>
    <cfRule type="cellIs" dxfId="2251" priority="2645" operator="equal">
      <formula>"Baja"</formula>
    </cfRule>
    <cfRule type="cellIs" dxfId="2250" priority="2646" operator="equal">
      <formula>"Muy Baja"</formula>
    </cfRule>
  </conditionalFormatting>
  <conditionalFormatting sqref="AD38">
    <cfRule type="cellIs" dxfId="2249" priority="2637" operator="equal">
      <formula>"Catastrófico"</formula>
    </cfRule>
    <cfRule type="cellIs" dxfId="2248" priority="2638" operator="equal">
      <formula>"Mayor"</formula>
    </cfRule>
    <cfRule type="cellIs" dxfId="2247" priority="2639" operator="equal">
      <formula>"Moderado"</formula>
    </cfRule>
    <cfRule type="cellIs" dxfId="2246" priority="2640" operator="equal">
      <formula>"Menor"</formula>
    </cfRule>
    <cfRule type="cellIs" dxfId="2245" priority="2641" operator="equal">
      <formula>"Leve"</formula>
    </cfRule>
  </conditionalFormatting>
  <conditionalFormatting sqref="AF38">
    <cfRule type="cellIs" dxfId="2244" priority="2633" operator="equal">
      <formula>"Extremo"</formula>
    </cfRule>
    <cfRule type="cellIs" dxfId="2243" priority="2634" operator="equal">
      <formula>"Alto"</formula>
    </cfRule>
    <cfRule type="cellIs" dxfId="2242" priority="2635" operator="equal">
      <formula>"Moderado"</formula>
    </cfRule>
    <cfRule type="cellIs" dxfId="2241" priority="2636" operator="equal">
      <formula>"Bajo"</formula>
    </cfRule>
  </conditionalFormatting>
  <conditionalFormatting sqref="AB39">
    <cfRule type="cellIs" dxfId="2240" priority="2628" operator="equal">
      <formula>"Muy Alta"</formula>
    </cfRule>
    <cfRule type="cellIs" dxfId="2239" priority="2629" operator="equal">
      <formula>"Alta"</formula>
    </cfRule>
    <cfRule type="cellIs" dxfId="2238" priority="2630" operator="equal">
      <formula>"Media"</formula>
    </cfRule>
    <cfRule type="cellIs" dxfId="2237" priority="2631" operator="equal">
      <formula>"Baja"</formula>
    </cfRule>
    <cfRule type="cellIs" dxfId="2236" priority="2632" operator="equal">
      <formula>"Muy Baja"</formula>
    </cfRule>
  </conditionalFormatting>
  <conditionalFormatting sqref="AD39">
    <cfRule type="cellIs" dxfId="2235" priority="2623" operator="equal">
      <formula>"Catastrófico"</formula>
    </cfRule>
    <cfRule type="cellIs" dxfId="2234" priority="2624" operator="equal">
      <formula>"Mayor"</formula>
    </cfRule>
    <cfRule type="cellIs" dxfId="2233" priority="2625" operator="equal">
      <formula>"Moderado"</formula>
    </cfRule>
    <cfRule type="cellIs" dxfId="2232" priority="2626" operator="equal">
      <formula>"Menor"</formula>
    </cfRule>
    <cfRule type="cellIs" dxfId="2231" priority="2627" operator="equal">
      <formula>"Leve"</formula>
    </cfRule>
  </conditionalFormatting>
  <conditionalFormatting sqref="AF39">
    <cfRule type="cellIs" dxfId="2230" priority="2619" operator="equal">
      <formula>"Extremo"</formula>
    </cfRule>
    <cfRule type="cellIs" dxfId="2229" priority="2620" operator="equal">
      <formula>"Alto"</formula>
    </cfRule>
    <cfRule type="cellIs" dxfId="2228" priority="2621" operator="equal">
      <formula>"Moderado"</formula>
    </cfRule>
    <cfRule type="cellIs" dxfId="2227" priority="2622" operator="equal">
      <formula>"Bajo"</formula>
    </cfRule>
  </conditionalFormatting>
  <conditionalFormatting sqref="AB40">
    <cfRule type="cellIs" dxfId="2226" priority="2572" operator="equal">
      <formula>"Muy Alta"</formula>
    </cfRule>
    <cfRule type="cellIs" dxfId="2225" priority="2573" operator="equal">
      <formula>"Alta"</formula>
    </cfRule>
    <cfRule type="cellIs" dxfId="2224" priority="2574" operator="equal">
      <formula>"Media"</formula>
    </cfRule>
    <cfRule type="cellIs" dxfId="2223" priority="2575" operator="equal">
      <formula>"Baja"</formula>
    </cfRule>
    <cfRule type="cellIs" dxfId="2222" priority="2576" operator="equal">
      <formula>"Muy Baja"</formula>
    </cfRule>
  </conditionalFormatting>
  <conditionalFormatting sqref="AD40">
    <cfRule type="cellIs" dxfId="2221" priority="2567" operator="equal">
      <formula>"Catastrófico"</formula>
    </cfRule>
    <cfRule type="cellIs" dxfId="2220" priority="2568" operator="equal">
      <formula>"Mayor"</formula>
    </cfRule>
    <cfRule type="cellIs" dxfId="2219" priority="2569" operator="equal">
      <formula>"Moderado"</formula>
    </cfRule>
    <cfRule type="cellIs" dxfId="2218" priority="2570" operator="equal">
      <formula>"Menor"</formula>
    </cfRule>
    <cfRule type="cellIs" dxfId="2217" priority="2571" operator="equal">
      <formula>"Leve"</formula>
    </cfRule>
  </conditionalFormatting>
  <conditionalFormatting sqref="AF40">
    <cfRule type="cellIs" dxfId="2216" priority="2563" operator="equal">
      <formula>"Extremo"</formula>
    </cfRule>
    <cfRule type="cellIs" dxfId="2215" priority="2564" operator="equal">
      <formula>"Alto"</formula>
    </cfRule>
    <cfRule type="cellIs" dxfId="2214" priority="2565" operator="equal">
      <formula>"Moderado"</formula>
    </cfRule>
    <cfRule type="cellIs" dxfId="2213" priority="2566" operator="equal">
      <formula>"Bajo"</formula>
    </cfRule>
  </conditionalFormatting>
  <conditionalFormatting sqref="AB43">
    <cfRule type="cellIs" dxfId="2212" priority="2558" operator="equal">
      <formula>"Muy Alta"</formula>
    </cfRule>
    <cfRule type="cellIs" dxfId="2211" priority="2559" operator="equal">
      <formula>"Alta"</formula>
    </cfRule>
    <cfRule type="cellIs" dxfId="2210" priority="2560" operator="equal">
      <formula>"Media"</formula>
    </cfRule>
    <cfRule type="cellIs" dxfId="2209" priority="2561" operator="equal">
      <formula>"Baja"</formula>
    </cfRule>
    <cfRule type="cellIs" dxfId="2208" priority="2562" operator="equal">
      <formula>"Muy Baja"</formula>
    </cfRule>
  </conditionalFormatting>
  <conditionalFormatting sqref="AD43">
    <cfRule type="cellIs" dxfId="2207" priority="2553" operator="equal">
      <formula>"Catastrófico"</formula>
    </cfRule>
    <cfRule type="cellIs" dxfId="2206" priority="2554" operator="equal">
      <formula>"Mayor"</formula>
    </cfRule>
    <cfRule type="cellIs" dxfId="2205" priority="2555" operator="equal">
      <formula>"Moderado"</formula>
    </cfRule>
    <cfRule type="cellIs" dxfId="2204" priority="2556" operator="equal">
      <formula>"Menor"</formula>
    </cfRule>
    <cfRule type="cellIs" dxfId="2203" priority="2557" operator="equal">
      <formula>"Leve"</formula>
    </cfRule>
  </conditionalFormatting>
  <conditionalFormatting sqref="AF43">
    <cfRule type="cellIs" dxfId="2202" priority="2549" operator="equal">
      <formula>"Extremo"</formula>
    </cfRule>
    <cfRule type="cellIs" dxfId="2201" priority="2550" operator="equal">
      <formula>"Alto"</formula>
    </cfRule>
    <cfRule type="cellIs" dxfId="2200" priority="2551" operator="equal">
      <formula>"Moderado"</formula>
    </cfRule>
    <cfRule type="cellIs" dxfId="2199" priority="2552" operator="equal">
      <formula>"Bajo"</formula>
    </cfRule>
  </conditionalFormatting>
  <conditionalFormatting sqref="AB41">
    <cfRule type="cellIs" dxfId="2198" priority="2544" operator="equal">
      <formula>"Muy Alta"</formula>
    </cfRule>
    <cfRule type="cellIs" dxfId="2197" priority="2545" operator="equal">
      <formula>"Alta"</formula>
    </cfRule>
    <cfRule type="cellIs" dxfId="2196" priority="2546" operator="equal">
      <formula>"Media"</formula>
    </cfRule>
    <cfRule type="cellIs" dxfId="2195" priority="2547" operator="equal">
      <formula>"Baja"</formula>
    </cfRule>
    <cfRule type="cellIs" dxfId="2194" priority="2548" operator="equal">
      <formula>"Muy Baja"</formula>
    </cfRule>
  </conditionalFormatting>
  <conditionalFormatting sqref="AD41">
    <cfRule type="cellIs" dxfId="2193" priority="2539" operator="equal">
      <formula>"Catastrófico"</formula>
    </cfRule>
    <cfRule type="cellIs" dxfId="2192" priority="2540" operator="equal">
      <formula>"Mayor"</formula>
    </cfRule>
    <cfRule type="cellIs" dxfId="2191" priority="2541" operator="equal">
      <formula>"Moderado"</formula>
    </cfRule>
    <cfRule type="cellIs" dxfId="2190" priority="2542" operator="equal">
      <formula>"Menor"</formula>
    </cfRule>
    <cfRule type="cellIs" dxfId="2189" priority="2543" operator="equal">
      <formula>"Leve"</formula>
    </cfRule>
  </conditionalFormatting>
  <conditionalFormatting sqref="AF41">
    <cfRule type="cellIs" dxfId="2188" priority="2535" operator="equal">
      <formula>"Extremo"</formula>
    </cfRule>
    <cfRule type="cellIs" dxfId="2187" priority="2536" operator="equal">
      <formula>"Alto"</formula>
    </cfRule>
    <cfRule type="cellIs" dxfId="2186" priority="2537" operator="equal">
      <formula>"Moderado"</formula>
    </cfRule>
    <cfRule type="cellIs" dxfId="2185" priority="2538" operator="equal">
      <formula>"Bajo"</formula>
    </cfRule>
  </conditionalFormatting>
  <conditionalFormatting sqref="AB42">
    <cfRule type="cellIs" dxfId="2184" priority="2530" operator="equal">
      <formula>"Muy Alta"</formula>
    </cfRule>
    <cfRule type="cellIs" dxfId="2183" priority="2531" operator="equal">
      <formula>"Alta"</formula>
    </cfRule>
    <cfRule type="cellIs" dxfId="2182" priority="2532" operator="equal">
      <formula>"Media"</formula>
    </cfRule>
    <cfRule type="cellIs" dxfId="2181" priority="2533" operator="equal">
      <formula>"Baja"</formula>
    </cfRule>
    <cfRule type="cellIs" dxfId="2180" priority="2534" operator="equal">
      <formula>"Muy Baja"</formula>
    </cfRule>
  </conditionalFormatting>
  <conditionalFormatting sqref="AD42">
    <cfRule type="cellIs" dxfId="2179" priority="2525" operator="equal">
      <formula>"Catastrófico"</formula>
    </cfRule>
    <cfRule type="cellIs" dxfId="2178" priority="2526" operator="equal">
      <formula>"Mayor"</formula>
    </cfRule>
    <cfRule type="cellIs" dxfId="2177" priority="2527" operator="equal">
      <formula>"Moderado"</formula>
    </cfRule>
    <cfRule type="cellIs" dxfId="2176" priority="2528" operator="equal">
      <formula>"Menor"</formula>
    </cfRule>
    <cfRule type="cellIs" dxfId="2175" priority="2529" operator="equal">
      <formula>"Leve"</formula>
    </cfRule>
  </conditionalFormatting>
  <conditionalFormatting sqref="AF42">
    <cfRule type="cellIs" dxfId="2174" priority="2521" operator="equal">
      <formula>"Extremo"</formula>
    </cfRule>
    <cfRule type="cellIs" dxfId="2173" priority="2522" operator="equal">
      <formula>"Alto"</formula>
    </cfRule>
    <cfRule type="cellIs" dxfId="2172" priority="2523" operator="equal">
      <formula>"Moderado"</formula>
    </cfRule>
    <cfRule type="cellIs" dxfId="2171" priority="2524" operator="equal">
      <formula>"Bajo"</formula>
    </cfRule>
  </conditionalFormatting>
  <conditionalFormatting sqref="AB44">
    <cfRule type="cellIs" dxfId="2170" priority="2516" operator="equal">
      <formula>"Muy Alta"</formula>
    </cfRule>
    <cfRule type="cellIs" dxfId="2169" priority="2517" operator="equal">
      <formula>"Alta"</formula>
    </cfRule>
    <cfRule type="cellIs" dxfId="2168" priority="2518" operator="equal">
      <formula>"Media"</formula>
    </cfRule>
    <cfRule type="cellIs" dxfId="2167" priority="2519" operator="equal">
      <formula>"Baja"</formula>
    </cfRule>
    <cfRule type="cellIs" dxfId="2166" priority="2520" operator="equal">
      <formula>"Muy Baja"</formula>
    </cfRule>
  </conditionalFormatting>
  <conditionalFormatting sqref="AD44">
    <cfRule type="cellIs" dxfId="2165" priority="2511" operator="equal">
      <formula>"Catastrófico"</formula>
    </cfRule>
    <cfRule type="cellIs" dxfId="2164" priority="2512" operator="equal">
      <formula>"Mayor"</formula>
    </cfRule>
    <cfRule type="cellIs" dxfId="2163" priority="2513" operator="equal">
      <formula>"Moderado"</formula>
    </cfRule>
    <cfRule type="cellIs" dxfId="2162" priority="2514" operator="equal">
      <formula>"Menor"</formula>
    </cfRule>
    <cfRule type="cellIs" dxfId="2161" priority="2515" operator="equal">
      <formula>"Leve"</formula>
    </cfRule>
  </conditionalFormatting>
  <conditionalFormatting sqref="AF44">
    <cfRule type="cellIs" dxfId="2160" priority="2507" operator="equal">
      <formula>"Extremo"</formula>
    </cfRule>
    <cfRule type="cellIs" dxfId="2159" priority="2508" operator="equal">
      <formula>"Alto"</formula>
    </cfRule>
    <cfRule type="cellIs" dxfId="2158" priority="2509" operator="equal">
      <formula>"Moderado"</formula>
    </cfRule>
    <cfRule type="cellIs" dxfId="2157" priority="2510" operator="equal">
      <formula>"Bajo"</formula>
    </cfRule>
  </conditionalFormatting>
  <conditionalFormatting sqref="AB45">
    <cfRule type="cellIs" dxfId="2156" priority="2502" operator="equal">
      <formula>"Muy Alta"</formula>
    </cfRule>
    <cfRule type="cellIs" dxfId="2155" priority="2503" operator="equal">
      <formula>"Alta"</formula>
    </cfRule>
    <cfRule type="cellIs" dxfId="2154" priority="2504" operator="equal">
      <formula>"Media"</formula>
    </cfRule>
    <cfRule type="cellIs" dxfId="2153" priority="2505" operator="equal">
      <formula>"Baja"</formula>
    </cfRule>
    <cfRule type="cellIs" dxfId="2152" priority="2506" operator="equal">
      <formula>"Muy Baja"</formula>
    </cfRule>
  </conditionalFormatting>
  <conditionalFormatting sqref="AD45">
    <cfRule type="cellIs" dxfId="2151" priority="2497" operator="equal">
      <formula>"Catastrófico"</formula>
    </cfRule>
    <cfRule type="cellIs" dxfId="2150" priority="2498" operator="equal">
      <formula>"Mayor"</formula>
    </cfRule>
    <cfRule type="cellIs" dxfId="2149" priority="2499" operator="equal">
      <formula>"Moderado"</formula>
    </cfRule>
    <cfRule type="cellIs" dxfId="2148" priority="2500" operator="equal">
      <formula>"Menor"</formula>
    </cfRule>
    <cfRule type="cellIs" dxfId="2147" priority="2501" operator="equal">
      <formula>"Leve"</formula>
    </cfRule>
  </conditionalFormatting>
  <conditionalFormatting sqref="AF45">
    <cfRule type="cellIs" dxfId="2146" priority="2493" operator="equal">
      <formula>"Extremo"</formula>
    </cfRule>
    <cfRule type="cellIs" dxfId="2145" priority="2494" operator="equal">
      <formula>"Alto"</formula>
    </cfRule>
    <cfRule type="cellIs" dxfId="2144" priority="2495" operator="equal">
      <formula>"Moderado"</formula>
    </cfRule>
    <cfRule type="cellIs" dxfId="2143" priority="2496" operator="equal">
      <formula>"Bajo"</formula>
    </cfRule>
  </conditionalFormatting>
  <conditionalFormatting sqref="AB47">
    <cfRule type="cellIs" dxfId="2142" priority="2488" operator="equal">
      <formula>"Muy Alta"</formula>
    </cfRule>
    <cfRule type="cellIs" dxfId="2141" priority="2489" operator="equal">
      <formula>"Alta"</formula>
    </cfRule>
    <cfRule type="cellIs" dxfId="2140" priority="2490" operator="equal">
      <formula>"Media"</formula>
    </cfRule>
    <cfRule type="cellIs" dxfId="2139" priority="2491" operator="equal">
      <formula>"Baja"</formula>
    </cfRule>
    <cfRule type="cellIs" dxfId="2138" priority="2492" operator="equal">
      <formula>"Muy Baja"</formula>
    </cfRule>
  </conditionalFormatting>
  <conditionalFormatting sqref="AD47">
    <cfRule type="cellIs" dxfId="2137" priority="2483" operator="equal">
      <formula>"Catastrófico"</formula>
    </cfRule>
    <cfRule type="cellIs" dxfId="2136" priority="2484" operator="equal">
      <formula>"Mayor"</formula>
    </cfRule>
    <cfRule type="cellIs" dxfId="2135" priority="2485" operator="equal">
      <formula>"Moderado"</formula>
    </cfRule>
    <cfRule type="cellIs" dxfId="2134" priority="2486" operator="equal">
      <formula>"Menor"</formula>
    </cfRule>
    <cfRule type="cellIs" dxfId="2133" priority="2487" operator="equal">
      <formula>"Leve"</formula>
    </cfRule>
  </conditionalFormatting>
  <conditionalFormatting sqref="AB49">
    <cfRule type="cellIs" dxfId="2132" priority="2474" operator="equal">
      <formula>"Muy Alta"</formula>
    </cfRule>
    <cfRule type="cellIs" dxfId="2131" priority="2475" operator="equal">
      <formula>"Alta"</formula>
    </cfRule>
    <cfRule type="cellIs" dxfId="2130" priority="2476" operator="equal">
      <formula>"Media"</formula>
    </cfRule>
    <cfRule type="cellIs" dxfId="2129" priority="2477" operator="equal">
      <formula>"Baja"</formula>
    </cfRule>
    <cfRule type="cellIs" dxfId="2128" priority="2478" operator="equal">
      <formula>"Muy Baja"</formula>
    </cfRule>
  </conditionalFormatting>
  <conditionalFormatting sqref="AB48">
    <cfRule type="cellIs" dxfId="2127" priority="2460" operator="equal">
      <formula>"Muy Alta"</formula>
    </cfRule>
    <cfRule type="cellIs" dxfId="2126" priority="2461" operator="equal">
      <formula>"Alta"</formula>
    </cfRule>
    <cfRule type="cellIs" dxfId="2125" priority="2462" operator="equal">
      <formula>"Media"</formula>
    </cfRule>
    <cfRule type="cellIs" dxfId="2124" priority="2463" operator="equal">
      <formula>"Baja"</formula>
    </cfRule>
    <cfRule type="cellIs" dxfId="2123" priority="2464" operator="equal">
      <formula>"Muy Baja"</formula>
    </cfRule>
  </conditionalFormatting>
  <conditionalFormatting sqref="AD48">
    <cfRule type="cellIs" dxfId="2122" priority="2455" operator="equal">
      <formula>"Catastrófico"</formula>
    </cfRule>
    <cfRule type="cellIs" dxfId="2121" priority="2456" operator="equal">
      <formula>"Mayor"</formula>
    </cfRule>
    <cfRule type="cellIs" dxfId="2120" priority="2457" operator="equal">
      <formula>"Moderado"</formula>
    </cfRule>
    <cfRule type="cellIs" dxfId="2119" priority="2458" operator="equal">
      <formula>"Menor"</formula>
    </cfRule>
    <cfRule type="cellIs" dxfId="2118" priority="2459" operator="equal">
      <formula>"Leve"</formula>
    </cfRule>
  </conditionalFormatting>
  <conditionalFormatting sqref="AF48">
    <cfRule type="cellIs" dxfId="2117" priority="2451" operator="equal">
      <formula>"Extremo"</formula>
    </cfRule>
    <cfRule type="cellIs" dxfId="2116" priority="2452" operator="equal">
      <formula>"Alto"</formula>
    </cfRule>
    <cfRule type="cellIs" dxfId="2115" priority="2453" operator="equal">
      <formula>"Moderado"</formula>
    </cfRule>
    <cfRule type="cellIs" dxfId="2114" priority="2454" operator="equal">
      <formula>"Bajo"</formula>
    </cfRule>
  </conditionalFormatting>
  <conditionalFormatting sqref="AB50">
    <cfRule type="cellIs" dxfId="2113" priority="2446" operator="equal">
      <formula>"Muy Alta"</formula>
    </cfRule>
    <cfRule type="cellIs" dxfId="2112" priority="2447" operator="equal">
      <formula>"Alta"</formula>
    </cfRule>
    <cfRule type="cellIs" dxfId="2111" priority="2448" operator="equal">
      <formula>"Media"</formula>
    </cfRule>
    <cfRule type="cellIs" dxfId="2110" priority="2449" operator="equal">
      <formula>"Baja"</formula>
    </cfRule>
    <cfRule type="cellIs" dxfId="2109" priority="2450" operator="equal">
      <formula>"Muy Baja"</formula>
    </cfRule>
  </conditionalFormatting>
  <conditionalFormatting sqref="AD50">
    <cfRule type="cellIs" dxfId="2108" priority="2441" operator="equal">
      <formula>"Catastrófico"</formula>
    </cfRule>
    <cfRule type="cellIs" dxfId="2107" priority="2442" operator="equal">
      <formula>"Mayor"</formula>
    </cfRule>
    <cfRule type="cellIs" dxfId="2106" priority="2443" operator="equal">
      <formula>"Moderado"</formula>
    </cfRule>
    <cfRule type="cellIs" dxfId="2105" priority="2444" operator="equal">
      <formula>"Menor"</formula>
    </cfRule>
    <cfRule type="cellIs" dxfId="2104" priority="2445" operator="equal">
      <formula>"Leve"</formula>
    </cfRule>
  </conditionalFormatting>
  <conditionalFormatting sqref="AF50">
    <cfRule type="cellIs" dxfId="2103" priority="2437" operator="equal">
      <formula>"Extremo"</formula>
    </cfRule>
    <cfRule type="cellIs" dxfId="2102" priority="2438" operator="equal">
      <formula>"Alto"</formula>
    </cfRule>
    <cfRule type="cellIs" dxfId="2101" priority="2439" operator="equal">
      <formula>"Moderado"</formula>
    </cfRule>
    <cfRule type="cellIs" dxfId="2100" priority="2440" operator="equal">
      <formula>"Bajo"</formula>
    </cfRule>
  </conditionalFormatting>
  <conditionalFormatting sqref="AB51">
    <cfRule type="cellIs" dxfId="2099" priority="2432" operator="equal">
      <formula>"Muy Alta"</formula>
    </cfRule>
    <cfRule type="cellIs" dxfId="2098" priority="2433" operator="equal">
      <formula>"Alta"</formula>
    </cfRule>
    <cfRule type="cellIs" dxfId="2097" priority="2434" operator="equal">
      <formula>"Media"</formula>
    </cfRule>
    <cfRule type="cellIs" dxfId="2096" priority="2435" operator="equal">
      <formula>"Baja"</formula>
    </cfRule>
    <cfRule type="cellIs" dxfId="2095" priority="2436" operator="equal">
      <formula>"Muy Baja"</formula>
    </cfRule>
  </conditionalFormatting>
  <conditionalFormatting sqref="AD51">
    <cfRule type="cellIs" dxfId="2094" priority="2427" operator="equal">
      <formula>"Catastrófico"</formula>
    </cfRule>
    <cfRule type="cellIs" dxfId="2093" priority="2428" operator="equal">
      <formula>"Mayor"</formula>
    </cfRule>
    <cfRule type="cellIs" dxfId="2092" priority="2429" operator="equal">
      <formula>"Moderado"</formula>
    </cfRule>
    <cfRule type="cellIs" dxfId="2091" priority="2430" operator="equal">
      <formula>"Menor"</formula>
    </cfRule>
    <cfRule type="cellIs" dxfId="2090" priority="2431" operator="equal">
      <formula>"Leve"</formula>
    </cfRule>
  </conditionalFormatting>
  <conditionalFormatting sqref="AF51">
    <cfRule type="cellIs" dxfId="2089" priority="2423" operator="equal">
      <formula>"Extremo"</formula>
    </cfRule>
    <cfRule type="cellIs" dxfId="2088" priority="2424" operator="equal">
      <formula>"Alto"</formula>
    </cfRule>
    <cfRule type="cellIs" dxfId="2087" priority="2425" operator="equal">
      <formula>"Moderado"</formula>
    </cfRule>
    <cfRule type="cellIs" dxfId="2086" priority="2426" operator="equal">
      <formula>"Bajo"</formula>
    </cfRule>
  </conditionalFormatting>
  <conditionalFormatting sqref="AB53">
    <cfRule type="cellIs" dxfId="2085" priority="2418" operator="equal">
      <formula>"Muy Alta"</formula>
    </cfRule>
    <cfRule type="cellIs" dxfId="2084" priority="2419" operator="equal">
      <formula>"Alta"</formula>
    </cfRule>
    <cfRule type="cellIs" dxfId="2083" priority="2420" operator="equal">
      <formula>"Media"</formula>
    </cfRule>
    <cfRule type="cellIs" dxfId="2082" priority="2421" operator="equal">
      <formula>"Baja"</formula>
    </cfRule>
    <cfRule type="cellIs" dxfId="2081" priority="2422" operator="equal">
      <formula>"Muy Baja"</formula>
    </cfRule>
  </conditionalFormatting>
  <conditionalFormatting sqref="AD53">
    <cfRule type="cellIs" dxfId="2080" priority="2413" operator="equal">
      <formula>"Catastrófico"</formula>
    </cfRule>
    <cfRule type="cellIs" dxfId="2079" priority="2414" operator="equal">
      <formula>"Mayor"</formula>
    </cfRule>
    <cfRule type="cellIs" dxfId="2078" priority="2415" operator="equal">
      <formula>"Moderado"</formula>
    </cfRule>
    <cfRule type="cellIs" dxfId="2077" priority="2416" operator="equal">
      <formula>"Menor"</formula>
    </cfRule>
    <cfRule type="cellIs" dxfId="2076" priority="2417" operator="equal">
      <formula>"Leve"</formula>
    </cfRule>
  </conditionalFormatting>
  <conditionalFormatting sqref="AF53">
    <cfRule type="cellIs" dxfId="2075" priority="2409" operator="equal">
      <formula>"Extremo"</formula>
    </cfRule>
    <cfRule type="cellIs" dxfId="2074" priority="2410" operator="equal">
      <formula>"Alto"</formula>
    </cfRule>
    <cfRule type="cellIs" dxfId="2073" priority="2411" operator="equal">
      <formula>"Moderado"</formula>
    </cfRule>
    <cfRule type="cellIs" dxfId="2072" priority="2412" operator="equal">
      <formula>"Bajo"</formula>
    </cfRule>
  </conditionalFormatting>
  <conditionalFormatting sqref="AB54">
    <cfRule type="cellIs" dxfId="2071" priority="2404" operator="equal">
      <formula>"Muy Alta"</formula>
    </cfRule>
    <cfRule type="cellIs" dxfId="2070" priority="2405" operator="equal">
      <formula>"Alta"</formula>
    </cfRule>
    <cfRule type="cellIs" dxfId="2069" priority="2406" operator="equal">
      <formula>"Media"</formula>
    </cfRule>
    <cfRule type="cellIs" dxfId="2068" priority="2407" operator="equal">
      <formula>"Baja"</formula>
    </cfRule>
    <cfRule type="cellIs" dxfId="2067" priority="2408" operator="equal">
      <formula>"Muy Baja"</formula>
    </cfRule>
  </conditionalFormatting>
  <conditionalFormatting sqref="AD54">
    <cfRule type="cellIs" dxfId="2066" priority="2399" operator="equal">
      <formula>"Catastrófico"</formula>
    </cfRule>
    <cfRule type="cellIs" dxfId="2065" priority="2400" operator="equal">
      <formula>"Mayor"</formula>
    </cfRule>
    <cfRule type="cellIs" dxfId="2064" priority="2401" operator="equal">
      <formula>"Moderado"</formula>
    </cfRule>
    <cfRule type="cellIs" dxfId="2063" priority="2402" operator="equal">
      <formula>"Menor"</formula>
    </cfRule>
    <cfRule type="cellIs" dxfId="2062" priority="2403" operator="equal">
      <formula>"Leve"</formula>
    </cfRule>
  </conditionalFormatting>
  <conditionalFormatting sqref="AF54">
    <cfRule type="cellIs" dxfId="2061" priority="2395" operator="equal">
      <formula>"Extremo"</formula>
    </cfRule>
    <cfRule type="cellIs" dxfId="2060" priority="2396" operator="equal">
      <formula>"Alto"</formula>
    </cfRule>
    <cfRule type="cellIs" dxfId="2059" priority="2397" operator="equal">
      <formula>"Moderado"</formula>
    </cfRule>
    <cfRule type="cellIs" dxfId="2058" priority="2398" operator="equal">
      <formula>"Bajo"</formula>
    </cfRule>
  </conditionalFormatting>
  <conditionalFormatting sqref="AB56">
    <cfRule type="cellIs" dxfId="2057" priority="2390" operator="equal">
      <formula>"Muy Alta"</formula>
    </cfRule>
    <cfRule type="cellIs" dxfId="2056" priority="2391" operator="equal">
      <formula>"Alta"</formula>
    </cfRule>
    <cfRule type="cellIs" dxfId="2055" priority="2392" operator="equal">
      <formula>"Media"</formula>
    </cfRule>
    <cfRule type="cellIs" dxfId="2054" priority="2393" operator="equal">
      <formula>"Baja"</formula>
    </cfRule>
    <cfRule type="cellIs" dxfId="2053" priority="2394" operator="equal">
      <formula>"Muy Baja"</formula>
    </cfRule>
  </conditionalFormatting>
  <conditionalFormatting sqref="AD56">
    <cfRule type="cellIs" dxfId="2052" priority="2385" operator="equal">
      <formula>"Catastrófico"</formula>
    </cfRule>
    <cfRule type="cellIs" dxfId="2051" priority="2386" operator="equal">
      <formula>"Mayor"</formula>
    </cfRule>
    <cfRule type="cellIs" dxfId="2050" priority="2387" operator="equal">
      <formula>"Moderado"</formula>
    </cfRule>
    <cfRule type="cellIs" dxfId="2049" priority="2388" operator="equal">
      <formula>"Menor"</formula>
    </cfRule>
    <cfRule type="cellIs" dxfId="2048" priority="2389" operator="equal">
      <formula>"Leve"</formula>
    </cfRule>
  </conditionalFormatting>
  <conditionalFormatting sqref="AF56">
    <cfRule type="cellIs" dxfId="2047" priority="2381" operator="equal">
      <formula>"Extremo"</formula>
    </cfRule>
    <cfRule type="cellIs" dxfId="2046" priority="2382" operator="equal">
      <formula>"Alto"</formula>
    </cfRule>
    <cfRule type="cellIs" dxfId="2045" priority="2383" operator="equal">
      <formula>"Moderado"</formula>
    </cfRule>
    <cfRule type="cellIs" dxfId="2044" priority="2384" operator="equal">
      <formula>"Bajo"</formula>
    </cfRule>
  </conditionalFormatting>
  <conditionalFormatting sqref="AB57">
    <cfRule type="cellIs" dxfId="2043" priority="2376" operator="equal">
      <formula>"Muy Alta"</formula>
    </cfRule>
    <cfRule type="cellIs" dxfId="2042" priority="2377" operator="equal">
      <formula>"Alta"</formula>
    </cfRule>
    <cfRule type="cellIs" dxfId="2041" priority="2378" operator="equal">
      <formula>"Media"</formula>
    </cfRule>
    <cfRule type="cellIs" dxfId="2040" priority="2379" operator="equal">
      <formula>"Baja"</formula>
    </cfRule>
    <cfRule type="cellIs" dxfId="2039" priority="2380" operator="equal">
      <formula>"Muy Baja"</formula>
    </cfRule>
  </conditionalFormatting>
  <conditionalFormatting sqref="AD57">
    <cfRule type="cellIs" dxfId="2038" priority="2371" operator="equal">
      <formula>"Catastrófico"</formula>
    </cfRule>
    <cfRule type="cellIs" dxfId="2037" priority="2372" operator="equal">
      <formula>"Mayor"</formula>
    </cfRule>
    <cfRule type="cellIs" dxfId="2036" priority="2373" operator="equal">
      <formula>"Moderado"</formula>
    </cfRule>
    <cfRule type="cellIs" dxfId="2035" priority="2374" operator="equal">
      <formula>"Menor"</formula>
    </cfRule>
    <cfRule type="cellIs" dxfId="2034" priority="2375" operator="equal">
      <formula>"Leve"</formula>
    </cfRule>
  </conditionalFormatting>
  <conditionalFormatting sqref="AF57">
    <cfRule type="cellIs" dxfId="2033" priority="2367" operator="equal">
      <formula>"Extremo"</formula>
    </cfRule>
    <cfRule type="cellIs" dxfId="2032" priority="2368" operator="equal">
      <formula>"Alto"</formula>
    </cfRule>
    <cfRule type="cellIs" dxfId="2031" priority="2369" operator="equal">
      <formula>"Moderado"</formula>
    </cfRule>
    <cfRule type="cellIs" dxfId="2030" priority="2370" operator="equal">
      <formula>"Bajo"</formula>
    </cfRule>
  </conditionalFormatting>
  <conditionalFormatting sqref="AB59">
    <cfRule type="cellIs" dxfId="2029" priority="2362" operator="equal">
      <formula>"Muy Alta"</formula>
    </cfRule>
    <cfRule type="cellIs" dxfId="2028" priority="2363" operator="equal">
      <formula>"Alta"</formula>
    </cfRule>
    <cfRule type="cellIs" dxfId="2027" priority="2364" operator="equal">
      <formula>"Media"</formula>
    </cfRule>
    <cfRule type="cellIs" dxfId="2026" priority="2365" operator="equal">
      <formula>"Baja"</formula>
    </cfRule>
    <cfRule type="cellIs" dxfId="2025" priority="2366" operator="equal">
      <formula>"Muy Baja"</formula>
    </cfRule>
  </conditionalFormatting>
  <conditionalFormatting sqref="AD59">
    <cfRule type="cellIs" dxfId="2024" priority="2357" operator="equal">
      <formula>"Catastrófico"</formula>
    </cfRule>
    <cfRule type="cellIs" dxfId="2023" priority="2358" operator="equal">
      <formula>"Mayor"</formula>
    </cfRule>
    <cfRule type="cellIs" dxfId="2022" priority="2359" operator="equal">
      <formula>"Moderado"</formula>
    </cfRule>
    <cfRule type="cellIs" dxfId="2021" priority="2360" operator="equal">
      <formula>"Menor"</formula>
    </cfRule>
    <cfRule type="cellIs" dxfId="2020" priority="2361" operator="equal">
      <formula>"Leve"</formula>
    </cfRule>
  </conditionalFormatting>
  <conditionalFormatting sqref="AF59">
    <cfRule type="cellIs" dxfId="2019" priority="2353" operator="equal">
      <formula>"Extremo"</formula>
    </cfRule>
    <cfRule type="cellIs" dxfId="2018" priority="2354" operator="equal">
      <formula>"Alto"</formula>
    </cfRule>
    <cfRule type="cellIs" dxfId="2017" priority="2355" operator="equal">
      <formula>"Moderado"</formula>
    </cfRule>
    <cfRule type="cellIs" dxfId="2016" priority="2356" operator="equal">
      <formula>"Bajo"</formula>
    </cfRule>
  </conditionalFormatting>
  <conditionalFormatting sqref="AB60">
    <cfRule type="cellIs" dxfId="2015" priority="2348" operator="equal">
      <formula>"Muy Alta"</formula>
    </cfRule>
    <cfRule type="cellIs" dxfId="2014" priority="2349" operator="equal">
      <formula>"Alta"</formula>
    </cfRule>
    <cfRule type="cellIs" dxfId="2013" priority="2350" operator="equal">
      <formula>"Media"</formula>
    </cfRule>
    <cfRule type="cellIs" dxfId="2012" priority="2351" operator="equal">
      <formula>"Baja"</formula>
    </cfRule>
    <cfRule type="cellIs" dxfId="2011" priority="2352" operator="equal">
      <formula>"Muy Baja"</formula>
    </cfRule>
  </conditionalFormatting>
  <conditionalFormatting sqref="AD60">
    <cfRule type="cellIs" dxfId="2010" priority="2343" operator="equal">
      <formula>"Catastrófico"</formula>
    </cfRule>
    <cfRule type="cellIs" dxfId="2009" priority="2344" operator="equal">
      <formula>"Mayor"</formula>
    </cfRule>
    <cfRule type="cellIs" dxfId="2008" priority="2345" operator="equal">
      <formula>"Moderado"</formula>
    </cfRule>
    <cfRule type="cellIs" dxfId="2007" priority="2346" operator="equal">
      <formula>"Menor"</formula>
    </cfRule>
    <cfRule type="cellIs" dxfId="2006" priority="2347" operator="equal">
      <formula>"Leve"</formula>
    </cfRule>
  </conditionalFormatting>
  <conditionalFormatting sqref="AF60">
    <cfRule type="cellIs" dxfId="2005" priority="2339" operator="equal">
      <formula>"Extremo"</formula>
    </cfRule>
    <cfRule type="cellIs" dxfId="2004" priority="2340" operator="equal">
      <formula>"Alto"</formula>
    </cfRule>
    <cfRule type="cellIs" dxfId="2003" priority="2341" operator="equal">
      <formula>"Moderado"</formula>
    </cfRule>
    <cfRule type="cellIs" dxfId="2002" priority="2342" operator="equal">
      <formula>"Bajo"</formula>
    </cfRule>
  </conditionalFormatting>
  <conditionalFormatting sqref="AB62">
    <cfRule type="cellIs" dxfId="2001" priority="2334" operator="equal">
      <formula>"Muy Alta"</formula>
    </cfRule>
    <cfRule type="cellIs" dxfId="2000" priority="2335" operator="equal">
      <formula>"Alta"</formula>
    </cfRule>
    <cfRule type="cellIs" dxfId="1999" priority="2336" operator="equal">
      <formula>"Media"</formula>
    </cfRule>
    <cfRule type="cellIs" dxfId="1998" priority="2337" operator="equal">
      <formula>"Baja"</formula>
    </cfRule>
    <cfRule type="cellIs" dxfId="1997" priority="2338" operator="equal">
      <formula>"Muy Baja"</formula>
    </cfRule>
  </conditionalFormatting>
  <conditionalFormatting sqref="AD62">
    <cfRule type="cellIs" dxfId="1996" priority="2329" operator="equal">
      <formula>"Catastrófico"</formula>
    </cfRule>
    <cfRule type="cellIs" dxfId="1995" priority="2330" operator="equal">
      <formula>"Mayor"</formula>
    </cfRule>
    <cfRule type="cellIs" dxfId="1994" priority="2331" operator="equal">
      <formula>"Moderado"</formula>
    </cfRule>
    <cfRule type="cellIs" dxfId="1993" priority="2332" operator="equal">
      <formula>"Menor"</formula>
    </cfRule>
    <cfRule type="cellIs" dxfId="1992" priority="2333" operator="equal">
      <formula>"Leve"</formula>
    </cfRule>
  </conditionalFormatting>
  <conditionalFormatting sqref="AF62">
    <cfRule type="cellIs" dxfId="1991" priority="2325" operator="equal">
      <formula>"Extremo"</formula>
    </cfRule>
    <cfRule type="cellIs" dxfId="1990" priority="2326" operator="equal">
      <formula>"Alto"</formula>
    </cfRule>
    <cfRule type="cellIs" dxfId="1989" priority="2327" operator="equal">
      <formula>"Moderado"</formula>
    </cfRule>
    <cfRule type="cellIs" dxfId="1988" priority="2328" operator="equal">
      <formula>"Bajo"</formula>
    </cfRule>
  </conditionalFormatting>
  <conditionalFormatting sqref="AB63">
    <cfRule type="cellIs" dxfId="1987" priority="2320" operator="equal">
      <formula>"Muy Alta"</formula>
    </cfRule>
    <cfRule type="cellIs" dxfId="1986" priority="2321" operator="equal">
      <formula>"Alta"</formula>
    </cfRule>
    <cfRule type="cellIs" dxfId="1985" priority="2322" operator="equal">
      <formula>"Media"</formula>
    </cfRule>
    <cfRule type="cellIs" dxfId="1984" priority="2323" operator="equal">
      <formula>"Baja"</formula>
    </cfRule>
    <cfRule type="cellIs" dxfId="1983" priority="2324" operator="equal">
      <formula>"Muy Baja"</formula>
    </cfRule>
  </conditionalFormatting>
  <conditionalFormatting sqref="AD63">
    <cfRule type="cellIs" dxfId="1982" priority="2315" operator="equal">
      <formula>"Catastrófico"</formula>
    </cfRule>
    <cfRule type="cellIs" dxfId="1981" priority="2316" operator="equal">
      <formula>"Mayor"</formula>
    </cfRule>
    <cfRule type="cellIs" dxfId="1980" priority="2317" operator="equal">
      <formula>"Moderado"</formula>
    </cfRule>
    <cfRule type="cellIs" dxfId="1979" priority="2318" operator="equal">
      <formula>"Menor"</formula>
    </cfRule>
    <cfRule type="cellIs" dxfId="1978" priority="2319" operator="equal">
      <formula>"Leve"</formula>
    </cfRule>
  </conditionalFormatting>
  <conditionalFormatting sqref="AF63">
    <cfRule type="cellIs" dxfId="1977" priority="2311" operator="equal">
      <formula>"Extremo"</formula>
    </cfRule>
    <cfRule type="cellIs" dxfId="1976" priority="2312" operator="equal">
      <formula>"Alto"</formula>
    </cfRule>
    <cfRule type="cellIs" dxfId="1975" priority="2313" operator="equal">
      <formula>"Moderado"</formula>
    </cfRule>
    <cfRule type="cellIs" dxfId="1974" priority="2314" operator="equal">
      <formula>"Bajo"</formula>
    </cfRule>
  </conditionalFormatting>
  <conditionalFormatting sqref="AB65">
    <cfRule type="cellIs" dxfId="1973" priority="2306" operator="equal">
      <formula>"Muy Alta"</formula>
    </cfRule>
    <cfRule type="cellIs" dxfId="1972" priority="2307" operator="equal">
      <formula>"Alta"</formula>
    </cfRule>
    <cfRule type="cellIs" dxfId="1971" priority="2308" operator="equal">
      <formula>"Media"</formula>
    </cfRule>
    <cfRule type="cellIs" dxfId="1970" priority="2309" operator="equal">
      <formula>"Baja"</formula>
    </cfRule>
    <cfRule type="cellIs" dxfId="1969" priority="2310" operator="equal">
      <formula>"Muy Baja"</formula>
    </cfRule>
  </conditionalFormatting>
  <conditionalFormatting sqref="AD65">
    <cfRule type="cellIs" dxfId="1968" priority="2301" operator="equal">
      <formula>"Catastrófico"</formula>
    </cfRule>
    <cfRule type="cellIs" dxfId="1967" priority="2302" operator="equal">
      <formula>"Mayor"</formula>
    </cfRule>
    <cfRule type="cellIs" dxfId="1966" priority="2303" operator="equal">
      <formula>"Moderado"</formula>
    </cfRule>
    <cfRule type="cellIs" dxfId="1965" priority="2304" operator="equal">
      <formula>"Menor"</formula>
    </cfRule>
    <cfRule type="cellIs" dxfId="1964" priority="2305" operator="equal">
      <formula>"Leve"</formula>
    </cfRule>
  </conditionalFormatting>
  <conditionalFormatting sqref="AF65">
    <cfRule type="cellIs" dxfId="1963" priority="2297" operator="equal">
      <formula>"Extremo"</formula>
    </cfRule>
    <cfRule type="cellIs" dxfId="1962" priority="2298" operator="equal">
      <formula>"Alto"</formula>
    </cfRule>
    <cfRule type="cellIs" dxfId="1961" priority="2299" operator="equal">
      <formula>"Moderado"</formula>
    </cfRule>
    <cfRule type="cellIs" dxfId="1960" priority="2300" operator="equal">
      <formula>"Bajo"</formula>
    </cfRule>
  </conditionalFormatting>
  <conditionalFormatting sqref="AB66">
    <cfRule type="cellIs" dxfId="1959" priority="2292" operator="equal">
      <formula>"Muy Alta"</formula>
    </cfRule>
    <cfRule type="cellIs" dxfId="1958" priority="2293" operator="equal">
      <formula>"Alta"</formula>
    </cfRule>
    <cfRule type="cellIs" dxfId="1957" priority="2294" operator="equal">
      <formula>"Media"</formula>
    </cfRule>
    <cfRule type="cellIs" dxfId="1956" priority="2295" operator="equal">
      <formula>"Baja"</formula>
    </cfRule>
    <cfRule type="cellIs" dxfId="1955" priority="2296" operator="equal">
      <formula>"Muy Baja"</formula>
    </cfRule>
  </conditionalFormatting>
  <conditionalFormatting sqref="AD66">
    <cfRule type="cellIs" dxfId="1954" priority="2287" operator="equal">
      <formula>"Catastrófico"</formula>
    </cfRule>
    <cfRule type="cellIs" dxfId="1953" priority="2288" operator="equal">
      <formula>"Mayor"</formula>
    </cfRule>
    <cfRule type="cellIs" dxfId="1952" priority="2289" operator="equal">
      <formula>"Moderado"</formula>
    </cfRule>
    <cfRule type="cellIs" dxfId="1951" priority="2290" operator="equal">
      <formula>"Menor"</formula>
    </cfRule>
    <cfRule type="cellIs" dxfId="1950" priority="2291" operator="equal">
      <formula>"Leve"</formula>
    </cfRule>
  </conditionalFormatting>
  <conditionalFormatting sqref="AF66">
    <cfRule type="cellIs" dxfId="1949" priority="2283" operator="equal">
      <formula>"Extremo"</formula>
    </cfRule>
    <cfRule type="cellIs" dxfId="1948" priority="2284" operator="equal">
      <formula>"Alto"</formula>
    </cfRule>
    <cfRule type="cellIs" dxfId="1947" priority="2285" operator="equal">
      <formula>"Moderado"</formula>
    </cfRule>
    <cfRule type="cellIs" dxfId="1946" priority="2286" operator="equal">
      <formula>"Bajo"</formula>
    </cfRule>
  </conditionalFormatting>
  <conditionalFormatting sqref="AB70">
    <cfRule type="cellIs" dxfId="1945" priority="2278" operator="equal">
      <formula>"Muy Alta"</formula>
    </cfRule>
    <cfRule type="cellIs" dxfId="1944" priority="2279" operator="equal">
      <formula>"Alta"</formula>
    </cfRule>
    <cfRule type="cellIs" dxfId="1943" priority="2280" operator="equal">
      <formula>"Media"</formula>
    </cfRule>
    <cfRule type="cellIs" dxfId="1942" priority="2281" operator="equal">
      <formula>"Baja"</formula>
    </cfRule>
    <cfRule type="cellIs" dxfId="1941" priority="2282" operator="equal">
      <formula>"Muy Baja"</formula>
    </cfRule>
  </conditionalFormatting>
  <conditionalFormatting sqref="AD70">
    <cfRule type="cellIs" dxfId="1940" priority="2273" operator="equal">
      <formula>"Catastrófico"</formula>
    </cfRule>
    <cfRule type="cellIs" dxfId="1939" priority="2274" operator="equal">
      <formula>"Mayor"</formula>
    </cfRule>
    <cfRule type="cellIs" dxfId="1938" priority="2275" operator="equal">
      <formula>"Moderado"</formula>
    </cfRule>
    <cfRule type="cellIs" dxfId="1937" priority="2276" operator="equal">
      <formula>"Menor"</formula>
    </cfRule>
    <cfRule type="cellIs" dxfId="1936" priority="2277" operator="equal">
      <formula>"Leve"</formula>
    </cfRule>
  </conditionalFormatting>
  <conditionalFormatting sqref="AF70">
    <cfRule type="cellIs" dxfId="1935" priority="2269" operator="equal">
      <formula>"Extremo"</formula>
    </cfRule>
    <cfRule type="cellIs" dxfId="1934" priority="2270" operator="equal">
      <formula>"Alto"</formula>
    </cfRule>
    <cfRule type="cellIs" dxfId="1933" priority="2271" operator="equal">
      <formula>"Moderado"</formula>
    </cfRule>
    <cfRule type="cellIs" dxfId="1932" priority="2272" operator="equal">
      <formula>"Bajo"</formula>
    </cfRule>
  </conditionalFormatting>
  <conditionalFormatting sqref="AB71">
    <cfRule type="cellIs" dxfId="1931" priority="2264" operator="equal">
      <formula>"Muy Alta"</formula>
    </cfRule>
    <cfRule type="cellIs" dxfId="1930" priority="2265" operator="equal">
      <formula>"Alta"</formula>
    </cfRule>
    <cfRule type="cellIs" dxfId="1929" priority="2266" operator="equal">
      <formula>"Media"</formula>
    </cfRule>
    <cfRule type="cellIs" dxfId="1928" priority="2267" operator="equal">
      <formula>"Baja"</formula>
    </cfRule>
    <cfRule type="cellIs" dxfId="1927" priority="2268" operator="equal">
      <formula>"Muy Baja"</formula>
    </cfRule>
  </conditionalFormatting>
  <conditionalFormatting sqref="AD71">
    <cfRule type="cellIs" dxfId="1926" priority="2259" operator="equal">
      <formula>"Catastrófico"</formula>
    </cfRule>
    <cfRule type="cellIs" dxfId="1925" priority="2260" operator="equal">
      <formula>"Mayor"</formula>
    </cfRule>
    <cfRule type="cellIs" dxfId="1924" priority="2261" operator="equal">
      <formula>"Moderado"</formula>
    </cfRule>
    <cfRule type="cellIs" dxfId="1923" priority="2262" operator="equal">
      <formula>"Menor"</formula>
    </cfRule>
    <cfRule type="cellIs" dxfId="1922" priority="2263" operator="equal">
      <formula>"Leve"</formula>
    </cfRule>
  </conditionalFormatting>
  <conditionalFormatting sqref="AF71">
    <cfRule type="cellIs" dxfId="1921" priority="2255" operator="equal">
      <formula>"Extremo"</formula>
    </cfRule>
    <cfRule type="cellIs" dxfId="1920" priority="2256" operator="equal">
      <formula>"Alto"</formula>
    </cfRule>
    <cfRule type="cellIs" dxfId="1919" priority="2257" operator="equal">
      <formula>"Moderado"</formula>
    </cfRule>
    <cfRule type="cellIs" dxfId="1918" priority="2258" operator="equal">
      <formula>"Bajo"</formula>
    </cfRule>
  </conditionalFormatting>
  <conditionalFormatting sqref="AB72">
    <cfRule type="cellIs" dxfId="1917" priority="2250" operator="equal">
      <formula>"Muy Alta"</formula>
    </cfRule>
    <cfRule type="cellIs" dxfId="1916" priority="2251" operator="equal">
      <formula>"Alta"</formula>
    </cfRule>
    <cfRule type="cellIs" dxfId="1915" priority="2252" operator="equal">
      <formula>"Media"</formula>
    </cfRule>
    <cfRule type="cellIs" dxfId="1914" priority="2253" operator="equal">
      <formula>"Baja"</formula>
    </cfRule>
    <cfRule type="cellIs" dxfId="1913" priority="2254" operator="equal">
      <formula>"Muy Baja"</formula>
    </cfRule>
  </conditionalFormatting>
  <conditionalFormatting sqref="AD72">
    <cfRule type="cellIs" dxfId="1912" priority="2245" operator="equal">
      <formula>"Catastrófico"</formula>
    </cfRule>
    <cfRule type="cellIs" dxfId="1911" priority="2246" operator="equal">
      <formula>"Mayor"</formula>
    </cfRule>
    <cfRule type="cellIs" dxfId="1910" priority="2247" operator="equal">
      <formula>"Moderado"</formula>
    </cfRule>
    <cfRule type="cellIs" dxfId="1909" priority="2248" operator="equal">
      <formula>"Menor"</formula>
    </cfRule>
    <cfRule type="cellIs" dxfId="1908" priority="2249" operator="equal">
      <formula>"Leve"</formula>
    </cfRule>
  </conditionalFormatting>
  <conditionalFormatting sqref="AF72">
    <cfRule type="cellIs" dxfId="1907" priority="2241" operator="equal">
      <formula>"Extremo"</formula>
    </cfRule>
    <cfRule type="cellIs" dxfId="1906" priority="2242" operator="equal">
      <formula>"Alto"</formula>
    </cfRule>
    <cfRule type="cellIs" dxfId="1905" priority="2243" operator="equal">
      <formula>"Moderado"</formula>
    </cfRule>
    <cfRule type="cellIs" dxfId="1904" priority="2244" operator="equal">
      <formula>"Bajo"</formula>
    </cfRule>
  </conditionalFormatting>
  <conditionalFormatting sqref="AB74">
    <cfRule type="cellIs" dxfId="1903" priority="2236" operator="equal">
      <formula>"Muy Alta"</formula>
    </cfRule>
    <cfRule type="cellIs" dxfId="1902" priority="2237" operator="equal">
      <formula>"Alta"</formula>
    </cfRule>
    <cfRule type="cellIs" dxfId="1901" priority="2238" operator="equal">
      <formula>"Media"</formula>
    </cfRule>
    <cfRule type="cellIs" dxfId="1900" priority="2239" operator="equal">
      <formula>"Baja"</formula>
    </cfRule>
    <cfRule type="cellIs" dxfId="1899" priority="2240" operator="equal">
      <formula>"Muy Baja"</formula>
    </cfRule>
  </conditionalFormatting>
  <conditionalFormatting sqref="AD74">
    <cfRule type="cellIs" dxfId="1898" priority="2231" operator="equal">
      <formula>"Catastrófico"</formula>
    </cfRule>
    <cfRule type="cellIs" dxfId="1897" priority="2232" operator="equal">
      <formula>"Mayor"</formula>
    </cfRule>
    <cfRule type="cellIs" dxfId="1896" priority="2233" operator="equal">
      <formula>"Moderado"</formula>
    </cfRule>
    <cfRule type="cellIs" dxfId="1895" priority="2234" operator="equal">
      <formula>"Menor"</formula>
    </cfRule>
    <cfRule type="cellIs" dxfId="1894" priority="2235" operator="equal">
      <formula>"Leve"</formula>
    </cfRule>
  </conditionalFormatting>
  <conditionalFormatting sqref="AF74">
    <cfRule type="cellIs" dxfId="1893" priority="2227" operator="equal">
      <formula>"Extremo"</formula>
    </cfRule>
    <cfRule type="cellIs" dxfId="1892" priority="2228" operator="equal">
      <formula>"Alto"</formula>
    </cfRule>
    <cfRule type="cellIs" dxfId="1891" priority="2229" operator="equal">
      <formula>"Moderado"</formula>
    </cfRule>
    <cfRule type="cellIs" dxfId="1890" priority="2230" operator="equal">
      <formula>"Bajo"</formula>
    </cfRule>
  </conditionalFormatting>
  <conditionalFormatting sqref="AB73">
    <cfRule type="cellIs" dxfId="1889" priority="2222" operator="equal">
      <formula>"Muy Alta"</formula>
    </cfRule>
    <cfRule type="cellIs" dxfId="1888" priority="2223" operator="equal">
      <formula>"Alta"</formula>
    </cfRule>
    <cfRule type="cellIs" dxfId="1887" priority="2224" operator="equal">
      <formula>"Media"</formula>
    </cfRule>
    <cfRule type="cellIs" dxfId="1886" priority="2225" operator="equal">
      <formula>"Baja"</formula>
    </cfRule>
    <cfRule type="cellIs" dxfId="1885" priority="2226" operator="equal">
      <formula>"Muy Baja"</formula>
    </cfRule>
  </conditionalFormatting>
  <conditionalFormatting sqref="AD73">
    <cfRule type="cellIs" dxfId="1884" priority="2217" operator="equal">
      <formula>"Catastrófico"</formula>
    </cfRule>
    <cfRule type="cellIs" dxfId="1883" priority="2218" operator="equal">
      <formula>"Mayor"</formula>
    </cfRule>
    <cfRule type="cellIs" dxfId="1882" priority="2219" operator="equal">
      <formula>"Moderado"</formula>
    </cfRule>
    <cfRule type="cellIs" dxfId="1881" priority="2220" operator="equal">
      <formula>"Menor"</formula>
    </cfRule>
    <cfRule type="cellIs" dxfId="1880" priority="2221" operator="equal">
      <formula>"Leve"</formula>
    </cfRule>
  </conditionalFormatting>
  <conditionalFormatting sqref="AF73">
    <cfRule type="cellIs" dxfId="1879" priority="2213" operator="equal">
      <formula>"Extremo"</formula>
    </cfRule>
    <cfRule type="cellIs" dxfId="1878" priority="2214" operator="equal">
      <formula>"Alto"</formula>
    </cfRule>
    <cfRule type="cellIs" dxfId="1877" priority="2215" operator="equal">
      <formula>"Moderado"</formula>
    </cfRule>
    <cfRule type="cellIs" dxfId="1876" priority="2216" operator="equal">
      <formula>"Bajo"</formula>
    </cfRule>
  </conditionalFormatting>
  <conditionalFormatting sqref="AB75">
    <cfRule type="cellIs" dxfId="1875" priority="2208" operator="equal">
      <formula>"Muy Alta"</formula>
    </cfRule>
    <cfRule type="cellIs" dxfId="1874" priority="2209" operator="equal">
      <formula>"Alta"</formula>
    </cfRule>
    <cfRule type="cellIs" dxfId="1873" priority="2210" operator="equal">
      <formula>"Media"</formula>
    </cfRule>
    <cfRule type="cellIs" dxfId="1872" priority="2211" operator="equal">
      <formula>"Baja"</formula>
    </cfRule>
    <cfRule type="cellIs" dxfId="1871" priority="2212" operator="equal">
      <formula>"Muy Baja"</formula>
    </cfRule>
  </conditionalFormatting>
  <conditionalFormatting sqref="AD75">
    <cfRule type="cellIs" dxfId="1870" priority="2203" operator="equal">
      <formula>"Catastrófico"</formula>
    </cfRule>
    <cfRule type="cellIs" dxfId="1869" priority="2204" operator="equal">
      <formula>"Mayor"</formula>
    </cfRule>
    <cfRule type="cellIs" dxfId="1868" priority="2205" operator="equal">
      <formula>"Moderado"</formula>
    </cfRule>
    <cfRule type="cellIs" dxfId="1867" priority="2206" operator="equal">
      <formula>"Menor"</formula>
    </cfRule>
    <cfRule type="cellIs" dxfId="1866" priority="2207" operator="equal">
      <formula>"Leve"</formula>
    </cfRule>
  </conditionalFormatting>
  <conditionalFormatting sqref="AF75">
    <cfRule type="cellIs" dxfId="1865" priority="2199" operator="equal">
      <formula>"Extremo"</formula>
    </cfRule>
    <cfRule type="cellIs" dxfId="1864" priority="2200" operator="equal">
      <formula>"Alto"</formula>
    </cfRule>
    <cfRule type="cellIs" dxfId="1863" priority="2201" operator="equal">
      <formula>"Moderado"</formula>
    </cfRule>
    <cfRule type="cellIs" dxfId="1862" priority="2202" operator="equal">
      <formula>"Bajo"</formula>
    </cfRule>
  </conditionalFormatting>
  <conditionalFormatting sqref="AB77">
    <cfRule type="cellIs" dxfId="1861" priority="2194" operator="equal">
      <formula>"Muy Alta"</formula>
    </cfRule>
    <cfRule type="cellIs" dxfId="1860" priority="2195" operator="equal">
      <formula>"Alta"</formula>
    </cfRule>
    <cfRule type="cellIs" dxfId="1859" priority="2196" operator="equal">
      <formula>"Media"</formula>
    </cfRule>
    <cfRule type="cellIs" dxfId="1858" priority="2197" operator="equal">
      <formula>"Baja"</formula>
    </cfRule>
    <cfRule type="cellIs" dxfId="1857" priority="2198" operator="equal">
      <formula>"Muy Baja"</formula>
    </cfRule>
  </conditionalFormatting>
  <conditionalFormatting sqref="AD77">
    <cfRule type="cellIs" dxfId="1856" priority="2189" operator="equal">
      <formula>"Catastrófico"</formula>
    </cfRule>
    <cfRule type="cellIs" dxfId="1855" priority="2190" operator="equal">
      <formula>"Mayor"</formula>
    </cfRule>
    <cfRule type="cellIs" dxfId="1854" priority="2191" operator="equal">
      <formula>"Moderado"</formula>
    </cfRule>
    <cfRule type="cellIs" dxfId="1853" priority="2192" operator="equal">
      <formula>"Menor"</formula>
    </cfRule>
    <cfRule type="cellIs" dxfId="1852" priority="2193" operator="equal">
      <formula>"Leve"</formula>
    </cfRule>
  </conditionalFormatting>
  <conditionalFormatting sqref="AF77">
    <cfRule type="cellIs" dxfId="1851" priority="2185" operator="equal">
      <formula>"Extremo"</formula>
    </cfRule>
    <cfRule type="cellIs" dxfId="1850" priority="2186" operator="equal">
      <formula>"Alto"</formula>
    </cfRule>
    <cfRule type="cellIs" dxfId="1849" priority="2187" operator="equal">
      <formula>"Moderado"</formula>
    </cfRule>
    <cfRule type="cellIs" dxfId="1848" priority="2188" operator="equal">
      <formula>"Bajo"</formula>
    </cfRule>
  </conditionalFormatting>
  <conditionalFormatting sqref="AB78">
    <cfRule type="cellIs" dxfId="1847" priority="2180" operator="equal">
      <formula>"Muy Alta"</formula>
    </cfRule>
    <cfRule type="cellIs" dxfId="1846" priority="2181" operator="equal">
      <formula>"Alta"</formula>
    </cfRule>
    <cfRule type="cellIs" dxfId="1845" priority="2182" operator="equal">
      <formula>"Media"</formula>
    </cfRule>
    <cfRule type="cellIs" dxfId="1844" priority="2183" operator="equal">
      <formula>"Baja"</formula>
    </cfRule>
    <cfRule type="cellIs" dxfId="1843" priority="2184" operator="equal">
      <formula>"Muy Baja"</formula>
    </cfRule>
  </conditionalFormatting>
  <conditionalFormatting sqref="AD78">
    <cfRule type="cellIs" dxfId="1842" priority="2175" operator="equal">
      <formula>"Catastrófico"</formula>
    </cfRule>
    <cfRule type="cellIs" dxfId="1841" priority="2176" operator="equal">
      <formula>"Mayor"</formula>
    </cfRule>
    <cfRule type="cellIs" dxfId="1840" priority="2177" operator="equal">
      <formula>"Moderado"</formula>
    </cfRule>
    <cfRule type="cellIs" dxfId="1839" priority="2178" operator="equal">
      <formula>"Menor"</formula>
    </cfRule>
    <cfRule type="cellIs" dxfId="1838" priority="2179" operator="equal">
      <formula>"Leve"</formula>
    </cfRule>
  </conditionalFormatting>
  <conditionalFormatting sqref="AF78">
    <cfRule type="cellIs" dxfId="1837" priority="2171" operator="equal">
      <formula>"Extremo"</formula>
    </cfRule>
    <cfRule type="cellIs" dxfId="1836" priority="2172" operator="equal">
      <formula>"Alto"</formula>
    </cfRule>
    <cfRule type="cellIs" dxfId="1835" priority="2173" operator="equal">
      <formula>"Moderado"</formula>
    </cfRule>
    <cfRule type="cellIs" dxfId="1834" priority="2174" operator="equal">
      <formula>"Bajo"</formula>
    </cfRule>
  </conditionalFormatting>
  <conditionalFormatting sqref="AB80">
    <cfRule type="cellIs" dxfId="1833" priority="2166" operator="equal">
      <formula>"Muy Alta"</formula>
    </cfRule>
    <cfRule type="cellIs" dxfId="1832" priority="2167" operator="equal">
      <formula>"Alta"</formula>
    </cfRule>
    <cfRule type="cellIs" dxfId="1831" priority="2168" operator="equal">
      <formula>"Media"</formula>
    </cfRule>
    <cfRule type="cellIs" dxfId="1830" priority="2169" operator="equal">
      <formula>"Baja"</formula>
    </cfRule>
    <cfRule type="cellIs" dxfId="1829" priority="2170" operator="equal">
      <formula>"Muy Baja"</formula>
    </cfRule>
  </conditionalFormatting>
  <conditionalFormatting sqref="AD80">
    <cfRule type="cellIs" dxfId="1828" priority="2161" operator="equal">
      <formula>"Catastrófico"</formula>
    </cfRule>
    <cfRule type="cellIs" dxfId="1827" priority="2162" operator="equal">
      <formula>"Mayor"</formula>
    </cfRule>
    <cfRule type="cellIs" dxfId="1826" priority="2163" operator="equal">
      <formula>"Moderado"</formula>
    </cfRule>
    <cfRule type="cellIs" dxfId="1825" priority="2164" operator="equal">
      <formula>"Menor"</formula>
    </cfRule>
    <cfRule type="cellIs" dxfId="1824" priority="2165" operator="equal">
      <formula>"Leve"</formula>
    </cfRule>
  </conditionalFormatting>
  <conditionalFormatting sqref="AF80">
    <cfRule type="cellIs" dxfId="1823" priority="2157" operator="equal">
      <formula>"Extremo"</formula>
    </cfRule>
    <cfRule type="cellIs" dxfId="1822" priority="2158" operator="equal">
      <formula>"Alto"</formula>
    </cfRule>
    <cfRule type="cellIs" dxfId="1821" priority="2159" operator="equal">
      <formula>"Moderado"</formula>
    </cfRule>
    <cfRule type="cellIs" dxfId="1820" priority="2160" operator="equal">
      <formula>"Bajo"</formula>
    </cfRule>
  </conditionalFormatting>
  <conditionalFormatting sqref="AB81">
    <cfRule type="cellIs" dxfId="1819" priority="2152" operator="equal">
      <formula>"Muy Alta"</formula>
    </cfRule>
    <cfRule type="cellIs" dxfId="1818" priority="2153" operator="equal">
      <formula>"Alta"</formula>
    </cfRule>
    <cfRule type="cellIs" dxfId="1817" priority="2154" operator="equal">
      <formula>"Media"</formula>
    </cfRule>
    <cfRule type="cellIs" dxfId="1816" priority="2155" operator="equal">
      <formula>"Baja"</formula>
    </cfRule>
    <cfRule type="cellIs" dxfId="1815" priority="2156" operator="equal">
      <formula>"Muy Baja"</formula>
    </cfRule>
  </conditionalFormatting>
  <conditionalFormatting sqref="AD81">
    <cfRule type="cellIs" dxfId="1814" priority="2147" operator="equal">
      <formula>"Catastrófico"</formula>
    </cfRule>
    <cfRule type="cellIs" dxfId="1813" priority="2148" operator="equal">
      <formula>"Mayor"</formula>
    </cfRule>
    <cfRule type="cellIs" dxfId="1812" priority="2149" operator="equal">
      <formula>"Moderado"</formula>
    </cfRule>
    <cfRule type="cellIs" dxfId="1811" priority="2150" operator="equal">
      <formula>"Menor"</formula>
    </cfRule>
    <cfRule type="cellIs" dxfId="1810" priority="2151" operator="equal">
      <formula>"Leve"</formula>
    </cfRule>
  </conditionalFormatting>
  <conditionalFormatting sqref="AF81">
    <cfRule type="cellIs" dxfId="1809" priority="2143" operator="equal">
      <formula>"Extremo"</formula>
    </cfRule>
    <cfRule type="cellIs" dxfId="1808" priority="2144" operator="equal">
      <formula>"Alto"</formula>
    </cfRule>
    <cfRule type="cellIs" dxfId="1807" priority="2145" operator="equal">
      <formula>"Moderado"</formula>
    </cfRule>
    <cfRule type="cellIs" dxfId="1806" priority="2146" operator="equal">
      <formula>"Bajo"</formula>
    </cfRule>
  </conditionalFormatting>
  <conditionalFormatting sqref="AB86">
    <cfRule type="cellIs" dxfId="1805" priority="2138" operator="equal">
      <formula>"Muy Alta"</formula>
    </cfRule>
    <cfRule type="cellIs" dxfId="1804" priority="2139" operator="equal">
      <formula>"Alta"</formula>
    </cfRule>
    <cfRule type="cellIs" dxfId="1803" priority="2140" operator="equal">
      <formula>"Media"</formula>
    </cfRule>
    <cfRule type="cellIs" dxfId="1802" priority="2141" operator="equal">
      <formula>"Baja"</formula>
    </cfRule>
    <cfRule type="cellIs" dxfId="1801" priority="2142" operator="equal">
      <formula>"Muy Baja"</formula>
    </cfRule>
  </conditionalFormatting>
  <conditionalFormatting sqref="AD86">
    <cfRule type="cellIs" dxfId="1800" priority="2133" operator="equal">
      <formula>"Catastrófico"</formula>
    </cfRule>
    <cfRule type="cellIs" dxfId="1799" priority="2134" operator="equal">
      <formula>"Mayor"</formula>
    </cfRule>
    <cfRule type="cellIs" dxfId="1798" priority="2135" operator="equal">
      <formula>"Moderado"</formula>
    </cfRule>
    <cfRule type="cellIs" dxfId="1797" priority="2136" operator="equal">
      <formula>"Menor"</formula>
    </cfRule>
    <cfRule type="cellIs" dxfId="1796" priority="2137" operator="equal">
      <formula>"Leve"</formula>
    </cfRule>
  </conditionalFormatting>
  <conditionalFormatting sqref="AF86">
    <cfRule type="cellIs" dxfId="1795" priority="2129" operator="equal">
      <formula>"Extremo"</formula>
    </cfRule>
    <cfRule type="cellIs" dxfId="1794" priority="2130" operator="equal">
      <formula>"Alto"</formula>
    </cfRule>
    <cfRule type="cellIs" dxfId="1793" priority="2131" operator="equal">
      <formula>"Moderado"</formula>
    </cfRule>
    <cfRule type="cellIs" dxfId="1792" priority="2132" operator="equal">
      <formula>"Bajo"</formula>
    </cfRule>
  </conditionalFormatting>
  <conditionalFormatting sqref="AB87">
    <cfRule type="cellIs" dxfId="1791" priority="2124" operator="equal">
      <formula>"Muy Alta"</formula>
    </cfRule>
    <cfRule type="cellIs" dxfId="1790" priority="2125" operator="equal">
      <formula>"Alta"</formula>
    </cfRule>
    <cfRule type="cellIs" dxfId="1789" priority="2126" operator="equal">
      <formula>"Media"</formula>
    </cfRule>
    <cfRule type="cellIs" dxfId="1788" priority="2127" operator="equal">
      <formula>"Baja"</formula>
    </cfRule>
    <cfRule type="cellIs" dxfId="1787" priority="2128" operator="equal">
      <formula>"Muy Baja"</formula>
    </cfRule>
  </conditionalFormatting>
  <conditionalFormatting sqref="AD87">
    <cfRule type="cellIs" dxfId="1786" priority="2119" operator="equal">
      <formula>"Catastrófico"</formula>
    </cfRule>
    <cfRule type="cellIs" dxfId="1785" priority="2120" operator="equal">
      <formula>"Mayor"</formula>
    </cfRule>
    <cfRule type="cellIs" dxfId="1784" priority="2121" operator="equal">
      <formula>"Moderado"</formula>
    </cfRule>
    <cfRule type="cellIs" dxfId="1783" priority="2122" operator="equal">
      <formula>"Menor"</formula>
    </cfRule>
    <cfRule type="cellIs" dxfId="1782" priority="2123" operator="equal">
      <formula>"Leve"</formula>
    </cfRule>
  </conditionalFormatting>
  <conditionalFormatting sqref="AF87">
    <cfRule type="cellIs" dxfId="1781" priority="2115" operator="equal">
      <formula>"Extremo"</formula>
    </cfRule>
    <cfRule type="cellIs" dxfId="1780" priority="2116" operator="equal">
      <formula>"Alto"</formula>
    </cfRule>
    <cfRule type="cellIs" dxfId="1779" priority="2117" operator="equal">
      <formula>"Moderado"</formula>
    </cfRule>
    <cfRule type="cellIs" dxfId="1778" priority="2118" operator="equal">
      <formula>"Bajo"</formula>
    </cfRule>
  </conditionalFormatting>
  <conditionalFormatting sqref="AB89">
    <cfRule type="cellIs" dxfId="1777" priority="2110" operator="equal">
      <formula>"Muy Alta"</formula>
    </cfRule>
    <cfRule type="cellIs" dxfId="1776" priority="2111" operator="equal">
      <formula>"Alta"</formula>
    </cfRule>
    <cfRule type="cellIs" dxfId="1775" priority="2112" operator="equal">
      <formula>"Media"</formula>
    </cfRule>
    <cfRule type="cellIs" dxfId="1774" priority="2113" operator="equal">
      <formula>"Baja"</formula>
    </cfRule>
    <cfRule type="cellIs" dxfId="1773" priority="2114" operator="equal">
      <formula>"Muy Baja"</formula>
    </cfRule>
  </conditionalFormatting>
  <conditionalFormatting sqref="AD89">
    <cfRule type="cellIs" dxfId="1772" priority="2105" operator="equal">
      <formula>"Catastrófico"</formula>
    </cfRule>
    <cfRule type="cellIs" dxfId="1771" priority="2106" operator="equal">
      <formula>"Mayor"</formula>
    </cfRule>
    <cfRule type="cellIs" dxfId="1770" priority="2107" operator="equal">
      <formula>"Moderado"</formula>
    </cfRule>
    <cfRule type="cellIs" dxfId="1769" priority="2108" operator="equal">
      <formula>"Menor"</formula>
    </cfRule>
    <cfRule type="cellIs" dxfId="1768" priority="2109" operator="equal">
      <formula>"Leve"</formula>
    </cfRule>
  </conditionalFormatting>
  <conditionalFormatting sqref="AF89">
    <cfRule type="cellIs" dxfId="1767" priority="2101" operator="equal">
      <formula>"Extremo"</formula>
    </cfRule>
    <cfRule type="cellIs" dxfId="1766" priority="2102" operator="equal">
      <formula>"Alto"</formula>
    </cfRule>
    <cfRule type="cellIs" dxfId="1765" priority="2103" operator="equal">
      <formula>"Moderado"</formula>
    </cfRule>
    <cfRule type="cellIs" dxfId="1764" priority="2104" operator="equal">
      <formula>"Bajo"</formula>
    </cfRule>
  </conditionalFormatting>
  <conditionalFormatting sqref="AB91">
    <cfRule type="cellIs" dxfId="1763" priority="2096" operator="equal">
      <formula>"Muy Alta"</formula>
    </cfRule>
    <cfRule type="cellIs" dxfId="1762" priority="2097" operator="equal">
      <formula>"Alta"</formula>
    </cfRule>
    <cfRule type="cellIs" dxfId="1761" priority="2098" operator="equal">
      <formula>"Media"</formula>
    </cfRule>
    <cfRule type="cellIs" dxfId="1760" priority="2099" operator="equal">
      <formula>"Baja"</formula>
    </cfRule>
    <cfRule type="cellIs" dxfId="1759" priority="2100" operator="equal">
      <formula>"Muy Baja"</formula>
    </cfRule>
  </conditionalFormatting>
  <conditionalFormatting sqref="AD91">
    <cfRule type="cellIs" dxfId="1758" priority="2091" operator="equal">
      <formula>"Catastrófico"</formula>
    </cfRule>
    <cfRule type="cellIs" dxfId="1757" priority="2092" operator="equal">
      <formula>"Mayor"</formula>
    </cfRule>
    <cfRule type="cellIs" dxfId="1756" priority="2093" operator="equal">
      <formula>"Moderado"</formula>
    </cfRule>
    <cfRule type="cellIs" dxfId="1755" priority="2094" operator="equal">
      <formula>"Menor"</formula>
    </cfRule>
    <cfRule type="cellIs" dxfId="1754" priority="2095" operator="equal">
      <formula>"Leve"</formula>
    </cfRule>
  </conditionalFormatting>
  <conditionalFormatting sqref="AF91">
    <cfRule type="cellIs" dxfId="1753" priority="2087" operator="equal">
      <formula>"Extremo"</formula>
    </cfRule>
    <cfRule type="cellIs" dxfId="1752" priority="2088" operator="equal">
      <formula>"Alto"</formula>
    </cfRule>
    <cfRule type="cellIs" dxfId="1751" priority="2089" operator="equal">
      <formula>"Moderado"</formula>
    </cfRule>
    <cfRule type="cellIs" dxfId="1750" priority="2090" operator="equal">
      <formula>"Bajo"</formula>
    </cfRule>
  </conditionalFormatting>
  <conditionalFormatting sqref="AB90">
    <cfRule type="cellIs" dxfId="1749" priority="2082" operator="equal">
      <formula>"Muy Alta"</formula>
    </cfRule>
    <cfRule type="cellIs" dxfId="1748" priority="2083" operator="equal">
      <formula>"Alta"</formula>
    </cfRule>
    <cfRule type="cellIs" dxfId="1747" priority="2084" operator="equal">
      <formula>"Media"</formula>
    </cfRule>
    <cfRule type="cellIs" dxfId="1746" priority="2085" operator="equal">
      <formula>"Baja"</formula>
    </cfRule>
    <cfRule type="cellIs" dxfId="1745" priority="2086" operator="equal">
      <formula>"Muy Baja"</formula>
    </cfRule>
  </conditionalFormatting>
  <conditionalFormatting sqref="AD90">
    <cfRule type="cellIs" dxfId="1744" priority="2077" operator="equal">
      <formula>"Catastrófico"</formula>
    </cfRule>
    <cfRule type="cellIs" dxfId="1743" priority="2078" operator="equal">
      <formula>"Mayor"</formula>
    </cfRule>
    <cfRule type="cellIs" dxfId="1742" priority="2079" operator="equal">
      <formula>"Moderado"</formula>
    </cfRule>
    <cfRule type="cellIs" dxfId="1741" priority="2080" operator="equal">
      <formula>"Menor"</formula>
    </cfRule>
    <cfRule type="cellIs" dxfId="1740" priority="2081" operator="equal">
      <formula>"Leve"</formula>
    </cfRule>
  </conditionalFormatting>
  <conditionalFormatting sqref="AF90">
    <cfRule type="cellIs" dxfId="1739" priority="2073" operator="equal">
      <formula>"Extremo"</formula>
    </cfRule>
    <cfRule type="cellIs" dxfId="1738" priority="2074" operator="equal">
      <formula>"Alto"</formula>
    </cfRule>
    <cfRule type="cellIs" dxfId="1737" priority="2075" operator="equal">
      <formula>"Moderado"</formula>
    </cfRule>
    <cfRule type="cellIs" dxfId="1736" priority="2076" operator="equal">
      <formula>"Bajo"</formula>
    </cfRule>
  </conditionalFormatting>
  <conditionalFormatting sqref="AB92">
    <cfRule type="cellIs" dxfId="1735" priority="2068" operator="equal">
      <formula>"Muy Alta"</formula>
    </cfRule>
    <cfRule type="cellIs" dxfId="1734" priority="2069" operator="equal">
      <formula>"Alta"</formula>
    </cfRule>
    <cfRule type="cellIs" dxfId="1733" priority="2070" operator="equal">
      <formula>"Media"</formula>
    </cfRule>
    <cfRule type="cellIs" dxfId="1732" priority="2071" operator="equal">
      <formula>"Baja"</formula>
    </cfRule>
    <cfRule type="cellIs" dxfId="1731" priority="2072" operator="equal">
      <formula>"Muy Baja"</formula>
    </cfRule>
  </conditionalFormatting>
  <conditionalFormatting sqref="AD92">
    <cfRule type="cellIs" dxfId="1730" priority="2063" operator="equal">
      <formula>"Catastrófico"</formula>
    </cfRule>
    <cfRule type="cellIs" dxfId="1729" priority="2064" operator="equal">
      <formula>"Mayor"</formula>
    </cfRule>
    <cfRule type="cellIs" dxfId="1728" priority="2065" operator="equal">
      <formula>"Moderado"</formula>
    </cfRule>
    <cfRule type="cellIs" dxfId="1727" priority="2066" operator="equal">
      <formula>"Menor"</formula>
    </cfRule>
    <cfRule type="cellIs" dxfId="1726" priority="2067" operator="equal">
      <formula>"Leve"</formula>
    </cfRule>
  </conditionalFormatting>
  <conditionalFormatting sqref="AF92">
    <cfRule type="cellIs" dxfId="1725" priority="2059" operator="equal">
      <formula>"Extremo"</formula>
    </cfRule>
    <cfRule type="cellIs" dxfId="1724" priority="2060" operator="equal">
      <formula>"Alto"</formula>
    </cfRule>
    <cfRule type="cellIs" dxfId="1723" priority="2061" operator="equal">
      <formula>"Moderado"</formula>
    </cfRule>
    <cfRule type="cellIs" dxfId="1722" priority="2062" operator="equal">
      <formula>"Bajo"</formula>
    </cfRule>
  </conditionalFormatting>
  <conditionalFormatting sqref="AB93">
    <cfRule type="cellIs" dxfId="1721" priority="2054" operator="equal">
      <formula>"Muy Alta"</formula>
    </cfRule>
    <cfRule type="cellIs" dxfId="1720" priority="2055" operator="equal">
      <formula>"Alta"</formula>
    </cfRule>
    <cfRule type="cellIs" dxfId="1719" priority="2056" operator="equal">
      <formula>"Media"</formula>
    </cfRule>
    <cfRule type="cellIs" dxfId="1718" priority="2057" operator="equal">
      <formula>"Baja"</formula>
    </cfRule>
    <cfRule type="cellIs" dxfId="1717" priority="2058" operator="equal">
      <formula>"Muy Baja"</formula>
    </cfRule>
  </conditionalFormatting>
  <conditionalFormatting sqref="AD93">
    <cfRule type="cellIs" dxfId="1716" priority="2049" operator="equal">
      <formula>"Catastrófico"</formula>
    </cfRule>
    <cfRule type="cellIs" dxfId="1715" priority="2050" operator="equal">
      <formula>"Mayor"</formula>
    </cfRule>
    <cfRule type="cellIs" dxfId="1714" priority="2051" operator="equal">
      <formula>"Moderado"</formula>
    </cfRule>
    <cfRule type="cellIs" dxfId="1713" priority="2052" operator="equal">
      <formula>"Menor"</formula>
    </cfRule>
    <cfRule type="cellIs" dxfId="1712" priority="2053" operator="equal">
      <formula>"Leve"</formula>
    </cfRule>
  </conditionalFormatting>
  <conditionalFormatting sqref="AF93">
    <cfRule type="cellIs" dxfId="1711" priority="2045" operator="equal">
      <formula>"Extremo"</formula>
    </cfRule>
    <cfRule type="cellIs" dxfId="1710" priority="2046" operator="equal">
      <formula>"Alto"</formula>
    </cfRule>
    <cfRule type="cellIs" dxfId="1709" priority="2047" operator="equal">
      <formula>"Moderado"</formula>
    </cfRule>
    <cfRule type="cellIs" dxfId="1708" priority="2048" operator="equal">
      <formula>"Bajo"</formula>
    </cfRule>
  </conditionalFormatting>
  <conditionalFormatting sqref="AB95">
    <cfRule type="cellIs" dxfId="1707" priority="2040" operator="equal">
      <formula>"Muy Alta"</formula>
    </cfRule>
    <cfRule type="cellIs" dxfId="1706" priority="2041" operator="equal">
      <formula>"Alta"</formula>
    </cfRule>
    <cfRule type="cellIs" dxfId="1705" priority="2042" operator="equal">
      <formula>"Media"</formula>
    </cfRule>
    <cfRule type="cellIs" dxfId="1704" priority="2043" operator="equal">
      <formula>"Baja"</formula>
    </cfRule>
    <cfRule type="cellIs" dxfId="1703" priority="2044" operator="equal">
      <formula>"Muy Baja"</formula>
    </cfRule>
  </conditionalFormatting>
  <conditionalFormatting sqref="AD95">
    <cfRule type="cellIs" dxfId="1702" priority="2035" operator="equal">
      <formula>"Catastrófico"</formula>
    </cfRule>
    <cfRule type="cellIs" dxfId="1701" priority="2036" operator="equal">
      <formula>"Mayor"</formula>
    </cfRule>
    <cfRule type="cellIs" dxfId="1700" priority="2037" operator="equal">
      <formula>"Moderado"</formula>
    </cfRule>
    <cfRule type="cellIs" dxfId="1699" priority="2038" operator="equal">
      <formula>"Menor"</formula>
    </cfRule>
    <cfRule type="cellIs" dxfId="1698" priority="2039" operator="equal">
      <formula>"Leve"</formula>
    </cfRule>
  </conditionalFormatting>
  <conditionalFormatting sqref="AF95">
    <cfRule type="cellIs" dxfId="1697" priority="2031" operator="equal">
      <formula>"Extremo"</formula>
    </cfRule>
    <cfRule type="cellIs" dxfId="1696" priority="2032" operator="equal">
      <formula>"Alto"</formula>
    </cfRule>
    <cfRule type="cellIs" dxfId="1695" priority="2033" operator="equal">
      <formula>"Moderado"</formula>
    </cfRule>
    <cfRule type="cellIs" dxfId="1694" priority="2034" operator="equal">
      <formula>"Bajo"</formula>
    </cfRule>
  </conditionalFormatting>
  <conditionalFormatting sqref="AB100">
    <cfRule type="cellIs" dxfId="1693" priority="1998" operator="equal">
      <formula>"Muy Alta"</formula>
    </cfRule>
    <cfRule type="cellIs" dxfId="1692" priority="1999" operator="equal">
      <formula>"Alta"</formula>
    </cfRule>
    <cfRule type="cellIs" dxfId="1691" priority="2000" operator="equal">
      <formula>"Media"</formula>
    </cfRule>
    <cfRule type="cellIs" dxfId="1690" priority="2001" operator="equal">
      <formula>"Baja"</formula>
    </cfRule>
    <cfRule type="cellIs" dxfId="1689" priority="2002" operator="equal">
      <formula>"Muy Baja"</formula>
    </cfRule>
  </conditionalFormatting>
  <conditionalFormatting sqref="AD100">
    <cfRule type="cellIs" dxfId="1688" priority="1993" operator="equal">
      <formula>"Catastrófico"</formula>
    </cfRule>
    <cfRule type="cellIs" dxfId="1687" priority="1994" operator="equal">
      <formula>"Mayor"</formula>
    </cfRule>
    <cfRule type="cellIs" dxfId="1686" priority="1995" operator="equal">
      <formula>"Moderado"</formula>
    </cfRule>
    <cfRule type="cellIs" dxfId="1685" priority="1996" operator="equal">
      <formula>"Menor"</formula>
    </cfRule>
    <cfRule type="cellIs" dxfId="1684" priority="1997" operator="equal">
      <formula>"Leve"</formula>
    </cfRule>
  </conditionalFormatting>
  <conditionalFormatting sqref="AF100">
    <cfRule type="cellIs" dxfId="1683" priority="1989" operator="equal">
      <formula>"Extremo"</formula>
    </cfRule>
    <cfRule type="cellIs" dxfId="1682" priority="1990" operator="equal">
      <formula>"Alto"</formula>
    </cfRule>
    <cfRule type="cellIs" dxfId="1681" priority="1991" operator="equal">
      <formula>"Moderado"</formula>
    </cfRule>
    <cfRule type="cellIs" dxfId="1680" priority="1992" operator="equal">
      <formula>"Bajo"</formula>
    </cfRule>
  </conditionalFormatting>
  <conditionalFormatting sqref="AB101">
    <cfRule type="cellIs" dxfId="1679" priority="1956" operator="equal">
      <formula>"Muy Alta"</formula>
    </cfRule>
    <cfRule type="cellIs" dxfId="1678" priority="1957" operator="equal">
      <formula>"Alta"</formula>
    </cfRule>
    <cfRule type="cellIs" dxfId="1677" priority="1958" operator="equal">
      <formula>"Media"</formula>
    </cfRule>
    <cfRule type="cellIs" dxfId="1676" priority="1959" operator="equal">
      <formula>"Baja"</formula>
    </cfRule>
    <cfRule type="cellIs" dxfId="1675" priority="1960" operator="equal">
      <formula>"Muy Baja"</formula>
    </cfRule>
  </conditionalFormatting>
  <conditionalFormatting sqref="AD101">
    <cfRule type="cellIs" dxfId="1674" priority="1951" operator="equal">
      <formula>"Catastrófico"</formula>
    </cfRule>
    <cfRule type="cellIs" dxfId="1673" priority="1952" operator="equal">
      <formula>"Mayor"</formula>
    </cfRule>
    <cfRule type="cellIs" dxfId="1672" priority="1953" operator="equal">
      <formula>"Moderado"</formula>
    </cfRule>
    <cfRule type="cellIs" dxfId="1671" priority="1954" operator="equal">
      <formula>"Menor"</formula>
    </cfRule>
    <cfRule type="cellIs" dxfId="1670" priority="1955" operator="equal">
      <formula>"Leve"</formula>
    </cfRule>
  </conditionalFormatting>
  <conditionalFormatting sqref="AF101">
    <cfRule type="cellIs" dxfId="1669" priority="1947" operator="equal">
      <formula>"Extremo"</formula>
    </cfRule>
    <cfRule type="cellIs" dxfId="1668" priority="1948" operator="equal">
      <formula>"Alto"</formula>
    </cfRule>
    <cfRule type="cellIs" dxfId="1667" priority="1949" operator="equal">
      <formula>"Moderado"</formula>
    </cfRule>
    <cfRule type="cellIs" dxfId="1666" priority="1950" operator="equal">
      <formula>"Bajo"</formula>
    </cfRule>
  </conditionalFormatting>
  <conditionalFormatting sqref="AB102">
    <cfRule type="cellIs" dxfId="1665" priority="1942" operator="equal">
      <formula>"Muy Alta"</formula>
    </cfRule>
    <cfRule type="cellIs" dxfId="1664" priority="1943" operator="equal">
      <formula>"Alta"</formula>
    </cfRule>
    <cfRule type="cellIs" dxfId="1663" priority="1944" operator="equal">
      <formula>"Media"</formula>
    </cfRule>
    <cfRule type="cellIs" dxfId="1662" priority="1945" operator="equal">
      <formula>"Baja"</formula>
    </cfRule>
    <cfRule type="cellIs" dxfId="1661" priority="1946" operator="equal">
      <formula>"Muy Baja"</formula>
    </cfRule>
  </conditionalFormatting>
  <conditionalFormatting sqref="AD102">
    <cfRule type="cellIs" dxfId="1660" priority="1937" operator="equal">
      <formula>"Catastrófico"</formula>
    </cfRule>
    <cfRule type="cellIs" dxfId="1659" priority="1938" operator="equal">
      <formula>"Mayor"</formula>
    </cfRule>
    <cfRule type="cellIs" dxfId="1658" priority="1939" operator="equal">
      <formula>"Moderado"</formula>
    </cfRule>
    <cfRule type="cellIs" dxfId="1657" priority="1940" operator="equal">
      <formula>"Menor"</formula>
    </cfRule>
    <cfRule type="cellIs" dxfId="1656" priority="1941" operator="equal">
      <formula>"Leve"</formula>
    </cfRule>
  </conditionalFormatting>
  <conditionalFormatting sqref="AF102">
    <cfRule type="cellIs" dxfId="1655" priority="1933" operator="equal">
      <formula>"Extremo"</formula>
    </cfRule>
    <cfRule type="cellIs" dxfId="1654" priority="1934" operator="equal">
      <formula>"Alto"</formula>
    </cfRule>
    <cfRule type="cellIs" dxfId="1653" priority="1935" operator="equal">
      <formula>"Moderado"</formula>
    </cfRule>
    <cfRule type="cellIs" dxfId="1652" priority="1936" operator="equal">
      <formula>"Bajo"</formula>
    </cfRule>
  </conditionalFormatting>
  <conditionalFormatting sqref="AB104">
    <cfRule type="cellIs" dxfId="1651" priority="1928" operator="equal">
      <formula>"Muy Alta"</formula>
    </cfRule>
    <cfRule type="cellIs" dxfId="1650" priority="1929" operator="equal">
      <formula>"Alta"</formula>
    </cfRule>
    <cfRule type="cellIs" dxfId="1649" priority="1930" operator="equal">
      <formula>"Media"</formula>
    </cfRule>
    <cfRule type="cellIs" dxfId="1648" priority="1931" operator="equal">
      <formula>"Baja"</formula>
    </cfRule>
    <cfRule type="cellIs" dxfId="1647" priority="1932" operator="equal">
      <formula>"Muy Baja"</formula>
    </cfRule>
  </conditionalFormatting>
  <conditionalFormatting sqref="AD104">
    <cfRule type="cellIs" dxfId="1646" priority="1923" operator="equal">
      <formula>"Catastrófico"</formula>
    </cfRule>
    <cfRule type="cellIs" dxfId="1645" priority="1924" operator="equal">
      <formula>"Mayor"</formula>
    </cfRule>
    <cfRule type="cellIs" dxfId="1644" priority="1925" operator="equal">
      <formula>"Moderado"</formula>
    </cfRule>
    <cfRule type="cellIs" dxfId="1643" priority="1926" operator="equal">
      <formula>"Menor"</formula>
    </cfRule>
    <cfRule type="cellIs" dxfId="1642" priority="1927" operator="equal">
      <formula>"Leve"</formula>
    </cfRule>
  </conditionalFormatting>
  <conditionalFormatting sqref="AF104">
    <cfRule type="cellIs" dxfId="1641" priority="1919" operator="equal">
      <formula>"Extremo"</formula>
    </cfRule>
    <cfRule type="cellIs" dxfId="1640" priority="1920" operator="equal">
      <formula>"Alto"</formula>
    </cfRule>
    <cfRule type="cellIs" dxfId="1639" priority="1921" operator="equal">
      <formula>"Moderado"</formula>
    </cfRule>
    <cfRule type="cellIs" dxfId="1638" priority="1922" operator="equal">
      <formula>"Bajo"</formula>
    </cfRule>
  </conditionalFormatting>
  <conditionalFormatting sqref="AB105">
    <cfRule type="cellIs" dxfId="1637" priority="1914" operator="equal">
      <formula>"Muy Alta"</formula>
    </cfRule>
    <cfRule type="cellIs" dxfId="1636" priority="1915" operator="equal">
      <formula>"Alta"</formula>
    </cfRule>
    <cfRule type="cellIs" dxfId="1635" priority="1916" operator="equal">
      <formula>"Media"</formula>
    </cfRule>
    <cfRule type="cellIs" dxfId="1634" priority="1917" operator="equal">
      <formula>"Baja"</formula>
    </cfRule>
    <cfRule type="cellIs" dxfId="1633" priority="1918" operator="equal">
      <formula>"Muy Baja"</formula>
    </cfRule>
  </conditionalFormatting>
  <conditionalFormatting sqref="AD105">
    <cfRule type="cellIs" dxfId="1632" priority="1909" operator="equal">
      <formula>"Catastrófico"</formula>
    </cfRule>
    <cfRule type="cellIs" dxfId="1631" priority="1910" operator="equal">
      <formula>"Mayor"</formula>
    </cfRule>
    <cfRule type="cellIs" dxfId="1630" priority="1911" operator="equal">
      <formula>"Moderado"</formula>
    </cfRule>
    <cfRule type="cellIs" dxfId="1629" priority="1912" operator="equal">
      <formula>"Menor"</formula>
    </cfRule>
    <cfRule type="cellIs" dxfId="1628" priority="1913" operator="equal">
      <formula>"Leve"</formula>
    </cfRule>
  </conditionalFormatting>
  <conditionalFormatting sqref="AF105">
    <cfRule type="cellIs" dxfId="1627" priority="1905" operator="equal">
      <formula>"Extremo"</formula>
    </cfRule>
    <cfRule type="cellIs" dxfId="1626" priority="1906" operator="equal">
      <formula>"Alto"</formula>
    </cfRule>
    <cfRule type="cellIs" dxfId="1625" priority="1907" operator="equal">
      <formula>"Moderado"</formula>
    </cfRule>
    <cfRule type="cellIs" dxfId="1624" priority="1908" operator="equal">
      <formula>"Bajo"</formula>
    </cfRule>
  </conditionalFormatting>
  <conditionalFormatting sqref="AB121">
    <cfRule type="cellIs" dxfId="1623" priority="1900" operator="equal">
      <formula>"Muy Alta"</formula>
    </cfRule>
    <cfRule type="cellIs" dxfId="1622" priority="1901" operator="equal">
      <formula>"Alta"</formula>
    </cfRule>
    <cfRule type="cellIs" dxfId="1621" priority="1902" operator="equal">
      <formula>"Media"</formula>
    </cfRule>
    <cfRule type="cellIs" dxfId="1620" priority="1903" operator="equal">
      <formula>"Baja"</formula>
    </cfRule>
    <cfRule type="cellIs" dxfId="1619" priority="1904" operator="equal">
      <formula>"Muy Baja"</formula>
    </cfRule>
  </conditionalFormatting>
  <conditionalFormatting sqref="AD121">
    <cfRule type="cellIs" dxfId="1618" priority="1895" operator="equal">
      <formula>"Catastrófico"</formula>
    </cfRule>
    <cfRule type="cellIs" dxfId="1617" priority="1896" operator="equal">
      <formula>"Mayor"</formula>
    </cfRule>
    <cfRule type="cellIs" dxfId="1616" priority="1897" operator="equal">
      <formula>"Moderado"</formula>
    </cfRule>
    <cfRule type="cellIs" dxfId="1615" priority="1898" operator="equal">
      <formula>"Menor"</formula>
    </cfRule>
    <cfRule type="cellIs" dxfId="1614" priority="1899" operator="equal">
      <formula>"Leve"</formula>
    </cfRule>
  </conditionalFormatting>
  <conditionalFormatting sqref="AF121">
    <cfRule type="cellIs" dxfId="1613" priority="1891" operator="equal">
      <formula>"Extremo"</formula>
    </cfRule>
    <cfRule type="cellIs" dxfId="1612" priority="1892" operator="equal">
      <formula>"Alto"</formula>
    </cfRule>
    <cfRule type="cellIs" dxfId="1611" priority="1893" operator="equal">
      <formula>"Moderado"</formula>
    </cfRule>
    <cfRule type="cellIs" dxfId="1610" priority="1894" operator="equal">
      <formula>"Bajo"</formula>
    </cfRule>
  </conditionalFormatting>
  <conditionalFormatting sqref="AB122">
    <cfRule type="cellIs" dxfId="1609" priority="1886" operator="equal">
      <formula>"Muy Alta"</formula>
    </cfRule>
    <cfRule type="cellIs" dxfId="1608" priority="1887" operator="equal">
      <formula>"Alta"</formula>
    </cfRule>
    <cfRule type="cellIs" dxfId="1607" priority="1888" operator="equal">
      <formula>"Media"</formula>
    </cfRule>
    <cfRule type="cellIs" dxfId="1606" priority="1889" operator="equal">
      <formula>"Baja"</formula>
    </cfRule>
    <cfRule type="cellIs" dxfId="1605" priority="1890" operator="equal">
      <formula>"Muy Baja"</formula>
    </cfRule>
  </conditionalFormatting>
  <conditionalFormatting sqref="AD122">
    <cfRule type="cellIs" dxfId="1604" priority="1881" operator="equal">
      <formula>"Catastrófico"</formula>
    </cfRule>
    <cfRule type="cellIs" dxfId="1603" priority="1882" operator="equal">
      <formula>"Mayor"</formula>
    </cfRule>
    <cfRule type="cellIs" dxfId="1602" priority="1883" operator="equal">
      <formula>"Moderado"</formula>
    </cfRule>
    <cfRule type="cellIs" dxfId="1601" priority="1884" operator="equal">
      <formula>"Menor"</formula>
    </cfRule>
    <cfRule type="cellIs" dxfId="1600" priority="1885" operator="equal">
      <formula>"Leve"</formula>
    </cfRule>
  </conditionalFormatting>
  <conditionalFormatting sqref="AF122">
    <cfRule type="cellIs" dxfId="1599" priority="1877" operator="equal">
      <formula>"Extremo"</formula>
    </cfRule>
    <cfRule type="cellIs" dxfId="1598" priority="1878" operator="equal">
      <formula>"Alto"</formula>
    </cfRule>
    <cfRule type="cellIs" dxfId="1597" priority="1879" operator="equal">
      <formula>"Moderado"</formula>
    </cfRule>
    <cfRule type="cellIs" dxfId="1596" priority="1880" operator="equal">
      <formula>"Bajo"</formula>
    </cfRule>
  </conditionalFormatting>
  <conditionalFormatting sqref="AB123">
    <cfRule type="cellIs" dxfId="1595" priority="1872" operator="equal">
      <formula>"Muy Alta"</formula>
    </cfRule>
    <cfRule type="cellIs" dxfId="1594" priority="1873" operator="equal">
      <formula>"Alta"</formula>
    </cfRule>
    <cfRule type="cellIs" dxfId="1593" priority="1874" operator="equal">
      <formula>"Media"</formula>
    </cfRule>
    <cfRule type="cellIs" dxfId="1592" priority="1875" operator="equal">
      <formula>"Baja"</formula>
    </cfRule>
    <cfRule type="cellIs" dxfId="1591" priority="1876" operator="equal">
      <formula>"Muy Baja"</formula>
    </cfRule>
  </conditionalFormatting>
  <conditionalFormatting sqref="AD123">
    <cfRule type="cellIs" dxfId="1590" priority="1867" operator="equal">
      <formula>"Catastrófico"</formula>
    </cfRule>
    <cfRule type="cellIs" dxfId="1589" priority="1868" operator="equal">
      <formula>"Mayor"</formula>
    </cfRule>
    <cfRule type="cellIs" dxfId="1588" priority="1869" operator="equal">
      <formula>"Moderado"</formula>
    </cfRule>
    <cfRule type="cellIs" dxfId="1587" priority="1870" operator="equal">
      <formula>"Menor"</formula>
    </cfRule>
    <cfRule type="cellIs" dxfId="1586" priority="1871" operator="equal">
      <formula>"Leve"</formula>
    </cfRule>
  </conditionalFormatting>
  <conditionalFormatting sqref="AF123">
    <cfRule type="cellIs" dxfId="1585" priority="1863" operator="equal">
      <formula>"Extremo"</formula>
    </cfRule>
    <cfRule type="cellIs" dxfId="1584" priority="1864" operator="equal">
      <formula>"Alto"</formula>
    </cfRule>
    <cfRule type="cellIs" dxfId="1583" priority="1865" operator="equal">
      <formula>"Moderado"</formula>
    </cfRule>
    <cfRule type="cellIs" dxfId="1582" priority="1866" operator="equal">
      <formula>"Bajo"</formula>
    </cfRule>
  </conditionalFormatting>
  <conditionalFormatting sqref="K10">
    <cfRule type="cellIs" dxfId="1581" priority="1858" operator="equal">
      <formula>"Muy Alta"</formula>
    </cfRule>
    <cfRule type="cellIs" dxfId="1580" priority="1859" operator="equal">
      <formula>"Alta"</formula>
    </cfRule>
    <cfRule type="cellIs" dxfId="1579" priority="1860" operator="equal">
      <formula>"Media"</formula>
    </cfRule>
    <cfRule type="cellIs" dxfId="1578" priority="1861" operator="equal">
      <formula>"Baja"</formula>
    </cfRule>
    <cfRule type="cellIs" dxfId="1577" priority="1862" operator="equal">
      <formula>"Muy Baja"</formula>
    </cfRule>
  </conditionalFormatting>
  <conditionalFormatting sqref="O10">
    <cfRule type="cellIs" dxfId="1576" priority="1853" operator="equal">
      <formula>"Catastrófico"</formula>
    </cfRule>
    <cfRule type="cellIs" dxfId="1575" priority="1854" operator="equal">
      <formula>"Mayor"</formula>
    </cfRule>
    <cfRule type="cellIs" dxfId="1574" priority="1855" operator="equal">
      <formula>"Moderado"</formula>
    </cfRule>
    <cfRule type="cellIs" dxfId="1573" priority="1856" operator="equal">
      <formula>"Menor"</formula>
    </cfRule>
    <cfRule type="cellIs" dxfId="1572" priority="1857" operator="equal">
      <formula>"Leve"</formula>
    </cfRule>
  </conditionalFormatting>
  <conditionalFormatting sqref="Q10">
    <cfRule type="cellIs" dxfId="1571" priority="1849" operator="equal">
      <formula>"Extremo"</formula>
    </cfRule>
    <cfRule type="cellIs" dxfId="1570" priority="1850" operator="equal">
      <formula>"Alto"</formula>
    </cfRule>
    <cfRule type="cellIs" dxfId="1569" priority="1851" operator="equal">
      <formula>"Moderado"</formula>
    </cfRule>
    <cfRule type="cellIs" dxfId="1568" priority="1852" operator="equal">
      <formula>"Bajo"</formula>
    </cfRule>
  </conditionalFormatting>
  <conditionalFormatting sqref="N10:N12">
    <cfRule type="containsText" dxfId="1567" priority="1848" operator="containsText" text="❌">
      <formula>NOT(ISERROR(SEARCH("❌",N10)))</formula>
    </cfRule>
  </conditionalFormatting>
  <conditionalFormatting sqref="K13">
    <cfRule type="cellIs" dxfId="1566" priority="1843" operator="equal">
      <formula>"Muy Alta"</formula>
    </cfRule>
    <cfRule type="cellIs" dxfId="1565" priority="1844" operator="equal">
      <formula>"Alta"</formula>
    </cfRule>
    <cfRule type="cellIs" dxfId="1564" priority="1845" operator="equal">
      <formula>"Media"</formula>
    </cfRule>
    <cfRule type="cellIs" dxfId="1563" priority="1846" operator="equal">
      <formula>"Baja"</formula>
    </cfRule>
    <cfRule type="cellIs" dxfId="1562" priority="1847" operator="equal">
      <formula>"Muy Baja"</formula>
    </cfRule>
  </conditionalFormatting>
  <conditionalFormatting sqref="O13">
    <cfRule type="cellIs" dxfId="1561" priority="1838" operator="equal">
      <formula>"Catastrófico"</formula>
    </cfRule>
    <cfRule type="cellIs" dxfId="1560" priority="1839" operator="equal">
      <formula>"Mayor"</formula>
    </cfRule>
    <cfRule type="cellIs" dxfId="1559" priority="1840" operator="equal">
      <formula>"Moderado"</formula>
    </cfRule>
    <cfRule type="cellIs" dxfId="1558" priority="1841" operator="equal">
      <formula>"Menor"</formula>
    </cfRule>
    <cfRule type="cellIs" dxfId="1557" priority="1842" operator="equal">
      <formula>"Leve"</formula>
    </cfRule>
  </conditionalFormatting>
  <conditionalFormatting sqref="Q13">
    <cfRule type="cellIs" dxfId="1556" priority="1834" operator="equal">
      <formula>"Extremo"</formula>
    </cfRule>
    <cfRule type="cellIs" dxfId="1555" priority="1835" operator="equal">
      <formula>"Alto"</formula>
    </cfRule>
    <cfRule type="cellIs" dxfId="1554" priority="1836" operator="equal">
      <formula>"Moderado"</formula>
    </cfRule>
    <cfRule type="cellIs" dxfId="1553" priority="1837" operator="equal">
      <formula>"Bajo"</formula>
    </cfRule>
  </conditionalFormatting>
  <conditionalFormatting sqref="N13:N15">
    <cfRule type="containsText" dxfId="1552" priority="1833" operator="containsText" text="❌">
      <formula>NOT(ISERROR(SEARCH("❌",N13)))</formula>
    </cfRule>
  </conditionalFormatting>
  <conditionalFormatting sqref="K16">
    <cfRule type="cellIs" dxfId="1551" priority="1798" operator="equal">
      <formula>"Muy Alta"</formula>
    </cfRule>
    <cfRule type="cellIs" dxfId="1550" priority="1799" operator="equal">
      <formula>"Alta"</formula>
    </cfRule>
    <cfRule type="cellIs" dxfId="1549" priority="1800" operator="equal">
      <formula>"Media"</formula>
    </cfRule>
    <cfRule type="cellIs" dxfId="1548" priority="1801" operator="equal">
      <formula>"Baja"</formula>
    </cfRule>
    <cfRule type="cellIs" dxfId="1547" priority="1802" operator="equal">
      <formula>"Muy Baja"</formula>
    </cfRule>
  </conditionalFormatting>
  <conditionalFormatting sqref="O16">
    <cfRule type="cellIs" dxfId="1546" priority="1793" operator="equal">
      <formula>"Catastrófico"</formula>
    </cfRule>
    <cfRule type="cellIs" dxfId="1545" priority="1794" operator="equal">
      <formula>"Mayor"</formula>
    </cfRule>
    <cfRule type="cellIs" dxfId="1544" priority="1795" operator="equal">
      <formula>"Moderado"</formula>
    </cfRule>
    <cfRule type="cellIs" dxfId="1543" priority="1796" operator="equal">
      <formula>"Menor"</formula>
    </cfRule>
    <cfRule type="cellIs" dxfId="1542" priority="1797" operator="equal">
      <formula>"Leve"</formula>
    </cfRule>
  </conditionalFormatting>
  <conditionalFormatting sqref="Q16">
    <cfRule type="cellIs" dxfId="1541" priority="1789" operator="equal">
      <formula>"Extremo"</formula>
    </cfRule>
    <cfRule type="cellIs" dxfId="1540" priority="1790" operator="equal">
      <formula>"Alto"</formula>
    </cfRule>
    <cfRule type="cellIs" dxfId="1539" priority="1791" operator="equal">
      <formula>"Moderado"</formula>
    </cfRule>
    <cfRule type="cellIs" dxfId="1538" priority="1792" operator="equal">
      <formula>"Bajo"</formula>
    </cfRule>
  </conditionalFormatting>
  <conditionalFormatting sqref="N16:N18">
    <cfRule type="containsText" dxfId="1537" priority="1788" operator="containsText" text="❌">
      <formula>NOT(ISERROR(SEARCH("❌",N16)))</formula>
    </cfRule>
  </conditionalFormatting>
  <conditionalFormatting sqref="K19">
    <cfRule type="cellIs" dxfId="1536" priority="1783" operator="equal">
      <formula>"Muy Alta"</formula>
    </cfRule>
    <cfRule type="cellIs" dxfId="1535" priority="1784" operator="equal">
      <formula>"Alta"</formula>
    </cfRule>
    <cfRule type="cellIs" dxfId="1534" priority="1785" operator="equal">
      <formula>"Media"</formula>
    </cfRule>
    <cfRule type="cellIs" dxfId="1533" priority="1786" operator="equal">
      <formula>"Baja"</formula>
    </cfRule>
    <cfRule type="cellIs" dxfId="1532" priority="1787" operator="equal">
      <formula>"Muy Baja"</formula>
    </cfRule>
  </conditionalFormatting>
  <conditionalFormatting sqref="O19">
    <cfRule type="cellIs" dxfId="1531" priority="1778" operator="equal">
      <formula>"Catastrófico"</formula>
    </cfRule>
    <cfRule type="cellIs" dxfId="1530" priority="1779" operator="equal">
      <formula>"Mayor"</formula>
    </cfRule>
    <cfRule type="cellIs" dxfId="1529" priority="1780" operator="equal">
      <formula>"Moderado"</formula>
    </cfRule>
    <cfRule type="cellIs" dxfId="1528" priority="1781" operator="equal">
      <formula>"Menor"</formula>
    </cfRule>
    <cfRule type="cellIs" dxfId="1527" priority="1782" operator="equal">
      <formula>"Leve"</formula>
    </cfRule>
  </conditionalFormatting>
  <conditionalFormatting sqref="Q19">
    <cfRule type="cellIs" dxfId="1526" priority="1774" operator="equal">
      <formula>"Extremo"</formula>
    </cfRule>
    <cfRule type="cellIs" dxfId="1525" priority="1775" operator="equal">
      <formula>"Alto"</formula>
    </cfRule>
    <cfRule type="cellIs" dxfId="1524" priority="1776" operator="equal">
      <formula>"Moderado"</formula>
    </cfRule>
    <cfRule type="cellIs" dxfId="1523" priority="1777" operator="equal">
      <formula>"Bajo"</formula>
    </cfRule>
  </conditionalFormatting>
  <conditionalFormatting sqref="N19:N21">
    <cfRule type="containsText" dxfId="1522" priority="1773" operator="containsText" text="❌">
      <formula>NOT(ISERROR(SEARCH("❌",N19)))</formula>
    </cfRule>
  </conditionalFormatting>
  <conditionalFormatting sqref="K22">
    <cfRule type="cellIs" dxfId="1521" priority="1768" operator="equal">
      <formula>"Muy Alta"</formula>
    </cfRule>
    <cfRule type="cellIs" dxfId="1520" priority="1769" operator="equal">
      <formula>"Alta"</formula>
    </cfRule>
    <cfRule type="cellIs" dxfId="1519" priority="1770" operator="equal">
      <formula>"Media"</formula>
    </cfRule>
    <cfRule type="cellIs" dxfId="1518" priority="1771" operator="equal">
      <formula>"Baja"</formula>
    </cfRule>
    <cfRule type="cellIs" dxfId="1517" priority="1772" operator="equal">
      <formula>"Muy Baja"</formula>
    </cfRule>
  </conditionalFormatting>
  <conditionalFormatting sqref="O22">
    <cfRule type="cellIs" dxfId="1516" priority="1763" operator="equal">
      <formula>"Catastrófico"</formula>
    </cfRule>
    <cfRule type="cellIs" dxfId="1515" priority="1764" operator="equal">
      <formula>"Mayor"</formula>
    </cfRule>
    <cfRule type="cellIs" dxfId="1514" priority="1765" operator="equal">
      <formula>"Moderado"</formula>
    </cfRule>
    <cfRule type="cellIs" dxfId="1513" priority="1766" operator="equal">
      <formula>"Menor"</formula>
    </cfRule>
    <cfRule type="cellIs" dxfId="1512" priority="1767" operator="equal">
      <formula>"Leve"</formula>
    </cfRule>
  </conditionalFormatting>
  <conditionalFormatting sqref="Q22">
    <cfRule type="cellIs" dxfId="1511" priority="1759" operator="equal">
      <formula>"Extremo"</formula>
    </cfRule>
    <cfRule type="cellIs" dxfId="1510" priority="1760" operator="equal">
      <formula>"Alto"</formula>
    </cfRule>
    <cfRule type="cellIs" dxfId="1509" priority="1761" operator="equal">
      <formula>"Moderado"</formula>
    </cfRule>
    <cfRule type="cellIs" dxfId="1508" priority="1762" operator="equal">
      <formula>"Bajo"</formula>
    </cfRule>
  </conditionalFormatting>
  <conditionalFormatting sqref="N22:N24">
    <cfRule type="containsText" dxfId="1507" priority="1758" operator="containsText" text="❌">
      <formula>NOT(ISERROR(SEARCH("❌",N22)))</formula>
    </cfRule>
  </conditionalFormatting>
  <conditionalFormatting sqref="K25">
    <cfRule type="cellIs" dxfId="1506" priority="1753" operator="equal">
      <formula>"Muy Alta"</formula>
    </cfRule>
    <cfRule type="cellIs" dxfId="1505" priority="1754" operator="equal">
      <formula>"Alta"</formula>
    </cfRule>
    <cfRule type="cellIs" dxfId="1504" priority="1755" operator="equal">
      <formula>"Media"</formula>
    </cfRule>
    <cfRule type="cellIs" dxfId="1503" priority="1756" operator="equal">
      <formula>"Baja"</formula>
    </cfRule>
    <cfRule type="cellIs" dxfId="1502" priority="1757" operator="equal">
      <formula>"Muy Baja"</formula>
    </cfRule>
  </conditionalFormatting>
  <conditionalFormatting sqref="O25">
    <cfRule type="cellIs" dxfId="1501" priority="1748" operator="equal">
      <formula>"Catastrófico"</formula>
    </cfRule>
    <cfRule type="cellIs" dxfId="1500" priority="1749" operator="equal">
      <formula>"Mayor"</formula>
    </cfRule>
    <cfRule type="cellIs" dxfId="1499" priority="1750" operator="equal">
      <formula>"Moderado"</formula>
    </cfRule>
    <cfRule type="cellIs" dxfId="1498" priority="1751" operator="equal">
      <formula>"Menor"</formula>
    </cfRule>
    <cfRule type="cellIs" dxfId="1497" priority="1752" operator="equal">
      <formula>"Leve"</formula>
    </cfRule>
  </conditionalFormatting>
  <conditionalFormatting sqref="Q25">
    <cfRule type="cellIs" dxfId="1496" priority="1744" operator="equal">
      <formula>"Extremo"</formula>
    </cfRule>
    <cfRule type="cellIs" dxfId="1495" priority="1745" operator="equal">
      <formula>"Alto"</formula>
    </cfRule>
    <cfRule type="cellIs" dxfId="1494" priority="1746" operator="equal">
      <formula>"Moderado"</formula>
    </cfRule>
    <cfRule type="cellIs" dxfId="1493" priority="1747" operator="equal">
      <formula>"Bajo"</formula>
    </cfRule>
  </conditionalFormatting>
  <conditionalFormatting sqref="N25:N27">
    <cfRule type="containsText" dxfId="1492" priority="1743" operator="containsText" text="❌">
      <formula>NOT(ISERROR(SEARCH("❌",N25)))</formula>
    </cfRule>
  </conditionalFormatting>
  <conditionalFormatting sqref="K28">
    <cfRule type="cellIs" dxfId="1491" priority="1738" operator="equal">
      <formula>"Muy Alta"</formula>
    </cfRule>
    <cfRule type="cellIs" dxfId="1490" priority="1739" operator="equal">
      <formula>"Alta"</formula>
    </cfRule>
    <cfRule type="cellIs" dxfId="1489" priority="1740" operator="equal">
      <formula>"Media"</formula>
    </cfRule>
    <cfRule type="cellIs" dxfId="1488" priority="1741" operator="equal">
      <formula>"Baja"</formula>
    </cfRule>
    <cfRule type="cellIs" dxfId="1487" priority="1742" operator="equal">
      <formula>"Muy Baja"</formula>
    </cfRule>
  </conditionalFormatting>
  <conditionalFormatting sqref="O28">
    <cfRule type="cellIs" dxfId="1486" priority="1733" operator="equal">
      <formula>"Catastrófico"</formula>
    </cfRule>
    <cfRule type="cellIs" dxfId="1485" priority="1734" operator="equal">
      <formula>"Mayor"</formula>
    </cfRule>
    <cfRule type="cellIs" dxfId="1484" priority="1735" operator="equal">
      <formula>"Moderado"</formula>
    </cfRule>
    <cfRule type="cellIs" dxfId="1483" priority="1736" operator="equal">
      <formula>"Menor"</formula>
    </cfRule>
    <cfRule type="cellIs" dxfId="1482" priority="1737" operator="equal">
      <formula>"Leve"</formula>
    </cfRule>
  </conditionalFormatting>
  <conditionalFormatting sqref="Q28">
    <cfRule type="cellIs" dxfId="1481" priority="1729" operator="equal">
      <formula>"Extremo"</formula>
    </cfRule>
    <cfRule type="cellIs" dxfId="1480" priority="1730" operator="equal">
      <formula>"Alto"</formula>
    </cfRule>
    <cfRule type="cellIs" dxfId="1479" priority="1731" operator="equal">
      <formula>"Moderado"</formula>
    </cfRule>
    <cfRule type="cellIs" dxfId="1478" priority="1732" operator="equal">
      <formula>"Bajo"</formula>
    </cfRule>
  </conditionalFormatting>
  <conditionalFormatting sqref="N28:N30">
    <cfRule type="containsText" dxfId="1477" priority="1728" operator="containsText" text="❌">
      <formula>NOT(ISERROR(SEARCH("❌",N28)))</formula>
    </cfRule>
  </conditionalFormatting>
  <conditionalFormatting sqref="K31">
    <cfRule type="cellIs" dxfId="1476" priority="1723" operator="equal">
      <formula>"Muy Alta"</formula>
    </cfRule>
    <cfRule type="cellIs" dxfId="1475" priority="1724" operator="equal">
      <formula>"Alta"</formula>
    </cfRule>
    <cfRule type="cellIs" dxfId="1474" priority="1725" operator="equal">
      <formula>"Media"</formula>
    </cfRule>
    <cfRule type="cellIs" dxfId="1473" priority="1726" operator="equal">
      <formula>"Baja"</formula>
    </cfRule>
    <cfRule type="cellIs" dxfId="1472" priority="1727" operator="equal">
      <formula>"Muy Baja"</formula>
    </cfRule>
  </conditionalFormatting>
  <conditionalFormatting sqref="O31">
    <cfRule type="cellIs" dxfId="1471" priority="1718" operator="equal">
      <formula>"Catastrófico"</formula>
    </cfRule>
    <cfRule type="cellIs" dxfId="1470" priority="1719" operator="equal">
      <formula>"Mayor"</formula>
    </cfRule>
    <cfRule type="cellIs" dxfId="1469" priority="1720" operator="equal">
      <formula>"Moderado"</formula>
    </cfRule>
    <cfRule type="cellIs" dxfId="1468" priority="1721" operator="equal">
      <formula>"Menor"</formula>
    </cfRule>
    <cfRule type="cellIs" dxfId="1467" priority="1722" operator="equal">
      <formula>"Leve"</formula>
    </cfRule>
  </conditionalFormatting>
  <conditionalFormatting sqref="Q31">
    <cfRule type="cellIs" dxfId="1466" priority="1714" operator="equal">
      <formula>"Extremo"</formula>
    </cfRule>
    <cfRule type="cellIs" dxfId="1465" priority="1715" operator="equal">
      <formula>"Alto"</formula>
    </cfRule>
    <cfRule type="cellIs" dxfId="1464" priority="1716" operator="equal">
      <formula>"Moderado"</formula>
    </cfRule>
    <cfRule type="cellIs" dxfId="1463" priority="1717" operator="equal">
      <formula>"Bajo"</formula>
    </cfRule>
  </conditionalFormatting>
  <conditionalFormatting sqref="N31:N33">
    <cfRule type="containsText" dxfId="1462" priority="1713" operator="containsText" text="❌">
      <formula>NOT(ISERROR(SEARCH("❌",N31)))</formula>
    </cfRule>
  </conditionalFormatting>
  <conditionalFormatting sqref="K34">
    <cfRule type="cellIs" dxfId="1461" priority="1708" operator="equal">
      <formula>"Muy Alta"</formula>
    </cfRule>
    <cfRule type="cellIs" dxfId="1460" priority="1709" operator="equal">
      <formula>"Alta"</formula>
    </cfRule>
    <cfRule type="cellIs" dxfId="1459" priority="1710" operator="equal">
      <formula>"Media"</formula>
    </cfRule>
    <cfRule type="cellIs" dxfId="1458" priority="1711" operator="equal">
      <formula>"Baja"</formula>
    </cfRule>
    <cfRule type="cellIs" dxfId="1457" priority="1712" operator="equal">
      <formula>"Muy Baja"</formula>
    </cfRule>
  </conditionalFormatting>
  <conditionalFormatting sqref="O34">
    <cfRule type="cellIs" dxfId="1456" priority="1703" operator="equal">
      <formula>"Catastrófico"</formula>
    </cfRule>
    <cfRule type="cellIs" dxfId="1455" priority="1704" operator="equal">
      <formula>"Mayor"</formula>
    </cfRule>
    <cfRule type="cellIs" dxfId="1454" priority="1705" operator="equal">
      <formula>"Moderado"</formula>
    </cfRule>
    <cfRule type="cellIs" dxfId="1453" priority="1706" operator="equal">
      <formula>"Menor"</formula>
    </cfRule>
    <cfRule type="cellIs" dxfId="1452" priority="1707" operator="equal">
      <formula>"Leve"</formula>
    </cfRule>
  </conditionalFormatting>
  <conditionalFormatting sqref="Q34">
    <cfRule type="cellIs" dxfId="1451" priority="1699" operator="equal">
      <formula>"Extremo"</formula>
    </cfRule>
    <cfRule type="cellIs" dxfId="1450" priority="1700" operator="equal">
      <formula>"Alto"</formula>
    </cfRule>
    <cfRule type="cellIs" dxfId="1449" priority="1701" operator="equal">
      <formula>"Moderado"</formula>
    </cfRule>
    <cfRule type="cellIs" dxfId="1448" priority="1702" operator="equal">
      <formula>"Bajo"</formula>
    </cfRule>
  </conditionalFormatting>
  <conditionalFormatting sqref="N34:N36">
    <cfRule type="containsText" dxfId="1447" priority="1698" operator="containsText" text="❌">
      <formula>NOT(ISERROR(SEARCH("❌",N34)))</formula>
    </cfRule>
  </conditionalFormatting>
  <conditionalFormatting sqref="K37">
    <cfRule type="cellIs" dxfId="1446" priority="1693" operator="equal">
      <formula>"Muy Alta"</formula>
    </cfRule>
    <cfRule type="cellIs" dxfId="1445" priority="1694" operator="equal">
      <formula>"Alta"</formula>
    </cfRule>
    <cfRule type="cellIs" dxfId="1444" priority="1695" operator="equal">
      <formula>"Media"</formula>
    </cfRule>
    <cfRule type="cellIs" dxfId="1443" priority="1696" operator="equal">
      <formula>"Baja"</formula>
    </cfRule>
    <cfRule type="cellIs" dxfId="1442" priority="1697" operator="equal">
      <formula>"Muy Baja"</formula>
    </cfRule>
  </conditionalFormatting>
  <conditionalFormatting sqref="O37">
    <cfRule type="cellIs" dxfId="1441" priority="1688" operator="equal">
      <formula>"Catastrófico"</formula>
    </cfRule>
    <cfRule type="cellIs" dxfId="1440" priority="1689" operator="equal">
      <formula>"Mayor"</formula>
    </cfRule>
    <cfRule type="cellIs" dxfId="1439" priority="1690" operator="equal">
      <formula>"Moderado"</formula>
    </cfRule>
    <cfRule type="cellIs" dxfId="1438" priority="1691" operator="equal">
      <formula>"Menor"</formula>
    </cfRule>
    <cfRule type="cellIs" dxfId="1437" priority="1692" operator="equal">
      <formula>"Leve"</formula>
    </cfRule>
  </conditionalFormatting>
  <conditionalFormatting sqref="Q37">
    <cfRule type="cellIs" dxfId="1436" priority="1684" operator="equal">
      <formula>"Extremo"</formula>
    </cfRule>
    <cfRule type="cellIs" dxfId="1435" priority="1685" operator="equal">
      <formula>"Alto"</formula>
    </cfRule>
    <cfRule type="cellIs" dxfId="1434" priority="1686" operator="equal">
      <formula>"Moderado"</formula>
    </cfRule>
    <cfRule type="cellIs" dxfId="1433" priority="1687" operator="equal">
      <formula>"Bajo"</formula>
    </cfRule>
  </conditionalFormatting>
  <conditionalFormatting sqref="N37:N39">
    <cfRule type="containsText" dxfId="1432" priority="1683" operator="containsText" text="❌">
      <formula>NOT(ISERROR(SEARCH("❌",N37)))</formula>
    </cfRule>
  </conditionalFormatting>
  <conditionalFormatting sqref="K40">
    <cfRule type="cellIs" dxfId="1431" priority="1663" operator="equal">
      <formula>"Muy Alta"</formula>
    </cfRule>
    <cfRule type="cellIs" dxfId="1430" priority="1664" operator="equal">
      <formula>"Alta"</formula>
    </cfRule>
    <cfRule type="cellIs" dxfId="1429" priority="1665" operator="equal">
      <formula>"Media"</formula>
    </cfRule>
    <cfRule type="cellIs" dxfId="1428" priority="1666" operator="equal">
      <formula>"Baja"</formula>
    </cfRule>
    <cfRule type="cellIs" dxfId="1427" priority="1667" operator="equal">
      <formula>"Muy Baja"</formula>
    </cfRule>
  </conditionalFormatting>
  <conditionalFormatting sqref="O40">
    <cfRule type="cellIs" dxfId="1426" priority="1658" operator="equal">
      <formula>"Catastrófico"</formula>
    </cfRule>
    <cfRule type="cellIs" dxfId="1425" priority="1659" operator="equal">
      <formula>"Mayor"</formula>
    </cfRule>
    <cfRule type="cellIs" dxfId="1424" priority="1660" operator="equal">
      <formula>"Moderado"</formula>
    </cfRule>
    <cfRule type="cellIs" dxfId="1423" priority="1661" operator="equal">
      <formula>"Menor"</formula>
    </cfRule>
    <cfRule type="cellIs" dxfId="1422" priority="1662" operator="equal">
      <formula>"Leve"</formula>
    </cfRule>
  </conditionalFormatting>
  <conditionalFormatting sqref="Q40">
    <cfRule type="cellIs" dxfId="1421" priority="1654" operator="equal">
      <formula>"Extremo"</formula>
    </cfRule>
    <cfRule type="cellIs" dxfId="1420" priority="1655" operator="equal">
      <formula>"Alto"</formula>
    </cfRule>
    <cfRule type="cellIs" dxfId="1419" priority="1656" operator="equal">
      <formula>"Moderado"</formula>
    </cfRule>
    <cfRule type="cellIs" dxfId="1418" priority="1657" operator="equal">
      <formula>"Bajo"</formula>
    </cfRule>
  </conditionalFormatting>
  <conditionalFormatting sqref="N40:N42">
    <cfRule type="containsText" dxfId="1417" priority="1653" operator="containsText" text="❌">
      <formula>NOT(ISERROR(SEARCH("❌",N40)))</formula>
    </cfRule>
  </conditionalFormatting>
  <conditionalFormatting sqref="K43">
    <cfRule type="cellIs" dxfId="1416" priority="1648" operator="equal">
      <formula>"Muy Alta"</formula>
    </cfRule>
    <cfRule type="cellIs" dxfId="1415" priority="1649" operator="equal">
      <formula>"Alta"</formula>
    </cfRule>
    <cfRule type="cellIs" dxfId="1414" priority="1650" operator="equal">
      <formula>"Media"</formula>
    </cfRule>
    <cfRule type="cellIs" dxfId="1413" priority="1651" operator="equal">
      <formula>"Baja"</formula>
    </cfRule>
    <cfRule type="cellIs" dxfId="1412" priority="1652" operator="equal">
      <formula>"Muy Baja"</formula>
    </cfRule>
  </conditionalFormatting>
  <conditionalFormatting sqref="O43">
    <cfRule type="cellIs" dxfId="1411" priority="1643" operator="equal">
      <formula>"Catastrófico"</formula>
    </cfRule>
    <cfRule type="cellIs" dxfId="1410" priority="1644" operator="equal">
      <formula>"Mayor"</formula>
    </cfRule>
    <cfRule type="cellIs" dxfId="1409" priority="1645" operator="equal">
      <formula>"Moderado"</formula>
    </cfRule>
    <cfRule type="cellIs" dxfId="1408" priority="1646" operator="equal">
      <formula>"Menor"</formula>
    </cfRule>
    <cfRule type="cellIs" dxfId="1407" priority="1647" operator="equal">
      <formula>"Leve"</formula>
    </cfRule>
  </conditionalFormatting>
  <conditionalFormatting sqref="Q43">
    <cfRule type="cellIs" dxfId="1406" priority="1639" operator="equal">
      <formula>"Extremo"</formula>
    </cfRule>
    <cfRule type="cellIs" dxfId="1405" priority="1640" operator="equal">
      <formula>"Alto"</formula>
    </cfRule>
    <cfRule type="cellIs" dxfId="1404" priority="1641" operator="equal">
      <formula>"Moderado"</formula>
    </cfRule>
    <cfRule type="cellIs" dxfId="1403" priority="1642" operator="equal">
      <formula>"Bajo"</formula>
    </cfRule>
  </conditionalFormatting>
  <conditionalFormatting sqref="N43:N45">
    <cfRule type="containsText" dxfId="1402" priority="1638" operator="containsText" text="❌">
      <formula>NOT(ISERROR(SEARCH("❌",N43)))</formula>
    </cfRule>
  </conditionalFormatting>
  <conditionalFormatting sqref="K46">
    <cfRule type="cellIs" dxfId="1401" priority="1633" operator="equal">
      <formula>"Muy Alta"</formula>
    </cfRule>
    <cfRule type="cellIs" dxfId="1400" priority="1634" operator="equal">
      <formula>"Alta"</formula>
    </cfRule>
    <cfRule type="cellIs" dxfId="1399" priority="1635" operator="equal">
      <formula>"Media"</formula>
    </cfRule>
    <cfRule type="cellIs" dxfId="1398" priority="1636" operator="equal">
      <formula>"Baja"</formula>
    </cfRule>
    <cfRule type="cellIs" dxfId="1397" priority="1637" operator="equal">
      <formula>"Muy Baja"</formula>
    </cfRule>
  </conditionalFormatting>
  <conditionalFormatting sqref="O46">
    <cfRule type="cellIs" dxfId="1396" priority="1628" operator="equal">
      <formula>"Catastrófico"</formula>
    </cfRule>
    <cfRule type="cellIs" dxfId="1395" priority="1629" operator="equal">
      <formula>"Mayor"</formula>
    </cfRule>
    <cfRule type="cellIs" dxfId="1394" priority="1630" operator="equal">
      <formula>"Moderado"</formula>
    </cfRule>
    <cfRule type="cellIs" dxfId="1393" priority="1631" operator="equal">
      <formula>"Menor"</formula>
    </cfRule>
    <cfRule type="cellIs" dxfId="1392" priority="1632" operator="equal">
      <formula>"Leve"</formula>
    </cfRule>
  </conditionalFormatting>
  <conditionalFormatting sqref="Q46">
    <cfRule type="cellIs" dxfId="1391" priority="1624" operator="equal">
      <formula>"Extremo"</formula>
    </cfRule>
    <cfRule type="cellIs" dxfId="1390" priority="1625" operator="equal">
      <formula>"Alto"</formula>
    </cfRule>
    <cfRule type="cellIs" dxfId="1389" priority="1626" operator="equal">
      <formula>"Moderado"</formula>
    </cfRule>
    <cfRule type="cellIs" dxfId="1388" priority="1627" operator="equal">
      <formula>"Bajo"</formula>
    </cfRule>
  </conditionalFormatting>
  <conditionalFormatting sqref="N46:N48">
    <cfRule type="containsText" dxfId="1387" priority="1623" operator="containsText" text="❌">
      <formula>NOT(ISERROR(SEARCH("❌",N46)))</formula>
    </cfRule>
  </conditionalFormatting>
  <conditionalFormatting sqref="K49">
    <cfRule type="cellIs" dxfId="1386" priority="1618" operator="equal">
      <formula>"Muy Alta"</formula>
    </cfRule>
    <cfRule type="cellIs" dxfId="1385" priority="1619" operator="equal">
      <formula>"Alta"</formula>
    </cfRule>
    <cfRule type="cellIs" dxfId="1384" priority="1620" operator="equal">
      <formula>"Media"</formula>
    </cfRule>
    <cfRule type="cellIs" dxfId="1383" priority="1621" operator="equal">
      <formula>"Baja"</formula>
    </cfRule>
    <cfRule type="cellIs" dxfId="1382" priority="1622" operator="equal">
      <formula>"Muy Baja"</formula>
    </cfRule>
  </conditionalFormatting>
  <conditionalFormatting sqref="O49">
    <cfRule type="cellIs" dxfId="1381" priority="1613" operator="equal">
      <formula>"Catastrófico"</formula>
    </cfRule>
    <cfRule type="cellIs" dxfId="1380" priority="1614" operator="equal">
      <formula>"Mayor"</formula>
    </cfRule>
    <cfRule type="cellIs" dxfId="1379" priority="1615" operator="equal">
      <formula>"Moderado"</formula>
    </cfRule>
    <cfRule type="cellIs" dxfId="1378" priority="1616" operator="equal">
      <formula>"Menor"</formula>
    </cfRule>
    <cfRule type="cellIs" dxfId="1377" priority="1617" operator="equal">
      <formula>"Leve"</formula>
    </cfRule>
  </conditionalFormatting>
  <conditionalFormatting sqref="Q49">
    <cfRule type="cellIs" dxfId="1376" priority="1609" operator="equal">
      <formula>"Extremo"</formula>
    </cfRule>
    <cfRule type="cellIs" dxfId="1375" priority="1610" operator="equal">
      <formula>"Alto"</formula>
    </cfRule>
    <cfRule type="cellIs" dxfId="1374" priority="1611" operator="equal">
      <formula>"Moderado"</formula>
    </cfRule>
    <cfRule type="cellIs" dxfId="1373" priority="1612" operator="equal">
      <formula>"Bajo"</formula>
    </cfRule>
  </conditionalFormatting>
  <conditionalFormatting sqref="N49:N51">
    <cfRule type="containsText" dxfId="1372" priority="1608" operator="containsText" text="❌">
      <formula>NOT(ISERROR(SEARCH("❌",N49)))</formula>
    </cfRule>
  </conditionalFormatting>
  <conditionalFormatting sqref="K52">
    <cfRule type="cellIs" dxfId="1371" priority="1603" operator="equal">
      <formula>"Muy Alta"</formula>
    </cfRule>
    <cfRule type="cellIs" dxfId="1370" priority="1604" operator="equal">
      <formula>"Alta"</formula>
    </cfRule>
    <cfRule type="cellIs" dxfId="1369" priority="1605" operator="equal">
      <formula>"Media"</formula>
    </cfRule>
    <cfRule type="cellIs" dxfId="1368" priority="1606" operator="equal">
      <formula>"Baja"</formula>
    </cfRule>
    <cfRule type="cellIs" dxfId="1367" priority="1607" operator="equal">
      <formula>"Muy Baja"</formula>
    </cfRule>
  </conditionalFormatting>
  <conditionalFormatting sqref="O52">
    <cfRule type="cellIs" dxfId="1366" priority="1598" operator="equal">
      <formula>"Catastrófico"</formula>
    </cfRule>
    <cfRule type="cellIs" dxfId="1365" priority="1599" operator="equal">
      <formula>"Mayor"</formula>
    </cfRule>
    <cfRule type="cellIs" dxfId="1364" priority="1600" operator="equal">
      <formula>"Moderado"</formula>
    </cfRule>
    <cfRule type="cellIs" dxfId="1363" priority="1601" operator="equal">
      <formula>"Menor"</formula>
    </cfRule>
    <cfRule type="cellIs" dxfId="1362" priority="1602" operator="equal">
      <formula>"Leve"</formula>
    </cfRule>
  </conditionalFormatting>
  <conditionalFormatting sqref="Q52">
    <cfRule type="cellIs" dxfId="1361" priority="1594" operator="equal">
      <formula>"Extremo"</formula>
    </cfRule>
    <cfRule type="cellIs" dxfId="1360" priority="1595" operator="equal">
      <formula>"Alto"</formula>
    </cfRule>
    <cfRule type="cellIs" dxfId="1359" priority="1596" operator="equal">
      <formula>"Moderado"</formula>
    </cfRule>
    <cfRule type="cellIs" dxfId="1358" priority="1597" operator="equal">
      <formula>"Bajo"</formula>
    </cfRule>
  </conditionalFormatting>
  <conditionalFormatting sqref="N52:N54">
    <cfRule type="containsText" dxfId="1357" priority="1593" operator="containsText" text="❌">
      <formula>NOT(ISERROR(SEARCH("❌",N52)))</formula>
    </cfRule>
  </conditionalFormatting>
  <conditionalFormatting sqref="K55">
    <cfRule type="cellIs" dxfId="1356" priority="1588" operator="equal">
      <formula>"Muy Alta"</formula>
    </cfRule>
    <cfRule type="cellIs" dxfId="1355" priority="1589" operator="equal">
      <formula>"Alta"</formula>
    </cfRule>
    <cfRule type="cellIs" dxfId="1354" priority="1590" operator="equal">
      <formula>"Media"</formula>
    </cfRule>
    <cfRule type="cellIs" dxfId="1353" priority="1591" operator="equal">
      <formula>"Baja"</formula>
    </cfRule>
    <cfRule type="cellIs" dxfId="1352" priority="1592" operator="equal">
      <formula>"Muy Baja"</formula>
    </cfRule>
  </conditionalFormatting>
  <conditionalFormatting sqref="O55">
    <cfRule type="cellIs" dxfId="1351" priority="1583" operator="equal">
      <formula>"Catastrófico"</formula>
    </cfRule>
    <cfRule type="cellIs" dxfId="1350" priority="1584" operator="equal">
      <formula>"Mayor"</formula>
    </cfRule>
    <cfRule type="cellIs" dxfId="1349" priority="1585" operator="equal">
      <formula>"Moderado"</formula>
    </cfRule>
    <cfRule type="cellIs" dxfId="1348" priority="1586" operator="equal">
      <formula>"Menor"</formula>
    </cfRule>
    <cfRule type="cellIs" dxfId="1347" priority="1587" operator="equal">
      <formula>"Leve"</formula>
    </cfRule>
  </conditionalFormatting>
  <conditionalFormatting sqref="Q55">
    <cfRule type="cellIs" dxfId="1346" priority="1579" operator="equal">
      <formula>"Extremo"</formula>
    </cfRule>
    <cfRule type="cellIs" dxfId="1345" priority="1580" operator="equal">
      <formula>"Alto"</formula>
    </cfRule>
    <cfRule type="cellIs" dxfId="1344" priority="1581" operator="equal">
      <formula>"Moderado"</formula>
    </cfRule>
    <cfRule type="cellIs" dxfId="1343" priority="1582" operator="equal">
      <formula>"Bajo"</formula>
    </cfRule>
  </conditionalFormatting>
  <conditionalFormatting sqref="N55:N57">
    <cfRule type="containsText" dxfId="1342" priority="1578" operator="containsText" text="❌">
      <formula>NOT(ISERROR(SEARCH("❌",N55)))</formula>
    </cfRule>
  </conditionalFormatting>
  <conditionalFormatting sqref="K58">
    <cfRule type="cellIs" dxfId="1341" priority="1573" operator="equal">
      <formula>"Muy Alta"</formula>
    </cfRule>
    <cfRule type="cellIs" dxfId="1340" priority="1574" operator="equal">
      <formula>"Alta"</formula>
    </cfRule>
    <cfRule type="cellIs" dxfId="1339" priority="1575" operator="equal">
      <formula>"Media"</formula>
    </cfRule>
    <cfRule type="cellIs" dxfId="1338" priority="1576" operator="equal">
      <formula>"Baja"</formula>
    </cfRule>
    <cfRule type="cellIs" dxfId="1337" priority="1577" operator="equal">
      <formula>"Muy Baja"</formula>
    </cfRule>
  </conditionalFormatting>
  <conditionalFormatting sqref="O58">
    <cfRule type="cellIs" dxfId="1336" priority="1568" operator="equal">
      <formula>"Catastrófico"</formula>
    </cfRule>
    <cfRule type="cellIs" dxfId="1335" priority="1569" operator="equal">
      <formula>"Mayor"</formula>
    </cfRule>
    <cfRule type="cellIs" dxfId="1334" priority="1570" operator="equal">
      <formula>"Moderado"</formula>
    </cfRule>
    <cfRule type="cellIs" dxfId="1333" priority="1571" operator="equal">
      <formula>"Menor"</formula>
    </cfRule>
    <cfRule type="cellIs" dxfId="1332" priority="1572" operator="equal">
      <formula>"Leve"</formula>
    </cfRule>
  </conditionalFormatting>
  <conditionalFormatting sqref="Q58">
    <cfRule type="cellIs" dxfId="1331" priority="1564" operator="equal">
      <formula>"Extremo"</formula>
    </cfRule>
    <cfRule type="cellIs" dxfId="1330" priority="1565" operator="equal">
      <formula>"Alto"</formula>
    </cfRule>
    <cfRule type="cellIs" dxfId="1329" priority="1566" operator="equal">
      <formula>"Moderado"</formula>
    </cfRule>
    <cfRule type="cellIs" dxfId="1328" priority="1567" operator="equal">
      <formula>"Bajo"</formula>
    </cfRule>
  </conditionalFormatting>
  <conditionalFormatting sqref="N58:N60">
    <cfRule type="containsText" dxfId="1327" priority="1563" operator="containsText" text="❌">
      <formula>NOT(ISERROR(SEARCH("❌",N58)))</formula>
    </cfRule>
  </conditionalFormatting>
  <conditionalFormatting sqref="K61">
    <cfRule type="cellIs" dxfId="1326" priority="1558" operator="equal">
      <formula>"Muy Alta"</formula>
    </cfRule>
    <cfRule type="cellIs" dxfId="1325" priority="1559" operator="equal">
      <formula>"Alta"</formula>
    </cfRule>
    <cfRule type="cellIs" dxfId="1324" priority="1560" operator="equal">
      <formula>"Media"</formula>
    </cfRule>
    <cfRule type="cellIs" dxfId="1323" priority="1561" operator="equal">
      <formula>"Baja"</formula>
    </cfRule>
    <cfRule type="cellIs" dxfId="1322" priority="1562" operator="equal">
      <formula>"Muy Baja"</formula>
    </cfRule>
  </conditionalFormatting>
  <conditionalFormatting sqref="O61">
    <cfRule type="cellIs" dxfId="1321" priority="1553" operator="equal">
      <formula>"Catastrófico"</formula>
    </cfRule>
    <cfRule type="cellIs" dxfId="1320" priority="1554" operator="equal">
      <formula>"Mayor"</formula>
    </cfRule>
    <cfRule type="cellIs" dxfId="1319" priority="1555" operator="equal">
      <formula>"Moderado"</formula>
    </cfRule>
    <cfRule type="cellIs" dxfId="1318" priority="1556" operator="equal">
      <formula>"Menor"</formula>
    </cfRule>
    <cfRule type="cellIs" dxfId="1317" priority="1557" operator="equal">
      <formula>"Leve"</formula>
    </cfRule>
  </conditionalFormatting>
  <conditionalFormatting sqref="Q61">
    <cfRule type="cellIs" dxfId="1316" priority="1549" operator="equal">
      <formula>"Extremo"</formula>
    </cfRule>
    <cfRule type="cellIs" dxfId="1315" priority="1550" operator="equal">
      <formula>"Alto"</formula>
    </cfRule>
    <cfRule type="cellIs" dxfId="1314" priority="1551" operator="equal">
      <formula>"Moderado"</formula>
    </cfRule>
    <cfRule type="cellIs" dxfId="1313" priority="1552" operator="equal">
      <formula>"Bajo"</formula>
    </cfRule>
  </conditionalFormatting>
  <conditionalFormatting sqref="N61:N63">
    <cfRule type="containsText" dxfId="1312" priority="1548" operator="containsText" text="❌">
      <formula>NOT(ISERROR(SEARCH("❌",N61)))</formula>
    </cfRule>
  </conditionalFormatting>
  <conditionalFormatting sqref="K64">
    <cfRule type="cellIs" dxfId="1311" priority="1543" operator="equal">
      <formula>"Muy Alta"</formula>
    </cfRule>
    <cfRule type="cellIs" dxfId="1310" priority="1544" operator="equal">
      <formula>"Alta"</formula>
    </cfRule>
    <cfRule type="cellIs" dxfId="1309" priority="1545" operator="equal">
      <formula>"Media"</formula>
    </cfRule>
    <cfRule type="cellIs" dxfId="1308" priority="1546" operator="equal">
      <formula>"Baja"</formula>
    </cfRule>
    <cfRule type="cellIs" dxfId="1307" priority="1547" operator="equal">
      <formula>"Muy Baja"</formula>
    </cfRule>
  </conditionalFormatting>
  <conditionalFormatting sqref="O64">
    <cfRule type="cellIs" dxfId="1306" priority="1538" operator="equal">
      <formula>"Catastrófico"</formula>
    </cfRule>
    <cfRule type="cellIs" dxfId="1305" priority="1539" operator="equal">
      <formula>"Mayor"</formula>
    </cfRule>
    <cfRule type="cellIs" dxfId="1304" priority="1540" operator="equal">
      <formula>"Moderado"</formula>
    </cfRule>
    <cfRule type="cellIs" dxfId="1303" priority="1541" operator="equal">
      <formula>"Menor"</formula>
    </cfRule>
    <cfRule type="cellIs" dxfId="1302" priority="1542" operator="equal">
      <formula>"Leve"</formula>
    </cfRule>
  </conditionalFormatting>
  <conditionalFormatting sqref="Q64">
    <cfRule type="cellIs" dxfId="1301" priority="1534" operator="equal">
      <formula>"Extremo"</formula>
    </cfRule>
    <cfRule type="cellIs" dxfId="1300" priority="1535" operator="equal">
      <formula>"Alto"</formula>
    </cfRule>
    <cfRule type="cellIs" dxfId="1299" priority="1536" operator="equal">
      <formula>"Moderado"</formula>
    </cfRule>
    <cfRule type="cellIs" dxfId="1298" priority="1537" operator="equal">
      <formula>"Bajo"</formula>
    </cfRule>
  </conditionalFormatting>
  <conditionalFormatting sqref="N64:N66">
    <cfRule type="containsText" dxfId="1297" priority="1533" operator="containsText" text="❌">
      <formula>NOT(ISERROR(SEARCH("❌",N64)))</formula>
    </cfRule>
  </conditionalFormatting>
  <conditionalFormatting sqref="K70">
    <cfRule type="cellIs" dxfId="1296" priority="1528" operator="equal">
      <formula>"Muy Alta"</formula>
    </cfRule>
    <cfRule type="cellIs" dxfId="1295" priority="1529" operator="equal">
      <formula>"Alta"</formula>
    </cfRule>
    <cfRule type="cellIs" dxfId="1294" priority="1530" operator="equal">
      <formula>"Media"</formula>
    </cfRule>
    <cfRule type="cellIs" dxfId="1293" priority="1531" operator="equal">
      <formula>"Baja"</formula>
    </cfRule>
    <cfRule type="cellIs" dxfId="1292" priority="1532" operator="equal">
      <formula>"Muy Baja"</formula>
    </cfRule>
  </conditionalFormatting>
  <conditionalFormatting sqref="O70">
    <cfRule type="cellIs" dxfId="1291" priority="1523" operator="equal">
      <formula>"Catastrófico"</formula>
    </cfRule>
    <cfRule type="cellIs" dxfId="1290" priority="1524" operator="equal">
      <formula>"Mayor"</formula>
    </cfRule>
    <cfRule type="cellIs" dxfId="1289" priority="1525" operator="equal">
      <formula>"Moderado"</formula>
    </cfRule>
    <cfRule type="cellIs" dxfId="1288" priority="1526" operator="equal">
      <formula>"Menor"</formula>
    </cfRule>
    <cfRule type="cellIs" dxfId="1287" priority="1527" operator="equal">
      <formula>"Leve"</formula>
    </cfRule>
  </conditionalFormatting>
  <conditionalFormatting sqref="Q70">
    <cfRule type="cellIs" dxfId="1286" priority="1519" operator="equal">
      <formula>"Extremo"</formula>
    </cfRule>
    <cfRule type="cellIs" dxfId="1285" priority="1520" operator="equal">
      <formula>"Alto"</formula>
    </cfRule>
    <cfRule type="cellIs" dxfId="1284" priority="1521" operator="equal">
      <formula>"Moderado"</formula>
    </cfRule>
    <cfRule type="cellIs" dxfId="1283" priority="1522" operator="equal">
      <formula>"Bajo"</formula>
    </cfRule>
  </conditionalFormatting>
  <conditionalFormatting sqref="N70:N72">
    <cfRule type="containsText" dxfId="1282" priority="1518" operator="containsText" text="❌">
      <formula>NOT(ISERROR(SEARCH("❌",N70)))</formula>
    </cfRule>
  </conditionalFormatting>
  <conditionalFormatting sqref="K73">
    <cfRule type="cellIs" dxfId="1281" priority="1513" operator="equal">
      <formula>"Muy Alta"</formula>
    </cfRule>
    <cfRule type="cellIs" dxfId="1280" priority="1514" operator="equal">
      <formula>"Alta"</formula>
    </cfRule>
    <cfRule type="cellIs" dxfId="1279" priority="1515" operator="equal">
      <formula>"Media"</formula>
    </cfRule>
    <cfRule type="cellIs" dxfId="1278" priority="1516" operator="equal">
      <formula>"Baja"</formula>
    </cfRule>
    <cfRule type="cellIs" dxfId="1277" priority="1517" operator="equal">
      <formula>"Muy Baja"</formula>
    </cfRule>
  </conditionalFormatting>
  <conditionalFormatting sqref="O73">
    <cfRule type="cellIs" dxfId="1276" priority="1508" operator="equal">
      <formula>"Catastrófico"</formula>
    </cfRule>
    <cfRule type="cellIs" dxfId="1275" priority="1509" operator="equal">
      <formula>"Mayor"</formula>
    </cfRule>
    <cfRule type="cellIs" dxfId="1274" priority="1510" operator="equal">
      <formula>"Moderado"</formula>
    </cfRule>
    <cfRule type="cellIs" dxfId="1273" priority="1511" operator="equal">
      <formula>"Menor"</formula>
    </cfRule>
    <cfRule type="cellIs" dxfId="1272" priority="1512" operator="equal">
      <formula>"Leve"</formula>
    </cfRule>
  </conditionalFormatting>
  <conditionalFormatting sqref="Q73">
    <cfRule type="cellIs" dxfId="1271" priority="1504" operator="equal">
      <formula>"Extremo"</formula>
    </cfRule>
    <cfRule type="cellIs" dxfId="1270" priority="1505" operator="equal">
      <formula>"Alto"</formula>
    </cfRule>
    <cfRule type="cellIs" dxfId="1269" priority="1506" operator="equal">
      <formula>"Moderado"</formula>
    </cfRule>
    <cfRule type="cellIs" dxfId="1268" priority="1507" operator="equal">
      <formula>"Bajo"</formula>
    </cfRule>
  </conditionalFormatting>
  <conditionalFormatting sqref="N73:N75">
    <cfRule type="containsText" dxfId="1267" priority="1503" operator="containsText" text="❌">
      <formula>NOT(ISERROR(SEARCH("❌",N73)))</formula>
    </cfRule>
  </conditionalFormatting>
  <conditionalFormatting sqref="K76">
    <cfRule type="cellIs" dxfId="1266" priority="1498" operator="equal">
      <formula>"Muy Alta"</formula>
    </cfRule>
    <cfRule type="cellIs" dxfId="1265" priority="1499" operator="equal">
      <formula>"Alta"</formula>
    </cfRule>
    <cfRule type="cellIs" dxfId="1264" priority="1500" operator="equal">
      <formula>"Media"</formula>
    </cfRule>
    <cfRule type="cellIs" dxfId="1263" priority="1501" operator="equal">
      <formula>"Baja"</formula>
    </cfRule>
    <cfRule type="cellIs" dxfId="1262" priority="1502" operator="equal">
      <formula>"Muy Baja"</formula>
    </cfRule>
  </conditionalFormatting>
  <conditionalFormatting sqref="O76">
    <cfRule type="cellIs" dxfId="1261" priority="1493" operator="equal">
      <formula>"Catastrófico"</formula>
    </cfRule>
    <cfRule type="cellIs" dxfId="1260" priority="1494" operator="equal">
      <formula>"Mayor"</formula>
    </cfRule>
    <cfRule type="cellIs" dxfId="1259" priority="1495" operator="equal">
      <formula>"Moderado"</formula>
    </cfRule>
    <cfRule type="cellIs" dxfId="1258" priority="1496" operator="equal">
      <formula>"Menor"</formula>
    </cfRule>
    <cfRule type="cellIs" dxfId="1257" priority="1497" operator="equal">
      <formula>"Leve"</formula>
    </cfRule>
  </conditionalFormatting>
  <conditionalFormatting sqref="Q76">
    <cfRule type="cellIs" dxfId="1256" priority="1489" operator="equal">
      <formula>"Extremo"</formula>
    </cfRule>
    <cfRule type="cellIs" dxfId="1255" priority="1490" operator="equal">
      <formula>"Alto"</formula>
    </cfRule>
    <cfRule type="cellIs" dxfId="1254" priority="1491" operator="equal">
      <formula>"Moderado"</formula>
    </cfRule>
    <cfRule type="cellIs" dxfId="1253" priority="1492" operator="equal">
      <formula>"Bajo"</formula>
    </cfRule>
  </conditionalFormatting>
  <conditionalFormatting sqref="N76:N78">
    <cfRule type="containsText" dxfId="1252" priority="1488" operator="containsText" text="❌">
      <formula>NOT(ISERROR(SEARCH("❌",N76)))</formula>
    </cfRule>
  </conditionalFormatting>
  <conditionalFormatting sqref="O79">
    <cfRule type="cellIs" dxfId="1251" priority="1478" operator="equal">
      <formula>"Catastrófico"</formula>
    </cfRule>
    <cfRule type="cellIs" dxfId="1250" priority="1479" operator="equal">
      <formula>"Mayor"</formula>
    </cfRule>
    <cfRule type="cellIs" dxfId="1249" priority="1480" operator="equal">
      <formula>"Moderado"</formula>
    </cfRule>
    <cfRule type="cellIs" dxfId="1248" priority="1481" operator="equal">
      <formula>"Menor"</formula>
    </cfRule>
    <cfRule type="cellIs" dxfId="1247" priority="1482" operator="equal">
      <formula>"Leve"</formula>
    </cfRule>
  </conditionalFormatting>
  <conditionalFormatting sqref="Q79">
    <cfRule type="cellIs" dxfId="1246" priority="1474" operator="equal">
      <formula>"Extremo"</formula>
    </cfRule>
    <cfRule type="cellIs" dxfId="1245" priority="1475" operator="equal">
      <formula>"Alto"</formula>
    </cfRule>
    <cfRule type="cellIs" dxfId="1244" priority="1476" operator="equal">
      <formula>"Moderado"</formula>
    </cfRule>
    <cfRule type="cellIs" dxfId="1243" priority="1477" operator="equal">
      <formula>"Bajo"</formula>
    </cfRule>
  </conditionalFormatting>
  <conditionalFormatting sqref="N79:N81">
    <cfRule type="containsText" dxfId="1242" priority="1473" operator="containsText" text="❌">
      <formula>NOT(ISERROR(SEARCH("❌",N79)))</formula>
    </cfRule>
  </conditionalFormatting>
  <conditionalFormatting sqref="K85">
    <cfRule type="cellIs" dxfId="1241" priority="1468" operator="equal">
      <formula>"Muy Alta"</formula>
    </cfRule>
    <cfRule type="cellIs" dxfId="1240" priority="1469" operator="equal">
      <formula>"Alta"</formula>
    </cfRule>
    <cfRule type="cellIs" dxfId="1239" priority="1470" operator="equal">
      <formula>"Media"</formula>
    </cfRule>
    <cfRule type="cellIs" dxfId="1238" priority="1471" operator="equal">
      <formula>"Baja"</formula>
    </cfRule>
    <cfRule type="cellIs" dxfId="1237" priority="1472" operator="equal">
      <formula>"Muy Baja"</formula>
    </cfRule>
  </conditionalFormatting>
  <conditionalFormatting sqref="O85">
    <cfRule type="cellIs" dxfId="1236" priority="1463" operator="equal">
      <formula>"Catastrófico"</formula>
    </cfRule>
    <cfRule type="cellIs" dxfId="1235" priority="1464" operator="equal">
      <formula>"Mayor"</formula>
    </cfRule>
    <cfRule type="cellIs" dxfId="1234" priority="1465" operator="equal">
      <formula>"Moderado"</formula>
    </cfRule>
    <cfRule type="cellIs" dxfId="1233" priority="1466" operator="equal">
      <formula>"Menor"</formula>
    </cfRule>
    <cfRule type="cellIs" dxfId="1232" priority="1467" operator="equal">
      <formula>"Leve"</formula>
    </cfRule>
  </conditionalFormatting>
  <conditionalFormatting sqref="Q85">
    <cfRule type="cellIs" dxfId="1231" priority="1459" operator="equal">
      <formula>"Extremo"</formula>
    </cfRule>
    <cfRule type="cellIs" dxfId="1230" priority="1460" operator="equal">
      <formula>"Alto"</formula>
    </cfRule>
    <cfRule type="cellIs" dxfId="1229" priority="1461" operator="equal">
      <formula>"Moderado"</formula>
    </cfRule>
    <cfRule type="cellIs" dxfId="1228" priority="1462" operator="equal">
      <formula>"Bajo"</formula>
    </cfRule>
  </conditionalFormatting>
  <conditionalFormatting sqref="N85:N87">
    <cfRule type="containsText" dxfId="1227" priority="1458" operator="containsText" text="❌">
      <formula>NOT(ISERROR(SEARCH("❌",N85)))</formula>
    </cfRule>
  </conditionalFormatting>
  <conditionalFormatting sqref="K88">
    <cfRule type="cellIs" dxfId="1226" priority="1453" operator="equal">
      <formula>"Muy Alta"</formula>
    </cfRule>
    <cfRule type="cellIs" dxfId="1225" priority="1454" operator="equal">
      <formula>"Alta"</formula>
    </cfRule>
    <cfRule type="cellIs" dxfId="1224" priority="1455" operator="equal">
      <formula>"Media"</formula>
    </cfRule>
    <cfRule type="cellIs" dxfId="1223" priority="1456" operator="equal">
      <formula>"Baja"</formula>
    </cfRule>
    <cfRule type="cellIs" dxfId="1222" priority="1457" operator="equal">
      <formula>"Muy Baja"</formula>
    </cfRule>
  </conditionalFormatting>
  <conditionalFormatting sqref="O88">
    <cfRule type="cellIs" dxfId="1221" priority="1448" operator="equal">
      <formula>"Catastrófico"</formula>
    </cfRule>
    <cfRule type="cellIs" dxfId="1220" priority="1449" operator="equal">
      <formula>"Mayor"</formula>
    </cfRule>
    <cfRule type="cellIs" dxfId="1219" priority="1450" operator="equal">
      <formula>"Moderado"</formula>
    </cfRule>
    <cfRule type="cellIs" dxfId="1218" priority="1451" operator="equal">
      <formula>"Menor"</formula>
    </cfRule>
    <cfRule type="cellIs" dxfId="1217" priority="1452" operator="equal">
      <formula>"Leve"</formula>
    </cfRule>
  </conditionalFormatting>
  <conditionalFormatting sqref="Q88">
    <cfRule type="cellIs" dxfId="1216" priority="1444" operator="equal">
      <formula>"Extremo"</formula>
    </cfRule>
    <cfRule type="cellIs" dxfId="1215" priority="1445" operator="equal">
      <formula>"Alto"</formula>
    </cfRule>
    <cfRule type="cellIs" dxfId="1214" priority="1446" operator="equal">
      <formula>"Moderado"</formula>
    </cfRule>
    <cfRule type="cellIs" dxfId="1213" priority="1447" operator="equal">
      <formula>"Bajo"</formula>
    </cfRule>
  </conditionalFormatting>
  <conditionalFormatting sqref="N88:N90">
    <cfRule type="containsText" dxfId="1212" priority="1443" operator="containsText" text="❌">
      <formula>NOT(ISERROR(SEARCH("❌",N88)))</formula>
    </cfRule>
  </conditionalFormatting>
  <conditionalFormatting sqref="K91">
    <cfRule type="cellIs" dxfId="1211" priority="1438" operator="equal">
      <formula>"Muy Alta"</formula>
    </cfRule>
    <cfRule type="cellIs" dxfId="1210" priority="1439" operator="equal">
      <formula>"Alta"</formula>
    </cfRule>
    <cfRule type="cellIs" dxfId="1209" priority="1440" operator="equal">
      <formula>"Media"</formula>
    </cfRule>
    <cfRule type="cellIs" dxfId="1208" priority="1441" operator="equal">
      <formula>"Baja"</formula>
    </cfRule>
    <cfRule type="cellIs" dxfId="1207" priority="1442" operator="equal">
      <formula>"Muy Baja"</formula>
    </cfRule>
  </conditionalFormatting>
  <conditionalFormatting sqref="O91">
    <cfRule type="cellIs" dxfId="1206" priority="1433" operator="equal">
      <formula>"Catastrófico"</formula>
    </cfRule>
    <cfRule type="cellIs" dxfId="1205" priority="1434" operator="equal">
      <formula>"Mayor"</formula>
    </cfRule>
    <cfRule type="cellIs" dxfId="1204" priority="1435" operator="equal">
      <formula>"Moderado"</formula>
    </cfRule>
    <cfRule type="cellIs" dxfId="1203" priority="1436" operator="equal">
      <formula>"Menor"</formula>
    </cfRule>
    <cfRule type="cellIs" dxfId="1202" priority="1437" operator="equal">
      <formula>"Leve"</formula>
    </cfRule>
  </conditionalFormatting>
  <conditionalFormatting sqref="Q91">
    <cfRule type="cellIs" dxfId="1201" priority="1429" operator="equal">
      <formula>"Extremo"</formula>
    </cfRule>
    <cfRule type="cellIs" dxfId="1200" priority="1430" operator="equal">
      <formula>"Alto"</formula>
    </cfRule>
    <cfRule type="cellIs" dxfId="1199" priority="1431" operator="equal">
      <formula>"Moderado"</formula>
    </cfRule>
    <cfRule type="cellIs" dxfId="1198" priority="1432" operator="equal">
      <formula>"Bajo"</formula>
    </cfRule>
  </conditionalFormatting>
  <conditionalFormatting sqref="N91:N93">
    <cfRule type="containsText" dxfId="1197" priority="1428" operator="containsText" text="❌">
      <formula>NOT(ISERROR(SEARCH("❌",N91)))</formula>
    </cfRule>
  </conditionalFormatting>
  <conditionalFormatting sqref="O94:O95">
    <cfRule type="cellIs" dxfId="1196" priority="1418" operator="equal">
      <formula>"Catastrófico"</formula>
    </cfRule>
    <cfRule type="cellIs" dxfId="1195" priority="1419" operator="equal">
      <formula>"Mayor"</formula>
    </cfRule>
    <cfRule type="cellIs" dxfId="1194" priority="1420" operator="equal">
      <formula>"Moderado"</formula>
    </cfRule>
    <cfRule type="cellIs" dxfId="1193" priority="1421" operator="equal">
      <formula>"Menor"</formula>
    </cfRule>
    <cfRule type="cellIs" dxfId="1192" priority="1422" operator="equal">
      <formula>"Leve"</formula>
    </cfRule>
  </conditionalFormatting>
  <conditionalFormatting sqref="Q94:Q95">
    <cfRule type="cellIs" dxfId="1191" priority="1414" operator="equal">
      <formula>"Extremo"</formula>
    </cfRule>
    <cfRule type="cellIs" dxfId="1190" priority="1415" operator="equal">
      <formula>"Alto"</formula>
    </cfRule>
    <cfRule type="cellIs" dxfId="1189" priority="1416" operator="equal">
      <formula>"Moderado"</formula>
    </cfRule>
    <cfRule type="cellIs" dxfId="1188" priority="1417" operator="equal">
      <formula>"Bajo"</formula>
    </cfRule>
  </conditionalFormatting>
  <conditionalFormatting sqref="N94:N96">
    <cfRule type="containsText" dxfId="1187" priority="1413" operator="containsText" text="❌">
      <formula>NOT(ISERROR(SEARCH("❌",N94)))</formula>
    </cfRule>
  </conditionalFormatting>
  <conditionalFormatting sqref="K100">
    <cfRule type="cellIs" dxfId="1186" priority="1393" operator="equal">
      <formula>"Muy Alta"</formula>
    </cfRule>
    <cfRule type="cellIs" dxfId="1185" priority="1394" operator="equal">
      <formula>"Alta"</formula>
    </cfRule>
    <cfRule type="cellIs" dxfId="1184" priority="1395" operator="equal">
      <formula>"Media"</formula>
    </cfRule>
    <cfRule type="cellIs" dxfId="1183" priority="1396" operator="equal">
      <formula>"Baja"</formula>
    </cfRule>
    <cfRule type="cellIs" dxfId="1182" priority="1397" operator="equal">
      <formula>"Muy Baja"</formula>
    </cfRule>
  </conditionalFormatting>
  <conditionalFormatting sqref="O100">
    <cfRule type="cellIs" dxfId="1181" priority="1388" operator="equal">
      <formula>"Catastrófico"</formula>
    </cfRule>
    <cfRule type="cellIs" dxfId="1180" priority="1389" operator="equal">
      <formula>"Mayor"</formula>
    </cfRule>
    <cfRule type="cellIs" dxfId="1179" priority="1390" operator="equal">
      <formula>"Moderado"</formula>
    </cfRule>
    <cfRule type="cellIs" dxfId="1178" priority="1391" operator="equal">
      <formula>"Menor"</formula>
    </cfRule>
    <cfRule type="cellIs" dxfId="1177" priority="1392" operator="equal">
      <formula>"Leve"</formula>
    </cfRule>
  </conditionalFormatting>
  <conditionalFormatting sqref="Q100">
    <cfRule type="cellIs" dxfId="1176" priority="1384" operator="equal">
      <formula>"Extremo"</formula>
    </cfRule>
    <cfRule type="cellIs" dxfId="1175" priority="1385" operator="equal">
      <formula>"Alto"</formula>
    </cfRule>
    <cfRule type="cellIs" dxfId="1174" priority="1386" operator="equal">
      <formula>"Moderado"</formula>
    </cfRule>
    <cfRule type="cellIs" dxfId="1173" priority="1387" operator="equal">
      <formula>"Bajo"</formula>
    </cfRule>
  </conditionalFormatting>
  <conditionalFormatting sqref="N100:N102">
    <cfRule type="containsText" dxfId="1172" priority="1383" operator="containsText" text="❌">
      <formula>NOT(ISERROR(SEARCH("❌",N100)))</formula>
    </cfRule>
  </conditionalFormatting>
  <conditionalFormatting sqref="K103">
    <cfRule type="cellIs" dxfId="1171" priority="1378" operator="equal">
      <formula>"Muy Alta"</formula>
    </cfRule>
    <cfRule type="cellIs" dxfId="1170" priority="1379" operator="equal">
      <formula>"Alta"</formula>
    </cfRule>
    <cfRule type="cellIs" dxfId="1169" priority="1380" operator="equal">
      <formula>"Media"</formula>
    </cfRule>
    <cfRule type="cellIs" dxfId="1168" priority="1381" operator="equal">
      <formula>"Baja"</formula>
    </cfRule>
    <cfRule type="cellIs" dxfId="1167" priority="1382" operator="equal">
      <formula>"Muy Baja"</formula>
    </cfRule>
  </conditionalFormatting>
  <conditionalFormatting sqref="O103">
    <cfRule type="cellIs" dxfId="1166" priority="1373" operator="equal">
      <formula>"Catastrófico"</formula>
    </cfRule>
    <cfRule type="cellIs" dxfId="1165" priority="1374" operator="equal">
      <formula>"Mayor"</formula>
    </cfRule>
    <cfRule type="cellIs" dxfId="1164" priority="1375" operator="equal">
      <formula>"Moderado"</formula>
    </cfRule>
    <cfRule type="cellIs" dxfId="1163" priority="1376" operator="equal">
      <formula>"Menor"</formula>
    </cfRule>
    <cfRule type="cellIs" dxfId="1162" priority="1377" operator="equal">
      <formula>"Leve"</formula>
    </cfRule>
  </conditionalFormatting>
  <conditionalFormatting sqref="Q103">
    <cfRule type="cellIs" dxfId="1161" priority="1369" operator="equal">
      <formula>"Extremo"</formula>
    </cfRule>
    <cfRule type="cellIs" dxfId="1160" priority="1370" operator="equal">
      <formula>"Alto"</formula>
    </cfRule>
    <cfRule type="cellIs" dxfId="1159" priority="1371" operator="equal">
      <formula>"Moderado"</formula>
    </cfRule>
    <cfRule type="cellIs" dxfId="1158" priority="1372" operator="equal">
      <formula>"Bajo"</formula>
    </cfRule>
  </conditionalFormatting>
  <conditionalFormatting sqref="N103:N105">
    <cfRule type="containsText" dxfId="1157" priority="1368" operator="containsText" text="❌">
      <formula>NOT(ISERROR(SEARCH("❌",N103)))</formula>
    </cfRule>
  </conditionalFormatting>
  <conditionalFormatting sqref="K121">
    <cfRule type="cellIs" dxfId="1156" priority="1363" operator="equal">
      <formula>"Muy Alta"</formula>
    </cfRule>
    <cfRule type="cellIs" dxfId="1155" priority="1364" operator="equal">
      <formula>"Alta"</formula>
    </cfRule>
    <cfRule type="cellIs" dxfId="1154" priority="1365" operator="equal">
      <formula>"Media"</formula>
    </cfRule>
    <cfRule type="cellIs" dxfId="1153" priority="1366" operator="equal">
      <formula>"Baja"</formula>
    </cfRule>
    <cfRule type="cellIs" dxfId="1152" priority="1367" operator="equal">
      <formula>"Muy Baja"</formula>
    </cfRule>
  </conditionalFormatting>
  <conditionalFormatting sqref="O121">
    <cfRule type="cellIs" dxfId="1151" priority="1358" operator="equal">
      <formula>"Catastrófico"</formula>
    </cfRule>
    <cfRule type="cellIs" dxfId="1150" priority="1359" operator="equal">
      <formula>"Mayor"</formula>
    </cfRule>
    <cfRule type="cellIs" dxfId="1149" priority="1360" operator="equal">
      <formula>"Moderado"</formula>
    </cfRule>
    <cfRule type="cellIs" dxfId="1148" priority="1361" operator="equal">
      <formula>"Menor"</formula>
    </cfRule>
    <cfRule type="cellIs" dxfId="1147" priority="1362" operator="equal">
      <formula>"Leve"</formula>
    </cfRule>
  </conditionalFormatting>
  <conditionalFormatting sqref="Q121">
    <cfRule type="cellIs" dxfId="1146" priority="1354" operator="equal">
      <formula>"Extremo"</formula>
    </cfRule>
    <cfRule type="cellIs" dxfId="1145" priority="1355" operator="equal">
      <formula>"Alto"</formula>
    </cfRule>
    <cfRule type="cellIs" dxfId="1144" priority="1356" operator="equal">
      <formula>"Moderado"</formula>
    </cfRule>
    <cfRule type="cellIs" dxfId="1143" priority="1357" operator="equal">
      <formula>"Bajo"</formula>
    </cfRule>
  </conditionalFormatting>
  <conditionalFormatting sqref="N121:N123">
    <cfRule type="containsText" dxfId="1142" priority="1353" operator="containsText" text="❌">
      <formula>NOT(ISERROR(SEARCH("❌",N121)))</formula>
    </cfRule>
  </conditionalFormatting>
  <conditionalFormatting sqref="AB106">
    <cfRule type="cellIs" dxfId="1141" priority="1348" operator="equal">
      <formula>"Muy Alta"</formula>
    </cfRule>
    <cfRule type="cellIs" dxfId="1140" priority="1349" operator="equal">
      <formula>"Alta"</formula>
    </cfRule>
    <cfRule type="cellIs" dxfId="1139" priority="1350" operator="equal">
      <formula>"Media"</formula>
    </cfRule>
    <cfRule type="cellIs" dxfId="1138" priority="1351" operator="equal">
      <formula>"Baja"</formula>
    </cfRule>
    <cfRule type="cellIs" dxfId="1137" priority="1352" operator="equal">
      <formula>"Muy Baja"</formula>
    </cfRule>
  </conditionalFormatting>
  <conditionalFormatting sqref="AD106">
    <cfRule type="cellIs" dxfId="1136" priority="1343" operator="equal">
      <formula>"Catastrófico"</formula>
    </cfRule>
    <cfRule type="cellIs" dxfId="1135" priority="1344" operator="equal">
      <formula>"Mayor"</formula>
    </cfRule>
    <cfRule type="cellIs" dxfId="1134" priority="1345" operator="equal">
      <formula>"Moderado"</formula>
    </cfRule>
    <cfRule type="cellIs" dxfId="1133" priority="1346" operator="equal">
      <formula>"Menor"</formula>
    </cfRule>
    <cfRule type="cellIs" dxfId="1132" priority="1347" operator="equal">
      <formula>"Leve"</formula>
    </cfRule>
  </conditionalFormatting>
  <conditionalFormatting sqref="AF106">
    <cfRule type="cellIs" dxfId="1131" priority="1339" operator="equal">
      <formula>"Extremo"</formula>
    </cfRule>
    <cfRule type="cellIs" dxfId="1130" priority="1340" operator="equal">
      <formula>"Alto"</formula>
    </cfRule>
    <cfRule type="cellIs" dxfId="1129" priority="1341" operator="equal">
      <formula>"Moderado"</formula>
    </cfRule>
    <cfRule type="cellIs" dxfId="1128" priority="1342" operator="equal">
      <formula>"Bajo"</formula>
    </cfRule>
  </conditionalFormatting>
  <conditionalFormatting sqref="AB107">
    <cfRule type="cellIs" dxfId="1127" priority="1334" operator="equal">
      <formula>"Muy Alta"</formula>
    </cfRule>
    <cfRule type="cellIs" dxfId="1126" priority="1335" operator="equal">
      <formula>"Alta"</formula>
    </cfRule>
    <cfRule type="cellIs" dxfId="1125" priority="1336" operator="equal">
      <formula>"Media"</formula>
    </cfRule>
    <cfRule type="cellIs" dxfId="1124" priority="1337" operator="equal">
      <formula>"Baja"</formula>
    </cfRule>
    <cfRule type="cellIs" dxfId="1123" priority="1338" operator="equal">
      <formula>"Muy Baja"</formula>
    </cfRule>
  </conditionalFormatting>
  <conditionalFormatting sqref="AD107">
    <cfRule type="cellIs" dxfId="1122" priority="1329" operator="equal">
      <formula>"Catastrófico"</formula>
    </cfRule>
    <cfRule type="cellIs" dxfId="1121" priority="1330" operator="equal">
      <formula>"Mayor"</formula>
    </cfRule>
    <cfRule type="cellIs" dxfId="1120" priority="1331" operator="equal">
      <formula>"Moderado"</formula>
    </cfRule>
    <cfRule type="cellIs" dxfId="1119" priority="1332" operator="equal">
      <formula>"Menor"</formula>
    </cfRule>
    <cfRule type="cellIs" dxfId="1118" priority="1333" operator="equal">
      <formula>"Leve"</formula>
    </cfRule>
  </conditionalFormatting>
  <conditionalFormatting sqref="AF107">
    <cfRule type="cellIs" dxfId="1117" priority="1325" operator="equal">
      <formula>"Extremo"</formula>
    </cfRule>
    <cfRule type="cellIs" dxfId="1116" priority="1326" operator="equal">
      <formula>"Alto"</formula>
    </cfRule>
    <cfRule type="cellIs" dxfId="1115" priority="1327" operator="equal">
      <formula>"Moderado"</formula>
    </cfRule>
    <cfRule type="cellIs" dxfId="1114" priority="1328" operator="equal">
      <formula>"Bajo"</formula>
    </cfRule>
  </conditionalFormatting>
  <conditionalFormatting sqref="AB108">
    <cfRule type="cellIs" dxfId="1113" priority="1320" operator="equal">
      <formula>"Muy Alta"</formula>
    </cfRule>
    <cfRule type="cellIs" dxfId="1112" priority="1321" operator="equal">
      <formula>"Alta"</formula>
    </cfRule>
    <cfRule type="cellIs" dxfId="1111" priority="1322" operator="equal">
      <formula>"Media"</formula>
    </cfRule>
    <cfRule type="cellIs" dxfId="1110" priority="1323" operator="equal">
      <formula>"Baja"</formula>
    </cfRule>
    <cfRule type="cellIs" dxfId="1109" priority="1324" operator="equal">
      <formula>"Muy Baja"</formula>
    </cfRule>
  </conditionalFormatting>
  <conditionalFormatting sqref="AD108">
    <cfRule type="cellIs" dxfId="1108" priority="1315" operator="equal">
      <formula>"Catastrófico"</formula>
    </cfRule>
    <cfRule type="cellIs" dxfId="1107" priority="1316" operator="equal">
      <formula>"Mayor"</formula>
    </cfRule>
    <cfRule type="cellIs" dxfId="1106" priority="1317" operator="equal">
      <formula>"Moderado"</formula>
    </cfRule>
    <cfRule type="cellIs" dxfId="1105" priority="1318" operator="equal">
      <formula>"Menor"</formula>
    </cfRule>
    <cfRule type="cellIs" dxfId="1104" priority="1319" operator="equal">
      <formula>"Leve"</formula>
    </cfRule>
  </conditionalFormatting>
  <conditionalFormatting sqref="AF108">
    <cfRule type="cellIs" dxfId="1103" priority="1311" operator="equal">
      <formula>"Extremo"</formula>
    </cfRule>
    <cfRule type="cellIs" dxfId="1102" priority="1312" operator="equal">
      <formula>"Alto"</formula>
    </cfRule>
    <cfRule type="cellIs" dxfId="1101" priority="1313" operator="equal">
      <formula>"Moderado"</formula>
    </cfRule>
    <cfRule type="cellIs" dxfId="1100" priority="1314" operator="equal">
      <formula>"Bajo"</formula>
    </cfRule>
  </conditionalFormatting>
  <conditionalFormatting sqref="K106">
    <cfRule type="cellIs" dxfId="1099" priority="1306" operator="equal">
      <formula>"Muy Alta"</formula>
    </cfRule>
    <cfRule type="cellIs" dxfId="1098" priority="1307" operator="equal">
      <formula>"Alta"</formula>
    </cfRule>
    <cfRule type="cellIs" dxfId="1097" priority="1308" operator="equal">
      <formula>"Media"</formula>
    </cfRule>
    <cfRule type="cellIs" dxfId="1096" priority="1309" operator="equal">
      <formula>"Baja"</formula>
    </cfRule>
    <cfRule type="cellIs" dxfId="1095" priority="1310" operator="equal">
      <formula>"Muy Baja"</formula>
    </cfRule>
  </conditionalFormatting>
  <conditionalFormatting sqref="O106">
    <cfRule type="cellIs" dxfId="1094" priority="1301" operator="equal">
      <formula>"Catastrófico"</formula>
    </cfRule>
    <cfRule type="cellIs" dxfId="1093" priority="1302" operator="equal">
      <formula>"Mayor"</formula>
    </cfRule>
    <cfRule type="cellIs" dxfId="1092" priority="1303" operator="equal">
      <formula>"Moderado"</formula>
    </cfRule>
    <cfRule type="cellIs" dxfId="1091" priority="1304" operator="equal">
      <formula>"Menor"</formula>
    </cfRule>
    <cfRule type="cellIs" dxfId="1090" priority="1305" operator="equal">
      <formula>"Leve"</formula>
    </cfRule>
  </conditionalFormatting>
  <conditionalFormatting sqref="Q106">
    <cfRule type="cellIs" dxfId="1089" priority="1297" operator="equal">
      <formula>"Extremo"</formula>
    </cfRule>
    <cfRule type="cellIs" dxfId="1088" priority="1298" operator="equal">
      <formula>"Alto"</formula>
    </cfRule>
    <cfRule type="cellIs" dxfId="1087" priority="1299" operator="equal">
      <formula>"Moderado"</formula>
    </cfRule>
    <cfRule type="cellIs" dxfId="1086" priority="1300" operator="equal">
      <formula>"Bajo"</formula>
    </cfRule>
  </conditionalFormatting>
  <conditionalFormatting sqref="N106:N108">
    <cfRule type="containsText" dxfId="1085" priority="1296" operator="containsText" text="❌">
      <formula>NOT(ISERROR(SEARCH("❌",N106)))</formula>
    </cfRule>
  </conditionalFormatting>
  <conditionalFormatting sqref="AB109">
    <cfRule type="cellIs" dxfId="1084" priority="1291" operator="equal">
      <formula>"Muy Alta"</formula>
    </cfRule>
    <cfRule type="cellIs" dxfId="1083" priority="1292" operator="equal">
      <formula>"Alta"</formula>
    </cfRule>
    <cfRule type="cellIs" dxfId="1082" priority="1293" operator="equal">
      <formula>"Media"</formula>
    </cfRule>
    <cfRule type="cellIs" dxfId="1081" priority="1294" operator="equal">
      <formula>"Baja"</formula>
    </cfRule>
    <cfRule type="cellIs" dxfId="1080" priority="1295" operator="equal">
      <formula>"Muy Baja"</formula>
    </cfRule>
  </conditionalFormatting>
  <conditionalFormatting sqref="AD109">
    <cfRule type="cellIs" dxfId="1079" priority="1286" operator="equal">
      <formula>"Catastrófico"</formula>
    </cfRule>
    <cfRule type="cellIs" dxfId="1078" priority="1287" operator="equal">
      <formula>"Mayor"</formula>
    </cfRule>
    <cfRule type="cellIs" dxfId="1077" priority="1288" operator="equal">
      <formula>"Moderado"</formula>
    </cfRule>
    <cfRule type="cellIs" dxfId="1076" priority="1289" operator="equal">
      <formula>"Menor"</formula>
    </cfRule>
    <cfRule type="cellIs" dxfId="1075" priority="1290" operator="equal">
      <formula>"Leve"</formula>
    </cfRule>
  </conditionalFormatting>
  <conditionalFormatting sqref="AF109">
    <cfRule type="cellIs" dxfId="1074" priority="1282" operator="equal">
      <formula>"Extremo"</formula>
    </cfRule>
    <cfRule type="cellIs" dxfId="1073" priority="1283" operator="equal">
      <formula>"Alto"</formula>
    </cfRule>
    <cfRule type="cellIs" dxfId="1072" priority="1284" operator="equal">
      <formula>"Moderado"</formula>
    </cfRule>
    <cfRule type="cellIs" dxfId="1071" priority="1285" operator="equal">
      <formula>"Bajo"</formula>
    </cfRule>
  </conditionalFormatting>
  <conditionalFormatting sqref="AB110">
    <cfRule type="cellIs" dxfId="1070" priority="1277" operator="equal">
      <formula>"Muy Alta"</formula>
    </cfRule>
    <cfRule type="cellIs" dxfId="1069" priority="1278" operator="equal">
      <formula>"Alta"</formula>
    </cfRule>
    <cfRule type="cellIs" dxfId="1068" priority="1279" operator="equal">
      <formula>"Media"</formula>
    </cfRule>
    <cfRule type="cellIs" dxfId="1067" priority="1280" operator="equal">
      <formula>"Baja"</formula>
    </cfRule>
    <cfRule type="cellIs" dxfId="1066" priority="1281" operator="equal">
      <formula>"Muy Baja"</formula>
    </cfRule>
  </conditionalFormatting>
  <conditionalFormatting sqref="AD110">
    <cfRule type="cellIs" dxfId="1065" priority="1272" operator="equal">
      <formula>"Catastrófico"</formula>
    </cfRule>
    <cfRule type="cellIs" dxfId="1064" priority="1273" operator="equal">
      <formula>"Mayor"</formula>
    </cfRule>
    <cfRule type="cellIs" dxfId="1063" priority="1274" operator="equal">
      <formula>"Moderado"</formula>
    </cfRule>
    <cfRule type="cellIs" dxfId="1062" priority="1275" operator="equal">
      <formula>"Menor"</formula>
    </cfRule>
    <cfRule type="cellIs" dxfId="1061" priority="1276" operator="equal">
      <formula>"Leve"</formula>
    </cfRule>
  </conditionalFormatting>
  <conditionalFormatting sqref="AF110">
    <cfRule type="cellIs" dxfId="1060" priority="1268" operator="equal">
      <formula>"Extremo"</formula>
    </cfRule>
    <cfRule type="cellIs" dxfId="1059" priority="1269" operator="equal">
      <formula>"Alto"</formula>
    </cfRule>
    <cfRule type="cellIs" dxfId="1058" priority="1270" operator="equal">
      <formula>"Moderado"</formula>
    </cfRule>
    <cfRule type="cellIs" dxfId="1057" priority="1271" operator="equal">
      <formula>"Bajo"</formula>
    </cfRule>
  </conditionalFormatting>
  <conditionalFormatting sqref="AB111">
    <cfRule type="cellIs" dxfId="1056" priority="1263" operator="equal">
      <formula>"Muy Alta"</formula>
    </cfRule>
    <cfRule type="cellIs" dxfId="1055" priority="1264" operator="equal">
      <formula>"Alta"</formula>
    </cfRule>
    <cfRule type="cellIs" dxfId="1054" priority="1265" operator="equal">
      <formula>"Media"</formula>
    </cfRule>
    <cfRule type="cellIs" dxfId="1053" priority="1266" operator="equal">
      <formula>"Baja"</formula>
    </cfRule>
    <cfRule type="cellIs" dxfId="1052" priority="1267" operator="equal">
      <formula>"Muy Baja"</formula>
    </cfRule>
  </conditionalFormatting>
  <conditionalFormatting sqref="AD111">
    <cfRule type="cellIs" dxfId="1051" priority="1258" operator="equal">
      <formula>"Catastrófico"</formula>
    </cfRule>
    <cfRule type="cellIs" dxfId="1050" priority="1259" operator="equal">
      <formula>"Mayor"</formula>
    </cfRule>
    <cfRule type="cellIs" dxfId="1049" priority="1260" operator="equal">
      <formula>"Moderado"</formula>
    </cfRule>
    <cfRule type="cellIs" dxfId="1048" priority="1261" operator="equal">
      <formula>"Menor"</formula>
    </cfRule>
    <cfRule type="cellIs" dxfId="1047" priority="1262" operator="equal">
      <formula>"Leve"</formula>
    </cfRule>
  </conditionalFormatting>
  <conditionalFormatting sqref="AF111">
    <cfRule type="cellIs" dxfId="1046" priority="1254" operator="equal">
      <formula>"Extremo"</formula>
    </cfRule>
    <cfRule type="cellIs" dxfId="1045" priority="1255" operator="equal">
      <formula>"Alto"</formula>
    </cfRule>
    <cfRule type="cellIs" dxfId="1044" priority="1256" operator="equal">
      <formula>"Moderado"</formula>
    </cfRule>
    <cfRule type="cellIs" dxfId="1043" priority="1257" operator="equal">
      <formula>"Bajo"</formula>
    </cfRule>
  </conditionalFormatting>
  <conditionalFormatting sqref="K109">
    <cfRule type="cellIs" dxfId="1042" priority="1249" operator="equal">
      <formula>"Muy Alta"</formula>
    </cfRule>
    <cfRule type="cellIs" dxfId="1041" priority="1250" operator="equal">
      <formula>"Alta"</formula>
    </cfRule>
    <cfRule type="cellIs" dxfId="1040" priority="1251" operator="equal">
      <formula>"Media"</formula>
    </cfRule>
    <cfRule type="cellIs" dxfId="1039" priority="1252" operator="equal">
      <formula>"Baja"</formula>
    </cfRule>
    <cfRule type="cellIs" dxfId="1038" priority="1253" operator="equal">
      <formula>"Muy Baja"</formula>
    </cfRule>
  </conditionalFormatting>
  <conditionalFormatting sqref="O109">
    <cfRule type="cellIs" dxfId="1037" priority="1244" operator="equal">
      <formula>"Catastrófico"</formula>
    </cfRule>
    <cfRule type="cellIs" dxfId="1036" priority="1245" operator="equal">
      <formula>"Mayor"</formula>
    </cfRule>
    <cfRule type="cellIs" dxfId="1035" priority="1246" operator="equal">
      <formula>"Moderado"</formula>
    </cfRule>
    <cfRule type="cellIs" dxfId="1034" priority="1247" operator="equal">
      <formula>"Menor"</formula>
    </cfRule>
    <cfRule type="cellIs" dxfId="1033" priority="1248" operator="equal">
      <formula>"Leve"</formula>
    </cfRule>
  </conditionalFormatting>
  <conditionalFormatting sqref="Q109">
    <cfRule type="cellIs" dxfId="1032" priority="1240" operator="equal">
      <formula>"Extremo"</formula>
    </cfRule>
    <cfRule type="cellIs" dxfId="1031" priority="1241" operator="equal">
      <formula>"Alto"</formula>
    </cfRule>
    <cfRule type="cellIs" dxfId="1030" priority="1242" operator="equal">
      <formula>"Moderado"</formula>
    </cfRule>
    <cfRule type="cellIs" dxfId="1029" priority="1243" operator="equal">
      <formula>"Bajo"</formula>
    </cfRule>
  </conditionalFormatting>
  <conditionalFormatting sqref="N109:N111">
    <cfRule type="containsText" dxfId="1028" priority="1239" operator="containsText" text="❌">
      <formula>NOT(ISERROR(SEARCH("❌",N109)))</formula>
    </cfRule>
  </conditionalFormatting>
  <conditionalFormatting sqref="AB112">
    <cfRule type="cellIs" dxfId="1027" priority="1234" operator="equal">
      <formula>"Muy Alta"</formula>
    </cfRule>
    <cfRule type="cellIs" dxfId="1026" priority="1235" operator="equal">
      <formula>"Alta"</formula>
    </cfRule>
    <cfRule type="cellIs" dxfId="1025" priority="1236" operator="equal">
      <formula>"Media"</formula>
    </cfRule>
    <cfRule type="cellIs" dxfId="1024" priority="1237" operator="equal">
      <formula>"Baja"</formula>
    </cfRule>
    <cfRule type="cellIs" dxfId="1023" priority="1238" operator="equal">
      <formula>"Muy Baja"</formula>
    </cfRule>
  </conditionalFormatting>
  <conditionalFormatting sqref="AD112">
    <cfRule type="cellIs" dxfId="1022" priority="1229" operator="equal">
      <formula>"Catastrófico"</formula>
    </cfRule>
    <cfRule type="cellIs" dxfId="1021" priority="1230" operator="equal">
      <formula>"Mayor"</formula>
    </cfRule>
    <cfRule type="cellIs" dxfId="1020" priority="1231" operator="equal">
      <formula>"Moderado"</formula>
    </cfRule>
    <cfRule type="cellIs" dxfId="1019" priority="1232" operator="equal">
      <formula>"Menor"</formula>
    </cfRule>
    <cfRule type="cellIs" dxfId="1018" priority="1233" operator="equal">
      <formula>"Leve"</formula>
    </cfRule>
  </conditionalFormatting>
  <conditionalFormatting sqref="AF112">
    <cfRule type="cellIs" dxfId="1017" priority="1225" operator="equal">
      <formula>"Extremo"</formula>
    </cfRule>
    <cfRule type="cellIs" dxfId="1016" priority="1226" operator="equal">
      <formula>"Alto"</formula>
    </cfRule>
    <cfRule type="cellIs" dxfId="1015" priority="1227" operator="equal">
      <formula>"Moderado"</formula>
    </cfRule>
    <cfRule type="cellIs" dxfId="1014" priority="1228" operator="equal">
      <formula>"Bajo"</formula>
    </cfRule>
  </conditionalFormatting>
  <conditionalFormatting sqref="AB113">
    <cfRule type="cellIs" dxfId="1013" priority="1220" operator="equal">
      <formula>"Muy Alta"</formula>
    </cfRule>
    <cfRule type="cellIs" dxfId="1012" priority="1221" operator="equal">
      <formula>"Alta"</formula>
    </cfRule>
    <cfRule type="cellIs" dxfId="1011" priority="1222" operator="equal">
      <formula>"Media"</formula>
    </cfRule>
    <cfRule type="cellIs" dxfId="1010" priority="1223" operator="equal">
      <formula>"Baja"</formula>
    </cfRule>
    <cfRule type="cellIs" dxfId="1009" priority="1224" operator="equal">
      <formula>"Muy Baja"</formula>
    </cfRule>
  </conditionalFormatting>
  <conditionalFormatting sqref="AD113">
    <cfRule type="cellIs" dxfId="1008" priority="1215" operator="equal">
      <formula>"Catastrófico"</formula>
    </cfRule>
    <cfRule type="cellIs" dxfId="1007" priority="1216" operator="equal">
      <formula>"Mayor"</formula>
    </cfRule>
    <cfRule type="cellIs" dxfId="1006" priority="1217" operator="equal">
      <formula>"Moderado"</formula>
    </cfRule>
    <cfRule type="cellIs" dxfId="1005" priority="1218" operator="equal">
      <formula>"Menor"</formula>
    </cfRule>
    <cfRule type="cellIs" dxfId="1004" priority="1219" operator="equal">
      <formula>"Leve"</formula>
    </cfRule>
  </conditionalFormatting>
  <conditionalFormatting sqref="AF113">
    <cfRule type="cellIs" dxfId="1003" priority="1211" operator="equal">
      <formula>"Extremo"</formula>
    </cfRule>
    <cfRule type="cellIs" dxfId="1002" priority="1212" operator="equal">
      <formula>"Alto"</formula>
    </cfRule>
    <cfRule type="cellIs" dxfId="1001" priority="1213" operator="equal">
      <formula>"Moderado"</formula>
    </cfRule>
    <cfRule type="cellIs" dxfId="1000" priority="1214" operator="equal">
      <formula>"Bajo"</formula>
    </cfRule>
  </conditionalFormatting>
  <conditionalFormatting sqref="AB114">
    <cfRule type="cellIs" dxfId="999" priority="1206" operator="equal">
      <formula>"Muy Alta"</formula>
    </cfRule>
    <cfRule type="cellIs" dxfId="998" priority="1207" operator="equal">
      <formula>"Alta"</formula>
    </cfRule>
    <cfRule type="cellIs" dxfId="997" priority="1208" operator="equal">
      <formula>"Media"</formula>
    </cfRule>
    <cfRule type="cellIs" dxfId="996" priority="1209" operator="equal">
      <formula>"Baja"</formula>
    </cfRule>
    <cfRule type="cellIs" dxfId="995" priority="1210" operator="equal">
      <formula>"Muy Baja"</formula>
    </cfRule>
  </conditionalFormatting>
  <conditionalFormatting sqref="AD114">
    <cfRule type="cellIs" dxfId="994" priority="1201" operator="equal">
      <formula>"Catastrófico"</formula>
    </cfRule>
    <cfRule type="cellIs" dxfId="993" priority="1202" operator="equal">
      <formula>"Mayor"</formula>
    </cfRule>
    <cfRule type="cellIs" dxfId="992" priority="1203" operator="equal">
      <formula>"Moderado"</formula>
    </cfRule>
    <cfRule type="cellIs" dxfId="991" priority="1204" operator="equal">
      <formula>"Menor"</formula>
    </cfRule>
    <cfRule type="cellIs" dxfId="990" priority="1205" operator="equal">
      <formula>"Leve"</formula>
    </cfRule>
  </conditionalFormatting>
  <conditionalFormatting sqref="AF114">
    <cfRule type="cellIs" dxfId="989" priority="1197" operator="equal">
      <formula>"Extremo"</formula>
    </cfRule>
    <cfRule type="cellIs" dxfId="988" priority="1198" operator="equal">
      <formula>"Alto"</formula>
    </cfRule>
    <cfRule type="cellIs" dxfId="987" priority="1199" operator="equal">
      <formula>"Moderado"</formula>
    </cfRule>
    <cfRule type="cellIs" dxfId="986" priority="1200" operator="equal">
      <formula>"Bajo"</formula>
    </cfRule>
  </conditionalFormatting>
  <conditionalFormatting sqref="K112">
    <cfRule type="cellIs" dxfId="985" priority="1192" operator="equal">
      <formula>"Muy Alta"</formula>
    </cfRule>
    <cfRule type="cellIs" dxfId="984" priority="1193" operator="equal">
      <formula>"Alta"</formula>
    </cfRule>
    <cfRule type="cellIs" dxfId="983" priority="1194" operator="equal">
      <formula>"Media"</formula>
    </cfRule>
    <cfRule type="cellIs" dxfId="982" priority="1195" operator="equal">
      <formula>"Baja"</formula>
    </cfRule>
    <cfRule type="cellIs" dxfId="981" priority="1196" operator="equal">
      <formula>"Muy Baja"</formula>
    </cfRule>
  </conditionalFormatting>
  <conditionalFormatting sqref="O112">
    <cfRule type="cellIs" dxfId="980" priority="1187" operator="equal">
      <formula>"Catastrófico"</formula>
    </cfRule>
    <cfRule type="cellIs" dxfId="979" priority="1188" operator="equal">
      <formula>"Mayor"</formula>
    </cfRule>
    <cfRule type="cellIs" dxfId="978" priority="1189" operator="equal">
      <formula>"Moderado"</formula>
    </cfRule>
    <cfRule type="cellIs" dxfId="977" priority="1190" operator="equal">
      <formula>"Menor"</formula>
    </cfRule>
    <cfRule type="cellIs" dxfId="976" priority="1191" operator="equal">
      <formula>"Leve"</formula>
    </cfRule>
  </conditionalFormatting>
  <conditionalFormatting sqref="Q112">
    <cfRule type="cellIs" dxfId="975" priority="1183" operator="equal">
      <formula>"Extremo"</formula>
    </cfRule>
    <cfRule type="cellIs" dxfId="974" priority="1184" operator="equal">
      <formula>"Alto"</formula>
    </cfRule>
    <cfRule type="cellIs" dxfId="973" priority="1185" operator="equal">
      <formula>"Moderado"</formula>
    </cfRule>
    <cfRule type="cellIs" dxfId="972" priority="1186" operator="equal">
      <formula>"Bajo"</formula>
    </cfRule>
  </conditionalFormatting>
  <conditionalFormatting sqref="N112:N114">
    <cfRule type="containsText" dxfId="971" priority="1182" operator="containsText" text="❌">
      <formula>NOT(ISERROR(SEARCH("❌",N112)))</formula>
    </cfRule>
  </conditionalFormatting>
  <conditionalFormatting sqref="AB115">
    <cfRule type="cellIs" dxfId="970" priority="1177" operator="equal">
      <formula>"Muy Alta"</formula>
    </cfRule>
    <cfRule type="cellIs" dxfId="969" priority="1178" operator="equal">
      <formula>"Alta"</formula>
    </cfRule>
    <cfRule type="cellIs" dxfId="968" priority="1179" operator="equal">
      <formula>"Media"</formula>
    </cfRule>
    <cfRule type="cellIs" dxfId="967" priority="1180" operator="equal">
      <formula>"Baja"</formula>
    </cfRule>
    <cfRule type="cellIs" dxfId="966" priority="1181" operator="equal">
      <formula>"Muy Baja"</formula>
    </cfRule>
  </conditionalFormatting>
  <conditionalFormatting sqref="AD115">
    <cfRule type="cellIs" dxfId="965" priority="1172" operator="equal">
      <formula>"Catastrófico"</formula>
    </cfRule>
    <cfRule type="cellIs" dxfId="964" priority="1173" operator="equal">
      <formula>"Mayor"</formula>
    </cfRule>
    <cfRule type="cellIs" dxfId="963" priority="1174" operator="equal">
      <formula>"Moderado"</formula>
    </cfRule>
    <cfRule type="cellIs" dxfId="962" priority="1175" operator="equal">
      <formula>"Menor"</formula>
    </cfRule>
    <cfRule type="cellIs" dxfId="961" priority="1176" operator="equal">
      <formula>"Leve"</formula>
    </cfRule>
  </conditionalFormatting>
  <conditionalFormatting sqref="AF115">
    <cfRule type="cellIs" dxfId="960" priority="1168" operator="equal">
      <formula>"Extremo"</formula>
    </cfRule>
    <cfRule type="cellIs" dxfId="959" priority="1169" operator="equal">
      <formula>"Alto"</formula>
    </cfRule>
    <cfRule type="cellIs" dxfId="958" priority="1170" operator="equal">
      <formula>"Moderado"</formula>
    </cfRule>
    <cfRule type="cellIs" dxfId="957" priority="1171" operator="equal">
      <formula>"Bajo"</formula>
    </cfRule>
  </conditionalFormatting>
  <conditionalFormatting sqref="AB116">
    <cfRule type="cellIs" dxfId="956" priority="1163" operator="equal">
      <formula>"Muy Alta"</formula>
    </cfRule>
    <cfRule type="cellIs" dxfId="955" priority="1164" operator="equal">
      <formula>"Alta"</formula>
    </cfRule>
    <cfRule type="cellIs" dxfId="954" priority="1165" operator="equal">
      <formula>"Media"</formula>
    </cfRule>
    <cfRule type="cellIs" dxfId="953" priority="1166" operator="equal">
      <formula>"Baja"</formula>
    </cfRule>
    <cfRule type="cellIs" dxfId="952" priority="1167" operator="equal">
      <formula>"Muy Baja"</formula>
    </cfRule>
  </conditionalFormatting>
  <conditionalFormatting sqref="AD116">
    <cfRule type="cellIs" dxfId="951" priority="1158" operator="equal">
      <formula>"Catastrófico"</formula>
    </cfRule>
    <cfRule type="cellIs" dxfId="950" priority="1159" operator="equal">
      <formula>"Mayor"</formula>
    </cfRule>
    <cfRule type="cellIs" dxfId="949" priority="1160" operator="equal">
      <formula>"Moderado"</formula>
    </cfRule>
    <cfRule type="cellIs" dxfId="948" priority="1161" operator="equal">
      <formula>"Menor"</formula>
    </cfRule>
    <cfRule type="cellIs" dxfId="947" priority="1162" operator="equal">
      <formula>"Leve"</formula>
    </cfRule>
  </conditionalFormatting>
  <conditionalFormatting sqref="AF116">
    <cfRule type="cellIs" dxfId="946" priority="1154" operator="equal">
      <formula>"Extremo"</formula>
    </cfRule>
    <cfRule type="cellIs" dxfId="945" priority="1155" operator="equal">
      <formula>"Alto"</formula>
    </cfRule>
    <cfRule type="cellIs" dxfId="944" priority="1156" operator="equal">
      <formula>"Moderado"</formula>
    </cfRule>
    <cfRule type="cellIs" dxfId="943" priority="1157" operator="equal">
      <formula>"Bajo"</formula>
    </cfRule>
  </conditionalFormatting>
  <conditionalFormatting sqref="AB117">
    <cfRule type="cellIs" dxfId="942" priority="1149" operator="equal">
      <formula>"Muy Alta"</formula>
    </cfRule>
    <cfRule type="cellIs" dxfId="941" priority="1150" operator="equal">
      <formula>"Alta"</formula>
    </cfRule>
    <cfRule type="cellIs" dxfId="940" priority="1151" operator="equal">
      <formula>"Media"</formula>
    </cfRule>
    <cfRule type="cellIs" dxfId="939" priority="1152" operator="equal">
      <formula>"Baja"</formula>
    </cfRule>
    <cfRule type="cellIs" dxfId="938" priority="1153" operator="equal">
      <formula>"Muy Baja"</formula>
    </cfRule>
  </conditionalFormatting>
  <conditionalFormatting sqref="AD117">
    <cfRule type="cellIs" dxfId="937" priority="1144" operator="equal">
      <formula>"Catastrófico"</formula>
    </cfRule>
    <cfRule type="cellIs" dxfId="936" priority="1145" operator="equal">
      <formula>"Mayor"</formula>
    </cfRule>
    <cfRule type="cellIs" dxfId="935" priority="1146" operator="equal">
      <formula>"Moderado"</formula>
    </cfRule>
    <cfRule type="cellIs" dxfId="934" priority="1147" operator="equal">
      <formula>"Menor"</formula>
    </cfRule>
    <cfRule type="cellIs" dxfId="933" priority="1148" operator="equal">
      <formula>"Leve"</formula>
    </cfRule>
  </conditionalFormatting>
  <conditionalFormatting sqref="AF117">
    <cfRule type="cellIs" dxfId="932" priority="1140" operator="equal">
      <formula>"Extremo"</formula>
    </cfRule>
    <cfRule type="cellIs" dxfId="931" priority="1141" operator="equal">
      <formula>"Alto"</formula>
    </cfRule>
    <cfRule type="cellIs" dxfId="930" priority="1142" operator="equal">
      <formula>"Moderado"</formula>
    </cfRule>
    <cfRule type="cellIs" dxfId="929" priority="1143" operator="equal">
      <formula>"Bajo"</formula>
    </cfRule>
  </conditionalFormatting>
  <conditionalFormatting sqref="K115">
    <cfRule type="cellIs" dxfId="928" priority="1135" operator="equal">
      <formula>"Muy Alta"</formula>
    </cfRule>
    <cfRule type="cellIs" dxfId="927" priority="1136" operator="equal">
      <formula>"Alta"</formula>
    </cfRule>
    <cfRule type="cellIs" dxfId="926" priority="1137" operator="equal">
      <formula>"Media"</formula>
    </cfRule>
    <cfRule type="cellIs" dxfId="925" priority="1138" operator="equal">
      <formula>"Baja"</formula>
    </cfRule>
    <cfRule type="cellIs" dxfId="924" priority="1139" operator="equal">
      <formula>"Muy Baja"</formula>
    </cfRule>
  </conditionalFormatting>
  <conditionalFormatting sqref="O115">
    <cfRule type="cellIs" dxfId="923" priority="1130" operator="equal">
      <formula>"Catastrófico"</formula>
    </cfRule>
    <cfRule type="cellIs" dxfId="922" priority="1131" operator="equal">
      <formula>"Mayor"</formula>
    </cfRule>
    <cfRule type="cellIs" dxfId="921" priority="1132" operator="equal">
      <formula>"Moderado"</formula>
    </cfRule>
    <cfRule type="cellIs" dxfId="920" priority="1133" operator="equal">
      <formula>"Menor"</formula>
    </cfRule>
    <cfRule type="cellIs" dxfId="919" priority="1134" operator="equal">
      <formula>"Leve"</formula>
    </cfRule>
  </conditionalFormatting>
  <conditionalFormatting sqref="Q115">
    <cfRule type="cellIs" dxfId="918" priority="1126" operator="equal">
      <formula>"Extremo"</formula>
    </cfRule>
    <cfRule type="cellIs" dxfId="917" priority="1127" operator="equal">
      <formula>"Alto"</formula>
    </cfRule>
    <cfRule type="cellIs" dxfId="916" priority="1128" operator="equal">
      <formula>"Moderado"</formula>
    </cfRule>
    <cfRule type="cellIs" dxfId="915" priority="1129" operator="equal">
      <formula>"Bajo"</formula>
    </cfRule>
  </conditionalFormatting>
  <conditionalFormatting sqref="N115:N117">
    <cfRule type="containsText" dxfId="914" priority="1125" operator="containsText" text="❌">
      <formula>NOT(ISERROR(SEARCH("❌",N115)))</formula>
    </cfRule>
  </conditionalFormatting>
  <conditionalFormatting sqref="AB118">
    <cfRule type="cellIs" dxfId="913" priority="1120" operator="equal">
      <formula>"Muy Alta"</formula>
    </cfRule>
    <cfRule type="cellIs" dxfId="912" priority="1121" operator="equal">
      <formula>"Alta"</formula>
    </cfRule>
    <cfRule type="cellIs" dxfId="911" priority="1122" operator="equal">
      <formula>"Media"</formula>
    </cfRule>
    <cfRule type="cellIs" dxfId="910" priority="1123" operator="equal">
      <formula>"Baja"</formula>
    </cfRule>
    <cfRule type="cellIs" dxfId="909" priority="1124" operator="equal">
      <formula>"Muy Baja"</formula>
    </cfRule>
  </conditionalFormatting>
  <conditionalFormatting sqref="AD118">
    <cfRule type="cellIs" dxfId="908" priority="1115" operator="equal">
      <formula>"Catastrófico"</formula>
    </cfRule>
    <cfRule type="cellIs" dxfId="907" priority="1116" operator="equal">
      <formula>"Mayor"</formula>
    </cfRule>
    <cfRule type="cellIs" dxfId="906" priority="1117" operator="equal">
      <formula>"Moderado"</formula>
    </cfRule>
    <cfRule type="cellIs" dxfId="905" priority="1118" operator="equal">
      <formula>"Menor"</formula>
    </cfRule>
    <cfRule type="cellIs" dxfId="904" priority="1119" operator="equal">
      <formula>"Leve"</formula>
    </cfRule>
  </conditionalFormatting>
  <conditionalFormatting sqref="AF118">
    <cfRule type="cellIs" dxfId="903" priority="1111" operator="equal">
      <formula>"Extremo"</formula>
    </cfRule>
    <cfRule type="cellIs" dxfId="902" priority="1112" operator="equal">
      <formula>"Alto"</formula>
    </cfRule>
    <cfRule type="cellIs" dxfId="901" priority="1113" operator="equal">
      <formula>"Moderado"</formula>
    </cfRule>
    <cfRule type="cellIs" dxfId="900" priority="1114" operator="equal">
      <formula>"Bajo"</formula>
    </cfRule>
  </conditionalFormatting>
  <conditionalFormatting sqref="AB119">
    <cfRule type="cellIs" dxfId="899" priority="1106" operator="equal">
      <formula>"Muy Alta"</formula>
    </cfRule>
    <cfRule type="cellIs" dxfId="898" priority="1107" operator="equal">
      <formula>"Alta"</formula>
    </cfRule>
    <cfRule type="cellIs" dxfId="897" priority="1108" operator="equal">
      <formula>"Media"</formula>
    </cfRule>
    <cfRule type="cellIs" dxfId="896" priority="1109" operator="equal">
      <formula>"Baja"</formula>
    </cfRule>
    <cfRule type="cellIs" dxfId="895" priority="1110" operator="equal">
      <formula>"Muy Baja"</formula>
    </cfRule>
  </conditionalFormatting>
  <conditionalFormatting sqref="AD119">
    <cfRule type="cellIs" dxfId="894" priority="1101" operator="equal">
      <formula>"Catastrófico"</formula>
    </cfRule>
    <cfRule type="cellIs" dxfId="893" priority="1102" operator="equal">
      <formula>"Mayor"</formula>
    </cfRule>
    <cfRule type="cellIs" dxfId="892" priority="1103" operator="equal">
      <formula>"Moderado"</formula>
    </cfRule>
    <cfRule type="cellIs" dxfId="891" priority="1104" operator="equal">
      <formula>"Menor"</formula>
    </cfRule>
    <cfRule type="cellIs" dxfId="890" priority="1105" operator="equal">
      <formula>"Leve"</formula>
    </cfRule>
  </conditionalFormatting>
  <conditionalFormatting sqref="AF119">
    <cfRule type="cellIs" dxfId="889" priority="1097" operator="equal">
      <formula>"Extremo"</formula>
    </cfRule>
    <cfRule type="cellIs" dxfId="888" priority="1098" operator="equal">
      <formula>"Alto"</formula>
    </cfRule>
    <cfRule type="cellIs" dxfId="887" priority="1099" operator="equal">
      <formula>"Moderado"</formula>
    </cfRule>
    <cfRule type="cellIs" dxfId="886" priority="1100" operator="equal">
      <formula>"Bajo"</formula>
    </cfRule>
  </conditionalFormatting>
  <conditionalFormatting sqref="AB120:AB123">
    <cfRule type="cellIs" dxfId="885" priority="1092" operator="equal">
      <formula>"Muy Alta"</formula>
    </cfRule>
    <cfRule type="cellIs" dxfId="884" priority="1093" operator="equal">
      <formula>"Alta"</formula>
    </cfRule>
    <cfRule type="cellIs" dxfId="883" priority="1094" operator="equal">
      <formula>"Media"</formula>
    </cfRule>
    <cfRule type="cellIs" dxfId="882" priority="1095" operator="equal">
      <formula>"Baja"</formula>
    </cfRule>
    <cfRule type="cellIs" dxfId="881" priority="1096" operator="equal">
      <formula>"Muy Baja"</formula>
    </cfRule>
  </conditionalFormatting>
  <conditionalFormatting sqref="AD120:AD123">
    <cfRule type="cellIs" dxfId="880" priority="1087" operator="equal">
      <formula>"Catastrófico"</formula>
    </cfRule>
    <cfRule type="cellIs" dxfId="879" priority="1088" operator="equal">
      <formula>"Mayor"</formula>
    </cfRule>
    <cfRule type="cellIs" dxfId="878" priority="1089" operator="equal">
      <formula>"Moderado"</formula>
    </cfRule>
    <cfRule type="cellIs" dxfId="877" priority="1090" operator="equal">
      <formula>"Menor"</formula>
    </cfRule>
    <cfRule type="cellIs" dxfId="876" priority="1091" operator="equal">
      <formula>"Leve"</formula>
    </cfRule>
  </conditionalFormatting>
  <conditionalFormatting sqref="AF120:AF123">
    <cfRule type="cellIs" dxfId="875" priority="1083" operator="equal">
      <formula>"Extremo"</formula>
    </cfRule>
    <cfRule type="cellIs" dxfId="874" priority="1084" operator="equal">
      <formula>"Alto"</formula>
    </cfRule>
    <cfRule type="cellIs" dxfId="873" priority="1085" operator="equal">
      <formula>"Moderado"</formula>
    </cfRule>
    <cfRule type="cellIs" dxfId="872" priority="1086" operator="equal">
      <formula>"Bajo"</formula>
    </cfRule>
  </conditionalFormatting>
  <conditionalFormatting sqref="K118">
    <cfRule type="cellIs" dxfId="871" priority="1078" operator="equal">
      <formula>"Muy Alta"</formula>
    </cfRule>
    <cfRule type="cellIs" dxfId="870" priority="1079" operator="equal">
      <formula>"Alta"</formula>
    </cfRule>
    <cfRule type="cellIs" dxfId="869" priority="1080" operator="equal">
      <formula>"Media"</formula>
    </cfRule>
    <cfRule type="cellIs" dxfId="868" priority="1081" operator="equal">
      <formula>"Baja"</formula>
    </cfRule>
    <cfRule type="cellIs" dxfId="867" priority="1082" operator="equal">
      <formula>"Muy Baja"</formula>
    </cfRule>
  </conditionalFormatting>
  <conditionalFormatting sqref="O118">
    <cfRule type="cellIs" dxfId="866" priority="1073" operator="equal">
      <formula>"Catastrófico"</formula>
    </cfRule>
    <cfRule type="cellIs" dxfId="865" priority="1074" operator="equal">
      <formula>"Mayor"</formula>
    </cfRule>
    <cfRule type="cellIs" dxfId="864" priority="1075" operator="equal">
      <formula>"Moderado"</formula>
    </cfRule>
    <cfRule type="cellIs" dxfId="863" priority="1076" operator="equal">
      <formula>"Menor"</formula>
    </cfRule>
    <cfRule type="cellIs" dxfId="862" priority="1077" operator="equal">
      <formula>"Leve"</formula>
    </cfRule>
  </conditionalFormatting>
  <conditionalFormatting sqref="Q118">
    <cfRule type="cellIs" dxfId="861" priority="1069" operator="equal">
      <formula>"Extremo"</formula>
    </cfRule>
    <cfRule type="cellIs" dxfId="860" priority="1070" operator="equal">
      <formula>"Alto"</formula>
    </cfRule>
    <cfRule type="cellIs" dxfId="859" priority="1071" operator="equal">
      <formula>"Moderado"</formula>
    </cfRule>
    <cfRule type="cellIs" dxfId="858" priority="1072" operator="equal">
      <formula>"Bajo"</formula>
    </cfRule>
  </conditionalFormatting>
  <conditionalFormatting sqref="N118:N123">
    <cfRule type="containsText" dxfId="857" priority="1068" operator="containsText" text="❌">
      <formula>NOT(ISERROR(SEARCH("❌",N118)))</formula>
    </cfRule>
  </conditionalFormatting>
  <conditionalFormatting sqref="AB124">
    <cfRule type="cellIs" dxfId="856" priority="1063" operator="equal">
      <formula>"Muy Alta"</formula>
    </cfRule>
    <cfRule type="cellIs" dxfId="855" priority="1064" operator="equal">
      <formula>"Alta"</formula>
    </cfRule>
    <cfRule type="cellIs" dxfId="854" priority="1065" operator="equal">
      <formula>"Media"</formula>
    </cfRule>
    <cfRule type="cellIs" dxfId="853" priority="1066" operator="equal">
      <formula>"Baja"</formula>
    </cfRule>
    <cfRule type="cellIs" dxfId="852" priority="1067" operator="equal">
      <formula>"Muy Baja"</formula>
    </cfRule>
  </conditionalFormatting>
  <conditionalFormatting sqref="AD124">
    <cfRule type="cellIs" dxfId="851" priority="1058" operator="equal">
      <formula>"Catastrófico"</formula>
    </cfRule>
    <cfRule type="cellIs" dxfId="850" priority="1059" operator="equal">
      <formula>"Mayor"</formula>
    </cfRule>
    <cfRule type="cellIs" dxfId="849" priority="1060" operator="equal">
      <formula>"Moderado"</formula>
    </cfRule>
    <cfRule type="cellIs" dxfId="848" priority="1061" operator="equal">
      <formula>"Menor"</formula>
    </cfRule>
    <cfRule type="cellIs" dxfId="847" priority="1062" operator="equal">
      <formula>"Leve"</formula>
    </cfRule>
  </conditionalFormatting>
  <conditionalFormatting sqref="AF124">
    <cfRule type="cellIs" dxfId="846" priority="1054" operator="equal">
      <formula>"Extremo"</formula>
    </cfRule>
    <cfRule type="cellIs" dxfId="845" priority="1055" operator="equal">
      <formula>"Alto"</formula>
    </cfRule>
    <cfRule type="cellIs" dxfId="844" priority="1056" operator="equal">
      <formula>"Moderado"</formula>
    </cfRule>
    <cfRule type="cellIs" dxfId="843" priority="1057" operator="equal">
      <formula>"Bajo"</formula>
    </cfRule>
  </conditionalFormatting>
  <conditionalFormatting sqref="AB125">
    <cfRule type="cellIs" dxfId="842" priority="1049" operator="equal">
      <formula>"Muy Alta"</formula>
    </cfRule>
    <cfRule type="cellIs" dxfId="841" priority="1050" operator="equal">
      <formula>"Alta"</formula>
    </cfRule>
    <cfRule type="cellIs" dxfId="840" priority="1051" operator="equal">
      <formula>"Media"</formula>
    </cfRule>
    <cfRule type="cellIs" dxfId="839" priority="1052" operator="equal">
      <formula>"Baja"</formula>
    </cfRule>
    <cfRule type="cellIs" dxfId="838" priority="1053" operator="equal">
      <formula>"Muy Baja"</formula>
    </cfRule>
  </conditionalFormatting>
  <conditionalFormatting sqref="AD125">
    <cfRule type="cellIs" dxfId="837" priority="1044" operator="equal">
      <formula>"Catastrófico"</formula>
    </cfRule>
    <cfRule type="cellIs" dxfId="836" priority="1045" operator="equal">
      <formula>"Mayor"</formula>
    </cfRule>
    <cfRule type="cellIs" dxfId="835" priority="1046" operator="equal">
      <formula>"Moderado"</formula>
    </cfRule>
    <cfRule type="cellIs" dxfId="834" priority="1047" operator="equal">
      <formula>"Menor"</formula>
    </cfRule>
    <cfRule type="cellIs" dxfId="833" priority="1048" operator="equal">
      <formula>"Leve"</formula>
    </cfRule>
  </conditionalFormatting>
  <conditionalFormatting sqref="AF125">
    <cfRule type="cellIs" dxfId="832" priority="1040" operator="equal">
      <formula>"Extremo"</formula>
    </cfRule>
    <cfRule type="cellIs" dxfId="831" priority="1041" operator="equal">
      <formula>"Alto"</formula>
    </cfRule>
    <cfRule type="cellIs" dxfId="830" priority="1042" operator="equal">
      <formula>"Moderado"</formula>
    </cfRule>
    <cfRule type="cellIs" dxfId="829" priority="1043" operator="equal">
      <formula>"Bajo"</formula>
    </cfRule>
  </conditionalFormatting>
  <conditionalFormatting sqref="AB126">
    <cfRule type="cellIs" dxfId="828" priority="1035" operator="equal">
      <formula>"Muy Alta"</formula>
    </cfRule>
    <cfRule type="cellIs" dxfId="827" priority="1036" operator="equal">
      <formula>"Alta"</formula>
    </cfRule>
    <cfRule type="cellIs" dxfId="826" priority="1037" operator="equal">
      <formula>"Media"</formula>
    </cfRule>
    <cfRule type="cellIs" dxfId="825" priority="1038" operator="equal">
      <formula>"Baja"</formula>
    </cfRule>
    <cfRule type="cellIs" dxfId="824" priority="1039" operator="equal">
      <formula>"Muy Baja"</formula>
    </cfRule>
  </conditionalFormatting>
  <conditionalFormatting sqref="AD126">
    <cfRule type="cellIs" dxfId="823" priority="1030" operator="equal">
      <formula>"Catastrófico"</formula>
    </cfRule>
    <cfRule type="cellIs" dxfId="822" priority="1031" operator="equal">
      <formula>"Mayor"</formula>
    </cfRule>
    <cfRule type="cellIs" dxfId="821" priority="1032" operator="equal">
      <formula>"Moderado"</formula>
    </cfRule>
    <cfRule type="cellIs" dxfId="820" priority="1033" operator="equal">
      <formula>"Menor"</formula>
    </cfRule>
    <cfRule type="cellIs" dxfId="819" priority="1034" operator="equal">
      <formula>"Leve"</formula>
    </cfRule>
  </conditionalFormatting>
  <conditionalFormatting sqref="AF126">
    <cfRule type="cellIs" dxfId="818" priority="1026" operator="equal">
      <formula>"Extremo"</formula>
    </cfRule>
    <cfRule type="cellIs" dxfId="817" priority="1027" operator="equal">
      <formula>"Alto"</formula>
    </cfRule>
    <cfRule type="cellIs" dxfId="816" priority="1028" operator="equal">
      <formula>"Moderado"</formula>
    </cfRule>
    <cfRule type="cellIs" dxfId="815" priority="1029" operator="equal">
      <formula>"Bajo"</formula>
    </cfRule>
  </conditionalFormatting>
  <conditionalFormatting sqref="K124">
    <cfRule type="cellIs" dxfId="814" priority="1021" operator="equal">
      <formula>"Muy Alta"</formula>
    </cfRule>
    <cfRule type="cellIs" dxfId="813" priority="1022" operator="equal">
      <formula>"Alta"</formula>
    </cfRule>
    <cfRule type="cellIs" dxfId="812" priority="1023" operator="equal">
      <formula>"Media"</formula>
    </cfRule>
    <cfRule type="cellIs" dxfId="811" priority="1024" operator="equal">
      <formula>"Baja"</formula>
    </cfRule>
    <cfRule type="cellIs" dxfId="810" priority="1025" operator="equal">
      <formula>"Muy Baja"</formula>
    </cfRule>
  </conditionalFormatting>
  <conditionalFormatting sqref="O124">
    <cfRule type="cellIs" dxfId="809" priority="1016" operator="equal">
      <formula>"Catastrófico"</formula>
    </cfRule>
    <cfRule type="cellIs" dxfId="808" priority="1017" operator="equal">
      <formula>"Mayor"</formula>
    </cfRule>
    <cfRule type="cellIs" dxfId="807" priority="1018" operator="equal">
      <formula>"Moderado"</formula>
    </cfRule>
    <cfRule type="cellIs" dxfId="806" priority="1019" operator="equal">
      <formula>"Menor"</formula>
    </cfRule>
    <cfRule type="cellIs" dxfId="805" priority="1020" operator="equal">
      <formula>"Leve"</formula>
    </cfRule>
  </conditionalFormatting>
  <conditionalFormatting sqref="Q124">
    <cfRule type="cellIs" dxfId="804" priority="1012" operator="equal">
      <formula>"Extremo"</formula>
    </cfRule>
    <cfRule type="cellIs" dxfId="803" priority="1013" operator="equal">
      <formula>"Alto"</formula>
    </cfRule>
    <cfRule type="cellIs" dxfId="802" priority="1014" operator="equal">
      <formula>"Moderado"</formula>
    </cfRule>
    <cfRule type="cellIs" dxfId="801" priority="1015" operator="equal">
      <formula>"Bajo"</formula>
    </cfRule>
  </conditionalFormatting>
  <conditionalFormatting sqref="N124:N126">
    <cfRule type="containsText" dxfId="800" priority="1011" operator="containsText" text="❌">
      <formula>NOT(ISERROR(SEARCH("❌",N124)))</formula>
    </cfRule>
  </conditionalFormatting>
  <conditionalFormatting sqref="AB124:AB126">
    <cfRule type="cellIs" dxfId="799" priority="1006" operator="equal">
      <formula>"Muy Alta"</formula>
    </cfRule>
    <cfRule type="cellIs" dxfId="798" priority="1007" operator="equal">
      <formula>"Alta"</formula>
    </cfRule>
    <cfRule type="cellIs" dxfId="797" priority="1008" operator="equal">
      <formula>"Media"</formula>
    </cfRule>
    <cfRule type="cellIs" dxfId="796" priority="1009" operator="equal">
      <formula>"Baja"</formula>
    </cfRule>
    <cfRule type="cellIs" dxfId="795" priority="1010" operator="equal">
      <formula>"Muy Baja"</formula>
    </cfRule>
  </conditionalFormatting>
  <conditionalFormatting sqref="AD124:AD126">
    <cfRule type="cellIs" dxfId="794" priority="1001" operator="equal">
      <formula>"Catastrófico"</formula>
    </cfRule>
    <cfRule type="cellIs" dxfId="793" priority="1002" operator="equal">
      <formula>"Mayor"</formula>
    </cfRule>
    <cfRule type="cellIs" dxfId="792" priority="1003" operator="equal">
      <formula>"Moderado"</formula>
    </cfRule>
    <cfRule type="cellIs" dxfId="791" priority="1004" operator="equal">
      <formula>"Menor"</formula>
    </cfRule>
    <cfRule type="cellIs" dxfId="790" priority="1005" operator="equal">
      <formula>"Leve"</formula>
    </cfRule>
  </conditionalFormatting>
  <conditionalFormatting sqref="AF124:AF126">
    <cfRule type="cellIs" dxfId="789" priority="997" operator="equal">
      <formula>"Extremo"</formula>
    </cfRule>
    <cfRule type="cellIs" dxfId="788" priority="998" operator="equal">
      <formula>"Alto"</formula>
    </cfRule>
    <cfRule type="cellIs" dxfId="787" priority="999" operator="equal">
      <formula>"Moderado"</formula>
    </cfRule>
    <cfRule type="cellIs" dxfId="786" priority="1000" operator="equal">
      <formula>"Bajo"</formula>
    </cfRule>
  </conditionalFormatting>
  <conditionalFormatting sqref="N124:N126">
    <cfRule type="containsText" dxfId="785" priority="996" operator="containsText" text="❌">
      <formula>NOT(ISERROR(SEARCH("❌",N124)))</formula>
    </cfRule>
  </conditionalFormatting>
  <conditionalFormatting sqref="AB127">
    <cfRule type="cellIs" dxfId="784" priority="991" operator="equal">
      <formula>"Muy Alta"</formula>
    </cfRule>
    <cfRule type="cellIs" dxfId="783" priority="992" operator="equal">
      <formula>"Alta"</formula>
    </cfRule>
    <cfRule type="cellIs" dxfId="782" priority="993" operator="equal">
      <formula>"Media"</formula>
    </cfRule>
    <cfRule type="cellIs" dxfId="781" priority="994" operator="equal">
      <formula>"Baja"</formula>
    </cfRule>
    <cfRule type="cellIs" dxfId="780" priority="995" operator="equal">
      <formula>"Muy Baja"</formula>
    </cfRule>
  </conditionalFormatting>
  <conditionalFormatting sqref="AD127">
    <cfRule type="cellIs" dxfId="779" priority="986" operator="equal">
      <formula>"Catastrófico"</formula>
    </cfRule>
    <cfRule type="cellIs" dxfId="778" priority="987" operator="equal">
      <formula>"Mayor"</formula>
    </cfRule>
    <cfRule type="cellIs" dxfId="777" priority="988" operator="equal">
      <formula>"Moderado"</formula>
    </cfRule>
    <cfRule type="cellIs" dxfId="776" priority="989" operator="equal">
      <formula>"Menor"</formula>
    </cfRule>
    <cfRule type="cellIs" dxfId="775" priority="990" operator="equal">
      <formula>"Leve"</formula>
    </cfRule>
  </conditionalFormatting>
  <conditionalFormatting sqref="AF127">
    <cfRule type="cellIs" dxfId="774" priority="982" operator="equal">
      <formula>"Extremo"</formula>
    </cfRule>
    <cfRule type="cellIs" dxfId="773" priority="983" operator="equal">
      <formula>"Alto"</formula>
    </cfRule>
    <cfRule type="cellIs" dxfId="772" priority="984" operator="equal">
      <formula>"Moderado"</formula>
    </cfRule>
    <cfRule type="cellIs" dxfId="771" priority="985" operator="equal">
      <formula>"Bajo"</formula>
    </cfRule>
  </conditionalFormatting>
  <conditionalFormatting sqref="AB128">
    <cfRule type="cellIs" dxfId="770" priority="977" operator="equal">
      <formula>"Muy Alta"</formula>
    </cfRule>
    <cfRule type="cellIs" dxfId="769" priority="978" operator="equal">
      <formula>"Alta"</formula>
    </cfRule>
    <cfRule type="cellIs" dxfId="768" priority="979" operator="equal">
      <formula>"Media"</formula>
    </cfRule>
    <cfRule type="cellIs" dxfId="767" priority="980" operator="equal">
      <formula>"Baja"</formula>
    </cfRule>
    <cfRule type="cellIs" dxfId="766" priority="981" operator="equal">
      <formula>"Muy Baja"</formula>
    </cfRule>
  </conditionalFormatting>
  <conditionalFormatting sqref="AD128">
    <cfRule type="cellIs" dxfId="765" priority="972" operator="equal">
      <formula>"Catastrófico"</formula>
    </cfRule>
    <cfRule type="cellIs" dxfId="764" priority="973" operator="equal">
      <formula>"Mayor"</formula>
    </cfRule>
    <cfRule type="cellIs" dxfId="763" priority="974" operator="equal">
      <formula>"Moderado"</formula>
    </cfRule>
    <cfRule type="cellIs" dxfId="762" priority="975" operator="equal">
      <formula>"Menor"</formula>
    </cfRule>
    <cfRule type="cellIs" dxfId="761" priority="976" operator="equal">
      <formula>"Leve"</formula>
    </cfRule>
  </conditionalFormatting>
  <conditionalFormatting sqref="AF128">
    <cfRule type="cellIs" dxfId="760" priority="968" operator="equal">
      <formula>"Extremo"</formula>
    </cfRule>
    <cfRule type="cellIs" dxfId="759" priority="969" operator="equal">
      <formula>"Alto"</formula>
    </cfRule>
    <cfRule type="cellIs" dxfId="758" priority="970" operator="equal">
      <formula>"Moderado"</formula>
    </cfRule>
    <cfRule type="cellIs" dxfId="757" priority="971" operator="equal">
      <formula>"Bajo"</formula>
    </cfRule>
  </conditionalFormatting>
  <conditionalFormatting sqref="AB129">
    <cfRule type="cellIs" dxfId="756" priority="963" operator="equal">
      <formula>"Muy Alta"</formula>
    </cfRule>
    <cfRule type="cellIs" dxfId="755" priority="964" operator="equal">
      <formula>"Alta"</formula>
    </cfRule>
    <cfRule type="cellIs" dxfId="754" priority="965" operator="equal">
      <formula>"Media"</formula>
    </cfRule>
    <cfRule type="cellIs" dxfId="753" priority="966" operator="equal">
      <formula>"Baja"</formula>
    </cfRule>
    <cfRule type="cellIs" dxfId="752" priority="967" operator="equal">
      <formula>"Muy Baja"</formula>
    </cfRule>
  </conditionalFormatting>
  <conditionalFormatting sqref="AD129">
    <cfRule type="cellIs" dxfId="751" priority="958" operator="equal">
      <formula>"Catastrófico"</formula>
    </cfRule>
    <cfRule type="cellIs" dxfId="750" priority="959" operator="equal">
      <formula>"Mayor"</formula>
    </cfRule>
    <cfRule type="cellIs" dxfId="749" priority="960" operator="equal">
      <formula>"Moderado"</formula>
    </cfRule>
    <cfRule type="cellIs" dxfId="748" priority="961" operator="equal">
      <formula>"Menor"</formula>
    </cfRule>
    <cfRule type="cellIs" dxfId="747" priority="962" operator="equal">
      <formula>"Leve"</formula>
    </cfRule>
  </conditionalFormatting>
  <conditionalFormatting sqref="AF129">
    <cfRule type="cellIs" dxfId="746" priority="954" operator="equal">
      <formula>"Extremo"</formula>
    </cfRule>
    <cfRule type="cellIs" dxfId="745" priority="955" operator="equal">
      <formula>"Alto"</formula>
    </cfRule>
    <cfRule type="cellIs" dxfId="744" priority="956" operator="equal">
      <formula>"Moderado"</formula>
    </cfRule>
    <cfRule type="cellIs" dxfId="743" priority="957" operator="equal">
      <formula>"Bajo"</formula>
    </cfRule>
  </conditionalFormatting>
  <conditionalFormatting sqref="K127">
    <cfRule type="cellIs" dxfId="742" priority="949" operator="equal">
      <formula>"Muy Alta"</formula>
    </cfRule>
    <cfRule type="cellIs" dxfId="741" priority="950" operator="equal">
      <formula>"Alta"</formula>
    </cfRule>
    <cfRule type="cellIs" dxfId="740" priority="951" operator="equal">
      <formula>"Media"</formula>
    </cfRule>
    <cfRule type="cellIs" dxfId="739" priority="952" operator="equal">
      <formula>"Baja"</formula>
    </cfRule>
    <cfRule type="cellIs" dxfId="738" priority="953" operator="equal">
      <formula>"Muy Baja"</formula>
    </cfRule>
  </conditionalFormatting>
  <conditionalFormatting sqref="O127">
    <cfRule type="cellIs" dxfId="737" priority="944" operator="equal">
      <formula>"Catastrófico"</formula>
    </cfRule>
    <cfRule type="cellIs" dxfId="736" priority="945" operator="equal">
      <formula>"Mayor"</formula>
    </cfRule>
    <cfRule type="cellIs" dxfId="735" priority="946" operator="equal">
      <formula>"Moderado"</formula>
    </cfRule>
    <cfRule type="cellIs" dxfId="734" priority="947" operator="equal">
      <formula>"Menor"</formula>
    </cfRule>
    <cfRule type="cellIs" dxfId="733" priority="948" operator="equal">
      <formula>"Leve"</formula>
    </cfRule>
  </conditionalFormatting>
  <conditionalFormatting sqref="Q127">
    <cfRule type="cellIs" dxfId="732" priority="940" operator="equal">
      <formula>"Extremo"</formula>
    </cfRule>
    <cfRule type="cellIs" dxfId="731" priority="941" operator="equal">
      <formula>"Alto"</formula>
    </cfRule>
    <cfRule type="cellIs" dxfId="730" priority="942" operator="equal">
      <formula>"Moderado"</formula>
    </cfRule>
    <cfRule type="cellIs" dxfId="729" priority="943" operator="equal">
      <formula>"Bajo"</formula>
    </cfRule>
  </conditionalFormatting>
  <conditionalFormatting sqref="N127:N129">
    <cfRule type="containsText" dxfId="728" priority="939" operator="containsText" text="❌">
      <formula>NOT(ISERROR(SEARCH("❌",N127)))</formula>
    </cfRule>
  </conditionalFormatting>
  <conditionalFormatting sqref="AB127:AB129">
    <cfRule type="cellIs" dxfId="727" priority="934" operator="equal">
      <formula>"Muy Alta"</formula>
    </cfRule>
    <cfRule type="cellIs" dxfId="726" priority="935" operator="equal">
      <formula>"Alta"</formula>
    </cfRule>
    <cfRule type="cellIs" dxfId="725" priority="936" operator="equal">
      <formula>"Media"</formula>
    </cfRule>
    <cfRule type="cellIs" dxfId="724" priority="937" operator="equal">
      <formula>"Baja"</formula>
    </cfRule>
    <cfRule type="cellIs" dxfId="723" priority="938" operator="equal">
      <formula>"Muy Baja"</formula>
    </cfRule>
  </conditionalFormatting>
  <conditionalFormatting sqref="AD127:AD129">
    <cfRule type="cellIs" dxfId="722" priority="929" operator="equal">
      <formula>"Catastrófico"</formula>
    </cfRule>
    <cfRule type="cellIs" dxfId="721" priority="930" operator="equal">
      <formula>"Mayor"</formula>
    </cfRule>
    <cfRule type="cellIs" dxfId="720" priority="931" operator="equal">
      <formula>"Moderado"</formula>
    </cfRule>
    <cfRule type="cellIs" dxfId="719" priority="932" operator="equal">
      <formula>"Menor"</formula>
    </cfRule>
    <cfRule type="cellIs" dxfId="718" priority="933" operator="equal">
      <formula>"Leve"</formula>
    </cfRule>
  </conditionalFormatting>
  <conditionalFormatting sqref="AF127:AF129">
    <cfRule type="cellIs" dxfId="717" priority="925" operator="equal">
      <formula>"Extremo"</formula>
    </cfRule>
    <cfRule type="cellIs" dxfId="716" priority="926" operator="equal">
      <formula>"Alto"</formula>
    </cfRule>
    <cfRule type="cellIs" dxfId="715" priority="927" operator="equal">
      <formula>"Moderado"</formula>
    </cfRule>
    <cfRule type="cellIs" dxfId="714" priority="928" operator="equal">
      <formula>"Bajo"</formula>
    </cfRule>
  </conditionalFormatting>
  <conditionalFormatting sqref="N127:N129">
    <cfRule type="containsText" dxfId="713" priority="924" operator="containsText" text="❌">
      <formula>NOT(ISERROR(SEARCH("❌",N127)))</formula>
    </cfRule>
  </conditionalFormatting>
  <conditionalFormatting sqref="AB130">
    <cfRule type="cellIs" dxfId="712" priority="919" operator="equal">
      <formula>"Muy Alta"</formula>
    </cfRule>
    <cfRule type="cellIs" dxfId="711" priority="920" operator="equal">
      <formula>"Alta"</formula>
    </cfRule>
    <cfRule type="cellIs" dxfId="710" priority="921" operator="equal">
      <formula>"Media"</formula>
    </cfRule>
    <cfRule type="cellIs" dxfId="709" priority="922" operator="equal">
      <formula>"Baja"</formula>
    </cfRule>
    <cfRule type="cellIs" dxfId="708" priority="923" operator="equal">
      <formula>"Muy Baja"</formula>
    </cfRule>
  </conditionalFormatting>
  <conditionalFormatting sqref="AD130">
    <cfRule type="cellIs" dxfId="707" priority="914" operator="equal">
      <formula>"Catastrófico"</formula>
    </cfRule>
    <cfRule type="cellIs" dxfId="706" priority="915" operator="equal">
      <formula>"Mayor"</formula>
    </cfRule>
    <cfRule type="cellIs" dxfId="705" priority="916" operator="equal">
      <formula>"Moderado"</formula>
    </cfRule>
    <cfRule type="cellIs" dxfId="704" priority="917" operator="equal">
      <formula>"Menor"</formula>
    </cfRule>
    <cfRule type="cellIs" dxfId="703" priority="918" operator="equal">
      <formula>"Leve"</formula>
    </cfRule>
  </conditionalFormatting>
  <conditionalFormatting sqref="AF130">
    <cfRule type="cellIs" dxfId="702" priority="910" operator="equal">
      <formula>"Extremo"</formula>
    </cfRule>
    <cfRule type="cellIs" dxfId="701" priority="911" operator="equal">
      <formula>"Alto"</formula>
    </cfRule>
    <cfRule type="cellIs" dxfId="700" priority="912" operator="equal">
      <formula>"Moderado"</formula>
    </cfRule>
    <cfRule type="cellIs" dxfId="699" priority="913" operator="equal">
      <formula>"Bajo"</formula>
    </cfRule>
  </conditionalFormatting>
  <conditionalFormatting sqref="AB131">
    <cfRule type="cellIs" dxfId="698" priority="905" operator="equal">
      <formula>"Muy Alta"</formula>
    </cfRule>
    <cfRule type="cellIs" dxfId="697" priority="906" operator="equal">
      <formula>"Alta"</formula>
    </cfRule>
    <cfRule type="cellIs" dxfId="696" priority="907" operator="equal">
      <formula>"Media"</formula>
    </cfRule>
    <cfRule type="cellIs" dxfId="695" priority="908" operator="equal">
      <formula>"Baja"</formula>
    </cfRule>
    <cfRule type="cellIs" dxfId="694" priority="909" operator="equal">
      <formula>"Muy Baja"</formula>
    </cfRule>
  </conditionalFormatting>
  <conditionalFormatting sqref="AD131">
    <cfRule type="cellIs" dxfId="693" priority="900" operator="equal">
      <formula>"Catastrófico"</formula>
    </cfRule>
    <cfRule type="cellIs" dxfId="692" priority="901" operator="equal">
      <formula>"Mayor"</formula>
    </cfRule>
    <cfRule type="cellIs" dxfId="691" priority="902" operator="equal">
      <formula>"Moderado"</formula>
    </cfRule>
    <cfRule type="cellIs" dxfId="690" priority="903" operator="equal">
      <formula>"Menor"</formula>
    </cfRule>
    <cfRule type="cellIs" dxfId="689" priority="904" operator="equal">
      <formula>"Leve"</formula>
    </cfRule>
  </conditionalFormatting>
  <conditionalFormatting sqref="AF131">
    <cfRule type="cellIs" dxfId="688" priority="896" operator="equal">
      <formula>"Extremo"</formula>
    </cfRule>
    <cfRule type="cellIs" dxfId="687" priority="897" operator="equal">
      <formula>"Alto"</formula>
    </cfRule>
    <cfRule type="cellIs" dxfId="686" priority="898" operator="equal">
      <formula>"Moderado"</formula>
    </cfRule>
    <cfRule type="cellIs" dxfId="685" priority="899" operator="equal">
      <formula>"Bajo"</formula>
    </cfRule>
  </conditionalFormatting>
  <conditionalFormatting sqref="AB132">
    <cfRule type="cellIs" dxfId="684" priority="891" operator="equal">
      <formula>"Muy Alta"</formula>
    </cfRule>
    <cfRule type="cellIs" dxfId="683" priority="892" operator="equal">
      <formula>"Alta"</formula>
    </cfRule>
    <cfRule type="cellIs" dxfId="682" priority="893" operator="equal">
      <formula>"Media"</formula>
    </cfRule>
    <cfRule type="cellIs" dxfId="681" priority="894" operator="equal">
      <formula>"Baja"</formula>
    </cfRule>
    <cfRule type="cellIs" dxfId="680" priority="895" operator="equal">
      <formula>"Muy Baja"</formula>
    </cfRule>
  </conditionalFormatting>
  <conditionalFormatting sqref="AD132">
    <cfRule type="cellIs" dxfId="679" priority="886" operator="equal">
      <formula>"Catastrófico"</formula>
    </cfRule>
    <cfRule type="cellIs" dxfId="678" priority="887" operator="equal">
      <formula>"Mayor"</formula>
    </cfRule>
    <cfRule type="cellIs" dxfId="677" priority="888" operator="equal">
      <formula>"Moderado"</formula>
    </cfRule>
    <cfRule type="cellIs" dxfId="676" priority="889" operator="equal">
      <formula>"Menor"</formula>
    </cfRule>
    <cfRule type="cellIs" dxfId="675" priority="890" operator="equal">
      <formula>"Leve"</formula>
    </cfRule>
  </conditionalFormatting>
  <conditionalFormatting sqref="AF132">
    <cfRule type="cellIs" dxfId="674" priority="882" operator="equal">
      <formula>"Extremo"</formula>
    </cfRule>
    <cfRule type="cellIs" dxfId="673" priority="883" operator="equal">
      <formula>"Alto"</formula>
    </cfRule>
    <cfRule type="cellIs" dxfId="672" priority="884" operator="equal">
      <formula>"Moderado"</formula>
    </cfRule>
    <cfRule type="cellIs" dxfId="671" priority="885" operator="equal">
      <formula>"Bajo"</formula>
    </cfRule>
  </conditionalFormatting>
  <conditionalFormatting sqref="K130">
    <cfRule type="cellIs" dxfId="670" priority="877" operator="equal">
      <formula>"Muy Alta"</formula>
    </cfRule>
    <cfRule type="cellIs" dxfId="669" priority="878" operator="equal">
      <formula>"Alta"</formula>
    </cfRule>
    <cfRule type="cellIs" dxfId="668" priority="879" operator="equal">
      <formula>"Media"</formula>
    </cfRule>
    <cfRule type="cellIs" dxfId="667" priority="880" operator="equal">
      <formula>"Baja"</formula>
    </cfRule>
    <cfRule type="cellIs" dxfId="666" priority="881" operator="equal">
      <formula>"Muy Baja"</formula>
    </cfRule>
  </conditionalFormatting>
  <conditionalFormatting sqref="O130">
    <cfRule type="cellIs" dxfId="665" priority="872" operator="equal">
      <formula>"Catastrófico"</formula>
    </cfRule>
    <cfRule type="cellIs" dxfId="664" priority="873" operator="equal">
      <formula>"Mayor"</formula>
    </cfRule>
    <cfRule type="cellIs" dxfId="663" priority="874" operator="equal">
      <formula>"Moderado"</formula>
    </cfRule>
    <cfRule type="cellIs" dxfId="662" priority="875" operator="equal">
      <formula>"Menor"</formula>
    </cfRule>
    <cfRule type="cellIs" dxfId="661" priority="876" operator="equal">
      <formula>"Leve"</formula>
    </cfRule>
  </conditionalFormatting>
  <conditionalFormatting sqref="Q130">
    <cfRule type="cellIs" dxfId="660" priority="868" operator="equal">
      <formula>"Extremo"</formula>
    </cfRule>
    <cfRule type="cellIs" dxfId="659" priority="869" operator="equal">
      <formula>"Alto"</formula>
    </cfRule>
    <cfRule type="cellIs" dxfId="658" priority="870" operator="equal">
      <formula>"Moderado"</formula>
    </cfRule>
    <cfRule type="cellIs" dxfId="657" priority="871" operator="equal">
      <formula>"Bajo"</formula>
    </cfRule>
  </conditionalFormatting>
  <conditionalFormatting sqref="N130:N132">
    <cfRule type="containsText" dxfId="656" priority="867" operator="containsText" text="❌">
      <formula>NOT(ISERROR(SEARCH("❌",N130)))</formula>
    </cfRule>
  </conditionalFormatting>
  <conditionalFormatting sqref="AB130:AB132">
    <cfRule type="cellIs" dxfId="655" priority="862" operator="equal">
      <formula>"Muy Alta"</formula>
    </cfRule>
    <cfRule type="cellIs" dxfId="654" priority="863" operator="equal">
      <formula>"Alta"</formula>
    </cfRule>
    <cfRule type="cellIs" dxfId="653" priority="864" operator="equal">
      <formula>"Media"</formula>
    </cfRule>
    <cfRule type="cellIs" dxfId="652" priority="865" operator="equal">
      <formula>"Baja"</formula>
    </cfRule>
    <cfRule type="cellIs" dxfId="651" priority="866" operator="equal">
      <formula>"Muy Baja"</formula>
    </cfRule>
  </conditionalFormatting>
  <conditionalFormatting sqref="AD130:AD132">
    <cfRule type="cellIs" dxfId="650" priority="857" operator="equal">
      <formula>"Catastrófico"</formula>
    </cfRule>
    <cfRule type="cellIs" dxfId="649" priority="858" operator="equal">
      <formula>"Mayor"</formula>
    </cfRule>
    <cfRule type="cellIs" dxfId="648" priority="859" operator="equal">
      <formula>"Moderado"</formula>
    </cfRule>
    <cfRule type="cellIs" dxfId="647" priority="860" operator="equal">
      <formula>"Menor"</formula>
    </cfRule>
    <cfRule type="cellIs" dxfId="646" priority="861" operator="equal">
      <formula>"Leve"</formula>
    </cfRule>
  </conditionalFormatting>
  <conditionalFormatting sqref="AF130:AF132">
    <cfRule type="cellIs" dxfId="645" priority="853" operator="equal">
      <formula>"Extremo"</formula>
    </cfRule>
    <cfRule type="cellIs" dxfId="644" priority="854" operator="equal">
      <formula>"Alto"</formula>
    </cfRule>
    <cfRule type="cellIs" dxfId="643" priority="855" operator="equal">
      <formula>"Moderado"</formula>
    </cfRule>
    <cfRule type="cellIs" dxfId="642" priority="856" operator="equal">
      <formula>"Bajo"</formula>
    </cfRule>
  </conditionalFormatting>
  <conditionalFormatting sqref="N130:N132">
    <cfRule type="containsText" dxfId="641" priority="852" operator="containsText" text="❌">
      <formula>NOT(ISERROR(SEARCH("❌",N130)))</formula>
    </cfRule>
  </conditionalFormatting>
  <conditionalFormatting sqref="AB133">
    <cfRule type="cellIs" dxfId="640" priority="847" operator="equal">
      <formula>"Muy Alta"</formula>
    </cfRule>
    <cfRule type="cellIs" dxfId="639" priority="848" operator="equal">
      <formula>"Alta"</formula>
    </cfRule>
    <cfRule type="cellIs" dxfId="638" priority="849" operator="equal">
      <formula>"Media"</formula>
    </cfRule>
    <cfRule type="cellIs" dxfId="637" priority="850" operator="equal">
      <formula>"Baja"</formula>
    </cfRule>
    <cfRule type="cellIs" dxfId="636" priority="851" operator="equal">
      <formula>"Muy Baja"</formula>
    </cfRule>
  </conditionalFormatting>
  <conditionalFormatting sqref="AD133">
    <cfRule type="cellIs" dxfId="635" priority="842" operator="equal">
      <formula>"Catastrófico"</formula>
    </cfRule>
    <cfRule type="cellIs" dxfId="634" priority="843" operator="equal">
      <formula>"Mayor"</formula>
    </cfRule>
    <cfRule type="cellIs" dxfId="633" priority="844" operator="equal">
      <formula>"Moderado"</formula>
    </cfRule>
    <cfRule type="cellIs" dxfId="632" priority="845" operator="equal">
      <formula>"Menor"</formula>
    </cfRule>
    <cfRule type="cellIs" dxfId="631" priority="846" operator="equal">
      <formula>"Leve"</formula>
    </cfRule>
  </conditionalFormatting>
  <conditionalFormatting sqref="AF133">
    <cfRule type="cellIs" dxfId="630" priority="838" operator="equal">
      <formula>"Extremo"</formula>
    </cfRule>
    <cfRule type="cellIs" dxfId="629" priority="839" operator="equal">
      <formula>"Alto"</formula>
    </cfRule>
    <cfRule type="cellIs" dxfId="628" priority="840" operator="equal">
      <formula>"Moderado"</formula>
    </cfRule>
    <cfRule type="cellIs" dxfId="627" priority="841" operator="equal">
      <formula>"Bajo"</formula>
    </cfRule>
  </conditionalFormatting>
  <conditionalFormatting sqref="AB134">
    <cfRule type="cellIs" dxfId="626" priority="833" operator="equal">
      <formula>"Muy Alta"</formula>
    </cfRule>
    <cfRule type="cellIs" dxfId="625" priority="834" operator="equal">
      <formula>"Alta"</formula>
    </cfRule>
    <cfRule type="cellIs" dxfId="624" priority="835" operator="equal">
      <formula>"Media"</formula>
    </cfRule>
    <cfRule type="cellIs" dxfId="623" priority="836" operator="equal">
      <formula>"Baja"</formula>
    </cfRule>
    <cfRule type="cellIs" dxfId="622" priority="837" operator="equal">
      <formula>"Muy Baja"</formula>
    </cfRule>
  </conditionalFormatting>
  <conditionalFormatting sqref="AD134">
    <cfRule type="cellIs" dxfId="621" priority="828" operator="equal">
      <formula>"Catastrófico"</formula>
    </cfRule>
    <cfRule type="cellIs" dxfId="620" priority="829" operator="equal">
      <formula>"Mayor"</formula>
    </cfRule>
    <cfRule type="cellIs" dxfId="619" priority="830" operator="equal">
      <formula>"Moderado"</formula>
    </cfRule>
    <cfRule type="cellIs" dxfId="618" priority="831" operator="equal">
      <formula>"Menor"</formula>
    </cfRule>
    <cfRule type="cellIs" dxfId="617" priority="832" operator="equal">
      <formula>"Leve"</formula>
    </cfRule>
  </conditionalFormatting>
  <conditionalFormatting sqref="AF134">
    <cfRule type="cellIs" dxfId="616" priority="824" operator="equal">
      <formula>"Extremo"</formula>
    </cfRule>
    <cfRule type="cellIs" dxfId="615" priority="825" operator="equal">
      <formula>"Alto"</formula>
    </cfRule>
    <cfRule type="cellIs" dxfId="614" priority="826" operator="equal">
      <formula>"Moderado"</formula>
    </cfRule>
    <cfRule type="cellIs" dxfId="613" priority="827" operator="equal">
      <formula>"Bajo"</formula>
    </cfRule>
  </conditionalFormatting>
  <conditionalFormatting sqref="AB135">
    <cfRule type="cellIs" dxfId="612" priority="819" operator="equal">
      <formula>"Muy Alta"</formula>
    </cfRule>
    <cfRule type="cellIs" dxfId="611" priority="820" operator="equal">
      <formula>"Alta"</formula>
    </cfRule>
    <cfRule type="cellIs" dxfId="610" priority="821" operator="equal">
      <formula>"Media"</formula>
    </cfRule>
    <cfRule type="cellIs" dxfId="609" priority="822" operator="equal">
      <formula>"Baja"</formula>
    </cfRule>
    <cfRule type="cellIs" dxfId="608" priority="823" operator="equal">
      <formula>"Muy Baja"</formula>
    </cfRule>
  </conditionalFormatting>
  <conditionalFormatting sqref="AD135">
    <cfRule type="cellIs" dxfId="607" priority="814" operator="equal">
      <formula>"Catastrófico"</formula>
    </cfRule>
    <cfRule type="cellIs" dxfId="606" priority="815" operator="equal">
      <formula>"Mayor"</formula>
    </cfRule>
    <cfRule type="cellIs" dxfId="605" priority="816" operator="equal">
      <formula>"Moderado"</formula>
    </cfRule>
    <cfRule type="cellIs" dxfId="604" priority="817" operator="equal">
      <formula>"Menor"</formula>
    </cfRule>
    <cfRule type="cellIs" dxfId="603" priority="818" operator="equal">
      <formula>"Leve"</formula>
    </cfRule>
  </conditionalFormatting>
  <conditionalFormatting sqref="AF135">
    <cfRule type="cellIs" dxfId="602" priority="810" operator="equal">
      <formula>"Extremo"</formula>
    </cfRule>
    <cfRule type="cellIs" dxfId="601" priority="811" operator="equal">
      <formula>"Alto"</formula>
    </cfRule>
    <cfRule type="cellIs" dxfId="600" priority="812" operator="equal">
      <formula>"Moderado"</formula>
    </cfRule>
    <cfRule type="cellIs" dxfId="599" priority="813" operator="equal">
      <formula>"Bajo"</formula>
    </cfRule>
  </conditionalFormatting>
  <conditionalFormatting sqref="K133">
    <cfRule type="cellIs" dxfId="598" priority="805" operator="equal">
      <formula>"Muy Alta"</formula>
    </cfRule>
    <cfRule type="cellIs" dxfId="597" priority="806" operator="equal">
      <formula>"Alta"</formula>
    </cfRule>
    <cfRule type="cellIs" dxfId="596" priority="807" operator="equal">
      <formula>"Media"</formula>
    </cfRule>
    <cfRule type="cellIs" dxfId="595" priority="808" operator="equal">
      <formula>"Baja"</formula>
    </cfRule>
    <cfRule type="cellIs" dxfId="594" priority="809" operator="equal">
      <formula>"Muy Baja"</formula>
    </cfRule>
  </conditionalFormatting>
  <conditionalFormatting sqref="O133">
    <cfRule type="cellIs" dxfId="593" priority="800" operator="equal">
      <formula>"Catastrófico"</formula>
    </cfRule>
    <cfRule type="cellIs" dxfId="592" priority="801" operator="equal">
      <formula>"Mayor"</formula>
    </cfRule>
    <cfRule type="cellIs" dxfId="591" priority="802" operator="equal">
      <formula>"Moderado"</formula>
    </cfRule>
    <cfRule type="cellIs" dxfId="590" priority="803" operator="equal">
      <formula>"Menor"</formula>
    </cfRule>
    <cfRule type="cellIs" dxfId="589" priority="804" operator="equal">
      <formula>"Leve"</formula>
    </cfRule>
  </conditionalFormatting>
  <conditionalFormatting sqref="Q133">
    <cfRule type="cellIs" dxfId="588" priority="796" operator="equal">
      <formula>"Extremo"</formula>
    </cfRule>
    <cfRule type="cellIs" dxfId="587" priority="797" operator="equal">
      <formula>"Alto"</formula>
    </cfRule>
    <cfRule type="cellIs" dxfId="586" priority="798" operator="equal">
      <formula>"Moderado"</formula>
    </cfRule>
    <cfRule type="cellIs" dxfId="585" priority="799" operator="equal">
      <formula>"Bajo"</formula>
    </cfRule>
  </conditionalFormatting>
  <conditionalFormatting sqref="N133:N135">
    <cfRule type="containsText" dxfId="584" priority="795" operator="containsText" text="❌">
      <formula>NOT(ISERROR(SEARCH("❌",N133)))</formula>
    </cfRule>
  </conditionalFormatting>
  <conditionalFormatting sqref="AB133:AB135">
    <cfRule type="cellIs" dxfId="583" priority="790" operator="equal">
      <formula>"Muy Alta"</formula>
    </cfRule>
    <cfRule type="cellIs" dxfId="582" priority="791" operator="equal">
      <formula>"Alta"</formula>
    </cfRule>
    <cfRule type="cellIs" dxfId="581" priority="792" operator="equal">
      <formula>"Media"</formula>
    </cfRule>
    <cfRule type="cellIs" dxfId="580" priority="793" operator="equal">
      <formula>"Baja"</formula>
    </cfRule>
    <cfRule type="cellIs" dxfId="579" priority="794" operator="equal">
      <formula>"Muy Baja"</formula>
    </cfRule>
  </conditionalFormatting>
  <conditionalFormatting sqref="AD133:AD135">
    <cfRule type="cellIs" dxfId="578" priority="785" operator="equal">
      <formula>"Catastrófico"</formula>
    </cfRule>
    <cfRule type="cellIs" dxfId="577" priority="786" operator="equal">
      <formula>"Mayor"</formula>
    </cfRule>
    <cfRule type="cellIs" dxfId="576" priority="787" operator="equal">
      <formula>"Moderado"</formula>
    </cfRule>
    <cfRule type="cellIs" dxfId="575" priority="788" operator="equal">
      <formula>"Menor"</formula>
    </cfRule>
    <cfRule type="cellIs" dxfId="574" priority="789" operator="equal">
      <formula>"Leve"</formula>
    </cfRule>
  </conditionalFormatting>
  <conditionalFormatting sqref="AF133:AF135">
    <cfRule type="cellIs" dxfId="573" priority="781" operator="equal">
      <formula>"Extremo"</formula>
    </cfRule>
    <cfRule type="cellIs" dxfId="572" priority="782" operator="equal">
      <formula>"Alto"</formula>
    </cfRule>
    <cfRule type="cellIs" dxfId="571" priority="783" operator="equal">
      <formula>"Moderado"</formula>
    </cfRule>
    <cfRule type="cellIs" dxfId="570" priority="784" operator="equal">
      <formula>"Bajo"</formula>
    </cfRule>
  </conditionalFormatting>
  <conditionalFormatting sqref="N133:N135">
    <cfRule type="containsText" dxfId="569" priority="780" operator="containsText" text="❌">
      <formula>NOT(ISERROR(SEARCH("❌",N133)))</formula>
    </cfRule>
  </conditionalFormatting>
  <conditionalFormatting sqref="AB136">
    <cfRule type="cellIs" dxfId="568" priority="703" operator="equal">
      <formula>"Muy Alta"</formula>
    </cfRule>
    <cfRule type="cellIs" dxfId="567" priority="704" operator="equal">
      <formula>"Alta"</formula>
    </cfRule>
    <cfRule type="cellIs" dxfId="566" priority="705" operator="equal">
      <formula>"Media"</formula>
    </cfRule>
    <cfRule type="cellIs" dxfId="565" priority="706" operator="equal">
      <formula>"Baja"</formula>
    </cfRule>
    <cfRule type="cellIs" dxfId="564" priority="707" operator="equal">
      <formula>"Muy Baja"</formula>
    </cfRule>
  </conditionalFormatting>
  <conditionalFormatting sqref="AD136">
    <cfRule type="cellIs" dxfId="563" priority="698" operator="equal">
      <formula>"Catastrófico"</formula>
    </cfRule>
    <cfRule type="cellIs" dxfId="562" priority="699" operator="equal">
      <formula>"Mayor"</formula>
    </cfRule>
    <cfRule type="cellIs" dxfId="561" priority="700" operator="equal">
      <formula>"Moderado"</formula>
    </cfRule>
    <cfRule type="cellIs" dxfId="560" priority="701" operator="equal">
      <formula>"Menor"</formula>
    </cfRule>
    <cfRule type="cellIs" dxfId="559" priority="702" operator="equal">
      <formula>"Leve"</formula>
    </cfRule>
  </conditionalFormatting>
  <conditionalFormatting sqref="AF136">
    <cfRule type="cellIs" dxfId="558" priority="694" operator="equal">
      <formula>"Extremo"</formula>
    </cfRule>
    <cfRule type="cellIs" dxfId="557" priority="695" operator="equal">
      <formula>"Alto"</formula>
    </cfRule>
    <cfRule type="cellIs" dxfId="556" priority="696" operator="equal">
      <formula>"Moderado"</formula>
    </cfRule>
    <cfRule type="cellIs" dxfId="555" priority="697" operator="equal">
      <formula>"Bajo"</formula>
    </cfRule>
  </conditionalFormatting>
  <conditionalFormatting sqref="AB137">
    <cfRule type="cellIs" dxfId="554" priority="689" operator="equal">
      <formula>"Muy Alta"</formula>
    </cfRule>
    <cfRule type="cellIs" dxfId="553" priority="690" operator="equal">
      <formula>"Alta"</formula>
    </cfRule>
    <cfRule type="cellIs" dxfId="552" priority="691" operator="equal">
      <formula>"Media"</formula>
    </cfRule>
    <cfRule type="cellIs" dxfId="551" priority="692" operator="equal">
      <formula>"Baja"</formula>
    </cfRule>
    <cfRule type="cellIs" dxfId="550" priority="693" operator="equal">
      <formula>"Muy Baja"</formula>
    </cfRule>
  </conditionalFormatting>
  <conditionalFormatting sqref="AD137">
    <cfRule type="cellIs" dxfId="549" priority="684" operator="equal">
      <formula>"Catastrófico"</formula>
    </cfRule>
    <cfRule type="cellIs" dxfId="548" priority="685" operator="equal">
      <formula>"Mayor"</formula>
    </cfRule>
    <cfRule type="cellIs" dxfId="547" priority="686" operator="equal">
      <formula>"Moderado"</formula>
    </cfRule>
    <cfRule type="cellIs" dxfId="546" priority="687" operator="equal">
      <formula>"Menor"</formula>
    </cfRule>
    <cfRule type="cellIs" dxfId="545" priority="688" operator="equal">
      <formula>"Leve"</formula>
    </cfRule>
  </conditionalFormatting>
  <conditionalFormatting sqref="AF137">
    <cfRule type="cellIs" dxfId="544" priority="680" operator="equal">
      <formula>"Extremo"</formula>
    </cfRule>
    <cfRule type="cellIs" dxfId="543" priority="681" operator="equal">
      <formula>"Alto"</formula>
    </cfRule>
    <cfRule type="cellIs" dxfId="542" priority="682" operator="equal">
      <formula>"Moderado"</formula>
    </cfRule>
    <cfRule type="cellIs" dxfId="541" priority="683" operator="equal">
      <formula>"Bajo"</formula>
    </cfRule>
  </conditionalFormatting>
  <conditionalFormatting sqref="AB138">
    <cfRule type="cellIs" dxfId="540" priority="675" operator="equal">
      <formula>"Muy Alta"</formula>
    </cfRule>
    <cfRule type="cellIs" dxfId="539" priority="676" operator="equal">
      <formula>"Alta"</formula>
    </cfRule>
    <cfRule type="cellIs" dxfId="538" priority="677" operator="equal">
      <formula>"Media"</formula>
    </cfRule>
    <cfRule type="cellIs" dxfId="537" priority="678" operator="equal">
      <formula>"Baja"</formula>
    </cfRule>
    <cfRule type="cellIs" dxfId="536" priority="679" operator="equal">
      <formula>"Muy Baja"</formula>
    </cfRule>
  </conditionalFormatting>
  <conditionalFormatting sqref="AD138">
    <cfRule type="cellIs" dxfId="535" priority="670" operator="equal">
      <formula>"Catastrófico"</formula>
    </cfRule>
    <cfRule type="cellIs" dxfId="534" priority="671" operator="equal">
      <formula>"Mayor"</formula>
    </cfRule>
    <cfRule type="cellIs" dxfId="533" priority="672" operator="equal">
      <formula>"Moderado"</formula>
    </cfRule>
    <cfRule type="cellIs" dxfId="532" priority="673" operator="equal">
      <formula>"Menor"</formula>
    </cfRule>
    <cfRule type="cellIs" dxfId="531" priority="674" operator="equal">
      <formula>"Leve"</formula>
    </cfRule>
  </conditionalFormatting>
  <conditionalFormatting sqref="AF138">
    <cfRule type="cellIs" dxfId="530" priority="666" operator="equal">
      <formula>"Extremo"</formula>
    </cfRule>
    <cfRule type="cellIs" dxfId="529" priority="667" operator="equal">
      <formula>"Alto"</formula>
    </cfRule>
    <cfRule type="cellIs" dxfId="528" priority="668" operator="equal">
      <formula>"Moderado"</formula>
    </cfRule>
    <cfRule type="cellIs" dxfId="527" priority="669" operator="equal">
      <formula>"Bajo"</formula>
    </cfRule>
  </conditionalFormatting>
  <conditionalFormatting sqref="K136">
    <cfRule type="cellIs" dxfId="526" priority="661" operator="equal">
      <formula>"Muy Alta"</formula>
    </cfRule>
    <cfRule type="cellIs" dxfId="525" priority="662" operator="equal">
      <formula>"Alta"</formula>
    </cfRule>
    <cfRule type="cellIs" dxfId="524" priority="663" operator="equal">
      <formula>"Media"</formula>
    </cfRule>
    <cfRule type="cellIs" dxfId="523" priority="664" operator="equal">
      <formula>"Baja"</formula>
    </cfRule>
    <cfRule type="cellIs" dxfId="522" priority="665" operator="equal">
      <formula>"Muy Baja"</formula>
    </cfRule>
  </conditionalFormatting>
  <conditionalFormatting sqref="O136">
    <cfRule type="cellIs" dxfId="521" priority="656" operator="equal">
      <formula>"Catastrófico"</formula>
    </cfRule>
    <cfRule type="cellIs" dxfId="520" priority="657" operator="equal">
      <formula>"Mayor"</formula>
    </cfRule>
    <cfRule type="cellIs" dxfId="519" priority="658" operator="equal">
      <formula>"Moderado"</formula>
    </cfRule>
    <cfRule type="cellIs" dxfId="518" priority="659" operator="equal">
      <formula>"Menor"</formula>
    </cfRule>
    <cfRule type="cellIs" dxfId="517" priority="660" operator="equal">
      <formula>"Leve"</formula>
    </cfRule>
  </conditionalFormatting>
  <conditionalFormatting sqref="Q136">
    <cfRule type="cellIs" dxfId="516" priority="652" operator="equal">
      <formula>"Extremo"</formula>
    </cfRule>
    <cfRule type="cellIs" dxfId="515" priority="653" operator="equal">
      <formula>"Alto"</formula>
    </cfRule>
    <cfRule type="cellIs" dxfId="514" priority="654" operator="equal">
      <formula>"Moderado"</formula>
    </cfRule>
    <cfRule type="cellIs" dxfId="513" priority="655" operator="equal">
      <formula>"Bajo"</formula>
    </cfRule>
  </conditionalFormatting>
  <conditionalFormatting sqref="N136:N138">
    <cfRule type="containsText" dxfId="512" priority="651" operator="containsText" text="❌">
      <formula>NOT(ISERROR(SEARCH("❌",N136)))</formula>
    </cfRule>
  </conditionalFormatting>
  <conditionalFormatting sqref="AB136:AB138">
    <cfRule type="cellIs" dxfId="511" priority="646" operator="equal">
      <formula>"Muy Alta"</formula>
    </cfRule>
    <cfRule type="cellIs" dxfId="510" priority="647" operator="equal">
      <formula>"Alta"</formula>
    </cfRule>
    <cfRule type="cellIs" dxfId="509" priority="648" operator="equal">
      <formula>"Media"</formula>
    </cfRule>
    <cfRule type="cellIs" dxfId="508" priority="649" operator="equal">
      <formula>"Baja"</formula>
    </cfRule>
    <cfRule type="cellIs" dxfId="507" priority="650" operator="equal">
      <formula>"Muy Baja"</formula>
    </cfRule>
  </conditionalFormatting>
  <conditionalFormatting sqref="AD136:AD138">
    <cfRule type="cellIs" dxfId="506" priority="641" operator="equal">
      <formula>"Catastrófico"</formula>
    </cfRule>
    <cfRule type="cellIs" dxfId="505" priority="642" operator="equal">
      <formula>"Mayor"</formula>
    </cfRule>
    <cfRule type="cellIs" dxfId="504" priority="643" operator="equal">
      <formula>"Moderado"</formula>
    </cfRule>
    <cfRule type="cellIs" dxfId="503" priority="644" operator="equal">
      <formula>"Menor"</formula>
    </cfRule>
    <cfRule type="cellIs" dxfId="502" priority="645" operator="equal">
      <formula>"Leve"</formula>
    </cfRule>
  </conditionalFormatting>
  <conditionalFormatting sqref="AF136:AF138">
    <cfRule type="cellIs" dxfId="501" priority="637" operator="equal">
      <formula>"Extremo"</formula>
    </cfRule>
    <cfRule type="cellIs" dxfId="500" priority="638" operator="equal">
      <formula>"Alto"</formula>
    </cfRule>
    <cfRule type="cellIs" dxfId="499" priority="639" operator="equal">
      <formula>"Moderado"</formula>
    </cfRule>
    <cfRule type="cellIs" dxfId="498" priority="640" operator="equal">
      <formula>"Bajo"</formula>
    </cfRule>
  </conditionalFormatting>
  <conditionalFormatting sqref="N136:N138">
    <cfRule type="containsText" dxfId="497" priority="636" operator="containsText" text="❌">
      <formula>NOT(ISERROR(SEARCH("❌",N136)))</formula>
    </cfRule>
  </conditionalFormatting>
  <conditionalFormatting sqref="AB139">
    <cfRule type="cellIs" dxfId="496" priority="631" operator="equal">
      <formula>"Muy Alta"</formula>
    </cfRule>
    <cfRule type="cellIs" dxfId="495" priority="632" operator="equal">
      <formula>"Alta"</formula>
    </cfRule>
    <cfRule type="cellIs" dxfId="494" priority="633" operator="equal">
      <formula>"Media"</formula>
    </cfRule>
    <cfRule type="cellIs" dxfId="493" priority="634" operator="equal">
      <formula>"Baja"</formula>
    </cfRule>
    <cfRule type="cellIs" dxfId="492" priority="635" operator="equal">
      <formula>"Muy Baja"</formula>
    </cfRule>
  </conditionalFormatting>
  <conditionalFormatting sqref="AD139">
    <cfRule type="cellIs" dxfId="491" priority="626" operator="equal">
      <formula>"Catastrófico"</formula>
    </cfRule>
    <cfRule type="cellIs" dxfId="490" priority="627" operator="equal">
      <formula>"Mayor"</formula>
    </cfRule>
    <cfRule type="cellIs" dxfId="489" priority="628" operator="equal">
      <formula>"Moderado"</formula>
    </cfRule>
    <cfRule type="cellIs" dxfId="488" priority="629" operator="equal">
      <formula>"Menor"</formula>
    </cfRule>
    <cfRule type="cellIs" dxfId="487" priority="630" operator="equal">
      <formula>"Leve"</formula>
    </cfRule>
  </conditionalFormatting>
  <conditionalFormatting sqref="AF139">
    <cfRule type="cellIs" dxfId="486" priority="622" operator="equal">
      <formula>"Extremo"</formula>
    </cfRule>
    <cfRule type="cellIs" dxfId="485" priority="623" operator="equal">
      <formula>"Alto"</formula>
    </cfRule>
    <cfRule type="cellIs" dxfId="484" priority="624" operator="equal">
      <formula>"Moderado"</formula>
    </cfRule>
    <cfRule type="cellIs" dxfId="483" priority="625" operator="equal">
      <formula>"Bajo"</formula>
    </cfRule>
  </conditionalFormatting>
  <conditionalFormatting sqref="AB140">
    <cfRule type="cellIs" dxfId="482" priority="617" operator="equal">
      <formula>"Muy Alta"</formula>
    </cfRule>
    <cfRule type="cellIs" dxfId="481" priority="618" operator="equal">
      <formula>"Alta"</formula>
    </cfRule>
    <cfRule type="cellIs" dxfId="480" priority="619" operator="equal">
      <formula>"Media"</formula>
    </cfRule>
    <cfRule type="cellIs" dxfId="479" priority="620" operator="equal">
      <formula>"Baja"</formula>
    </cfRule>
    <cfRule type="cellIs" dxfId="478" priority="621" operator="equal">
      <formula>"Muy Baja"</formula>
    </cfRule>
  </conditionalFormatting>
  <conditionalFormatting sqref="AD140">
    <cfRule type="cellIs" dxfId="477" priority="612" operator="equal">
      <formula>"Catastrófico"</formula>
    </cfRule>
    <cfRule type="cellIs" dxfId="476" priority="613" operator="equal">
      <formula>"Mayor"</formula>
    </cfRule>
    <cfRule type="cellIs" dxfId="475" priority="614" operator="equal">
      <formula>"Moderado"</formula>
    </cfRule>
    <cfRule type="cellIs" dxfId="474" priority="615" operator="equal">
      <formula>"Menor"</formula>
    </cfRule>
    <cfRule type="cellIs" dxfId="473" priority="616" operator="equal">
      <formula>"Leve"</formula>
    </cfRule>
  </conditionalFormatting>
  <conditionalFormatting sqref="AF140">
    <cfRule type="cellIs" dxfId="472" priority="608" operator="equal">
      <formula>"Extremo"</formula>
    </cfRule>
    <cfRule type="cellIs" dxfId="471" priority="609" operator="equal">
      <formula>"Alto"</formula>
    </cfRule>
    <cfRule type="cellIs" dxfId="470" priority="610" operator="equal">
      <formula>"Moderado"</formula>
    </cfRule>
    <cfRule type="cellIs" dxfId="469" priority="611" operator="equal">
      <formula>"Bajo"</formula>
    </cfRule>
  </conditionalFormatting>
  <conditionalFormatting sqref="AB141">
    <cfRule type="cellIs" dxfId="468" priority="603" operator="equal">
      <formula>"Muy Alta"</formula>
    </cfRule>
    <cfRule type="cellIs" dxfId="467" priority="604" operator="equal">
      <formula>"Alta"</formula>
    </cfRule>
    <cfRule type="cellIs" dxfId="466" priority="605" operator="equal">
      <formula>"Media"</formula>
    </cfRule>
    <cfRule type="cellIs" dxfId="465" priority="606" operator="equal">
      <formula>"Baja"</formula>
    </cfRule>
    <cfRule type="cellIs" dxfId="464" priority="607" operator="equal">
      <formula>"Muy Baja"</formula>
    </cfRule>
  </conditionalFormatting>
  <conditionalFormatting sqref="AD141">
    <cfRule type="cellIs" dxfId="463" priority="598" operator="equal">
      <formula>"Catastrófico"</formula>
    </cfRule>
    <cfRule type="cellIs" dxfId="462" priority="599" operator="equal">
      <formula>"Mayor"</formula>
    </cfRule>
    <cfRule type="cellIs" dxfId="461" priority="600" operator="equal">
      <formula>"Moderado"</formula>
    </cfRule>
    <cfRule type="cellIs" dxfId="460" priority="601" operator="equal">
      <formula>"Menor"</formula>
    </cfRule>
    <cfRule type="cellIs" dxfId="459" priority="602" operator="equal">
      <formula>"Leve"</formula>
    </cfRule>
  </conditionalFormatting>
  <conditionalFormatting sqref="AF141">
    <cfRule type="cellIs" dxfId="458" priority="594" operator="equal">
      <formula>"Extremo"</formula>
    </cfRule>
    <cfRule type="cellIs" dxfId="457" priority="595" operator="equal">
      <formula>"Alto"</formula>
    </cfRule>
    <cfRule type="cellIs" dxfId="456" priority="596" operator="equal">
      <formula>"Moderado"</formula>
    </cfRule>
    <cfRule type="cellIs" dxfId="455" priority="597" operator="equal">
      <formula>"Bajo"</formula>
    </cfRule>
  </conditionalFormatting>
  <conditionalFormatting sqref="K139">
    <cfRule type="cellIs" dxfId="454" priority="589" operator="equal">
      <formula>"Muy Alta"</formula>
    </cfRule>
    <cfRule type="cellIs" dxfId="453" priority="590" operator="equal">
      <formula>"Alta"</formula>
    </cfRule>
    <cfRule type="cellIs" dxfId="452" priority="591" operator="equal">
      <formula>"Media"</formula>
    </cfRule>
    <cfRule type="cellIs" dxfId="451" priority="592" operator="equal">
      <formula>"Baja"</formula>
    </cfRule>
    <cfRule type="cellIs" dxfId="450" priority="593" operator="equal">
      <formula>"Muy Baja"</formula>
    </cfRule>
  </conditionalFormatting>
  <conditionalFormatting sqref="O139">
    <cfRule type="cellIs" dxfId="449" priority="584" operator="equal">
      <formula>"Catastrófico"</formula>
    </cfRule>
    <cfRule type="cellIs" dxfId="448" priority="585" operator="equal">
      <formula>"Mayor"</formula>
    </cfRule>
    <cfRule type="cellIs" dxfId="447" priority="586" operator="equal">
      <formula>"Moderado"</formula>
    </cfRule>
    <cfRule type="cellIs" dxfId="446" priority="587" operator="equal">
      <formula>"Menor"</formula>
    </cfRule>
    <cfRule type="cellIs" dxfId="445" priority="588" operator="equal">
      <formula>"Leve"</formula>
    </cfRule>
  </conditionalFormatting>
  <conditionalFormatting sqref="Q139">
    <cfRule type="cellIs" dxfId="444" priority="580" operator="equal">
      <formula>"Extremo"</formula>
    </cfRule>
    <cfRule type="cellIs" dxfId="443" priority="581" operator="equal">
      <formula>"Alto"</formula>
    </cfRule>
    <cfRule type="cellIs" dxfId="442" priority="582" operator="equal">
      <formula>"Moderado"</formula>
    </cfRule>
    <cfRule type="cellIs" dxfId="441" priority="583" operator="equal">
      <formula>"Bajo"</formula>
    </cfRule>
  </conditionalFormatting>
  <conditionalFormatting sqref="N139:N141">
    <cfRule type="containsText" dxfId="440" priority="579" operator="containsText" text="❌">
      <formula>NOT(ISERROR(SEARCH("❌",N139)))</formula>
    </cfRule>
  </conditionalFormatting>
  <conditionalFormatting sqref="AB139:AB141">
    <cfRule type="cellIs" dxfId="439" priority="574" operator="equal">
      <formula>"Muy Alta"</formula>
    </cfRule>
    <cfRule type="cellIs" dxfId="438" priority="575" operator="equal">
      <formula>"Alta"</formula>
    </cfRule>
    <cfRule type="cellIs" dxfId="437" priority="576" operator="equal">
      <formula>"Media"</formula>
    </cfRule>
    <cfRule type="cellIs" dxfId="436" priority="577" operator="equal">
      <formula>"Baja"</formula>
    </cfRule>
    <cfRule type="cellIs" dxfId="435" priority="578" operator="equal">
      <formula>"Muy Baja"</formula>
    </cfRule>
  </conditionalFormatting>
  <conditionalFormatting sqref="AD139:AD141">
    <cfRule type="cellIs" dxfId="434" priority="569" operator="equal">
      <formula>"Catastrófico"</formula>
    </cfRule>
    <cfRule type="cellIs" dxfId="433" priority="570" operator="equal">
      <formula>"Mayor"</formula>
    </cfRule>
    <cfRule type="cellIs" dxfId="432" priority="571" operator="equal">
      <formula>"Moderado"</formula>
    </cfRule>
    <cfRule type="cellIs" dxfId="431" priority="572" operator="equal">
      <formula>"Menor"</formula>
    </cfRule>
    <cfRule type="cellIs" dxfId="430" priority="573" operator="equal">
      <formula>"Leve"</formula>
    </cfRule>
  </conditionalFormatting>
  <conditionalFormatting sqref="AF139:AF141">
    <cfRule type="cellIs" dxfId="429" priority="565" operator="equal">
      <formula>"Extremo"</formula>
    </cfRule>
    <cfRule type="cellIs" dxfId="428" priority="566" operator="equal">
      <formula>"Alto"</formula>
    </cfRule>
    <cfRule type="cellIs" dxfId="427" priority="567" operator="equal">
      <formula>"Moderado"</formula>
    </cfRule>
    <cfRule type="cellIs" dxfId="426" priority="568" operator="equal">
      <formula>"Bajo"</formula>
    </cfRule>
  </conditionalFormatting>
  <conditionalFormatting sqref="N139:N141">
    <cfRule type="containsText" dxfId="425" priority="564" operator="containsText" text="❌">
      <formula>NOT(ISERROR(SEARCH("❌",N139)))</formula>
    </cfRule>
  </conditionalFormatting>
  <conditionalFormatting sqref="AB142">
    <cfRule type="cellIs" dxfId="424" priority="559" operator="equal">
      <formula>"Muy Alta"</formula>
    </cfRule>
    <cfRule type="cellIs" dxfId="423" priority="560" operator="equal">
      <formula>"Alta"</formula>
    </cfRule>
    <cfRule type="cellIs" dxfId="422" priority="561" operator="equal">
      <formula>"Media"</formula>
    </cfRule>
    <cfRule type="cellIs" dxfId="421" priority="562" operator="equal">
      <formula>"Baja"</formula>
    </cfRule>
    <cfRule type="cellIs" dxfId="420" priority="563" operator="equal">
      <formula>"Muy Baja"</formula>
    </cfRule>
  </conditionalFormatting>
  <conditionalFormatting sqref="AD142">
    <cfRule type="cellIs" dxfId="419" priority="554" operator="equal">
      <formula>"Catastrófico"</formula>
    </cfRule>
    <cfRule type="cellIs" dxfId="418" priority="555" operator="equal">
      <formula>"Mayor"</formula>
    </cfRule>
    <cfRule type="cellIs" dxfId="417" priority="556" operator="equal">
      <formula>"Moderado"</formula>
    </cfRule>
    <cfRule type="cellIs" dxfId="416" priority="557" operator="equal">
      <formula>"Menor"</formula>
    </cfRule>
    <cfRule type="cellIs" dxfId="415" priority="558" operator="equal">
      <formula>"Leve"</formula>
    </cfRule>
  </conditionalFormatting>
  <conditionalFormatting sqref="AF142">
    <cfRule type="cellIs" dxfId="414" priority="550" operator="equal">
      <formula>"Extremo"</formula>
    </cfRule>
    <cfRule type="cellIs" dxfId="413" priority="551" operator="equal">
      <formula>"Alto"</formula>
    </cfRule>
    <cfRule type="cellIs" dxfId="412" priority="552" operator="equal">
      <formula>"Moderado"</formula>
    </cfRule>
    <cfRule type="cellIs" dxfId="411" priority="553" operator="equal">
      <formula>"Bajo"</formula>
    </cfRule>
  </conditionalFormatting>
  <conditionalFormatting sqref="AB143">
    <cfRule type="cellIs" dxfId="410" priority="545" operator="equal">
      <formula>"Muy Alta"</formula>
    </cfRule>
    <cfRule type="cellIs" dxfId="409" priority="546" operator="equal">
      <formula>"Alta"</formula>
    </cfRule>
    <cfRule type="cellIs" dxfId="408" priority="547" operator="equal">
      <formula>"Media"</formula>
    </cfRule>
    <cfRule type="cellIs" dxfId="407" priority="548" operator="equal">
      <formula>"Baja"</formula>
    </cfRule>
    <cfRule type="cellIs" dxfId="406" priority="549" operator="equal">
      <formula>"Muy Baja"</formula>
    </cfRule>
  </conditionalFormatting>
  <conditionalFormatting sqref="AD143">
    <cfRule type="cellIs" dxfId="405" priority="540" operator="equal">
      <formula>"Catastrófico"</formula>
    </cfRule>
    <cfRule type="cellIs" dxfId="404" priority="541" operator="equal">
      <formula>"Mayor"</formula>
    </cfRule>
    <cfRule type="cellIs" dxfId="403" priority="542" operator="equal">
      <formula>"Moderado"</formula>
    </cfRule>
    <cfRule type="cellIs" dxfId="402" priority="543" operator="equal">
      <formula>"Menor"</formula>
    </cfRule>
    <cfRule type="cellIs" dxfId="401" priority="544" operator="equal">
      <formula>"Leve"</formula>
    </cfRule>
  </conditionalFormatting>
  <conditionalFormatting sqref="AF143">
    <cfRule type="cellIs" dxfId="400" priority="536" operator="equal">
      <formula>"Extremo"</formula>
    </cfRule>
    <cfRule type="cellIs" dxfId="399" priority="537" operator="equal">
      <formula>"Alto"</formula>
    </cfRule>
    <cfRule type="cellIs" dxfId="398" priority="538" operator="equal">
      <formula>"Moderado"</formula>
    </cfRule>
    <cfRule type="cellIs" dxfId="397" priority="539" operator="equal">
      <formula>"Bajo"</formula>
    </cfRule>
  </conditionalFormatting>
  <conditionalFormatting sqref="AB144">
    <cfRule type="cellIs" dxfId="396" priority="531" operator="equal">
      <formula>"Muy Alta"</formula>
    </cfRule>
    <cfRule type="cellIs" dxfId="395" priority="532" operator="equal">
      <formula>"Alta"</formula>
    </cfRule>
    <cfRule type="cellIs" dxfId="394" priority="533" operator="equal">
      <formula>"Media"</formula>
    </cfRule>
    <cfRule type="cellIs" dxfId="393" priority="534" operator="equal">
      <formula>"Baja"</formula>
    </cfRule>
    <cfRule type="cellIs" dxfId="392" priority="535" operator="equal">
      <formula>"Muy Baja"</formula>
    </cfRule>
  </conditionalFormatting>
  <conditionalFormatting sqref="AD144">
    <cfRule type="cellIs" dxfId="391" priority="526" operator="equal">
      <formula>"Catastrófico"</formula>
    </cfRule>
    <cfRule type="cellIs" dxfId="390" priority="527" operator="equal">
      <formula>"Mayor"</formula>
    </cfRule>
    <cfRule type="cellIs" dxfId="389" priority="528" operator="equal">
      <formula>"Moderado"</formula>
    </cfRule>
    <cfRule type="cellIs" dxfId="388" priority="529" operator="equal">
      <formula>"Menor"</formula>
    </cfRule>
    <cfRule type="cellIs" dxfId="387" priority="530" operator="equal">
      <formula>"Leve"</formula>
    </cfRule>
  </conditionalFormatting>
  <conditionalFormatting sqref="AF144">
    <cfRule type="cellIs" dxfId="386" priority="522" operator="equal">
      <formula>"Extremo"</formula>
    </cfRule>
    <cfRule type="cellIs" dxfId="385" priority="523" operator="equal">
      <formula>"Alto"</formula>
    </cfRule>
    <cfRule type="cellIs" dxfId="384" priority="524" operator="equal">
      <formula>"Moderado"</formula>
    </cfRule>
    <cfRule type="cellIs" dxfId="383" priority="525" operator="equal">
      <formula>"Bajo"</formula>
    </cfRule>
  </conditionalFormatting>
  <conditionalFormatting sqref="K142">
    <cfRule type="cellIs" dxfId="382" priority="517" operator="equal">
      <formula>"Muy Alta"</formula>
    </cfRule>
    <cfRule type="cellIs" dxfId="381" priority="518" operator="equal">
      <formula>"Alta"</formula>
    </cfRule>
    <cfRule type="cellIs" dxfId="380" priority="519" operator="equal">
      <formula>"Media"</formula>
    </cfRule>
    <cfRule type="cellIs" dxfId="379" priority="520" operator="equal">
      <formula>"Baja"</formula>
    </cfRule>
    <cfRule type="cellIs" dxfId="378" priority="521" operator="equal">
      <formula>"Muy Baja"</formula>
    </cfRule>
  </conditionalFormatting>
  <conditionalFormatting sqref="O142">
    <cfRule type="cellIs" dxfId="377" priority="512" operator="equal">
      <formula>"Catastrófico"</formula>
    </cfRule>
    <cfRule type="cellIs" dxfId="376" priority="513" operator="equal">
      <formula>"Mayor"</formula>
    </cfRule>
    <cfRule type="cellIs" dxfId="375" priority="514" operator="equal">
      <formula>"Moderado"</formula>
    </cfRule>
    <cfRule type="cellIs" dxfId="374" priority="515" operator="equal">
      <formula>"Menor"</formula>
    </cfRule>
    <cfRule type="cellIs" dxfId="373" priority="516" operator="equal">
      <formula>"Leve"</formula>
    </cfRule>
  </conditionalFormatting>
  <conditionalFormatting sqref="Q142">
    <cfRule type="cellIs" dxfId="372" priority="508" operator="equal">
      <formula>"Extremo"</formula>
    </cfRule>
    <cfRule type="cellIs" dxfId="371" priority="509" operator="equal">
      <formula>"Alto"</formula>
    </cfRule>
    <cfRule type="cellIs" dxfId="370" priority="510" operator="equal">
      <formula>"Moderado"</formula>
    </cfRule>
    <cfRule type="cellIs" dxfId="369" priority="511" operator="equal">
      <formula>"Bajo"</formula>
    </cfRule>
  </conditionalFormatting>
  <conditionalFormatting sqref="N142:N144">
    <cfRule type="containsText" dxfId="368" priority="507" operator="containsText" text="❌">
      <formula>NOT(ISERROR(SEARCH("❌",N142)))</formula>
    </cfRule>
  </conditionalFormatting>
  <conditionalFormatting sqref="AB142:AB144">
    <cfRule type="cellIs" dxfId="367" priority="502" operator="equal">
      <formula>"Muy Alta"</formula>
    </cfRule>
    <cfRule type="cellIs" dxfId="366" priority="503" operator="equal">
      <formula>"Alta"</formula>
    </cfRule>
    <cfRule type="cellIs" dxfId="365" priority="504" operator="equal">
      <formula>"Media"</formula>
    </cfRule>
    <cfRule type="cellIs" dxfId="364" priority="505" operator="equal">
      <formula>"Baja"</formula>
    </cfRule>
    <cfRule type="cellIs" dxfId="363" priority="506" operator="equal">
      <formula>"Muy Baja"</formula>
    </cfRule>
  </conditionalFormatting>
  <conditionalFormatting sqref="AD142:AD144">
    <cfRule type="cellIs" dxfId="362" priority="497" operator="equal">
      <formula>"Catastrófico"</formula>
    </cfRule>
    <cfRule type="cellIs" dxfId="361" priority="498" operator="equal">
      <formula>"Mayor"</formula>
    </cfRule>
    <cfRule type="cellIs" dxfId="360" priority="499" operator="equal">
      <formula>"Moderado"</formula>
    </cfRule>
    <cfRule type="cellIs" dxfId="359" priority="500" operator="equal">
      <formula>"Menor"</formula>
    </cfRule>
    <cfRule type="cellIs" dxfId="358" priority="501" operator="equal">
      <formula>"Leve"</formula>
    </cfRule>
  </conditionalFormatting>
  <conditionalFormatting sqref="AF142:AF144">
    <cfRule type="cellIs" dxfId="357" priority="493" operator="equal">
      <formula>"Extremo"</formula>
    </cfRule>
    <cfRule type="cellIs" dxfId="356" priority="494" operator="equal">
      <formula>"Alto"</formula>
    </cfRule>
    <cfRule type="cellIs" dxfId="355" priority="495" operator="equal">
      <formula>"Moderado"</formula>
    </cfRule>
    <cfRule type="cellIs" dxfId="354" priority="496" operator="equal">
      <formula>"Bajo"</formula>
    </cfRule>
  </conditionalFormatting>
  <conditionalFormatting sqref="N142:N144">
    <cfRule type="containsText" dxfId="353" priority="492" operator="containsText" text="❌">
      <formula>NOT(ISERROR(SEARCH("❌",N142)))</formula>
    </cfRule>
  </conditionalFormatting>
  <conditionalFormatting sqref="AB145">
    <cfRule type="cellIs" dxfId="352" priority="487" operator="equal">
      <formula>"Muy Alta"</formula>
    </cfRule>
    <cfRule type="cellIs" dxfId="351" priority="488" operator="equal">
      <formula>"Alta"</formula>
    </cfRule>
    <cfRule type="cellIs" dxfId="350" priority="489" operator="equal">
      <formula>"Media"</formula>
    </cfRule>
    <cfRule type="cellIs" dxfId="349" priority="490" operator="equal">
      <formula>"Baja"</formula>
    </cfRule>
    <cfRule type="cellIs" dxfId="348" priority="491" operator="equal">
      <formula>"Muy Baja"</formula>
    </cfRule>
  </conditionalFormatting>
  <conditionalFormatting sqref="AD145">
    <cfRule type="cellIs" dxfId="347" priority="482" operator="equal">
      <formula>"Catastrófico"</formula>
    </cfRule>
    <cfRule type="cellIs" dxfId="346" priority="483" operator="equal">
      <formula>"Mayor"</formula>
    </cfRule>
    <cfRule type="cellIs" dxfId="345" priority="484" operator="equal">
      <formula>"Moderado"</formula>
    </cfRule>
    <cfRule type="cellIs" dxfId="344" priority="485" operator="equal">
      <formula>"Menor"</formula>
    </cfRule>
    <cfRule type="cellIs" dxfId="343" priority="486" operator="equal">
      <formula>"Leve"</formula>
    </cfRule>
  </conditionalFormatting>
  <conditionalFormatting sqref="AF145">
    <cfRule type="cellIs" dxfId="342" priority="478" operator="equal">
      <formula>"Extremo"</formula>
    </cfRule>
    <cfRule type="cellIs" dxfId="341" priority="479" operator="equal">
      <formula>"Alto"</formula>
    </cfRule>
    <cfRule type="cellIs" dxfId="340" priority="480" operator="equal">
      <formula>"Moderado"</formula>
    </cfRule>
    <cfRule type="cellIs" dxfId="339" priority="481" operator="equal">
      <formula>"Bajo"</formula>
    </cfRule>
  </conditionalFormatting>
  <conditionalFormatting sqref="AB146">
    <cfRule type="cellIs" dxfId="338" priority="473" operator="equal">
      <formula>"Muy Alta"</formula>
    </cfRule>
    <cfRule type="cellIs" dxfId="337" priority="474" operator="equal">
      <formula>"Alta"</formula>
    </cfRule>
    <cfRule type="cellIs" dxfId="336" priority="475" operator="equal">
      <formula>"Media"</formula>
    </cfRule>
    <cfRule type="cellIs" dxfId="335" priority="476" operator="equal">
      <formula>"Baja"</formula>
    </cfRule>
    <cfRule type="cellIs" dxfId="334" priority="477" operator="equal">
      <formula>"Muy Baja"</formula>
    </cfRule>
  </conditionalFormatting>
  <conditionalFormatting sqref="AD146">
    <cfRule type="cellIs" dxfId="333" priority="468" operator="equal">
      <formula>"Catastrófico"</formula>
    </cfRule>
    <cfRule type="cellIs" dxfId="332" priority="469" operator="equal">
      <formula>"Mayor"</formula>
    </cfRule>
    <cfRule type="cellIs" dxfId="331" priority="470" operator="equal">
      <formula>"Moderado"</formula>
    </cfRule>
    <cfRule type="cellIs" dxfId="330" priority="471" operator="equal">
      <formula>"Menor"</formula>
    </cfRule>
    <cfRule type="cellIs" dxfId="329" priority="472" operator="equal">
      <formula>"Leve"</formula>
    </cfRule>
  </conditionalFormatting>
  <conditionalFormatting sqref="AF146">
    <cfRule type="cellIs" dxfId="328" priority="464" operator="equal">
      <formula>"Extremo"</formula>
    </cfRule>
    <cfRule type="cellIs" dxfId="327" priority="465" operator="equal">
      <formula>"Alto"</formula>
    </cfRule>
    <cfRule type="cellIs" dxfId="326" priority="466" operator="equal">
      <formula>"Moderado"</formula>
    </cfRule>
    <cfRule type="cellIs" dxfId="325" priority="467" operator="equal">
      <formula>"Bajo"</formula>
    </cfRule>
  </conditionalFormatting>
  <conditionalFormatting sqref="AB147">
    <cfRule type="cellIs" dxfId="324" priority="459" operator="equal">
      <formula>"Muy Alta"</formula>
    </cfRule>
    <cfRule type="cellIs" dxfId="323" priority="460" operator="equal">
      <formula>"Alta"</formula>
    </cfRule>
    <cfRule type="cellIs" dxfId="322" priority="461" operator="equal">
      <formula>"Media"</formula>
    </cfRule>
    <cfRule type="cellIs" dxfId="321" priority="462" operator="equal">
      <formula>"Baja"</formula>
    </cfRule>
    <cfRule type="cellIs" dxfId="320" priority="463" operator="equal">
      <formula>"Muy Baja"</formula>
    </cfRule>
  </conditionalFormatting>
  <conditionalFormatting sqref="AD147">
    <cfRule type="cellIs" dxfId="319" priority="454" operator="equal">
      <formula>"Catastrófico"</formula>
    </cfRule>
    <cfRule type="cellIs" dxfId="318" priority="455" operator="equal">
      <formula>"Mayor"</formula>
    </cfRule>
    <cfRule type="cellIs" dxfId="317" priority="456" operator="equal">
      <formula>"Moderado"</formula>
    </cfRule>
    <cfRule type="cellIs" dxfId="316" priority="457" operator="equal">
      <formula>"Menor"</formula>
    </cfRule>
    <cfRule type="cellIs" dxfId="315" priority="458" operator="equal">
      <formula>"Leve"</formula>
    </cfRule>
  </conditionalFormatting>
  <conditionalFormatting sqref="AF147">
    <cfRule type="cellIs" dxfId="314" priority="450" operator="equal">
      <formula>"Extremo"</formula>
    </cfRule>
    <cfRule type="cellIs" dxfId="313" priority="451" operator="equal">
      <formula>"Alto"</formula>
    </cfRule>
    <cfRule type="cellIs" dxfId="312" priority="452" operator="equal">
      <formula>"Moderado"</formula>
    </cfRule>
    <cfRule type="cellIs" dxfId="311" priority="453" operator="equal">
      <formula>"Bajo"</formula>
    </cfRule>
  </conditionalFormatting>
  <conditionalFormatting sqref="K145">
    <cfRule type="cellIs" dxfId="310" priority="445" operator="equal">
      <formula>"Muy Alta"</formula>
    </cfRule>
    <cfRule type="cellIs" dxfId="309" priority="446" operator="equal">
      <formula>"Alta"</formula>
    </cfRule>
    <cfRule type="cellIs" dxfId="308" priority="447" operator="equal">
      <formula>"Media"</formula>
    </cfRule>
    <cfRule type="cellIs" dxfId="307" priority="448" operator="equal">
      <formula>"Baja"</formula>
    </cfRule>
    <cfRule type="cellIs" dxfId="306" priority="449" operator="equal">
      <formula>"Muy Baja"</formula>
    </cfRule>
  </conditionalFormatting>
  <conditionalFormatting sqref="O145">
    <cfRule type="cellIs" dxfId="305" priority="440" operator="equal">
      <formula>"Catastrófico"</formula>
    </cfRule>
    <cfRule type="cellIs" dxfId="304" priority="441" operator="equal">
      <formula>"Mayor"</formula>
    </cfRule>
    <cfRule type="cellIs" dxfId="303" priority="442" operator="equal">
      <formula>"Moderado"</formula>
    </cfRule>
    <cfRule type="cellIs" dxfId="302" priority="443" operator="equal">
      <formula>"Menor"</formula>
    </cfRule>
    <cfRule type="cellIs" dxfId="301" priority="444" operator="equal">
      <formula>"Leve"</formula>
    </cfRule>
  </conditionalFormatting>
  <conditionalFormatting sqref="Q145">
    <cfRule type="cellIs" dxfId="300" priority="436" operator="equal">
      <formula>"Extremo"</formula>
    </cfRule>
    <cfRule type="cellIs" dxfId="299" priority="437" operator="equal">
      <formula>"Alto"</formula>
    </cfRule>
    <cfRule type="cellIs" dxfId="298" priority="438" operator="equal">
      <formula>"Moderado"</formula>
    </cfRule>
    <cfRule type="cellIs" dxfId="297" priority="439" operator="equal">
      <formula>"Bajo"</formula>
    </cfRule>
  </conditionalFormatting>
  <conditionalFormatting sqref="N145:N147">
    <cfRule type="containsText" dxfId="296" priority="435" operator="containsText" text="❌">
      <formula>NOT(ISERROR(SEARCH("❌",N145)))</formula>
    </cfRule>
  </conditionalFormatting>
  <conditionalFormatting sqref="AB145:AB147">
    <cfRule type="cellIs" dxfId="295" priority="430" operator="equal">
      <formula>"Muy Alta"</formula>
    </cfRule>
    <cfRule type="cellIs" dxfId="294" priority="431" operator="equal">
      <formula>"Alta"</formula>
    </cfRule>
    <cfRule type="cellIs" dxfId="293" priority="432" operator="equal">
      <formula>"Media"</formula>
    </cfRule>
    <cfRule type="cellIs" dxfId="292" priority="433" operator="equal">
      <formula>"Baja"</formula>
    </cfRule>
    <cfRule type="cellIs" dxfId="291" priority="434" operator="equal">
      <formula>"Muy Baja"</formula>
    </cfRule>
  </conditionalFormatting>
  <conditionalFormatting sqref="AD145:AD147">
    <cfRule type="cellIs" dxfId="290" priority="425" operator="equal">
      <formula>"Catastrófico"</formula>
    </cfRule>
    <cfRule type="cellIs" dxfId="289" priority="426" operator="equal">
      <formula>"Mayor"</formula>
    </cfRule>
    <cfRule type="cellIs" dxfId="288" priority="427" operator="equal">
      <formula>"Moderado"</formula>
    </cfRule>
    <cfRule type="cellIs" dxfId="287" priority="428" operator="equal">
      <formula>"Menor"</formula>
    </cfRule>
    <cfRule type="cellIs" dxfId="286" priority="429" operator="equal">
      <formula>"Leve"</formula>
    </cfRule>
  </conditionalFormatting>
  <conditionalFormatting sqref="AF145:AF147">
    <cfRule type="cellIs" dxfId="285" priority="421" operator="equal">
      <formula>"Extremo"</formula>
    </cfRule>
    <cfRule type="cellIs" dxfId="284" priority="422" operator="equal">
      <formula>"Alto"</formula>
    </cfRule>
    <cfRule type="cellIs" dxfId="283" priority="423" operator="equal">
      <formula>"Moderado"</formula>
    </cfRule>
    <cfRule type="cellIs" dxfId="282" priority="424" operator="equal">
      <formula>"Bajo"</formula>
    </cfRule>
  </conditionalFormatting>
  <conditionalFormatting sqref="N145:N147">
    <cfRule type="containsText" dxfId="281" priority="420" operator="containsText" text="❌">
      <formula>NOT(ISERROR(SEARCH("❌",N145)))</formula>
    </cfRule>
  </conditionalFormatting>
  <conditionalFormatting sqref="AB148">
    <cfRule type="cellIs" dxfId="280" priority="415" operator="equal">
      <formula>"Muy Alta"</formula>
    </cfRule>
    <cfRule type="cellIs" dxfId="279" priority="416" operator="equal">
      <formula>"Alta"</formula>
    </cfRule>
    <cfRule type="cellIs" dxfId="278" priority="417" operator="equal">
      <formula>"Media"</formula>
    </cfRule>
    <cfRule type="cellIs" dxfId="277" priority="418" operator="equal">
      <formula>"Baja"</formula>
    </cfRule>
    <cfRule type="cellIs" dxfId="276" priority="419" operator="equal">
      <formula>"Muy Baja"</formula>
    </cfRule>
  </conditionalFormatting>
  <conditionalFormatting sqref="AD148">
    <cfRule type="cellIs" dxfId="275" priority="410" operator="equal">
      <formula>"Catastrófico"</formula>
    </cfRule>
    <cfRule type="cellIs" dxfId="274" priority="411" operator="equal">
      <formula>"Mayor"</formula>
    </cfRule>
    <cfRule type="cellIs" dxfId="273" priority="412" operator="equal">
      <formula>"Moderado"</formula>
    </cfRule>
    <cfRule type="cellIs" dxfId="272" priority="413" operator="equal">
      <formula>"Menor"</formula>
    </cfRule>
    <cfRule type="cellIs" dxfId="271" priority="414" operator="equal">
      <formula>"Leve"</formula>
    </cfRule>
  </conditionalFormatting>
  <conditionalFormatting sqref="AF148">
    <cfRule type="cellIs" dxfId="270" priority="406" operator="equal">
      <formula>"Extremo"</formula>
    </cfRule>
    <cfRule type="cellIs" dxfId="269" priority="407" operator="equal">
      <formula>"Alto"</formula>
    </cfRule>
    <cfRule type="cellIs" dxfId="268" priority="408" operator="equal">
      <formula>"Moderado"</formula>
    </cfRule>
    <cfRule type="cellIs" dxfId="267" priority="409" operator="equal">
      <formula>"Bajo"</formula>
    </cfRule>
  </conditionalFormatting>
  <conditionalFormatting sqref="AB149">
    <cfRule type="cellIs" dxfId="266" priority="401" operator="equal">
      <formula>"Muy Alta"</formula>
    </cfRule>
    <cfRule type="cellIs" dxfId="265" priority="402" operator="equal">
      <formula>"Alta"</formula>
    </cfRule>
    <cfRule type="cellIs" dxfId="264" priority="403" operator="equal">
      <formula>"Media"</formula>
    </cfRule>
    <cfRule type="cellIs" dxfId="263" priority="404" operator="equal">
      <formula>"Baja"</formula>
    </cfRule>
    <cfRule type="cellIs" dxfId="262" priority="405" operator="equal">
      <formula>"Muy Baja"</formula>
    </cfRule>
  </conditionalFormatting>
  <conditionalFormatting sqref="AD149">
    <cfRule type="cellIs" dxfId="261" priority="396" operator="equal">
      <formula>"Catastrófico"</formula>
    </cfRule>
    <cfRule type="cellIs" dxfId="260" priority="397" operator="equal">
      <formula>"Mayor"</formula>
    </cfRule>
    <cfRule type="cellIs" dxfId="259" priority="398" operator="equal">
      <formula>"Moderado"</formula>
    </cfRule>
    <cfRule type="cellIs" dxfId="258" priority="399" operator="equal">
      <formula>"Menor"</formula>
    </cfRule>
    <cfRule type="cellIs" dxfId="257" priority="400" operator="equal">
      <formula>"Leve"</formula>
    </cfRule>
  </conditionalFormatting>
  <conditionalFormatting sqref="AF149">
    <cfRule type="cellIs" dxfId="256" priority="392" operator="equal">
      <formula>"Extremo"</formula>
    </cfRule>
    <cfRule type="cellIs" dxfId="255" priority="393" operator="equal">
      <formula>"Alto"</formula>
    </cfRule>
    <cfRule type="cellIs" dxfId="254" priority="394" operator="equal">
      <formula>"Moderado"</formula>
    </cfRule>
    <cfRule type="cellIs" dxfId="253" priority="395" operator="equal">
      <formula>"Bajo"</formula>
    </cfRule>
  </conditionalFormatting>
  <conditionalFormatting sqref="AB150">
    <cfRule type="cellIs" dxfId="252" priority="387" operator="equal">
      <formula>"Muy Alta"</formula>
    </cfRule>
    <cfRule type="cellIs" dxfId="251" priority="388" operator="equal">
      <formula>"Alta"</formula>
    </cfRule>
    <cfRule type="cellIs" dxfId="250" priority="389" operator="equal">
      <formula>"Media"</formula>
    </cfRule>
    <cfRule type="cellIs" dxfId="249" priority="390" operator="equal">
      <formula>"Baja"</formula>
    </cfRule>
    <cfRule type="cellIs" dxfId="248" priority="391" operator="equal">
      <formula>"Muy Baja"</formula>
    </cfRule>
  </conditionalFormatting>
  <conditionalFormatting sqref="AD150">
    <cfRule type="cellIs" dxfId="247" priority="382" operator="equal">
      <formula>"Catastrófico"</formula>
    </cfRule>
    <cfRule type="cellIs" dxfId="246" priority="383" operator="equal">
      <formula>"Mayor"</formula>
    </cfRule>
    <cfRule type="cellIs" dxfId="245" priority="384" operator="equal">
      <formula>"Moderado"</formula>
    </cfRule>
    <cfRule type="cellIs" dxfId="244" priority="385" operator="equal">
      <formula>"Menor"</formula>
    </cfRule>
    <cfRule type="cellIs" dxfId="243" priority="386" operator="equal">
      <formula>"Leve"</formula>
    </cfRule>
  </conditionalFormatting>
  <conditionalFormatting sqref="AF150">
    <cfRule type="cellIs" dxfId="242" priority="378" operator="equal">
      <formula>"Extremo"</formula>
    </cfRule>
    <cfRule type="cellIs" dxfId="241" priority="379" operator="equal">
      <formula>"Alto"</formula>
    </cfRule>
    <cfRule type="cellIs" dxfId="240" priority="380" operator="equal">
      <formula>"Moderado"</formula>
    </cfRule>
    <cfRule type="cellIs" dxfId="239" priority="381" operator="equal">
      <formula>"Bajo"</formula>
    </cfRule>
  </conditionalFormatting>
  <conditionalFormatting sqref="K148">
    <cfRule type="cellIs" dxfId="238" priority="373" operator="equal">
      <formula>"Muy Alta"</formula>
    </cfRule>
    <cfRule type="cellIs" dxfId="237" priority="374" operator="equal">
      <formula>"Alta"</formula>
    </cfRule>
    <cfRule type="cellIs" dxfId="236" priority="375" operator="equal">
      <formula>"Media"</formula>
    </cfRule>
    <cfRule type="cellIs" dxfId="235" priority="376" operator="equal">
      <formula>"Baja"</formula>
    </cfRule>
    <cfRule type="cellIs" dxfId="234" priority="377" operator="equal">
      <formula>"Muy Baja"</formula>
    </cfRule>
  </conditionalFormatting>
  <conditionalFormatting sqref="O148">
    <cfRule type="cellIs" dxfId="233" priority="368" operator="equal">
      <formula>"Catastrófico"</formula>
    </cfRule>
    <cfRule type="cellIs" dxfId="232" priority="369" operator="equal">
      <formula>"Mayor"</formula>
    </cfRule>
    <cfRule type="cellIs" dxfId="231" priority="370" operator="equal">
      <formula>"Moderado"</formula>
    </cfRule>
    <cfRule type="cellIs" dxfId="230" priority="371" operator="equal">
      <formula>"Menor"</formula>
    </cfRule>
    <cfRule type="cellIs" dxfId="229" priority="372" operator="equal">
      <formula>"Leve"</formula>
    </cfRule>
  </conditionalFormatting>
  <conditionalFormatting sqref="Q148">
    <cfRule type="cellIs" dxfId="228" priority="364" operator="equal">
      <formula>"Extremo"</formula>
    </cfRule>
    <cfRule type="cellIs" dxfId="227" priority="365" operator="equal">
      <formula>"Alto"</formula>
    </cfRule>
    <cfRule type="cellIs" dxfId="226" priority="366" operator="equal">
      <formula>"Moderado"</formula>
    </cfRule>
    <cfRule type="cellIs" dxfId="225" priority="367" operator="equal">
      <formula>"Bajo"</formula>
    </cfRule>
  </conditionalFormatting>
  <conditionalFormatting sqref="N148:N150">
    <cfRule type="containsText" dxfId="224" priority="363" operator="containsText" text="❌">
      <formula>NOT(ISERROR(SEARCH("❌",N148)))</formula>
    </cfRule>
  </conditionalFormatting>
  <conditionalFormatting sqref="AB148:AB150">
    <cfRule type="cellIs" dxfId="223" priority="358" operator="equal">
      <formula>"Muy Alta"</formula>
    </cfRule>
    <cfRule type="cellIs" dxfId="222" priority="359" operator="equal">
      <formula>"Alta"</formula>
    </cfRule>
    <cfRule type="cellIs" dxfId="221" priority="360" operator="equal">
      <formula>"Media"</formula>
    </cfRule>
    <cfRule type="cellIs" dxfId="220" priority="361" operator="equal">
      <formula>"Baja"</formula>
    </cfRule>
    <cfRule type="cellIs" dxfId="219" priority="362" operator="equal">
      <formula>"Muy Baja"</formula>
    </cfRule>
  </conditionalFormatting>
  <conditionalFormatting sqref="AD148:AD150">
    <cfRule type="cellIs" dxfId="218" priority="353" operator="equal">
      <formula>"Catastrófico"</formula>
    </cfRule>
    <cfRule type="cellIs" dxfId="217" priority="354" operator="equal">
      <formula>"Mayor"</formula>
    </cfRule>
    <cfRule type="cellIs" dxfId="216" priority="355" operator="equal">
      <formula>"Moderado"</formula>
    </cfRule>
    <cfRule type="cellIs" dxfId="215" priority="356" operator="equal">
      <formula>"Menor"</formula>
    </cfRule>
    <cfRule type="cellIs" dxfId="214" priority="357" operator="equal">
      <formula>"Leve"</formula>
    </cfRule>
  </conditionalFormatting>
  <conditionalFormatting sqref="AF148:AF150">
    <cfRule type="cellIs" dxfId="213" priority="349" operator="equal">
      <formula>"Extremo"</formula>
    </cfRule>
    <cfRule type="cellIs" dxfId="212" priority="350" operator="equal">
      <formula>"Alto"</formula>
    </cfRule>
    <cfRule type="cellIs" dxfId="211" priority="351" operator="equal">
      <formula>"Moderado"</formula>
    </cfRule>
    <cfRule type="cellIs" dxfId="210" priority="352" operator="equal">
      <formula>"Bajo"</formula>
    </cfRule>
  </conditionalFormatting>
  <conditionalFormatting sqref="N148:N150">
    <cfRule type="containsText" dxfId="209" priority="348" operator="containsText" text="❌">
      <formula>NOT(ISERROR(SEARCH("❌",N148)))</formula>
    </cfRule>
  </conditionalFormatting>
  <conditionalFormatting sqref="AB17">
    <cfRule type="cellIs" dxfId="208" priority="315" operator="equal">
      <formula>"Muy Alta"</formula>
    </cfRule>
    <cfRule type="cellIs" dxfId="207" priority="316" operator="equal">
      <formula>"Alta"</formula>
    </cfRule>
    <cfRule type="cellIs" dxfId="206" priority="317" operator="equal">
      <formula>"Media"</formula>
    </cfRule>
    <cfRule type="cellIs" dxfId="205" priority="318" operator="equal">
      <formula>"Baja"</formula>
    </cfRule>
    <cfRule type="cellIs" dxfId="204" priority="319" operator="equal">
      <formula>"Muy Baja"</formula>
    </cfRule>
  </conditionalFormatting>
  <conditionalFormatting sqref="AD17">
    <cfRule type="cellIs" dxfId="203" priority="310" operator="equal">
      <formula>"Catastrófico"</formula>
    </cfRule>
    <cfRule type="cellIs" dxfId="202" priority="311" operator="equal">
      <formula>"Mayor"</formula>
    </cfRule>
    <cfRule type="cellIs" dxfId="201" priority="312" operator="equal">
      <formula>"Moderado"</formula>
    </cfRule>
    <cfRule type="cellIs" dxfId="200" priority="313" operator="equal">
      <formula>"Menor"</formula>
    </cfRule>
    <cfRule type="cellIs" dxfId="199" priority="314" operator="equal">
      <formula>"Leve"</formula>
    </cfRule>
  </conditionalFormatting>
  <conditionalFormatting sqref="AF17">
    <cfRule type="cellIs" dxfId="198" priority="306" operator="equal">
      <formula>"Extremo"</formula>
    </cfRule>
    <cfRule type="cellIs" dxfId="197" priority="307" operator="equal">
      <formula>"Alto"</formula>
    </cfRule>
    <cfRule type="cellIs" dxfId="196" priority="308" operator="equal">
      <formula>"Moderado"</formula>
    </cfRule>
    <cfRule type="cellIs" dxfId="195" priority="309" operator="equal">
      <formula>"Bajo"</formula>
    </cfRule>
  </conditionalFormatting>
  <conditionalFormatting sqref="AB18">
    <cfRule type="cellIs" dxfId="194" priority="301" operator="equal">
      <formula>"Muy Alta"</formula>
    </cfRule>
    <cfRule type="cellIs" dxfId="193" priority="302" operator="equal">
      <formula>"Alta"</formula>
    </cfRule>
    <cfRule type="cellIs" dxfId="192" priority="303" operator="equal">
      <formula>"Media"</formula>
    </cfRule>
    <cfRule type="cellIs" dxfId="191" priority="304" operator="equal">
      <formula>"Baja"</formula>
    </cfRule>
    <cfRule type="cellIs" dxfId="190" priority="305" operator="equal">
      <formula>"Muy Baja"</formula>
    </cfRule>
  </conditionalFormatting>
  <conditionalFormatting sqref="AD18">
    <cfRule type="cellIs" dxfId="189" priority="296" operator="equal">
      <formula>"Catastrófico"</formula>
    </cfRule>
    <cfRule type="cellIs" dxfId="188" priority="297" operator="equal">
      <formula>"Mayor"</formula>
    </cfRule>
    <cfRule type="cellIs" dxfId="187" priority="298" operator="equal">
      <formula>"Moderado"</formula>
    </cfRule>
    <cfRule type="cellIs" dxfId="186" priority="299" operator="equal">
      <formula>"Menor"</formula>
    </cfRule>
    <cfRule type="cellIs" dxfId="185" priority="300" operator="equal">
      <formula>"Leve"</formula>
    </cfRule>
  </conditionalFormatting>
  <conditionalFormatting sqref="AF18">
    <cfRule type="cellIs" dxfId="184" priority="292" operator="equal">
      <formula>"Extremo"</formula>
    </cfRule>
    <cfRule type="cellIs" dxfId="183" priority="293" operator="equal">
      <formula>"Alto"</formula>
    </cfRule>
    <cfRule type="cellIs" dxfId="182" priority="294" operator="equal">
      <formula>"Moderado"</formula>
    </cfRule>
    <cfRule type="cellIs" dxfId="181" priority="295" operator="equal">
      <formula>"Bajo"</formula>
    </cfRule>
  </conditionalFormatting>
  <conditionalFormatting sqref="O7">
    <cfRule type="cellIs" dxfId="180" priority="287" operator="equal">
      <formula>"Catastrófico"</formula>
    </cfRule>
    <cfRule type="cellIs" dxfId="179" priority="288" operator="equal">
      <formula>"Mayor"</formula>
    </cfRule>
    <cfRule type="cellIs" dxfId="178" priority="289" operator="equal">
      <formula>"Moderado"</formula>
    </cfRule>
    <cfRule type="cellIs" dxfId="177" priority="290" operator="equal">
      <formula>"Menor"</formula>
    </cfRule>
    <cfRule type="cellIs" dxfId="176" priority="291" operator="equal">
      <formula>"Leve"</formula>
    </cfRule>
  </conditionalFormatting>
  <conditionalFormatting sqref="AB82">
    <cfRule type="cellIs" dxfId="175" priority="210" operator="equal">
      <formula>"Muy Alta"</formula>
    </cfRule>
    <cfRule type="cellIs" dxfId="174" priority="211" operator="equal">
      <formula>"Alta"</formula>
    </cfRule>
    <cfRule type="cellIs" dxfId="173" priority="212" operator="equal">
      <formula>"Media"</formula>
    </cfRule>
    <cfRule type="cellIs" dxfId="172" priority="213" operator="equal">
      <formula>"Baja"</formula>
    </cfRule>
    <cfRule type="cellIs" dxfId="171" priority="214" operator="equal">
      <formula>"Muy Baja"</formula>
    </cfRule>
  </conditionalFormatting>
  <conditionalFormatting sqref="AD82">
    <cfRule type="cellIs" dxfId="170" priority="205" operator="equal">
      <formula>"Catastrófico"</formula>
    </cfRule>
    <cfRule type="cellIs" dxfId="169" priority="206" operator="equal">
      <formula>"Mayor"</formula>
    </cfRule>
    <cfRule type="cellIs" dxfId="168" priority="207" operator="equal">
      <formula>"Moderado"</formula>
    </cfRule>
    <cfRule type="cellIs" dxfId="167" priority="208" operator="equal">
      <formula>"Menor"</formula>
    </cfRule>
    <cfRule type="cellIs" dxfId="166" priority="209" operator="equal">
      <formula>"Leve"</formula>
    </cfRule>
  </conditionalFormatting>
  <conditionalFormatting sqref="AF82">
    <cfRule type="cellIs" dxfId="165" priority="201" operator="equal">
      <formula>"Extremo"</formula>
    </cfRule>
    <cfRule type="cellIs" dxfId="164" priority="202" operator="equal">
      <formula>"Alto"</formula>
    </cfRule>
    <cfRule type="cellIs" dxfId="163" priority="203" operator="equal">
      <formula>"Moderado"</formula>
    </cfRule>
    <cfRule type="cellIs" dxfId="162" priority="204" operator="equal">
      <formula>"Bajo"</formula>
    </cfRule>
  </conditionalFormatting>
  <conditionalFormatting sqref="K82">
    <cfRule type="cellIs" dxfId="161" priority="168" operator="equal">
      <formula>"Muy Alta"</formula>
    </cfRule>
    <cfRule type="cellIs" dxfId="160" priority="169" operator="equal">
      <formula>"Alta"</formula>
    </cfRule>
    <cfRule type="cellIs" dxfId="159" priority="170" operator="equal">
      <formula>"Media"</formula>
    </cfRule>
    <cfRule type="cellIs" dxfId="158" priority="171" operator="equal">
      <formula>"Baja"</formula>
    </cfRule>
    <cfRule type="cellIs" dxfId="157" priority="172" operator="equal">
      <formula>"Muy Baja"</formula>
    </cfRule>
  </conditionalFormatting>
  <conditionalFormatting sqref="AB83">
    <cfRule type="cellIs" dxfId="156" priority="196" operator="equal">
      <formula>"Muy Alta"</formula>
    </cfRule>
    <cfRule type="cellIs" dxfId="155" priority="197" operator="equal">
      <formula>"Alta"</formula>
    </cfRule>
    <cfRule type="cellIs" dxfId="154" priority="198" operator="equal">
      <formula>"Media"</formula>
    </cfRule>
    <cfRule type="cellIs" dxfId="153" priority="199" operator="equal">
      <formula>"Baja"</formula>
    </cfRule>
    <cfRule type="cellIs" dxfId="152" priority="200" operator="equal">
      <formula>"Muy Baja"</formula>
    </cfRule>
  </conditionalFormatting>
  <conditionalFormatting sqref="AD83">
    <cfRule type="cellIs" dxfId="151" priority="191" operator="equal">
      <formula>"Catastrófico"</formula>
    </cfRule>
    <cfRule type="cellIs" dxfId="150" priority="192" operator="equal">
      <formula>"Mayor"</formula>
    </cfRule>
    <cfRule type="cellIs" dxfId="149" priority="193" operator="equal">
      <formula>"Moderado"</formula>
    </cfRule>
    <cfRule type="cellIs" dxfId="148" priority="194" operator="equal">
      <formula>"Menor"</formula>
    </cfRule>
    <cfRule type="cellIs" dxfId="147" priority="195" operator="equal">
      <formula>"Leve"</formula>
    </cfRule>
  </conditionalFormatting>
  <conditionalFormatting sqref="AF83">
    <cfRule type="cellIs" dxfId="146" priority="187" operator="equal">
      <formula>"Extremo"</formula>
    </cfRule>
    <cfRule type="cellIs" dxfId="145" priority="188" operator="equal">
      <formula>"Alto"</formula>
    </cfRule>
    <cfRule type="cellIs" dxfId="144" priority="189" operator="equal">
      <formula>"Moderado"</formula>
    </cfRule>
    <cfRule type="cellIs" dxfId="143" priority="190" operator="equal">
      <formula>"Bajo"</formula>
    </cfRule>
  </conditionalFormatting>
  <conditionalFormatting sqref="AB84">
    <cfRule type="cellIs" dxfId="142" priority="182" operator="equal">
      <formula>"Muy Alta"</formula>
    </cfRule>
    <cfRule type="cellIs" dxfId="141" priority="183" operator="equal">
      <formula>"Alta"</formula>
    </cfRule>
    <cfRule type="cellIs" dxfId="140" priority="184" operator="equal">
      <formula>"Media"</formula>
    </cfRule>
    <cfRule type="cellIs" dxfId="139" priority="185" operator="equal">
      <formula>"Baja"</formula>
    </cfRule>
    <cfRule type="cellIs" dxfId="138" priority="186" operator="equal">
      <formula>"Muy Baja"</formula>
    </cfRule>
  </conditionalFormatting>
  <conditionalFormatting sqref="AD84">
    <cfRule type="cellIs" dxfId="137" priority="177" operator="equal">
      <formula>"Catastrófico"</formula>
    </cfRule>
    <cfRule type="cellIs" dxfId="136" priority="178" operator="equal">
      <formula>"Mayor"</formula>
    </cfRule>
    <cfRule type="cellIs" dxfId="135" priority="179" operator="equal">
      <formula>"Moderado"</formula>
    </cfRule>
    <cfRule type="cellIs" dxfId="134" priority="180" operator="equal">
      <formula>"Menor"</formula>
    </cfRule>
    <cfRule type="cellIs" dxfId="133" priority="181" operator="equal">
      <formula>"Leve"</formula>
    </cfRule>
  </conditionalFormatting>
  <conditionalFormatting sqref="AF84">
    <cfRule type="cellIs" dxfId="132" priority="173" operator="equal">
      <formula>"Extremo"</formula>
    </cfRule>
    <cfRule type="cellIs" dxfId="131" priority="174" operator="equal">
      <formula>"Alto"</formula>
    </cfRule>
    <cfRule type="cellIs" dxfId="130" priority="175" operator="equal">
      <formula>"Moderado"</formula>
    </cfRule>
    <cfRule type="cellIs" dxfId="129" priority="176" operator="equal">
      <formula>"Bajo"</formula>
    </cfRule>
  </conditionalFormatting>
  <conditionalFormatting sqref="O82">
    <cfRule type="cellIs" dxfId="128" priority="163" operator="equal">
      <formula>"Catastrófico"</formula>
    </cfRule>
    <cfRule type="cellIs" dxfId="127" priority="164" operator="equal">
      <formula>"Mayor"</formula>
    </cfRule>
    <cfRule type="cellIs" dxfId="126" priority="165" operator="equal">
      <formula>"Moderado"</formula>
    </cfRule>
    <cfRule type="cellIs" dxfId="125" priority="166" operator="equal">
      <formula>"Menor"</formula>
    </cfRule>
    <cfRule type="cellIs" dxfId="124" priority="167" operator="equal">
      <formula>"Leve"</formula>
    </cfRule>
  </conditionalFormatting>
  <conditionalFormatting sqref="Q82">
    <cfRule type="cellIs" dxfId="123" priority="159" operator="equal">
      <formula>"Extremo"</formula>
    </cfRule>
    <cfRule type="cellIs" dxfId="122" priority="160" operator="equal">
      <formula>"Alto"</formula>
    </cfRule>
    <cfRule type="cellIs" dxfId="121" priority="161" operator="equal">
      <formula>"Moderado"</formula>
    </cfRule>
    <cfRule type="cellIs" dxfId="120" priority="162" operator="equal">
      <formula>"Bajo"</formula>
    </cfRule>
  </conditionalFormatting>
  <conditionalFormatting sqref="N82:N84">
    <cfRule type="containsText" dxfId="119" priority="158" operator="containsText" text="❌">
      <formula>NOT(ISERROR(SEARCH("❌",N82)))</formula>
    </cfRule>
  </conditionalFormatting>
  <conditionalFormatting sqref="AF96">
    <cfRule type="cellIs" dxfId="118" priority="102" operator="equal">
      <formula>"Extremo"</formula>
    </cfRule>
    <cfRule type="cellIs" dxfId="117" priority="103" operator="equal">
      <formula>"Alto"</formula>
    </cfRule>
    <cfRule type="cellIs" dxfId="116" priority="104" operator="equal">
      <formula>"Moderado"</formula>
    </cfRule>
    <cfRule type="cellIs" dxfId="115" priority="105" operator="equal">
      <formula>"Bajo"</formula>
    </cfRule>
  </conditionalFormatting>
  <conditionalFormatting sqref="AB96">
    <cfRule type="cellIs" dxfId="114" priority="111" operator="equal">
      <formula>"Muy Alta"</formula>
    </cfRule>
    <cfRule type="cellIs" dxfId="113" priority="112" operator="equal">
      <formula>"Alta"</formula>
    </cfRule>
    <cfRule type="cellIs" dxfId="112" priority="113" operator="equal">
      <formula>"Media"</formula>
    </cfRule>
    <cfRule type="cellIs" dxfId="111" priority="114" operator="equal">
      <formula>"Baja"</formula>
    </cfRule>
    <cfRule type="cellIs" dxfId="110" priority="115" operator="equal">
      <formula>"Muy Baja"</formula>
    </cfRule>
  </conditionalFormatting>
  <conditionalFormatting sqref="AD96">
    <cfRule type="cellIs" dxfId="109" priority="106" operator="equal">
      <formula>"Catastrófico"</formula>
    </cfRule>
    <cfRule type="cellIs" dxfId="108" priority="107" operator="equal">
      <formula>"Mayor"</formula>
    </cfRule>
    <cfRule type="cellIs" dxfId="107" priority="108" operator="equal">
      <formula>"Moderado"</formula>
    </cfRule>
    <cfRule type="cellIs" dxfId="106" priority="109" operator="equal">
      <formula>"Menor"</formula>
    </cfRule>
    <cfRule type="cellIs" dxfId="105" priority="110" operator="equal">
      <formula>"Leve"</formula>
    </cfRule>
  </conditionalFormatting>
  <conditionalFormatting sqref="AB97:AB99">
    <cfRule type="cellIs" dxfId="104" priority="97" operator="equal">
      <formula>"Muy Alta"</formula>
    </cfRule>
    <cfRule type="cellIs" dxfId="103" priority="98" operator="equal">
      <formula>"Alta"</formula>
    </cfRule>
    <cfRule type="cellIs" dxfId="102" priority="99" operator="equal">
      <formula>"Media"</formula>
    </cfRule>
    <cfRule type="cellIs" dxfId="101" priority="100" operator="equal">
      <formula>"Baja"</formula>
    </cfRule>
    <cfRule type="cellIs" dxfId="100" priority="101" operator="equal">
      <formula>"Muy Baja"</formula>
    </cfRule>
  </conditionalFormatting>
  <conditionalFormatting sqref="AD97:AD99">
    <cfRule type="cellIs" dxfId="99" priority="92" operator="equal">
      <formula>"Catastrófico"</formula>
    </cfRule>
    <cfRule type="cellIs" dxfId="98" priority="93" operator="equal">
      <formula>"Mayor"</formula>
    </cfRule>
    <cfRule type="cellIs" dxfId="97" priority="94" operator="equal">
      <formula>"Moderado"</formula>
    </cfRule>
    <cfRule type="cellIs" dxfId="96" priority="95" operator="equal">
      <formula>"Menor"</formula>
    </cfRule>
    <cfRule type="cellIs" dxfId="95" priority="96" operator="equal">
      <formula>"Leve"</formula>
    </cfRule>
  </conditionalFormatting>
  <conditionalFormatting sqref="AF97:AF99">
    <cfRule type="cellIs" dxfId="94" priority="88" operator="equal">
      <formula>"Extremo"</formula>
    </cfRule>
    <cfRule type="cellIs" dxfId="93" priority="89" operator="equal">
      <formula>"Alto"</formula>
    </cfRule>
    <cfRule type="cellIs" dxfId="92" priority="90" operator="equal">
      <formula>"Moderado"</formula>
    </cfRule>
    <cfRule type="cellIs" dxfId="91" priority="91" operator="equal">
      <formula>"Bajo"</formula>
    </cfRule>
  </conditionalFormatting>
  <conditionalFormatting sqref="K97">
    <cfRule type="cellIs" dxfId="90" priority="83" operator="equal">
      <formula>"Muy Alta"</formula>
    </cfRule>
    <cfRule type="cellIs" dxfId="89" priority="84" operator="equal">
      <formula>"Alta"</formula>
    </cfRule>
    <cfRule type="cellIs" dxfId="88" priority="85" operator="equal">
      <formula>"Media"</formula>
    </cfRule>
    <cfRule type="cellIs" dxfId="87" priority="86" operator="equal">
      <formula>"Baja"</formula>
    </cfRule>
    <cfRule type="cellIs" dxfId="86" priority="87" operator="equal">
      <formula>"Muy Baja"</formula>
    </cfRule>
  </conditionalFormatting>
  <conditionalFormatting sqref="O97">
    <cfRule type="cellIs" dxfId="85" priority="78" operator="equal">
      <formula>"Catastrófico"</formula>
    </cfRule>
    <cfRule type="cellIs" dxfId="84" priority="79" operator="equal">
      <formula>"Mayor"</formula>
    </cfRule>
    <cfRule type="cellIs" dxfId="83" priority="80" operator="equal">
      <formula>"Moderado"</formula>
    </cfRule>
    <cfRule type="cellIs" dxfId="82" priority="81" operator="equal">
      <formula>"Menor"</formula>
    </cfRule>
    <cfRule type="cellIs" dxfId="81" priority="82" operator="equal">
      <formula>"Leve"</formula>
    </cfRule>
  </conditionalFormatting>
  <conditionalFormatting sqref="Q97">
    <cfRule type="cellIs" dxfId="80" priority="74" operator="equal">
      <formula>"Extremo"</formula>
    </cfRule>
    <cfRule type="cellIs" dxfId="79" priority="75" operator="equal">
      <formula>"Alto"</formula>
    </cfRule>
    <cfRule type="cellIs" dxfId="78" priority="76" operator="equal">
      <formula>"Moderado"</formula>
    </cfRule>
    <cfRule type="cellIs" dxfId="77" priority="77" operator="equal">
      <formula>"Bajo"</formula>
    </cfRule>
  </conditionalFormatting>
  <conditionalFormatting sqref="N97">
    <cfRule type="containsText" dxfId="76" priority="73" operator="containsText" text="❌">
      <formula>NOT(ISERROR(SEARCH("❌",N97)))</formula>
    </cfRule>
  </conditionalFormatting>
  <conditionalFormatting sqref="AB97:AB99">
    <cfRule type="cellIs" dxfId="75" priority="68" operator="equal">
      <formula>"Muy Alta"</formula>
    </cfRule>
    <cfRule type="cellIs" dxfId="74" priority="69" operator="equal">
      <formula>"Alta"</formula>
    </cfRule>
    <cfRule type="cellIs" dxfId="73" priority="70" operator="equal">
      <formula>"Media"</formula>
    </cfRule>
    <cfRule type="cellIs" dxfId="72" priority="71" operator="equal">
      <formula>"Baja"</formula>
    </cfRule>
    <cfRule type="cellIs" dxfId="71" priority="72" operator="equal">
      <formula>"Muy Baja"</formula>
    </cfRule>
  </conditionalFormatting>
  <conditionalFormatting sqref="AD97:AD99">
    <cfRule type="cellIs" dxfId="70" priority="63" operator="equal">
      <formula>"Catastrófico"</formula>
    </cfRule>
    <cfRule type="cellIs" dxfId="69" priority="64" operator="equal">
      <formula>"Mayor"</formula>
    </cfRule>
    <cfRule type="cellIs" dxfId="68" priority="65" operator="equal">
      <formula>"Moderado"</formula>
    </cfRule>
    <cfRule type="cellIs" dxfId="67" priority="66" operator="equal">
      <formula>"Menor"</formula>
    </cfRule>
    <cfRule type="cellIs" dxfId="66" priority="67" operator="equal">
      <formula>"Leve"</formula>
    </cfRule>
  </conditionalFormatting>
  <conditionalFormatting sqref="AF97:AF99">
    <cfRule type="cellIs" dxfId="65" priority="59" operator="equal">
      <formula>"Extremo"</formula>
    </cfRule>
    <cfRule type="cellIs" dxfId="64" priority="60" operator="equal">
      <formula>"Alto"</formula>
    </cfRule>
    <cfRule type="cellIs" dxfId="63" priority="61" operator="equal">
      <formula>"Moderado"</formula>
    </cfRule>
    <cfRule type="cellIs" dxfId="62" priority="62" operator="equal">
      <formula>"Bajo"</formula>
    </cfRule>
  </conditionalFormatting>
  <conditionalFormatting sqref="N97">
    <cfRule type="containsText" dxfId="61" priority="58" operator="containsText" text="❌">
      <formula>NOT(ISERROR(SEARCH("❌",N97)))</formula>
    </cfRule>
  </conditionalFormatting>
  <conditionalFormatting sqref="AB67">
    <cfRule type="cellIs" dxfId="60" priority="53" operator="equal">
      <formula>"Muy Alta"</formula>
    </cfRule>
    <cfRule type="cellIs" dxfId="59" priority="54" operator="equal">
      <formula>"Alta"</formula>
    </cfRule>
    <cfRule type="cellIs" dxfId="58" priority="55" operator="equal">
      <formula>"Media"</formula>
    </cfRule>
    <cfRule type="cellIs" dxfId="57" priority="56" operator="equal">
      <formula>"Baja"</formula>
    </cfRule>
    <cfRule type="cellIs" dxfId="56" priority="57" operator="equal">
      <formula>"Muy Baja"</formula>
    </cfRule>
  </conditionalFormatting>
  <conditionalFormatting sqref="AD67">
    <cfRule type="cellIs" dxfId="55" priority="48" operator="equal">
      <formula>"Catastrófico"</formula>
    </cfRule>
    <cfRule type="cellIs" dxfId="54" priority="49" operator="equal">
      <formula>"Mayor"</formula>
    </cfRule>
    <cfRule type="cellIs" dxfId="53" priority="50" operator="equal">
      <formula>"Moderado"</formula>
    </cfRule>
    <cfRule type="cellIs" dxfId="52" priority="51" operator="equal">
      <formula>"Menor"</formula>
    </cfRule>
    <cfRule type="cellIs" dxfId="51" priority="52" operator="equal">
      <formula>"Leve"</formula>
    </cfRule>
  </conditionalFormatting>
  <conditionalFormatting sqref="AF67">
    <cfRule type="cellIs" dxfId="50" priority="44" operator="equal">
      <formula>"Extremo"</formula>
    </cfRule>
    <cfRule type="cellIs" dxfId="49" priority="45" operator="equal">
      <formula>"Alto"</formula>
    </cfRule>
    <cfRule type="cellIs" dxfId="48" priority="46" operator="equal">
      <formula>"Moderado"</formula>
    </cfRule>
    <cfRule type="cellIs" dxfId="47" priority="47" operator="equal">
      <formula>"Bajo"</formula>
    </cfRule>
  </conditionalFormatting>
  <conditionalFormatting sqref="AB68">
    <cfRule type="cellIs" dxfId="46" priority="39" operator="equal">
      <formula>"Muy Alta"</formula>
    </cfRule>
    <cfRule type="cellIs" dxfId="45" priority="40" operator="equal">
      <formula>"Alta"</formula>
    </cfRule>
    <cfRule type="cellIs" dxfId="44" priority="41" operator="equal">
      <formula>"Media"</formula>
    </cfRule>
    <cfRule type="cellIs" dxfId="43" priority="42" operator="equal">
      <formula>"Baja"</formula>
    </cfRule>
    <cfRule type="cellIs" dxfId="42" priority="43" operator="equal">
      <formula>"Muy Baja"</formula>
    </cfRule>
  </conditionalFormatting>
  <conditionalFormatting sqref="AD68">
    <cfRule type="cellIs" dxfId="41" priority="34" operator="equal">
      <formula>"Catastrófico"</formula>
    </cfRule>
    <cfRule type="cellIs" dxfId="40" priority="35" operator="equal">
      <formula>"Mayor"</formula>
    </cfRule>
    <cfRule type="cellIs" dxfId="39" priority="36" operator="equal">
      <formula>"Moderado"</formula>
    </cfRule>
    <cfRule type="cellIs" dxfId="38" priority="37" operator="equal">
      <formula>"Menor"</formula>
    </cfRule>
    <cfRule type="cellIs" dxfId="37" priority="38" operator="equal">
      <formula>"Leve"</formula>
    </cfRule>
  </conditionalFormatting>
  <conditionalFormatting sqref="AF68">
    <cfRule type="cellIs" dxfId="36" priority="30" operator="equal">
      <formula>"Extremo"</formula>
    </cfRule>
    <cfRule type="cellIs" dxfId="35" priority="31" operator="equal">
      <formula>"Alto"</formula>
    </cfRule>
    <cfRule type="cellIs" dxfId="34" priority="32" operator="equal">
      <formula>"Moderado"</formula>
    </cfRule>
    <cfRule type="cellIs" dxfId="33" priority="33" operator="equal">
      <formula>"Bajo"</formula>
    </cfRule>
  </conditionalFormatting>
  <conditionalFormatting sqref="AB69">
    <cfRule type="cellIs" dxfId="32" priority="25" operator="equal">
      <formula>"Muy Alta"</formula>
    </cfRule>
    <cfRule type="cellIs" dxfId="31" priority="26" operator="equal">
      <formula>"Alta"</formula>
    </cfRule>
    <cfRule type="cellIs" dxfId="30" priority="27" operator="equal">
      <formula>"Media"</formula>
    </cfRule>
    <cfRule type="cellIs" dxfId="29" priority="28" operator="equal">
      <formula>"Baja"</formula>
    </cfRule>
    <cfRule type="cellIs" dxfId="28" priority="29" operator="equal">
      <formula>"Muy Baja"</formula>
    </cfRule>
  </conditionalFormatting>
  <conditionalFormatting sqref="AD69">
    <cfRule type="cellIs" dxfId="27" priority="20" operator="equal">
      <formula>"Catastrófico"</formula>
    </cfRule>
    <cfRule type="cellIs" dxfId="26" priority="21" operator="equal">
      <formula>"Mayor"</formula>
    </cfRule>
    <cfRule type="cellIs" dxfId="25" priority="22" operator="equal">
      <formula>"Moderado"</formula>
    </cfRule>
    <cfRule type="cellIs" dxfId="24" priority="23" operator="equal">
      <formula>"Menor"</formula>
    </cfRule>
    <cfRule type="cellIs" dxfId="23" priority="24" operator="equal">
      <formula>"Leve"</formula>
    </cfRule>
  </conditionalFormatting>
  <conditionalFormatting sqref="AF69">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K67">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O67">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Q67">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N67:N69">
    <cfRule type="containsText" dxfId="4" priority="1" operator="containsText" text="❌">
      <formula>NOT(ISERROR(SEARCH("❌",N67)))</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0000000}">
          <x14:formula1>
            <xm:f>'Opciones Tratamiento'!$B$9:$B$10</xm:f>
          </x14:formula1>
          <xm:sqref>AM7:AM12 AM127:AM150 AM16:AM119</xm:sqref>
        </x14:dataValidation>
        <x14:dataValidation type="list" allowBlank="1" showInputMessage="1" showErrorMessage="1" xr:uid="{00000000-0002-0000-0200-000001000000}">
          <x14:formula1>
            <xm:f>'Opciones Tratamiento'!$B$13:$B$19</xm:f>
          </x14:formula1>
          <xm:sqref>I7 I10 I13 I100 I16 I19 I22 I25 I28 I31 I34 I37 I40 I43 I46 I49 I52 I103 I55 I58 I61 I64 I70 I73 I76 I79 I85 I88 I91 I94:I95 I136 I121 I106 I109 I112 I115 I118 I124 I127 I130 I133 I139 I142 I145 I148 I82 I67</xm:sqref>
        </x14:dataValidation>
        <x14:dataValidation type="list" allowBlank="1" showInputMessage="1" showErrorMessage="1" xr:uid="{00000000-0002-0000-0200-000002000000}">
          <x14:formula1>
            <xm:f>'Opciones Tratamiento'!$E$2:$E$4</xm:f>
          </x14:formula1>
          <xm:sqref>E7 E10 E13 E100 E16 E19 E22 E25 E28 E31 E34 E37 E40 E43 E46 E49 E52 E103 E55 E58 E61 E64 E70 E73 E76 E79 E85 E88 E91 E94:E95 E136 E121 E106 E109 E112 E115 E118 E124 E127 E130 E133 E139 E142 E145 E148 E82 E67</xm:sqref>
        </x14:dataValidation>
        <x14:dataValidation type="list" allowBlank="1" showInputMessage="1" showErrorMessage="1" xr:uid="{00000000-0002-0000-0200-000003000000}">
          <x14:formula1>
            <xm:f>'Tabla Impacto'!$F$210:$F$221</xm:f>
          </x14:formula1>
          <xm:sqref>M7 M10 M13 M145 M16 M19 M22 M25 M28 M31 M34 M37 M40 M43 M46 M49 M52 M148 M55 M58 M61 M64 M70 M139 M142 M73 M76 M79 M82 M85 M88 M91 M94:M95 M136 M100 M103 M106 M109 M112 M115 M118 M121 M124 M127 M130 M133 M67</xm:sqref>
        </x14:dataValidation>
        <x14:dataValidation type="list" allowBlank="1" showInputMessage="1" showErrorMessage="1" xr:uid="{00000000-0002-0000-0200-000004000000}">
          <x14:formula1>
            <xm:f>'Tabla Valoración controles'!$D$4:$D$6</xm:f>
          </x14:formula1>
          <xm:sqref>U100:U150 U7:U95</xm:sqref>
        </x14:dataValidation>
        <x14:dataValidation type="list" allowBlank="1" showInputMessage="1" showErrorMessage="1" xr:uid="{00000000-0002-0000-0200-000005000000}">
          <x14:formula1>
            <xm:f>'Tabla Valoración controles'!$D$7:$D$8</xm:f>
          </x14:formula1>
          <xm:sqref>V100:V150 V7:V95</xm:sqref>
        </x14:dataValidation>
        <x14:dataValidation type="list" allowBlank="1" showInputMessage="1" showErrorMessage="1" xr:uid="{00000000-0002-0000-0200-000006000000}">
          <x14:formula1>
            <xm:f>'Tabla Valoración controles'!$D$9:$D$10</xm:f>
          </x14:formula1>
          <xm:sqref>X100:X150 X7:X95</xm:sqref>
        </x14:dataValidation>
        <x14:dataValidation type="list" allowBlank="1" showInputMessage="1" showErrorMessage="1" xr:uid="{00000000-0002-0000-0200-000007000000}">
          <x14:formula1>
            <xm:f>'Tabla Valoración controles'!$D$11:$D$12</xm:f>
          </x14:formula1>
          <xm:sqref>Y100:Y150 Y7:Y95</xm:sqref>
        </x14:dataValidation>
        <x14:dataValidation type="list" allowBlank="1" showInputMessage="1" showErrorMessage="1" xr:uid="{00000000-0002-0000-0200-000008000000}">
          <x14:formula1>
            <xm:f>'Tabla Valoración controles'!$D$13:$D$14</xm:f>
          </x14:formula1>
          <xm:sqref>Z100:Z150 Z7:Z95</xm:sqref>
        </x14:dataValidation>
        <x14:dataValidation type="list" allowBlank="1" showInputMessage="1" showErrorMessage="1" xr:uid="{00000000-0002-0000-0200-000009000000}">
          <x14:formula1>
            <xm:f>'Opciones Tratamiento'!$B$2:$B$5</xm:f>
          </x14:formula1>
          <xm:sqref>AG100:AG150 AG7:AG95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O204"/>
  <sheetViews>
    <sheetView zoomScale="25" zoomScaleNormal="25" workbookViewId="0">
      <selection activeCell="J10" sqref="J10:AW85"/>
    </sheetView>
  </sheetViews>
  <sheetFormatPr baseColWidth="10" defaultRowHeight="15" x14ac:dyDescent="0.25"/>
  <cols>
    <col min="2" max="9" width="5.7109375" customWidth="1"/>
    <col min="10" max="59" width="8.7109375" customWidth="1"/>
    <col min="61" max="65" width="5.7109375" customWidth="1"/>
    <col min="66" max="66" width="20.7109375" customWidth="1"/>
  </cols>
  <sheetData>
    <row r="1" spans="1:119"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row>
    <row r="2" spans="1:119" ht="18" customHeight="1" x14ac:dyDescent="0.25">
      <c r="A2" s="41"/>
      <c r="B2" s="545" t="s">
        <v>135</v>
      </c>
      <c r="C2" s="545"/>
      <c r="D2" s="545"/>
      <c r="E2" s="545"/>
      <c r="F2" s="545"/>
      <c r="G2" s="545"/>
      <c r="H2" s="545"/>
      <c r="I2" s="545"/>
      <c r="J2" s="297" t="s">
        <v>2</v>
      </c>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c r="BG2" s="297"/>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row>
    <row r="3" spans="1:119" ht="18.75" customHeight="1" x14ac:dyDescent="0.25">
      <c r="A3" s="41"/>
      <c r="B3" s="545"/>
      <c r="C3" s="545"/>
      <c r="D3" s="545"/>
      <c r="E3" s="545"/>
      <c r="F3" s="545"/>
      <c r="G3" s="545"/>
      <c r="H3" s="545"/>
      <c r="I3" s="545"/>
      <c r="J3" s="297"/>
      <c r="K3" s="297"/>
      <c r="L3" s="297"/>
      <c r="M3" s="297"/>
      <c r="N3" s="297"/>
      <c r="O3" s="297"/>
      <c r="P3" s="297"/>
      <c r="Q3" s="297"/>
      <c r="R3" s="297"/>
      <c r="S3" s="297"/>
      <c r="T3" s="297"/>
      <c r="U3" s="297"/>
      <c r="V3" s="297"/>
      <c r="W3" s="297"/>
      <c r="X3" s="297"/>
      <c r="Y3" s="297"/>
      <c r="Z3" s="297"/>
      <c r="AA3" s="297"/>
      <c r="AB3" s="297"/>
      <c r="AC3" s="297"/>
      <c r="AD3" s="297"/>
      <c r="AE3" s="297"/>
      <c r="AF3" s="297"/>
      <c r="AG3" s="297"/>
      <c r="AH3" s="297"/>
      <c r="AI3" s="297"/>
      <c r="AJ3" s="297"/>
      <c r="AK3" s="297"/>
      <c r="AL3" s="297"/>
      <c r="AM3" s="297"/>
      <c r="AN3" s="297"/>
      <c r="AO3" s="297"/>
      <c r="AP3" s="297"/>
      <c r="AQ3" s="297"/>
      <c r="AR3" s="297"/>
      <c r="AS3" s="297"/>
      <c r="AT3" s="297"/>
      <c r="AU3" s="297"/>
      <c r="AV3" s="297"/>
      <c r="AW3" s="297"/>
      <c r="AX3" s="297"/>
      <c r="AY3" s="297"/>
      <c r="AZ3" s="297"/>
      <c r="BA3" s="297"/>
      <c r="BB3" s="297"/>
      <c r="BC3" s="297"/>
      <c r="BD3" s="297"/>
      <c r="BE3" s="297"/>
      <c r="BF3" s="297"/>
      <c r="BG3" s="297"/>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row>
    <row r="4" spans="1:119" ht="15" customHeight="1" x14ac:dyDescent="0.25">
      <c r="A4" s="41"/>
      <c r="B4" s="545"/>
      <c r="C4" s="545"/>
      <c r="D4" s="545"/>
      <c r="E4" s="545"/>
      <c r="F4" s="545"/>
      <c r="G4" s="545"/>
      <c r="H4" s="545"/>
      <c r="I4" s="545"/>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7"/>
      <c r="AV4" s="297"/>
      <c r="AW4" s="297"/>
      <c r="AX4" s="297"/>
      <c r="AY4" s="297"/>
      <c r="AZ4" s="297"/>
      <c r="BA4" s="297"/>
      <c r="BB4" s="297"/>
      <c r="BC4" s="297"/>
      <c r="BD4" s="297"/>
      <c r="BE4" s="297"/>
      <c r="BF4" s="297"/>
      <c r="BG4" s="297"/>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row>
    <row r="5" spans="1:119"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row>
    <row r="6" spans="1:119" ht="15" customHeight="1" x14ac:dyDescent="0.25">
      <c r="A6" s="41"/>
      <c r="B6" s="546" t="s">
        <v>4</v>
      </c>
      <c r="C6" s="546"/>
      <c r="D6" s="303"/>
      <c r="E6" s="531" t="s">
        <v>107</v>
      </c>
      <c r="F6" s="532"/>
      <c r="G6" s="532"/>
      <c r="H6" s="532"/>
      <c r="I6" s="532"/>
      <c r="J6" s="482" t="str">
        <f ca="1">IF(AND('Mapa final'!$K$7="Muy Alta",'Mapa final'!$O$7="Leve"),CONCATENATE("R",'Mapa final'!$A$7),"")</f>
        <v/>
      </c>
      <c r="K6" s="483"/>
      <c r="L6" s="483" t="str">
        <f ca="1">IF(AND('Mapa final'!$K$10="Muy Alta",'Mapa final'!$O$10="Leve"),CONCATENATE("R",'Mapa final'!$A$10),"")</f>
        <v/>
      </c>
      <c r="M6" s="483"/>
      <c r="N6" s="483" t="str">
        <f ca="1">IF(AND('Mapa final'!$K$13="Muy Alta",'Mapa final'!$O$13="Leve"),CONCATENATE("R",'Mapa final'!$A$13),"")</f>
        <v/>
      </c>
      <c r="O6" s="483"/>
      <c r="P6" s="483" t="str">
        <f ca="1">IF(AND('Mapa final'!$K$16="Muy Alta",'Mapa final'!$O$16="Leve"),CONCATENATE("R",'Mapa final'!$A$16),"")</f>
        <v/>
      </c>
      <c r="Q6" s="483"/>
      <c r="R6" s="483" t="str">
        <f ca="1">IF(AND('Mapa final'!$K$19="Muy Alta",'Mapa final'!$O$19="Leve"),CONCATENATE("R",'Mapa final'!$A$19),"")</f>
        <v/>
      </c>
      <c r="S6" s="484"/>
      <c r="T6" s="482" t="str">
        <f ca="1">IF(AND('Mapa final'!$K$7="Muy Alta",'Mapa final'!$O$7="Menor"),CONCATENATE("R",'Mapa final'!$A$7),"")</f>
        <v/>
      </c>
      <c r="U6" s="483"/>
      <c r="V6" s="483" t="str">
        <f ca="1">IF(AND('Mapa final'!$K$10="Muy Alta",'Mapa final'!$O$10="Menor"),CONCATENATE("R",'Mapa final'!$A$10),"")</f>
        <v/>
      </c>
      <c r="W6" s="483"/>
      <c r="X6" s="483" t="str">
        <f ca="1">IF(AND('Mapa final'!$K$13="Muy Alta",'Mapa final'!$O$13="Menor"),CONCATENATE("R",'Mapa final'!$A$13),"")</f>
        <v/>
      </c>
      <c r="Y6" s="483"/>
      <c r="Z6" s="483" t="str">
        <f ca="1">IF(AND('Mapa final'!$K$16="Muy Alta",'Mapa final'!$O$16="Menor"),CONCATENATE("R",'Mapa final'!$A$16),"")</f>
        <v/>
      </c>
      <c r="AA6" s="483"/>
      <c r="AB6" s="483" t="str">
        <f ca="1">IF(AND('Mapa final'!$K$19="Muy Alta",'Mapa final'!$O$19="Menor"),CONCATENATE("R",'Mapa final'!$A$19),"")</f>
        <v/>
      </c>
      <c r="AC6" s="484"/>
      <c r="AD6" s="482" t="str">
        <f ca="1">IF(AND('Mapa final'!$K$7="Muy Alta",'Mapa final'!$O$7="Moderado"),CONCATENATE("R",'Mapa final'!$A$7),"")</f>
        <v/>
      </c>
      <c r="AE6" s="483"/>
      <c r="AF6" s="483" t="str">
        <f ca="1">IF(AND('Mapa final'!$K$10="Muy Alta",'Mapa final'!$O$10="Moderado"),CONCATENATE("R",'Mapa final'!$A$10),"")</f>
        <v/>
      </c>
      <c r="AG6" s="483"/>
      <c r="AH6" s="483" t="str">
        <f ca="1">IF(AND('Mapa final'!$K$13="Muy Alta",'Mapa final'!$O$13="Moderado"),CONCATENATE("R",'Mapa final'!$A$13),"")</f>
        <v/>
      </c>
      <c r="AI6" s="483"/>
      <c r="AJ6" s="483" t="str">
        <f ca="1">IF(AND('Mapa final'!$K$16="Muy Alta",'Mapa final'!$O$16="Moderado"),CONCATENATE("R",'Mapa final'!$A$16),"")</f>
        <v/>
      </c>
      <c r="AK6" s="483"/>
      <c r="AL6" s="483" t="str">
        <f ca="1">IF(AND('Mapa final'!$K$19="Muy Alta",'Mapa final'!$O$19="Moderado"),CONCATENATE("R",'Mapa final'!$A$19),"")</f>
        <v/>
      </c>
      <c r="AM6" s="484"/>
      <c r="AN6" s="482" t="str">
        <f ca="1">IF(AND('Mapa final'!$K$7="Muy Alta",'Mapa final'!$O$7="Mayor"),CONCATENATE("R",'Mapa final'!$A$7),"")</f>
        <v/>
      </c>
      <c r="AO6" s="483"/>
      <c r="AP6" s="483" t="str">
        <f ca="1">IF(AND('Mapa final'!$K$10="Muy Alta",'Mapa final'!$O$10="Mayor"),CONCATENATE("R",'Mapa final'!$A$10),"")</f>
        <v/>
      </c>
      <c r="AQ6" s="483"/>
      <c r="AR6" s="483" t="str">
        <f ca="1">IF(AND('Mapa final'!$K$13="Muy Alta",'Mapa final'!$O$13="Mayor"),CONCATENATE("R",'Mapa final'!$A$13),"")</f>
        <v/>
      </c>
      <c r="AS6" s="483"/>
      <c r="AT6" s="483" t="str">
        <f ca="1">IF(AND('Mapa final'!$K$16="Muy Alta",'Mapa final'!$O$16="Mayor"),CONCATENATE("R",'Mapa final'!$A$16),"")</f>
        <v/>
      </c>
      <c r="AU6" s="483"/>
      <c r="AV6" s="483" t="str">
        <f ca="1">IF(AND('Mapa final'!$K$19="Muy Alta",'Mapa final'!$O$19="Mayor"),CONCATENATE("R",'Mapa final'!$A$19),"")</f>
        <v/>
      </c>
      <c r="AW6" s="484"/>
      <c r="AX6" s="489" t="str">
        <f ca="1">IF(AND('Mapa final'!$K$7="Muy Alta",'Mapa final'!$O$7="Catastrófico"),CONCATENATE("R",'Mapa final'!$A$7),"")</f>
        <v/>
      </c>
      <c r="AY6" s="488"/>
      <c r="AZ6" s="488" t="str">
        <f ca="1">IF(AND('Mapa final'!$K$10="Muy Alta",'Mapa final'!$O$10="Catastrófico"),CONCATENATE("R",'Mapa final'!$A$10),"")</f>
        <v/>
      </c>
      <c r="BA6" s="488"/>
      <c r="BB6" s="488" t="str">
        <f ca="1">IF(AND('Mapa final'!$K$13="Muy Alta",'Mapa final'!$O$13="Catastrófico"),CONCATENATE("R",'Mapa final'!$A$13),"")</f>
        <v/>
      </c>
      <c r="BC6" s="488"/>
      <c r="BD6" s="488" t="str">
        <f ca="1">IF(AND('Mapa final'!$K$16="Muy Alta",'Mapa final'!$O$16="Catastrófico"),CONCATENATE("R",'Mapa final'!$A$16),"")</f>
        <v/>
      </c>
      <c r="BE6" s="488"/>
      <c r="BF6" s="488" t="str">
        <f ca="1">IF(AND('Mapa final'!$K$19="Muy Alta",'Mapa final'!$O$19="Catastrófico"),CONCATENATE("R",'Mapa final'!$A$19),"")</f>
        <v/>
      </c>
      <c r="BG6" s="543"/>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row>
    <row r="7" spans="1:119" ht="15" customHeight="1" x14ac:dyDescent="0.25">
      <c r="A7" s="41"/>
      <c r="B7" s="546"/>
      <c r="C7" s="546"/>
      <c r="D7" s="303"/>
      <c r="E7" s="533"/>
      <c r="F7" s="534"/>
      <c r="G7" s="534"/>
      <c r="H7" s="534"/>
      <c r="I7" s="535"/>
      <c r="J7" s="472"/>
      <c r="K7" s="470"/>
      <c r="L7" s="470"/>
      <c r="M7" s="470"/>
      <c r="N7" s="470"/>
      <c r="O7" s="470"/>
      <c r="P7" s="470"/>
      <c r="Q7" s="470"/>
      <c r="R7" s="470"/>
      <c r="S7" s="471"/>
      <c r="T7" s="472"/>
      <c r="U7" s="470"/>
      <c r="V7" s="470"/>
      <c r="W7" s="470"/>
      <c r="X7" s="470"/>
      <c r="Y7" s="470"/>
      <c r="Z7" s="470"/>
      <c r="AA7" s="470"/>
      <c r="AB7" s="470"/>
      <c r="AC7" s="471"/>
      <c r="AD7" s="472"/>
      <c r="AE7" s="470"/>
      <c r="AF7" s="470"/>
      <c r="AG7" s="470"/>
      <c r="AH7" s="470"/>
      <c r="AI7" s="470"/>
      <c r="AJ7" s="470"/>
      <c r="AK7" s="470"/>
      <c r="AL7" s="470"/>
      <c r="AM7" s="471"/>
      <c r="AN7" s="472"/>
      <c r="AO7" s="470"/>
      <c r="AP7" s="470"/>
      <c r="AQ7" s="470"/>
      <c r="AR7" s="470"/>
      <c r="AS7" s="470"/>
      <c r="AT7" s="470"/>
      <c r="AU7" s="470"/>
      <c r="AV7" s="470"/>
      <c r="AW7" s="471"/>
      <c r="AX7" s="466"/>
      <c r="AY7" s="464"/>
      <c r="AZ7" s="464"/>
      <c r="BA7" s="464"/>
      <c r="BB7" s="464"/>
      <c r="BC7" s="464"/>
      <c r="BD7" s="464"/>
      <c r="BE7" s="464"/>
      <c r="BF7" s="464"/>
      <c r="BG7" s="465"/>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row>
    <row r="8" spans="1:119" ht="15" customHeight="1" x14ac:dyDescent="0.25">
      <c r="A8" s="41"/>
      <c r="B8" s="546"/>
      <c r="C8" s="546"/>
      <c r="D8" s="303"/>
      <c r="E8" s="533"/>
      <c r="F8" s="534"/>
      <c r="G8" s="534"/>
      <c r="H8" s="534"/>
      <c r="I8" s="535"/>
      <c r="J8" s="472" t="str">
        <f ca="1">IF(AND('Mapa final'!$K$22="Muy Alta",'Mapa final'!$O$22="Leve"),CONCATENATE("R",'Mapa final'!$A$22),"")</f>
        <v/>
      </c>
      <c r="K8" s="470"/>
      <c r="L8" s="470" t="str">
        <f ca="1">IF(AND('Mapa final'!$K$25="Muy Alta",'Mapa final'!$O$25="Leve"),CONCATENATE("R",'Mapa final'!$A$25),"")</f>
        <v/>
      </c>
      <c r="M8" s="470"/>
      <c r="N8" s="470" t="str">
        <f ca="1">IF(AND('Mapa final'!$K$28="Muy Alta",'Mapa final'!$O$28="Leve"),CONCATENATE("R",'Mapa final'!$A$28),"")</f>
        <v/>
      </c>
      <c r="O8" s="470"/>
      <c r="P8" s="470" t="str">
        <f ca="1">IF(AND('Mapa final'!$K$31="Muy Alta",'Mapa final'!$O$31="Leve"),CONCATENATE("R",'Mapa final'!$A$31),"")</f>
        <v/>
      </c>
      <c r="Q8" s="470"/>
      <c r="R8" s="470" t="str">
        <f ca="1">IF(AND('Mapa final'!$K$34="Muy Alta",'Mapa final'!$O$34="Leve"),CONCATENATE("R",'Mapa final'!$A$34),"")</f>
        <v/>
      </c>
      <c r="S8" s="471"/>
      <c r="T8" s="472" t="str">
        <f ca="1">IF(AND('Mapa final'!$K$22="Muy Alta",'Mapa final'!$O$22="Menor"),CONCATENATE("R",'Mapa final'!$A$22),"")</f>
        <v/>
      </c>
      <c r="U8" s="470"/>
      <c r="V8" s="470" t="str">
        <f ca="1">IF(AND('Mapa final'!$K$25="Muy Alta",'Mapa final'!$O$25="Menor"),CONCATENATE("R",'Mapa final'!$A$25),"")</f>
        <v/>
      </c>
      <c r="W8" s="470"/>
      <c r="X8" s="470" t="str">
        <f ca="1">IF(AND('Mapa final'!$K$28="Muy Alta",'Mapa final'!$O$28="Menor"),CONCATENATE("R",'Mapa final'!$A$28),"")</f>
        <v/>
      </c>
      <c r="Y8" s="470"/>
      <c r="Z8" s="470" t="str">
        <f ca="1">IF(AND('Mapa final'!$K$31="Muy Alta",'Mapa final'!$O$31="Menor"),CONCATENATE("R",'Mapa final'!$A$31),"")</f>
        <v/>
      </c>
      <c r="AA8" s="470"/>
      <c r="AB8" s="470" t="str">
        <f ca="1">IF(AND('Mapa final'!$K$34="Muy Alta",'Mapa final'!$O$34="Menor"),CONCATENATE("R",'Mapa final'!$A$34),"")</f>
        <v/>
      </c>
      <c r="AC8" s="471"/>
      <c r="AD8" s="472" t="str">
        <f ca="1">IF(AND('Mapa final'!$K$22="Muy Alta",'Mapa final'!$O$22="Moderado"),CONCATENATE("R",'Mapa final'!$A$22),"")</f>
        <v/>
      </c>
      <c r="AE8" s="470"/>
      <c r="AF8" s="470" t="str">
        <f ca="1">IF(AND('Mapa final'!$K$25="Muy Alta",'Mapa final'!$O$25="Moderado"),CONCATENATE("R",'Mapa final'!$A$25),"")</f>
        <v/>
      </c>
      <c r="AG8" s="470"/>
      <c r="AH8" s="470" t="str">
        <f ca="1">IF(AND('Mapa final'!$K$28="Muy Alta",'Mapa final'!$O$28="Moderado"),CONCATENATE("R",'Mapa final'!$A$28),"")</f>
        <v/>
      </c>
      <c r="AI8" s="470"/>
      <c r="AJ8" s="470" t="str">
        <f ca="1">IF(AND('Mapa final'!$K$31="Muy Alta",'Mapa final'!$O$31="Moderado"),CONCATENATE("R",'Mapa final'!$A$31),"")</f>
        <v/>
      </c>
      <c r="AK8" s="470"/>
      <c r="AL8" s="470" t="str">
        <f ca="1">IF(AND('Mapa final'!$K$34="Muy Alta",'Mapa final'!$O$34="Moderado"),CONCATENATE("R",'Mapa final'!$A$34),"")</f>
        <v/>
      </c>
      <c r="AM8" s="471"/>
      <c r="AN8" s="472" t="str">
        <f ca="1">IF(AND('Mapa final'!$K$22="Muy Alta",'Mapa final'!$O$22="Mayor"),CONCATENATE("R",'Mapa final'!$A$22),"")</f>
        <v/>
      </c>
      <c r="AO8" s="470"/>
      <c r="AP8" s="470" t="str">
        <f ca="1">IF(AND('Mapa final'!$K$25="Muy Alta",'Mapa final'!$O$25="Mayor"),CONCATENATE("R",'Mapa final'!$A$25),"")</f>
        <v/>
      </c>
      <c r="AQ8" s="470"/>
      <c r="AR8" s="470" t="str">
        <f ca="1">IF(AND('Mapa final'!$K$28="Muy Alta",'Mapa final'!$O$28="Mayor"),CONCATENATE("R",'Mapa final'!$A$28),"")</f>
        <v/>
      </c>
      <c r="AS8" s="470"/>
      <c r="AT8" s="470" t="str">
        <f ca="1">IF(AND('Mapa final'!$K$31="Muy Alta",'Mapa final'!$O$31="Mayor"),CONCATENATE("R",'Mapa final'!$A$31),"")</f>
        <v/>
      </c>
      <c r="AU8" s="470"/>
      <c r="AV8" s="470" t="str">
        <f ca="1">IF(AND('Mapa final'!$K$34="Muy Alta",'Mapa final'!$O$34="Mayor"),CONCATENATE("R",'Mapa final'!$A$34),"")</f>
        <v/>
      </c>
      <c r="AW8" s="471"/>
      <c r="AX8" s="466" t="str">
        <f ca="1">IF(AND('Mapa final'!$K$22="Muy Alta",'Mapa final'!$O$22="Catastrófico"),CONCATENATE("R",'Mapa final'!$A$22),"")</f>
        <v/>
      </c>
      <c r="AY8" s="464"/>
      <c r="AZ8" s="464" t="str">
        <f ca="1">IF(AND('Mapa final'!$K$25="Muy Alta",'Mapa final'!$O$25="Catastrófico"),CONCATENATE("R",'Mapa final'!$A$25),"")</f>
        <v/>
      </c>
      <c r="BA8" s="464"/>
      <c r="BB8" s="464" t="str">
        <f ca="1">IF(AND('Mapa final'!$K$28="Muy Alta",'Mapa final'!$O$28="Catastrófico"),CONCATENATE("R",'Mapa final'!$A$28),"")</f>
        <v/>
      </c>
      <c r="BC8" s="464"/>
      <c r="BD8" s="464" t="str">
        <f ca="1">IF(AND('Mapa final'!$K$31="Muy Alta",'Mapa final'!$O$31="Catastrófico"),CONCATENATE("R",'Mapa final'!$A$31),"")</f>
        <v/>
      </c>
      <c r="BE8" s="464"/>
      <c r="BF8" s="464" t="str">
        <f ca="1">IF(AND('Mapa final'!$K$34="Muy Alta",'Mapa final'!$O$34="Catastrófico"),CONCATENATE("R",'Mapa final'!$A$34),"")</f>
        <v/>
      </c>
      <c r="BG8" s="465"/>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row>
    <row r="9" spans="1:119" ht="15" customHeight="1" x14ac:dyDescent="0.25">
      <c r="A9" s="41"/>
      <c r="B9" s="546"/>
      <c r="C9" s="546"/>
      <c r="D9" s="303"/>
      <c r="E9" s="533"/>
      <c r="F9" s="534"/>
      <c r="G9" s="534"/>
      <c r="H9" s="534"/>
      <c r="I9" s="535"/>
      <c r="J9" s="472"/>
      <c r="K9" s="470"/>
      <c r="L9" s="470"/>
      <c r="M9" s="470"/>
      <c r="N9" s="470"/>
      <c r="O9" s="470"/>
      <c r="P9" s="470"/>
      <c r="Q9" s="470"/>
      <c r="R9" s="470"/>
      <c r="S9" s="471"/>
      <c r="T9" s="472"/>
      <c r="U9" s="470"/>
      <c r="V9" s="470"/>
      <c r="W9" s="470"/>
      <c r="X9" s="470"/>
      <c r="Y9" s="470"/>
      <c r="Z9" s="470"/>
      <c r="AA9" s="470"/>
      <c r="AB9" s="470"/>
      <c r="AC9" s="471"/>
      <c r="AD9" s="472"/>
      <c r="AE9" s="470"/>
      <c r="AF9" s="470"/>
      <c r="AG9" s="470"/>
      <c r="AH9" s="470"/>
      <c r="AI9" s="470"/>
      <c r="AJ9" s="470"/>
      <c r="AK9" s="470"/>
      <c r="AL9" s="470"/>
      <c r="AM9" s="471"/>
      <c r="AN9" s="472"/>
      <c r="AO9" s="470"/>
      <c r="AP9" s="470"/>
      <c r="AQ9" s="470"/>
      <c r="AR9" s="470"/>
      <c r="AS9" s="470"/>
      <c r="AT9" s="470"/>
      <c r="AU9" s="470"/>
      <c r="AV9" s="470"/>
      <c r="AW9" s="471"/>
      <c r="AX9" s="466"/>
      <c r="AY9" s="464"/>
      <c r="AZ9" s="464"/>
      <c r="BA9" s="464"/>
      <c r="BB9" s="464"/>
      <c r="BC9" s="464"/>
      <c r="BD9" s="464"/>
      <c r="BE9" s="464"/>
      <c r="BF9" s="464"/>
      <c r="BG9" s="465"/>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row>
    <row r="10" spans="1:119" ht="15" customHeight="1" x14ac:dyDescent="0.25">
      <c r="A10" s="41"/>
      <c r="B10" s="546"/>
      <c r="C10" s="546"/>
      <c r="D10" s="303"/>
      <c r="E10" s="533"/>
      <c r="F10" s="534"/>
      <c r="G10" s="534"/>
      <c r="H10" s="534"/>
      <c r="I10" s="535"/>
      <c r="J10" s="472" t="str">
        <f ca="1">IF(AND('Mapa final'!$K$37="Muy Alta",'Mapa final'!$O$37="Leve"),CONCATENATE("R",'Mapa final'!$A$37),"")</f>
        <v/>
      </c>
      <c r="K10" s="470"/>
      <c r="L10" s="470" t="str">
        <f ca="1">IF(AND('Mapa final'!$K$40="Muy Alta",'Mapa final'!$O$40="Leve"),CONCATENATE("R",'Mapa final'!$A$40),"")</f>
        <v/>
      </c>
      <c r="M10" s="470"/>
      <c r="N10" s="470" t="str">
        <f ca="1">IF(AND('Mapa final'!$K$43="Muy Alta",'Mapa final'!$O$43="Leve"),CONCATENATE("R",'Mapa final'!$A$43),"")</f>
        <v/>
      </c>
      <c r="O10" s="470"/>
      <c r="P10" s="470" t="str">
        <f ca="1">IF(AND('Mapa final'!$K$46="Muy Alta",'Mapa final'!$O$46="Leve"),CONCATENATE("R",'Mapa final'!$A$46),"")</f>
        <v/>
      </c>
      <c r="Q10" s="470"/>
      <c r="R10" s="470" t="str">
        <f ca="1">IF(AND('Mapa final'!$K$49="Muy Alta",'Mapa final'!$O$49="Leve"),CONCATENATE("R",'Mapa final'!$A$49),"")</f>
        <v/>
      </c>
      <c r="S10" s="471"/>
      <c r="T10" s="472" t="str">
        <f ca="1">IF(AND('Mapa final'!$K$37="Muy Alta",'Mapa final'!$O$37="Menor"),CONCATENATE("R",'Mapa final'!$A$37),"")</f>
        <v/>
      </c>
      <c r="U10" s="470"/>
      <c r="V10" s="470" t="str">
        <f ca="1">IF(AND('Mapa final'!$K$40="Muy Alta",'Mapa final'!$O$40="Menor"),CONCATENATE("R",'Mapa final'!$A$40),"")</f>
        <v/>
      </c>
      <c r="W10" s="470"/>
      <c r="X10" s="470" t="str">
        <f ca="1">IF(AND('Mapa final'!$K$43="Muy Alta",'Mapa final'!$O$43="Menor"),CONCATENATE("R",'Mapa final'!$A$43),"")</f>
        <v/>
      </c>
      <c r="Y10" s="470"/>
      <c r="Z10" s="470" t="str">
        <f ca="1">IF(AND('Mapa final'!$K$46="Muy Alta",'Mapa final'!$O$46="Menor"),CONCATENATE("R",'Mapa final'!$A$46),"")</f>
        <v/>
      </c>
      <c r="AA10" s="470"/>
      <c r="AB10" s="470" t="str">
        <f ca="1">IF(AND('Mapa final'!$K$49="Muy Alta",'Mapa final'!$O$49="Menor"),CONCATENATE("R",'Mapa final'!$A$49),"")</f>
        <v/>
      </c>
      <c r="AC10" s="471"/>
      <c r="AD10" s="472" t="str">
        <f ca="1">IF(AND('Mapa final'!$K$37="Muy Alta",'Mapa final'!$O$37="Moderado"),CONCATENATE("R",'Mapa final'!$A$37),"")</f>
        <v/>
      </c>
      <c r="AE10" s="470"/>
      <c r="AF10" s="470" t="str">
        <f ca="1">IF(AND('Mapa final'!$K$40="Muy Alta",'Mapa final'!$O$40="Moderado"),CONCATENATE("R",'Mapa final'!$A$40),"")</f>
        <v/>
      </c>
      <c r="AG10" s="470"/>
      <c r="AH10" s="470" t="str">
        <f ca="1">IF(AND('Mapa final'!$K$43="Muy Alta",'Mapa final'!$O$43="Moderado"),CONCATENATE("R",'Mapa final'!$A$43),"")</f>
        <v/>
      </c>
      <c r="AI10" s="470"/>
      <c r="AJ10" s="470" t="str">
        <f ca="1">IF(AND('Mapa final'!$K$46="Muy Alta",'Mapa final'!$O$46="Moderado"),CONCATENATE("R",'Mapa final'!$A$46),"")</f>
        <v/>
      </c>
      <c r="AK10" s="470"/>
      <c r="AL10" s="470" t="str">
        <f ca="1">IF(AND('Mapa final'!$K$49="Muy Alta",'Mapa final'!$O$49="Moderado"),CONCATENATE("R",'Mapa final'!$A$49),"")</f>
        <v/>
      </c>
      <c r="AM10" s="471"/>
      <c r="AN10" s="472" t="str">
        <f ca="1">IF(AND('Mapa final'!$K$37="Muy Alta",'Mapa final'!$O$37="Mayor"),CONCATENATE("R",'Mapa final'!$A$37),"")</f>
        <v/>
      </c>
      <c r="AO10" s="470"/>
      <c r="AP10" s="470" t="str">
        <f ca="1">IF(AND('Mapa final'!$K$40="Muy Alta",'Mapa final'!$O$40="Mayor"),CONCATENATE("R",'Mapa final'!$A$40),"")</f>
        <v/>
      </c>
      <c r="AQ10" s="470"/>
      <c r="AR10" s="470" t="str">
        <f ca="1">IF(AND('Mapa final'!$K$43="Muy Alta",'Mapa final'!$O$43="Mayor"),CONCATENATE("R",'Mapa final'!$A$43),"")</f>
        <v/>
      </c>
      <c r="AS10" s="470"/>
      <c r="AT10" s="470" t="str">
        <f ca="1">IF(AND('Mapa final'!$K$46="Muy Alta",'Mapa final'!$O$46="Mayor"),CONCATENATE("R",'Mapa final'!$A$46),"")</f>
        <v/>
      </c>
      <c r="AU10" s="470"/>
      <c r="AV10" s="470" t="str">
        <f ca="1">IF(AND('Mapa final'!$K$49="Muy Alta",'Mapa final'!$O$49="Mayor"),CONCATENATE("R",'Mapa final'!$A$49),"")</f>
        <v>R16</v>
      </c>
      <c r="AW10" s="471"/>
      <c r="AX10" s="466" t="str">
        <f ca="1">IF(AND('Mapa final'!$K$37="Muy Alta",'Mapa final'!$O$37="Catastrófico"),CONCATENATE("R",'Mapa final'!$A$37),"")</f>
        <v/>
      </c>
      <c r="AY10" s="464"/>
      <c r="AZ10" s="464" t="str">
        <f ca="1">IF(AND('Mapa final'!$K$40="Muy Alta",'Mapa final'!$O$40="Catastrófico"),CONCATENATE("R",'Mapa final'!$A$40),"")</f>
        <v/>
      </c>
      <c r="BA10" s="464"/>
      <c r="BB10" s="464" t="str">
        <f ca="1">IF(AND('Mapa final'!$K$43="Muy Alta",'Mapa final'!$O$43="Catastrófico"),CONCATENATE("R",'Mapa final'!$A$43),"")</f>
        <v/>
      </c>
      <c r="BC10" s="464"/>
      <c r="BD10" s="464" t="str">
        <f ca="1">IF(AND('Mapa final'!$K$46="Muy Alta",'Mapa final'!$O$46="Catastrófico"),CONCATENATE("R",'Mapa final'!$A$46),"")</f>
        <v/>
      </c>
      <c r="BE10" s="464"/>
      <c r="BF10" s="464" t="str">
        <f ca="1">IF(AND('Mapa final'!$K$49="Muy Alta",'Mapa final'!$O$49="Catastrófico"),CONCATENATE("R",'Mapa final'!$A$49),"")</f>
        <v/>
      </c>
      <c r="BG10" s="465"/>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row>
    <row r="11" spans="1:119" ht="15" customHeight="1" x14ac:dyDescent="0.25">
      <c r="A11" s="41"/>
      <c r="B11" s="546"/>
      <c r="C11" s="546"/>
      <c r="D11" s="303"/>
      <c r="E11" s="533"/>
      <c r="F11" s="534"/>
      <c r="G11" s="534"/>
      <c r="H11" s="534"/>
      <c r="I11" s="535"/>
      <c r="J11" s="472"/>
      <c r="K11" s="470"/>
      <c r="L11" s="470"/>
      <c r="M11" s="470"/>
      <c r="N11" s="470"/>
      <c r="O11" s="470"/>
      <c r="P11" s="470"/>
      <c r="Q11" s="470"/>
      <c r="R11" s="470"/>
      <c r="S11" s="471"/>
      <c r="T11" s="472"/>
      <c r="U11" s="470"/>
      <c r="V11" s="470"/>
      <c r="W11" s="470"/>
      <c r="X11" s="470"/>
      <c r="Y11" s="470"/>
      <c r="Z11" s="470"/>
      <c r="AA11" s="470"/>
      <c r="AB11" s="470"/>
      <c r="AC11" s="471"/>
      <c r="AD11" s="472"/>
      <c r="AE11" s="470"/>
      <c r="AF11" s="470"/>
      <c r="AG11" s="470"/>
      <c r="AH11" s="470"/>
      <c r="AI11" s="470"/>
      <c r="AJ11" s="470"/>
      <c r="AK11" s="470"/>
      <c r="AL11" s="470"/>
      <c r="AM11" s="471"/>
      <c r="AN11" s="472"/>
      <c r="AO11" s="470"/>
      <c r="AP11" s="470"/>
      <c r="AQ11" s="470"/>
      <c r="AR11" s="470"/>
      <c r="AS11" s="470"/>
      <c r="AT11" s="470"/>
      <c r="AU11" s="470"/>
      <c r="AV11" s="470"/>
      <c r="AW11" s="471"/>
      <c r="AX11" s="466"/>
      <c r="AY11" s="464"/>
      <c r="AZ11" s="464"/>
      <c r="BA11" s="464"/>
      <c r="BB11" s="464"/>
      <c r="BC11" s="464"/>
      <c r="BD11" s="464"/>
      <c r="BE11" s="464"/>
      <c r="BF11" s="464"/>
      <c r="BG11" s="465"/>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row>
    <row r="12" spans="1:119" ht="15" customHeight="1" x14ac:dyDescent="0.25">
      <c r="A12" s="41"/>
      <c r="B12" s="546"/>
      <c r="C12" s="546"/>
      <c r="D12" s="303"/>
      <c r="E12" s="533"/>
      <c r="F12" s="534"/>
      <c r="G12" s="534"/>
      <c r="H12" s="534"/>
      <c r="I12" s="535"/>
      <c r="J12" s="472" t="str">
        <f ca="1">IF(AND('Mapa final'!$K$52="Muy Alta",'Mapa final'!$O$52="Leve"),CONCATENATE("R",'Mapa final'!$A$52),"")</f>
        <v/>
      </c>
      <c r="K12" s="470"/>
      <c r="L12" s="470" t="str">
        <f ca="1">IF(AND('Mapa final'!$K$55="Muy Alta",'Mapa final'!$O$55="Leve"),CONCATENATE("R",'Mapa final'!$A$55),"")</f>
        <v/>
      </c>
      <c r="M12" s="470"/>
      <c r="N12" s="470" t="str">
        <f ca="1">IF(AND('Mapa final'!$K$58="Muy Alta",'Mapa final'!$O$58="Leve"),CONCATENATE("R",'Mapa final'!$A$58),"")</f>
        <v/>
      </c>
      <c r="O12" s="470"/>
      <c r="P12" s="470" t="str">
        <f ca="1">IF(AND('Mapa final'!$K$61="Muy Alta",'Mapa final'!$O$61="Leve"),CONCATENATE("R",'Mapa final'!$A$61),"")</f>
        <v/>
      </c>
      <c r="Q12" s="470"/>
      <c r="R12" s="470" t="str">
        <f ca="1">IF(AND('Mapa final'!$K$64="Muy Alta",'Mapa final'!$O$64="Leve"),CONCATENATE("R",'Mapa final'!$A$64),"")</f>
        <v/>
      </c>
      <c r="S12" s="471"/>
      <c r="T12" s="472" t="str">
        <f ca="1">IF(AND('Mapa final'!$K$52="Muy Alta",'Mapa final'!$O$52="Menor"),CONCATENATE("R",'Mapa final'!$A$52),"")</f>
        <v/>
      </c>
      <c r="U12" s="470"/>
      <c r="V12" s="470" t="str">
        <f ca="1">IF(AND('Mapa final'!$K$55="Muy Alta",'Mapa final'!$O$55="Menor"),CONCATENATE("R",'Mapa final'!$A$55),"")</f>
        <v/>
      </c>
      <c r="W12" s="470"/>
      <c r="X12" s="470" t="str">
        <f ca="1">IF(AND('Mapa final'!$K$58="Muy Alta",'Mapa final'!$O$58="Menor"),CONCATENATE("R",'Mapa final'!$A$58),"")</f>
        <v/>
      </c>
      <c r="Y12" s="470"/>
      <c r="Z12" s="470" t="str">
        <f ca="1">IF(AND('Mapa final'!$K$61="Muy Alta",'Mapa final'!$O$61="Menor"),CONCATENATE("R",'Mapa final'!$A$61),"")</f>
        <v/>
      </c>
      <c r="AA12" s="470"/>
      <c r="AB12" s="470" t="str">
        <f ca="1">IF(AND('Mapa final'!$K$64="Muy Alta",'Mapa final'!$O$64="Menor"),CONCATENATE("R",'Mapa final'!$A$64),"")</f>
        <v/>
      </c>
      <c r="AC12" s="471"/>
      <c r="AD12" s="472" t="str">
        <f ca="1">IF(AND('Mapa final'!$K$52="Muy Alta",'Mapa final'!$O$52="Moderado"),CONCATENATE("R",'Mapa final'!$A$52),"")</f>
        <v/>
      </c>
      <c r="AE12" s="470"/>
      <c r="AF12" s="470" t="str">
        <f ca="1">IF(AND('Mapa final'!$K$55="Muy Alta",'Mapa final'!$O$55="Moderado"),CONCATENATE("R",'Mapa final'!$A$55),"")</f>
        <v/>
      </c>
      <c r="AG12" s="470"/>
      <c r="AH12" s="470" t="str">
        <f ca="1">IF(AND('Mapa final'!$K$58="Muy Alta",'Mapa final'!$O$58="Moderado"),CONCATENATE("R",'Mapa final'!$A$58),"")</f>
        <v/>
      </c>
      <c r="AI12" s="470"/>
      <c r="AJ12" s="470" t="str">
        <f ca="1">IF(AND('Mapa final'!$K$61="Muy Alta",'Mapa final'!$O$61="Moderado"),CONCATENATE("R",'Mapa final'!$A$61),"")</f>
        <v/>
      </c>
      <c r="AK12" s="470"/>
      <c r="AL12" s="470" t="str">
        <f ca="1">IF(AND('Mapa final'!$K$64="Muy Alta",'Mapa final'!$O$64="Moderado"),CONCATENATE("R",'Mapa final'!$A$64),"")</f>
        <v/>
      </c>
      <c r="AM12" s="471"/>
      <c r="AN12" s="472" t="str">
        <f ca="1">IF(AND('Mapa final'!$K$52="Muy Alta",'Mapa final'!$O$52="Mayor"),CONCATENATE("R",'Mapa final'!$A$52),"")</f>
        <v/>
      </c>
      <c r="AO12" s="470"/>
      <c r="AP12" s="470" t="str">
        <f ca="1">IF(AND('Mapa final'!$K$55="Muy Alta",'Mapa final'!$O$55="Mayor"),CONCATENATE("R",'Mapa final'!$A$55),"")</f>
        <v/>
      </c>
      <c r="AQ12" s="470"/>
      <c r="AR12" s="470" t="str">
        <f ca="1">IF(AND('Mapa final'!$K$58="Muy Alta",'Mapa final'!$O$58="Mayor"),CONCATENATE("R",'Mapa final'!$A$58),"")</f>
        <v/>
      </c>
      <c r="AS12" s="470"/>
      <c r="AT12" s="470" t="str">
        <f ca="1">IF(AND('Mapa final'!$K$61="Muy Alta",'Mapa final'!$O$61="Mayor"),CONCATENATE("R",'Mapa final'!$A$61),"")</f>
        <v/>
      </c>
      <c r="AU12" s="470"/>
      <c r="AV12" s="470" t="str">
        <f ca="1">IF(AND('Mapa final'!$K$64="Muy Alta",'Mapa final'!$O$64="Mayor"),CONCATENATE("R",'Mapa final'!$A$64),"")</f>
        <v/>
      </c>
      <c r="AW12" s="471"/>
      <c r="AX12" s="466" t="str">
        <f ca="1">IF(AND('Mapa final'!$K$52="Muy Alta",'Mapa final'!$O$52="Catastrófico"),CONCATENATE("R",'Mapa final'!$A$52),"")</f>
        <v/>
      </c>
      <c r="AY12" s="464"/>
      <c r="AZ12" s="464" t="str">
        <f ca="1">IF(AND('Mapa final'!$K$55="Muy Alta",'Mapa final'!$O$55="Catastrófico"),CONCATENATE("R",'Mapa final'!$A$55),"")</f>
        <v/>
      </c>
      <c r="BA12" s="464"/>
      <c r="BB12" s="464" t="str">
        <f ca="1">IF(AND('Mapa final'!$K$58="Muy Alta",'Mapa final'!$O$58="Catastrófico"),CONCATENATE("R",'Mapa final'!$A$58),"")</f>
        <v/>
      </c>
      <c r="BC12" s="464"/>
      <c r="BD12" s="464" t="str">
        <f ca="1">IF(AND('Mapa final'!$K$61="Muy Alta",'Mapa final'!$O$61="Catastrófico"),CONCATENATE("R",'Mapa final'!$A$61),"")</f>
        <v/>
      </c>
      <c r="BE12" s="464"/>
      <c r="BF12" s="464" t="str">
        <f ca="1">IF(AND('Mapa final'!$K$64="Muy Alta",'Mapa final'!$O$64="Catastrófico"),CONCATENATE("R",'Mapa final'!$A$64),"")</f>
        <v/>
      </c>
      <c r="BG12" s="465"/>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row>
    <row r="13" spans="1:119" ht="15" customHeight="1" thickBot="1" x14ac:dyDescent="0.3">
      <c r="A13" s="41"/>
      <c r="B13" s="546"/>
      <c r="C13" s="546"/>
      <c r="D13" s="303"/>
      <c r="E13" s="533"/>
      <c r="F13" s="534"/>
      <c r="G13" s="534"/>
      <c r="H13" s="534"/>
      <c r="I13" s="535"/>
      <c r="J13" s="472"/>
      <c r="K13" s="470"/>
      <c r="L13" s="470"/>
      <c r="M13" s="470"/>
      <c r="N13" s="470"/>
      <c r="O13" s="470"/>
      <c r="P13" s="470"/>
      <c r="Q13" s="470"/>
      <c r="R13" s="470"/>
      <c r="S13" s="471"/>
      <c r="T13" s="472"/>
      <c r="U13" s="470"/>
      <c r="V13" s="470"/>
      <c r="W13" s="470"/>
      <c r="X13" s="470"/>
      <c r="Y13" s="470"/>
      <c r="Z13" s="470"/>
      <c r="AA13" s="470"/>
      <c r="AB13" s="470"/>
      <c r="AC13" s="471"/>
      <c r="AD13" s="472"/>
      <c r="AE13" s="470"/>
      <c r="AF13" s="470"/>
      <c r="AG13" s="470"/>
      <c r="AH13" s="470"/>
      <c r="AI13" s="470"/>
      <c r="AJ13" s="470"/>
      <c r="AK13" s="470"/>
      <c r="AL13" s="470"/>
      <c r="AM13" s="471"/>
      <c r="AN13" s="472"/>
      <c r="AO13" s="470"/>
      <c r="AP13" s="470"/>
      <c r="AQ13" s="470"/>
      <c r="AR13" s="470"/>
      <c r="AS13" s="470"/>
      <c r="AT13" s="470"/>
      <c r="AU13" s="470"/>
      <c r="AV13" s="470"/>
      <c r="AW13" s="471"/>
      <c r="AX13" s="466"/>
      <c r="AY13" s="464"/>
      <c r="AZ13" s="464"/>
      <c r="BA13" s="464"/>
      <c r="BB13" s="464"/>
      <c r="BC13" s="464"/>
      <c r="BD13" s="464"/>
      <c r="BE13" s="464"/>
      <c r="BF13" s="464"/>
      <c r="BG13" s="465"/>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row>
    <row r="14" spans="1:119" ht="15" customHeight="1" x14ac:dyDescent="0.25">
      <c r="A14" s="41"/>
      <c r="B14" s="546"/>
      <c r="C14" s="546"/>
      <c r="D14" s="303"/>
      <c r="E14" s="533"/>
      <c r="F14" s="534"/>
      <c r="G14" s="534"/>
      <c r="H14" s="534"/>
      <c r="I14" s="535"/>
      <c r="J14" s="472" t="str">
        <f ca="1">IF(AND('Mapa final'!$K$67="Muy Alta",'Mapa final'!$O$67="Leve"),CONCATENATE("R",'Mapa final'!$A$67),"")</f>
        <v/>
      </c>
      <c r="K14" s="470"/>
      <c r="L14" s="470" t="str">
        <f ca="1">IF(AND('Mapa final'!$K$70="Muy Alta",'Mapa final'!$O$70="Leve"),CONCATENATE("R",'Mapa final'!$A$70),"")</f>
        <v/>
      </c>
      <c r="M14" s="470"/>
      <c r="N14" s="470" t="str">
        <f ca="1">IF(AND('Mapa final'!$K$73="Muy Alta",'Mapa final'!$O$73="Leve"),CONCATENATE("R",'Mapa final'!$A$73),"")</f>
        <v/>
      </c>
      <c r="O14" s="470"/>
      <c r="P14" s="470" t="str">
        <f ca="1">IF(AND('Mapa final'!$K$76="Muy Alta",'Mapa final'!$O$76="Leve"),CONCATENATE("R",'Mapa final'!$A$76),"")</f>
        <v/>
      </c>
      <c r="Q14" s="470"/>
      <c r="R14" s="470" t="str">
        <f ca="1">IF(AND('Mapa final'!$K$79="Muy Alta",'Mapa final'!$O$79="Leve"),CONCATENATE("R",'Mapa final'!$A$79),"")</f>
        <v/>
      </c>
      <c r="S14" s="471"/>
      <c r="T14" s="472" t="str">
        <f ca="1">IF(AND('Mapa final'!$K$67="Muy Alta",'Mapa final'!$O$67="Menor"),CONCATENATE("R",'Mapa final'!$A$67),"")</f>
        <v/>
      </c>
      <c r="U14" s="470"/>
      <c r="V14" s="470" t="str">
        <f ca="1">IF(AND('Mapa final'!$K$70="Muy Alta",'Mapa final'!$O$70="Menor"),CONCATENATE("R",'Mapa final'!$A$70),"")</f>
        <v/>
      </c>
      <c r="W14" s="470"/>
      <c r="X14" s="470" t="str">
        <f ca="1">IF(AND('Mapa final'!$K$73="Muy Alta",'Mapa final'!$O$73="Menor"),CONCATENATE("R",'Mapa final'!$A$73),"")</f>
        <v/>
      </c>
      <c r="Y14" s="470"/>
      <c r="Z14" s="470" t="str">
        <f ca="1">IF(AND('Mapa final'!$K$76="Muy Alta",'Mapa final'!$O$76="Menor"),CONCATENATE("R",'Mapa final'!$A$76),"")</f>
        <v/>
      </c>
      <c r="AA14" s="470"/>
      <c r="AB14" s="470" t="str">
        <f ca="1">IF(AND('Mapa final'!$K$79="Muy Alta",'Mapa final'!$O$79="Menor"),CONCATENATE("R",'Mapa final'!$A$79),"")</f>
        <v/>
      </c>
      <c r="AC14" s="471"/>
      <c r="AD14" s="472" t="str">
        <f ca="1">IF(AND('Mapa final'!$K$67="Muy Alta",'Mapa final'!$O$67="Moderado"),CONCATENATE("R",'Mapa final'!$A$67),"")</f>
        <v/>
      </c>
      <c r="AE14" s="470"/>
      <c r="AF14" s="470" t="str">
        <f ca="1">IF(AND('Mapa final'!$K$70="Muy Alta",'Mapa final'!$O$70="Moderado"),CONCATENATE("R",'Mapa final'!$A$70),"")</f>
        <v/>
      </c>
      <c r="AG14" s="470"/>
      <c r="AH14" s="470" t="str">
        <f ca="1">IF(AND('Mapa final'!$K$73="Muy Alta",'Mapa final'!$O$73="Moderado"),CONCATENATE("R",'Mapa final'!$A$73),"")</f>
        <v/>
      </c>
      <c r="AI14" s="470"/>
      <c r="AJ14" s="470" t="str">
        <f ca="1">IF(AND('Mapa final'!$K$76="Muy Alta",'Mapa final'!$O$76="Moderado"),CONCATENATE("R",'Mapa final'!$A$76),"")</f>
        <v/>
      </c>
      <c r="AK14" s="470"/>
      <c r="AL14" s="470" t="str">
        <f ca="1">IF(AND('Mapa final'!$K$79="Muy Alta",'Mapa final'!$O$79="Moderado"),CONCATENATE("R",'Mapa final'!$A$79),"")</f>
        <v/>
      </c>
      <c r="AM14" s="471"/>
      <c r="AN14" s="472" t="str">
        <f ca="1">IF(AND('Mapa final'!$K$67="Muy Alta",'Mapa final'!$O$67="Mayor"),CONCATENATE("R",'Mapa final'!$A$67),"")</f>
        <v/>
      </c>
      <c r="AO14" s="470"/>
      <c r="AP14" s="470" t="str">
        <f ca="1">IF(AND('Mapa final'!$K$70="Muy Alta",'Mapa final'!$O$70="Mayor"),CONCATENATE("R",'Mapa final'!$A$70),"")</f>
        <v/>
      </c>
      <c r="AQ14" s="470"/>
      <c r="AR14" s="470" t="str">
        <f ca="1">IF(AND('Mapa final'!$K$73="Muy Alta",'Mapa final'!$O$73="Mayor"),CONCATENATE("R",'Mapa final'!$A$73),"")</f>
        <v/>
      </c>
      <c r="AS14" s="470"/>
      <c r="AT14" s="470" t="str">
        <f ca="1">IF(AND('Mapa final'!$K$76="Muy Alta",'Mapa final'!$O$76="Mayor"),CONCATENATE("R",'Mapa final'!$A$76),"")</f>
        <v/>
      </c>
      <c r="AU14" s="470"/>
      <c r="AV14" s="470" t="str">
        <f ca="1">IF(AND('Mapa final'!$K$79="Muy Alta",'Mapa final'!$O$79="Mayor"),CONCATENATE("R",'Mapa final'!$A$79),"")</f>
        <v/>
      </c>
      <c r="AW14" s="471"/>
      <c r="AX14" s="466" t="str">
        <f ca="1">IF(AND('Mapa final'!$K$67="Muy Alta",'Mapa final'!$O$67="Catastrófico"),CONCATENATE("R",'Mapa final'!$A$67),"")</f>
        <v/>
      </c>
      <c r="AY14" s="464"/>
      <c r="AZ14" s="464" t="str">
        <f ca="1">IF(AND('Mapa final'!$K$70="Muy Alta",'Mapa final'!$O$70="Catastrófico"),CONCATENATE("R",'Mapa final'!$A$70),"")</f>
        <v/>
      </c>
      <c r="BA14" s="464"/>
      <c r="BB14" s="464" t="str">
        <f ca="1">IF(AND('Mapa final'!$K$73="Muy Alta",'Mapa final'!$O$73="Catastrófico"),CONCATENATE("R",'Mapa final'!$A$73),"")</f>
        <v/>
      </c>
      <c r="BC14" s="464"/>
      <c r="BD14" s="464" t="str">
        <f ca="1">IF(AND('Mapa final'!$K$76="Muy Alta",'Mapa final'!$O$76="Catastrófico"),CONCATENATE("R",'Mapa final'!$A$76),"")</f>
        <v/>
      </c>
      <c r="BE14" s="464"/>
      <c r="BF14" s="464" t="str">
        <f ca="1">IF(AND('Mapa final'!$K$79="Muy Alta",'Mapa final'!$O$79="Catastrófico"),CONCATENATE("R",'Mapa final'!$A$79),"")</f>
        <v/>
      </c>
      <c r="BG14" s="465"/>
      <c r="BH14" s="41"/>
      <c r="BI14" s="495" t="s">
        <v>73</v>
      </c>
      <c r="BJ14" s="496"/>
      <c r="BK14" s="496"/>
      <c r="BL14" s="496"/>
      <c r="BM14" s="496"/>
      <c r="BN14" s="497"/>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row>
    <row r="15" spans="1:119" ht="15" customHeight="1" x14ac:dyDescent="0.25">
      <c r="A15" s="41"/>
      <c r="B15" s="546"/>
      <c r="C15" s="546"/>
      <c r="D15" s="303"/>
      <c r="E15" s="533"/>
      <c r="F15" s="534"/>
      <c r="G15" s="534"/>
      <c r="H15" s="534"/>
      <c r="I15" s="535"/>
      <c r="J15" s="472"/>
      <c r="K15" s="470"/>
      <c r="L15" s="470"/>
      <c r="M15" s="470"/>
      <c r="N15" s="470"/>
      <c r="O15" s="470"/>
      <c r="P15" s="470"/>
      <c r="Q15" s="470"/>
      <c r="R15" s="470"/>
      <c r="S15" s="471"/>
      <c r="T15" s="472"/>
      <c r="U15" s="470"/>
      <c r="V15" s="470"/>
      <c r="W15" s="470"/>
      <c r="X15" s="470"/>
      <c r="Y15" s="470"/>
      <c r="Z15" s="470"/>
      <c r="AA15" s="470"/>
      <c r="AB15" s="470"/>
      <c r="AC15" s="471"/>
      <c r="AD15" s="472"/>
      <c r="AE15" s="470"/>
      <c r="AF15" s="470"/>
      <c r="AG15" s="470"/>
      <c r="AH15" s="470"/>
      <c r="AI15" s="470"/>
      <c r="AJ15" s="470"/>
      <c r="AK15" s="470"/>
      <c r="AL15" s="470"/>
      <c r="AM15" s="471"/>
      <c r="AN15" s="472"/>
      <c r="AO15" s="470"/>
      <c r="AP15" s="470"/>
      <c r="AQ15" s="470"/>
      <c r="AR15" s="470"/>
      <c r="AS15" s="470"/>
      <c r="AT15" s="470"/>
      <c r="AU15" s="470"/>
      <c r="AV15" s="470"/>
      <c r="AW15" s="471"/>
      <c r="AX15" s="466"/>
      <c r="AY15" s="464"/>
      <c r="AZ15" s="464"/>
      <c r="BA15" s="464"/>
      <c r="BB15" s="464"/>
      <c r="BC15" s="464"/>
      <c r="BD15" s="464"/>
      <c r="BE15" s="464"/>
      <c r="BF15" s="464"/>
      <c r="BG15" s="465"/>
      <c r="BH15" s="41"/>
      <c r="BI15" s="498"/>
      <c r="BJ15" s="499"/>
      <c r="BK15" s="499"/>
      <c r="BL15" s="499"/>
      <c r="BM15" s="499"/>
      <c r="BN15" s="500"/>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row>
    <row r="16" spans="1:119" ht="15" customHeight="1" x14ac:dyDescent="0.25">
      <c r="A16" s="41"/>
      <c r="B16" s="546"/>
      <c r="C16" s="546"/>
      <c r="D16" s="303"/>
      <c r="E16" s="533"/>
      <c r="F16" s="534"/>
      <c r="G16" s="534"/>
      <c r="H16" s="534"/>
      <c r="I16" s="535"/>
      <c r="J16" s="472" t="str">
        <f ca="1">IF(AND('Mapa final'!$K$82="Muy Alta",'Mapa final'!$O$82="Leve"),CONCATENATE("R",'Mapa final'!$A$82),"")</f>
        <v/>
      </c>
      <c r="K16" s="470"/>
      <c r="L16" s="470" t="str">
        <f ca="1">IF(AND('Mapa final'!$K$85="Muy Alta",'Mapa final'!$O$85="Leve"),CONCATENATE("R",'Mapa final'!$A$85),"")</f>
        <v/>
      </c>
      <c r="M16" s="470"/>
      <c r="N16" s="470" t="str">
        <f ca="1">IF(AND('Mapa final'!$K$88="Muy Alta",'Mapa final'!$O$88="Leve"),CONCATENATE("R",'Mapa final'!$A$88),"")</f>
        <v/>
      </c>
      <c r="O16" s="470"/>
      <c r="P16" s="470" t="str">
        <f ca="1">IF(AND('Mapa final'!$K$91="Muy Alta",'Mapa final'!$O$91="Leve"),CONCATENATE("R",'Mapa final'!$A$91),"")</f>
        <v/>
      </c>
      <c r="Q16" s="470"/>
      <c r="R16" s="470" t="str">
        <f ca="1">IF(AND('Mapa final'!$K$94="Muy Alta",'Mapa final'!$O$94="Leve"),CONCATENATE("R",'Mapa final'!$A$94),"")</f>
        <v/>
      </c>
      <c r="S16" s="471"/>
      <c r="T16" s="472" t="str">
        <f ca="1">IF(AND('Mapa final'!$K$82="Muy Alta",'Mapa final'!$O$82="Menor"),CONCATENATE("R",'Mapa final'!$A$82),"")</f>
        <v/>
      </c>
      <c r="U16" s="470"/>
      <c r="V16" s="470" t="str">
        <f ca="1">IF(AND('Mapa final'!$K$85="Muy Alta",'Mapa final'!$O$85="Menor"),CONCATENATE("R",'Mapa final'!$A$85),"")</f>
        <v/>
      </c>
      <c r="W16" s="470"/>
      <c r="X16" s="470" t="str">
        <f ca="1">IF(AND('Mapa final'!$K$88="Muy Alta",'Mapa final'!$O$88="Menor"),CONCATENATE("R",'Mapa final'!$A$88),"")</f>
        <v/>
      </c>
      <c r="Y16" s="470"/>
      <c r="Z16" s="470" t="str">
        <f ca="1">IF(AND('Mapa final'!$K$91="Muy Alta",'Mapa final'!$O$91="Menor"),CONCATENATE("R",'Mapa final'!$A$91),"")</f>
        <v/>
      </c>
      <c r="AA16" s="470"/>
      <c r="AB16" s="470" t="str">
        <f ca="1">IF(AND('Mapa final'!$K$94="Muy Alta",'Mapa final'!$O$94="Menor"),CONCATENATE("R",'Mapa final'!$A$94),"")</f>
        <v/>
      </c>
      <c r="AC16" s="471"/>
      <c r="AD16" s="472" t="str">
        <f ca="1">IF(AND('Mapa final'!$K$82="Muy Alta",'Mapa final'!$O$82="Moderado"),CONCATENATE("R",'Mapa final'!$A$82),"")</f>
        <v/>
      </c>
      <c r="AE16" s="470"/>
      <c r="AF16" s="470" t="str">
        <f ca="1">IF(AND('Mapa final'!$K$85="Muy Alta",'Mapa final'!$O$85="Moderado"),CONCATENATE("R",'Mapa final'!$A$85),"")</f>
        <v/>
      </c>
      <c r="AG16" s="470"/>
      <c r="AH16" s="470" t="str">
        <f ca="1">IF(AND('Mapa final'!$K$88="Muy Alta",'Mapa final'!$O$88="Moderado"),CONCATENATE("R",'Mapa final'!$A$88),"")</f>
        <v/>
      </c>
      <c r="AI16" s="470"/>
      <c r="AJ16" s="470" t="str">
        <f ca="1">IF(AND('Mapa final'!$K$91="Muy Alta",'Mapa final'!$O$91="Moderado"),CONCATENATE("R",'Mapa final'!$A$91),"")</f>
        <v/>
      </c>
      <c r="AK16" s="470"/>
      <c r="AL16" s="470" t="str">
        <f ca="1">IF(AND('Mapa final'!$K$94="Muy Alta",'Mapa final'!$O$94="Moderado"),CONCATENATE("R",'Mapa final'!$A$94),"")</f>
        <v/>
      </c>
      <c r="AM16" s="471"/>
      <c r="AN16" s="472" t="str">
        <f ca="1">IF(AND('Mapa final'!$K$82="Muy Alta",'Mapa final'!$O$82="Mayor"),CONCATENATE("R",'Mapa final'!$A$82),"")</f>
        <v/>
      </c>
      <c r="AO16" s="470"/>
      <c r="AP16" s="470" t="str">
        <f ca="1">IF(AND('Mapa final'!$K$85="Muy Alta",'Mapa final'!$O$85="Mayor"),CONCATENATE("R",'Mapa final'!$A$85),"")</f>
        <v/>
      </c>
      <c r="AQ16" s="470"/>
      <c r="AR16" s="470" t="str">
        <f ca="1">IF(AND('Mapa final'!$K$88="Muy Alta",'Mapa final'!$O$88="Mayor"),CONCATENATE("R",'Mapa final'!$A$88),"")</f>
        <v/>
      </c>
      <c r="AS16" s="470"/>
      <c r="AT16" s="470" t="str">
        <f ca="1">IF(AND('Mapa final'!$K$91="Muy Alta",'Mapa final'!$O$91="Mayor"),CONCATENATE("R",'Mapa final'!$A$91),"")</f>
        <v/>
      </c>
      <c r="AU16" s="470"/>
      <c r="AV16" s="470" t="str">
        <f ca="1">IF(AND('Mapa final'!$K$94="Muy Alta",'Mapa final'!$O$94="Mayor"),CONCATENATE("R",'Mapa final'!$A$94),"")</f>
        <v/>
      </c>
      <c r="AW16" s="471"/>
      <c r="AX16" s="466" t="str">
        <f ca="1">IF(AND('Mapa final'!$K$82="Muy Alta",'Mapa final'!$O$82="Catastrófico"),CONCATENATE("R",'Mapa final'!$A$82),"")</f>
        <v/>
      </c>
      <c r="AY16" s="464"/>
      <c r="AZ16" s="464" t="str">
        <f ca="1">IF(AND('Mapa final'!$K$85="Muy Alta",'Mapa final'!$O$85="Catastrófico"),CONCATENATE("R",'Mapa final'!$A$85),"")</f>
        <v/>
      </c>
      <c r="BA16" s="464"/>
      <c r="BB16" s="464" t="str">
        <f ca="1">IF(AND('Mapa final'!$K$88="Muy Alta",'Mapa final'!$O$88="Catastrófico"),CONCATENATE("R",'Mapa final'!$A$88),"")</f>
        <v/>
      </c>
      <c r="BC16" s="464"/>
      <c r="BD16" s="464" t="str">
        <f ca="1">IF(AND('Mapa final'!$K$91="Muy Alta",'Mapa final'!$O$91="Catastrófico"),CONCATENATE("R",'Mapa final'!$A$91),"")</f>
        <v/>
      </c>
      <c r="BE16" s="464"/>
      <c r="BF16" s="464" t="str">
        <f ca="1">IF(AND('Mapa final'!$K$94="Muy Alta",'Mapa final'!$O$94="Catastrófico"),CONCATENATE("R",'Mapa final'!$A$94),"")</f>
        <v/>
      </c>
      <c r="BG16" s="465"/>
      <c r="BH16" s="41"/>
      <c r="BI16" s="498"/>
      <c r="BJ16" s="499"/>
      <c r="BK16" s="499"/>
      <c r="BL16" s="499"/>
      <c r="BM16" s="499"/>
      <c r="BN16" s="500"/>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row>
    <row r="17" spans="1:100" ht="15" customHeight="1" x14ac:dyDescent="0.25">
      <c r="A17" s="41"/>
      <c r="B17" s="546"/>
      <c r="C17" s="546"/>
      <c r="D17" s="303"/>
      <c r="E17" s="533"/>
      <c r="F17" s="534"/>
      <c r="G17" s="534"/>
      <c r="H17" s="534"/>
      <c r="I17" s="535"/>
      <c r="J17" s="472"/>
      <c r="K17" s="470"/>
      <c r="L17" s="470"/>
      <c r="M17" s="470"/>
      <c r="N17" s="470"/>
      <c r="O17" s="470"/>
      <c r="P17" s="470"/>
      <c r="Q17" s="470"/>
      <c r="R17" s="470"/>
      <c r="S17" s="471"/>
      <c r="T17" s="472"/>
      <c r="U17" s="470"/>
      <c r="V17" s="470"/>
      <c r="W17" s="470"/>
      <c r="X17" s="470"/>
      <c r="Y17" s="470"/>
      <c r="Z17" s="470"/>
      <c r="AA17" s="470"/>
      <c r="AB17" s="470"/>
      <c r="AC17" s="471"/>
      <c r="AD17" s="472"/>
      <c r="AE17" s="470"/>
      <c r="AF17" s="470"/>
      <c r="AG17" s="470"/>
      <c r="AH17" s="470"/>
      <c r="AI17" s="470"/>
      <c r="AJ17" s="470"/>
      <c r="AK17" s="470"/>
      <c r="AL17" s="470"/>
      <c r="AM17" s="471"/>
      <c r="AN17" s="472"/>
      <c r="AO17" s="470"/>
      <c r="AP17" s="470"/>
      <c r="AQ17" s="470"/>
      <c r="AR17" s="470"/>
      <c r="AS17" s="470"/>
      <c r="AT17" s="470"/>
      <c r="AU17" s="470"/>
      <c r="AV17" s="470"/>
      <c r="AW17" s="471"/>
      <c r="AX17" s="466"/>
      <c r="AY17" s="464"/>
      <c r="AZ17" s="464"/>
      <c r="BA17" s="464"/>
      <c r="BB17" s="464"/>
      <c r="BC17" s="464"/>
      <c r="BD17" s="464"/>
      <c r="BE17" s="464"/>
      <c r="BF17" s="464"/>
      <c r="BG17" s="465"/>
      <c r="BH17" s="41"/>
      <c r="BI17" s="498"/>
      <c r="BJ17" s="499"/>
      <c r="BK17" s="499"/>
      <c r="BL17" s="499"/>
      <c r="BM17" s="499"/>
      <c r="BN17" s="500"/>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row>
    <row r="18" spans="1:100" ht="15" customHeight="1" x14ac:dyDescent="0.25">
      <c r="A18" s="41"/>
      <c r="B18" s="546"/>
      <c r="C18" s="546"/>
      <c r="D18" s="303"/>
      <c r="E18" s="533"/>
      <c r="F18" s="534"/>
      <c r="G18" s="534"/>
      <c r="H18" s="534"/>
      <c r="I18" s="535"/>
      <c r="J18" s="472" t="str">
        <f>IF(AND('Mapa final'!$K$97="Muy Alta",'Mapa final'!$O$97="Leve"),CONCATENATE("R",'Mapa final'!$A$97),"")</f>
        <v/>
      </c>
      <c r="K18" s="470"/>
      <c r="L18" s="470" t="str">
        <f ca="1">IF(AND('Mapa final'!$K$100="Muy Alta",'Mapa final'!$O$100="Leve"),CONCATENATE("R",'Mapa final'!$A$100),"")</f>
        <v/>
      </c>
      <c r="M18" s="470"/>
      <c r="N18" s="470" t="str">
        <f ca="1">IF(AND('Mapa final'!$K$103="Muy Alta",'Mapa final'!$O$103="Leve"),CONCATENATE("R",'Mapa final'!$A$103),"")</f>
        <v/>
      </c>
      <c r="O18" s="470"/>
      <c r="P18" s="470" t="str">
        <f ca="1">IF(AND('Mapa final'!$K$106="Muy Alta",'Mapa final'!$O$106="Leve"),CONCATENATE("R",'Mapa final'!$A$106),"")</f>
        <v/>
      </c>
      <c r="Q18" s="470"/>
      <c r="R18" s="470" t="str">
        <f ca="1">IF(AND('Mapa final'!$K$109="Muy Alta",'Mapa final'!$O$109="Leve"),CONCATENATE("R",'Mapa final'!$A$109),"")</f>
        <v/>
      </c>
      <c r="S18" s="471"/>
      <c r="T18" s="472" t="str">
        <f>IF(AND('Mapa final'!$K$97="Muy Alta",'Mapa final'!$O$97="Menor"),CONCATENATE("R",'Mapa final'!$A$97),"")</f>
        <v/>
      </c>
      <c r="U18" s="470"/>
      <c r="V18" s="470" t="str">
        <f ca="1">IF(AND('Mapa final'!$K$100="Muy Alta",'Mapa final'!$O$100="Menor"),CONCATENATE("R",'Mapa final'!$A$100),"")</f>
        <v/>
      </c>
      <c r="W18" s="470"/>
      <c r="X18" s="470" t="str">
        <f ca="1">IF(AND('Mapa final'!$K$103="Muy Alta",'Mapa final'!$O$103="Menor"),CONCATENATE("R",'Mapa final'!$A$103),"")</f>
        <v/>
      </c>
      <c r="Y18" s="470"/>
      <c r="Z18" s="470" t="str">
        <f ca="1">IF(AND('Mapa final'!$K$106="Muy Alta",'Mapa final'!$O$106="Menor"),CONCATENATE("R",'Mapa final'!$A$106),"")</f>
        <v/>
      </c>
      <c r="AA18" s="470"/>
      <c r="AB18" s="470" t="str">
        <f ca="1">IF(AND('Mapa final'!$K$109="Muy Alta",'Mapa final'!$O$109="Menor"),CONCATENATE("R",'Mapa final'!$A$109),"")</f>
        <v/>
      </c>
      <c r="AC18" s="471"/>
      <c r="AD18" s="472" t="str">
        <f>IF(AND('Mapa final'!$K$97="Muy Alta",'Mapa final'!$O$97="Moderado"),CONCATENATE("R",'Mapa final'!$A$97),"")</f>
        <v/>
      </c>
      <c r="AE18" s="470"/>
      <c r="AF18" s="470" t="str">
        <f ca="1">IF(AND('Mapa final'!$K$100="Muy Alta",'Mapa final'!$O$100="Moderado"),CONCATENATE("R",'Mapa final'!$A$100),"")</f>
        <v/>
      </c>
      <c r="AG18" s="470"/>
      <c r="AH18" s="470" t="str">
        <f ca="1">IF(AND('Mapa final'!$K$103="Muy Alta",'Mapa final'!$O$103="Moderado"),CONCATENATE("R",'Mapa final'!$A$103),"")</f>
        <v/>
      </c>
      <c r="AI18" s="470"/>
      <c r="AJ18" s="470" t="str">
        <f ca="1">IF(AND('Mapa final'!$K$106="Muy Alta",'Mapa final'!$O$106="Moderado"),CONCATENATE("R",'Mapa final'!$A$106),"")</f>
        <v/>
      </c>
      <c r="AK18" s="470"/>
      <c r="AL18" s="470" t="str">
        <f ca="1">IF(AND('Mapa final'!$K$109="Muy Alta",'Mapa final'!$O$109="Moderado"),CONCATENATE("R",'Mapa final'!$A$109),"")</f>
        <v/>
      </c>
      <c r="AM18" s="471"/>
      <c r="AN18" s="472" t="str">
        <f>IF(AND('Mapa final'!$K$97="Muy Alta",'Mapa final'!$O$97="Mayor"),CONCATENATE("R",'Mapa final'!$A$97),"")</f>
        <v/>
      </c>
      <c r="AO18" s="470"/>
      <c r="AP18" s="470" t="str">
        <f ca="1">IF(AND('Mapa final'!$K$100="Muy Alta",'Mapa final'!$O$100="Mayor"),CONCATENATE("R",'Mapa final'!$A$100),"")</f>
        <v/>
      </c>
      <c r="AQ18" s="470"/>
      <c r="AR18" s="470" t="str">
        <f ca="1">IF(AND('Mapa final'!$K$103="Muy Alta",'Mapa final'!$O$103="Mayor"),CONCATENATE("R",'Mapa final'!$A$103),"")</f>
        <v/>
      </c>
      <c r="AS18" s="470"/>
      <c r="AT18" s="470" t="str">
        <f ca="1">IF(AND('Mapa final'!$K$106="Muy Alta",'Mapa final'!$O$106="Mayor"),CONCATENATE("R",'Mapa final'!$A$106),"")</f>
        <v/>
      </c>
      <c r="AU18" s="470"/>
      <c r="AV18" s="470" t="str">
        <f ca="1">IF(AND('Mapa final'!$K$109="Muy Alta",'Mapa final'!$O$109="Mayor"),CONCATENATE("R",'Mapa final'!$A$109),"")</f>
        <v/>
      </c>
      <c r="AW18" s="471"/>
      <c r="AX18" s="466" t="str">
        <f>IF(AND('Mapa final'!$K$97="Muy Alta",'Mapa final'!$O$97="Catastrófico"),CONCATENATE("R",'Mapa final'!$A$97),"")</f>
        <v/>
      </c>
      <c r="AY18" s="464"/>
      <c r="AZ18" s="464" t="str">
        <f ca="1">IF(AND('Mapa final'!$K$100="Muy Alta",'Mapa final'!$O$100="Catastrófico"),CONCATENATE("R",'Mapa final'!$A$100),"")</f>
        <v/>
      </c>
      <c r="BA18" s="464"/>
      <c r="BB18" s="464" t="str">
        <f ca="1">IF(AND('Mapa final'!$K$103="Muy Alta",'Mapa final'!$O$103="Catastrófico"),CONCATENATE("R",'Mapa final'!$A$103),"")</f>
        <v/>
      </c>
      <c r="BC18" s="464"/>
      <c r="BD18" s="464" t="str">
        <f ca="1">IF(AND('Mapa final'!$K$106="Muy Alta",'Mapa final'!$O$106="Catastrófico"),CONCATENATE("R",'Mapa final'!$A$106),"")</f>
        <v/>
      </c>
      <c r="BE18" s="464"/>
      <c r="BF18" s="464" t="str">
        <f ca="1">IF(AND('Mapa final'!$K$109="Muy Alta",'Mapa final'!$O$109="Catastrófico"),CONCATENATE("R",'Mapa final'!$A$109),"")</f>
        <v/>
      </c>
      <c r="BG18" s="465"/>
      <c r="BH18" s="41"/>
      <c r="BI18" s="498"/>
      <c r="BJ18" s="499"/>
      <c r="BK18" s="499"/>
      <c r="BL18" s="499"/>
      <c r="BM18" s="499"/>
      <c r="BN18" s="500"/>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row>
    <row r="19" spans="1:100" ht="15" customHeight="1" x14ac:dyDescent="0.25">
      <c r="A19" s="41"/>
      <c r="B19" s="546"/>
      <c r="C19" s="546"/>
      <c r="D19" s="303"/>
      <c r="E19" s="533"/>
      <c r="F19" s="534"/>
      <c r="G19" s="534"/>
      <c r="H19" s="534"/>
      <c r="I19" s="535"/>
      <c r="J19" s="472"/>
      <c r="K19" s="470"/>
      <c r="L19" s="470"/>
      <c r="M19" s="470"/>
      <c r="N19" s="470"/>
      <c r="O19" s="470"/>
      <c r="P19" s="470"/>
      <c r="Q19" s="470"/>
      <c r="R19" s="470"/>
      <c r="S19" s="471"/>
      <c r="T19" s="472"/>
      <c r="U19" s="470"/>
      <c r="V19" s="470"/>
      <c r="W19" s="470"/>
      <c r="X19" s="470"/>
      <c r="Y19" s="470"/>
      <c r="Z19" s="470"/>
      <c r="AA19" s="470"/>
      <c r="AB19" s="470"/>
      <c r="AC19" s="471"/>
      <c r="AD19" s="472"/>
      <c r="AE19" s="470"/>
      <c r="AF19" s="470"/>
      <c r="AG19" s="470"/>
      <c r="AH19" s="470"/>
      <c r="AI19" s="470"/>
      <c r="AJ19" s="470"/>
      <c r="AK19" s="470"/>
      <c r="AL19" s="470"/>
      <c r="AM19" s="471"/>
      <c r="AN19" s="472"/>
      <c r="AO19" s="470"/>
      <c r="AP19" s="470"/>
      <c r="AQ19" s="470"/>
      <c r="AR19" s="470"/>
      <c r="AS19" s="470"/>
      <c r="AT19" s="470"/>
      <c r="AU19" s="470"/>
      <c r="AV19" s="470"/>
      <c r="AW19" s="471"/>
      <c r="AX19" s="466"/>
      <c r="AY19" s="464"/>
      <c r="AZ19" s="464"/>
      <c r="BA19" s="464"/>
      <c r="BB19" s="464"/>
      <c r="BC19" s="464"/>
      <c r="BD19" s="464"/>
      <c r="BE19" s="464"/>
      <c r="BF19" s="464"/>
      <c r="BG19" s="465"/>
      <c r="BH19" s="41"/>
      <c r="BI19" s="498"/>
      <c r="BJ19" s="499"/>
      <c r="BK19" s="499"/>
      <c r="BL19" s="499"/>
      <c r="BM19" s="499"/>
      <c r="BN19" s="500"/>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row>
    <row r="20" spans="1:100" ht="15" customHeight="1" x14ac:dyDescent="0.25">
      <c r="A20" s="41"/>
      <c r="B20" s="546"/>
      <c r="C20" s="546"/>
      <c r="D20" s="303"/>
      <c r="E20" s="533"/>
      <c r="F20" s="534"/>
      <c r="G20" s="534"/>
      <c r="H20" s="534"/>
      <c r="I20" s="535"/>
      <c r="J20" s="472" t="str">
        <f ca="1">IF(AND('Mapa final'!$K$112="Muy Alta",'Mapa final'!$O$112="Leve"),CONCATENATE("R",'Mapa final'!$A$112),"")</f>
        <v/>
      </c>
      <c r="K20" s="470"/>
      <c r="L20" s="470" t="str">
        <f ca="1">IF(AND('Mapa final'!$K$115="Muy Alta",'Mapa final'!$O$115="Leve"),CONCATENATE("R",'Mapa final'!$A$115),"")</f>
        <v/>
      </c>
      <c r="M20" s="470"/>
      <c r="N20" s="470" t="str">
        <f ca="1">IF(AND('Mapa final'!$K$118="Muy Alta",'Mapa final'!$O$118="Leve"),CONCATENATE("R",'Mapa final'!$A$118),"")</f>
        <v/>
      </c>
      <c r="O20" s="470"/>
      <c r="P20" s="470" t="str">
        <f ca="1">IF(AND('Mapa final'!$K$121="Muy Alta",'Mapa final'!$O$121="Leve"),CONCATENATE("R",'Mapa final'!$A$121),"")</f>
        <v/>
      </c>
      <c r="Q20" s="470"/>
      <c r="R20" s="470" t="str">
        <f ca="1">IF(AND('Mapa final'!$K$124="Muy Alta",'Mapa final'!$O$124="Leve"),CONCATENATE("R",'Mapa final'!$A$124),"")</f>
        <v/>
      </c>
      <c r="S20" s="471"/>
      <c r="T20" s="472" t="str">
        <f ca="1">IF(AND('Mapa final'!$K$112="Muy Alta",'Mapa final'!$O$112="Menor"),CONCATENATE("R",'Mapa final'!$A$112),"")</f>
        <v/>
      </c>
      <c r="U20" s="470"/>
      <c r="V20" s="470" t="str">
        <f ca="1">IF(AND('Mapa final'!$K$115="Muy Alta",'Mapa final'!$O$115="Menor"),CONCATENATE("R",'Mapa final'!$A$115),"")</f>
        <v/>
      </c>
      <c r="W20" s="470"/>
      <c r="X20" s="470" t="str">
        <f ca="1">IF(AND('Mapa final'!$K$118="Muy Alta",'Mapa final'!$O$118="Menor"),CONCATENATE("R",'Mapa final'!$A$118),"")</f>
        <v/>
      </c>
      <c r="Y20" s="470"/>
      <c r="Z20" s="470" t="str">
        <f ca="1">IF(AND('Mapa final'!$K$121="Muy Alta",'Mapa final'!$O$121="Menor"),CONCATENATE("R",'Mapa final'!$A$121),"")</f>
        <v/>
      </c>
      <c r="AA20" s="470"/>
      <c r="AB20" s="470" t="str">
        <f ca="1">IF(AND('Mapa final'!$K$124="Muy Alta",'Mapa final'!$O$124="Menor"),CONCATENATE("R",'Mapa final'!$A$124),"")</f>
        <v/>
      </c>
      <c r="AC20" s="471"/>
      <c r="AD20" s="472" t="str">
        <f ca="1">IF(AND('Mapa final'!$K$112="Muy Alta",'Mapa final'!$O$112="Moderado"),CONCATENATE("R",'Mapa final'!$A$112),"")</f>
        <v/>
      </c>
      <c r="AE20" s="470"/>
      <c r="AF20" s="470" t="str">
        <f ca="1">IF(AND('Mapa final'!$K$115="Muy Alta",'Mapa final'!$O$115="Moderado"),CONCATENATE("R",'Mapa final'!$A$115),"")</f>
        <v/>
      </c>
      <c r="AG20" s="470"/>
      <c r="AH20" s="470" t="str">
        <f ca="1">IF(AND('Mapa final'!$K$118="Muy Alta",'Mapa final'!$O$118="Moderado"),CONCATENATE("R",'Mapa final'!$A$118),"")</f>
        <v/>
      </c>
      <c r="AI20" s="470"/>
      <c r="AJ20" s="470" t="str">
        <f ca="1">IF(AND('Mapa final'!$K$121="Muy Alta",'Mapa final'!$O$121="Moderado"),CONCATENATE("R",'Mapa final'!$A$121),"")</f>
        <v/>
      </c>
      <c r="AK20" s="470"/>
      <c r="AL20" s="470" t="str">
        <f ca="1">IF(AND('Mapa final'!$K$124="Muy Alta",'Mapa final'!$O$124="Moderado"),CONCATENATE("R",'Mapa final'!$A$124),"")</f>
        <v/>
      </c>
      <c r="AM20" s="471"/>
      <c r="AN20" s="472" t="str">
        <f ca="1">IF(AND('Mapa final'!$K$112="Muy Alta",'Mapa final'!$O$112="Mayor"),CONCATENATE("R",'Mapa final'!$A$112),"")</f>
        <v/>
      </c>
      <c r="AO20" s="470"/>
      <c r="AP20" s="470" t="str">
        <f ca="1">IF(AND('Mapa final'!$K$115="Muy Alta",'Mapa final'!$O$115="Mayor"),CONCATENATE("R",'Mapa final'!$A$115),"")</f>
        <v/>
      </c>
      <c r="AQ20" s="470"/>
      <c r="AR20" s="470" t="str">
        <f ca="1">IF(AND('Mapa final'!$K$118="Muy Alta",'Mapa final'!$O$118="Mayor"),CONCATENATE("R",'Mapa final'!$A$118),"")</f>
        <v/>
      </c>
      <c r="AS20" s="470"/>
      <c r="AT20" s="470" t="str">
        <f ca="1">IF(AND('Mapa final'!$K$121="Muy Alta",'Mapa final'!$O$121="Mayor"),CONCATENATE("R",'Mapa final'!$A$121),"")</f>
        <v/>
      </c>
      <c r="AU20" s="470"/>
      <c r="AV20" s="470" t="str">
        <f ca="1">IF(AND('Mapa final'!$K$124="Muy Alta",'Mapa final'!$O$124="Mayor"),CONCATENATE("R",'Mapa final'!$A$124),"")</f>
        <v/>
      </c>
      <c r="AW20" s="471"/>
      <c r="AX20" s="466" t="str">
        <f ca="1">IF(AND('Mapa final'!$K$112="Muy Alta",'Mapa final'!$O$112="Catastrófico"),CONCATENATE("R",'Mapa final'!$A$112),"")</f>
        <v/>
      </c>
      <c r="AY20" s="464"/>
      <c r="AZ20" s="464" t="str">
        <f ca="1">IF(AND('Mapa final'!$K$115="Muy Alta",'Mapa final'!$O$115="Catastrófico"),CONCATENATE("R",'Mapa final'!$A$115),"")</f>
        <v/>
      </c>
      <c r="BA20" s="464"/>
      <c r="BB20" s="464" t="str">
        <f ca="1">IF(AND('Mapa final'!$K$118="Muy Alta",'Mapa final'!$O$118="Catastrófico"),CONCATENATE("R",'Mapa final'!$A$118),"")</f>
        <v/>
      </c>
      <c r="BC20" s="464"/>
      <c r="BD20" s="464" t="str">
        <f ca="1">IF(AND('Mapa final'!$K$121="Muy Alta",'Mapa final'!$O$121="Catastrófico"),CONCATENATE("R",'Mapa final'!$A$121),"")</f>
        <v/>
      </c>
      <c r="BE20" s="464"/>
      <c r="BF20" s="464" t="str">
        <f ca="1">IF(AND('Mapa final'!$K$124="Muy Alta",'Mapa final'!$O$124="Catastrófico"),CONCATENATE("R",'Mapa final'!$A$124),"")</f>
        <v/>
      </c>
      <c r="BG20" s="465"/>
      <c r="BH20" s="41"/>
      <c r="BI20" s="498"/>
      <c r="BJ20" s="499"/>
      <c r="BK20" s="499"/>
      <c r="BL20" s="499"/>
      <c r="BM20" s="499"/>
      <c r="BN20" s="500"/>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row>
    <row r="21" spans="1:100" ht="15" customHeight="1" x14ac:dyDescent="0.25">
      <c r="A21" s="41"/>
      <c r="B21" s="546"/>
      <c r="C21" s="546"/>
      <c r="D21" s="303"/>
      <c r="E21" s="533"/>
      <c r="F21" s="534"/>
      <c r="G21" s="534"/>
      <c r="H21" s="534"/>
      <c r="I21" s="535"/>
      <c r="J21" s="472"/>
      <c r="K21" s="470"/>
      <c r="L21" s="470"/>
      <c r="M21" s="470"/>
      <c r="N21" s="470"/>
      <c r="O21" s="470"/>
      <c r="P21" s="470"/>
      <c r="Q21" s="470"/>
      <c r="R21" s="470"/>
      <c r="S21" s="471"/>
      <c r="T21" s="472"/>
      <c r="U21" s="470"/>
      <c r="V21" s="470"/>
      <c r="W21" s="470"/>
      <c r="X21" s="470"/>
      <c r="Y21" s="470"/>
      <c r="Z21" s="470"/>
      <c r="AA21" s="470"/>
      <c r="AB21" s="470"/>
      <c r="AC21" s="471"/>
      <c r="AD21" s="472"/>
      <c r="AE21" s="470"/>
      <c r="AF21" s="470"/>
      <c r="AG21" s="470"/>
      <c r="AH21" s="470"/>
      <c r="AI21" s="470"/>
      <c r="AJ21" s="470"/>
      <c r="AK21" s="470"/>
      <c r="AL21" s="470"/>
      <c r="AM21" s="471"/>
      <c r="AN21" s="472"/>
      <c r="AO21" s="470"/>
      <c r="AP21" s="470"/>
      <c r="AQ21" s="470"/>
      <c r="AR21" s="470"/>
      <c r="AS21" s="470"/>
      <c r="AT21" s="470"/>
      <c r="AU21" s="470"/>
      <c r="AV21" s="470"/>
      <c r="AW21" s="471"/>
      <c r="AX21" s="466"/>
      <c r="AY21" s="464"/>
      <c r="AZ21" s="464"/>
      <c r="BA21" s="464"/>
      <c r="BB21" s="464"/>
      <c r="BC21" s="464"/>
      <c r="BD21" s="464"/>
      <c r="BE21" s="464"/>
      <c r="BF21" s="464"/>
      <c r="BG21" s="465"/>
      <c r="BH21" s="41"/>
      <c r="BI21" s="498"/>
      <c r="BJ21" s="499"/>
      <c r="BK21" s="499"/>
      <c r="BL21" s="499"/>
      <c r="BM21" s="499"/>
      <c r="BN21" s="500"/>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row>
    <row r="22" spans="1:100" ht="15" customHeight="1" x14ac:dyDescent="0.25">
      <c r="A22" s="41"/>
      <c r="B22" s="546"/>
      <c r="C22" s="546"/>
      <c r="D22" s="303"/>
      <c r="E22" s="533"/>
      <c r="F22" s="534"/>
      <c r="G22" s="534"/>
      <c r="H22" s="534"/>
      <c r="I22" s="535"/>
      <c r="J22" s="472" t="str">
        <f ca="1">IF(AND('Mapa final'!$K$127="Muy Alta",'Mapa final'!$O$127="Leve"),CONCATENATE("R",'Mapa final'!$A$127),"")</f>
        <v/>
      </c>
      <c r="K22" s="470"/>
      <c r="L22" s="470" t="str">
        <f ca="1">IF(AND('Mapa final'!$K$130="Muy Alta",'Mapa final'!$O$130="Leve"),CONCATENATE("R",'Mapa final'!$A$130),"")</f>
        <v/>
      </c>
      <c r="M22" s="470"/>
      <c r="N22" s="470" t="str">
        <f ca="1">IF(AND('Mapa final'!$K$133="Muy Alta",'Mapa final'!$O$133="Leve"),CONCATENATE("R",'Mapa final'!$A$133),"")</f>
        <v/>
      </c>
      <c r="O22" s="470"/>
      <c r="P22" s="470" t="str">
        <f ca="1">IF(AND('Mapa final'!$K$136="Muy Alta",'Mapa final'!$O$136="Leve"),CONCATENATE("R",'Mapa final'!$A$136),"")</f>
        <v/>
      </c>
      <c r="Q22" s="470"/>
      <c r="R22" s="470" t="str">
        <f ca="1">IF(AND('Mapa final'!$K$139="Muy Alta",'Mapa final'!$O$139="Leve"),CONCATENATE("R",'Mapa final'!$A$139),"")</f>
        <v/>
      </c>
      <c r="S22" s="471"/>
      <c r="T22" s="472" t="str">
        <f ca="1">IF(AND('Mapa final'!$K$127="Muy Alta",'Mapa final'!$O$127="Menor"),CONCATENATE("R",'Mapa final'!$A$127),"")</f>
        <v/>
      </c>
      <c r="U22" s="470"/>
      <c r="V22" s="470" t="str">
        <f ca="1">IF(AND('Mapa final'!$K$130="Muy Alta",'Mapa final'!$O$130="Menor"),CONCATENATE("R",'Mapa final'!$A$130),"")</f>
        <v/>
      </c>
      <c r="W22" s="470"/>
      <c r="X22" s="470" t="str">
        <f ca="1">IF(AND('Mapa final'!$K$133="Muy Alta",'Mapa final'!$O$133="Menor"),CONCATENATE("R",'Mapa final'!$A$133),"")</f>
        <v/>
      </c>
      <c r="Y22" s="470"/>
      <c r="Z22" s="470" t="str">
        <f ca="1">IF(AND('Mapa final'!$K$136="Muy Alta",'Mapa final'!$O$136="Menor"),CONCATENATE("R",'Mapa final'!$A$136),"")</f>
        <v/>
      </c>
      <c r="AA22" s="470"/>
      <c r="AB22" s="470" t="str">
        <f ca="1">IF(AND('Mapa final'!$K$139="Muy Alta",'Mapa final'!$O$139="Menor"),CONCATENATE("R",'Mapa final'!$A$139),"")</f>
        <v/>
      </c>
      <c r="AC22" s="471"/>
      <c r="AD22" s="472" t="str">
        <f ca="1">IF(AND('Mapa final'!$K$127="Muy Alta",'Mapa final'!$O$127="Moderado"),CONCATENATE("R",'Mapa final'!$A$127),"")</f>
        <v/>
      </c>
      <c r="AE22" s="470"/>
      <c r="AF22" s="470" t="str">
        <f ca="1">IF(AND('Mapa final'!$K$130="Muy Alta",'Mapa final'!$O$130="Moderado"),CONCATENATE("R",'Mapa final'!$A$130),"")</f>
        <v/>
      </c>
      <c r="AG22" s="470"/>
      <c r="AH22" s="470" t="str">
        <f ca="1">IF(AND('Mapa final'!$K$133="Muy Alta",'Mapa final'!$O$133="Moderado"),CONCATENATE("R",'Mapa final'!$A$133),"")</f>
        <v/>
      </c>
      <c r="AI22" s="470"/>
      <c r="AJ22" s="470" t="str">
        <f ca="1">IF(AND('Mapa final'!$K$136="Muy Alta",'Mapa final'!$O$136="Moderado"),CONCATENATE("R",'Mapa final'!$A$136),"")</f>
        <v/>
      </c>
      <c r="AK22" s="470"/>
      <c r="AL22" s="470" t="str">
        <f ca="1">IF(AND('Mapa final'!$K$139="Muy Alta",'Mapa final'!$O$139="Moderado"),CONCATENATE("R",'Mapa final'!$A$139),"")</f>
        <v/>
      </c>
      <c r="AM22" s="471"/>
      <c r="AN22" s="472" t="str">
        <f ca="1">IF(AND('Mapa final'!$K$127="Muy Alta",'Mapa final'!$O$127="Mayor"),CONCATENATE("R",'Mapa final'!$A$127),"")</f>
        <v/>
      </c>
      <c r="AO22" s="470"/>
      <c r="AP22" s="470" t="str">
        <f ca="1">IF(AND('Mapa final'!$K$130="Muy Alta",'Mapa final'!$O$130="Mayor"),CONCATENATE("R",'Mapa final'!$A$130),"")</f>
        <v/>
      </c>
      <c r="AQ22" s="470"/>
      <c r="AR22" s="470" t="str">
        <f ca="1">IF(AND('Mapa final'!$K$133="Muy Alta",'Mapa final'!$O$133="Mayor"),CONCATENATE("R",'Mapa final'!$A$133),"")</f>
        <v/>
      </c>
      <c r="AS22" s="470"/>
      <c r="AT22" s="470" t="str">
        <f ca="1">IF(AND('Mapa final'!$K$136="Muy Alta",'Mapa final'!$O$136="Mayor"),CONCATENATE("R",'Mapa final'!$A$136),"")</f>
        <v/>
      </c>
      <c r="AU22" s="470"/>
      <c r="AV22" s="470" t="str">
        <f ca="1">IF(AND('Mapa final'!$K$139="Muy Alta",'Mapa final'!$O$139="Mayor"),CONCATENATE("R",'Mapa final'!$A$139),"")</f>
        <v/>
      </c>
      <c r="AW22" s="471"/>
      <c r="AX22" s="466" t="str">
        <f ca="1">IF(AND('Mapa final'!$K$127="Muy Alta",'Mapa final'!$O$127="Catastrófico"),CONCATENATE("R",'Mapa final'!$A$127),"")</f>
        <v/>
      </c>
      <c r="AY22" s="464"/>
      <c r="AZ22" s="464" t="str">
        <f ca="1">IF(AND('Mapa final'!$K$130="Muy Alta",'Mapa final'!$O$130="Catastrófico"),CONCATENATE("R",'Mapa final'!$A$130),"")</f>
        <v/>
      </c>
      <c r="BA22" s="464"/>
      <c r="BB22" s="464" t="str">
        <f ca="1">IF(AND('Mapa final'!$K$133="Muy Alta",'Mapa final'!$O$133="Catastrófico"),CONCATENATE("R",'Mapa final'!$A$133),"")</f>
        <v/>
      </c>
      <c r="BC22" s="464"/>
      <c r="BD22" s="464" t="str">
        <f ca="1">IF(AND('Mapa final'!$K$136="Muy Alta",'Mapa final'!$O$136="Catastrófico"),CONCATENATE("R",'Mapa final'!$A$136),"")</f>
        <v/>
      </c>
      <c r="BE22" s="464"/>
      <c r="BF22" s="464" t="str">
        <f ca="1">IF(AND('Mapa final'!$K$139="Muy Alta",'Mapa final'!$O$139="Catastrófico"),CONCATENATE("R",'Mapa final'!$A$139),"")</f>
        <v/>
      </c>
      <c r="BG22" s="465"/>
      <c r="BH22" s="41"/>
      <c r="BI22" s="498"/>
      <c r="BJ22" s="499"/>
      <c r="BK22" s="499"/>
      <c r="BL22" s="499"/>
      <c r="BM22" s="499"/>
      <c r="BN22" s="500"/>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row>
    <row r="23" spans="1:100" ht="15" customHeight="1" x14ac:dyDescent="0.25">
      <c r="A23" s="41"/>
      <c r="B23" s="546"/>
      <c r="C23" s="546"/>
      <c r="D23" s="303"/>
      <c r="E23" s="533"/>
      <c r="F23" s="534"/>
      <c r="G23" s="534"/>
      <c r="H23" s="534"/>
      <c r="I23" s="535"/>
      <c r="J23" s="472"/>
      <c r="K23" s="470"/>
      <c r="L23" s="470"/>
      <c r="M23" s="470"/>
      <c r="N23" s="470"/>
      <c r="O23" s="470"/>
      <c r="P23" s="470"/>
      <c r="Q23" s="470"/>
      <c r="R23" s="470"/>
      <c r="S23" s="471"/>
      <c r="T23" s="472"/>
      <c r="U23" s="470"/>
      <c r="V23" s="470"/>
      <c r="W23" s="470"/>
      <c r="X23" s="470"/>
      <c r="Y23" s="470"/>
      <c r="Z23" s="470"/>
      <c r="AA23" s="470"/>
      <c r="AB23" s="470"/>
      <c r="AC23" s="471"/>
      <c r="AD23" s="472"/>
      <c r="AE23" s="470"/>
      <c r="AF23" s="470"/>
      <c r="AG23" s="470"/>
      <c r="AH23" s="470"/>
      <c r="AI23" s="470"/>
      <c r="AJ23" s="470"/>
      <c r="AK23" s="470"/>
      <c r="AL23" s="470"/>
      <c r="AM23" s="471"/>
      <c r="AN23" s="472"/>
      <c r="AO23" s="470"/>
      <c r="AP23" s="470"/>
      <c r="AQ23" s="470"/>
      <c r="AR23" s="470"/>
      <c r="AS23" s="470"/>
      <c r="AT23" s="470"/>
      <c r="AU23" s="470"/>
      <c r="AV23" s="470"/>
      <c r="AW23" s="471"/>
      <c r="AX23" s="466"/>
      <c r="AY23" s="464"/>
      <c r="AZ23" s="464"/>
      <c r="BA23" s="464"/>
      <c r="BB23" s="464"/>
      <c r="BC23" s="464"/>
      <c r="BD23" s="464"/>
      <c r="BE23" s="464"/>
      <c r="BF23" s="464"/>
      <c r="BG23" s="465"/>
      <c r="BH23" s="41"/>
      <c r="BI23" s="498"/>
      <c r="BJ23" s="499"/>
      <c r="BK23" s="499"/>
      <c r="BL23" s="499"/>
      <c r="BM23" s="499"/>
      <c r="BN23" s="500"/>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row>
    <row r="24" spans="1:100" ht="15" customHeight="1" x14ac:dyDescent="0.25">
      <c r="A24" s="41"/>
      <c r="B24" s="546"/>
      <c r="C24" s="546"/>
      <c r="D24" s="303"/>
      <c r="E24" s="533"/>
      <c r="F24" s="534"/>
      <c r="G24" s="534"/>
      <c r="H24" s="534"/>
      <c r="I24" s="535"/>
      <c r="J24" s="472" t="str">
        <f ca="1">IF(AND('Mapa final'!$K$142="Muy Alta",'Mapa final'!$O$142="Leve"),CONCATENATE("R",'Mapa final'!$A$142),"")</f>
        <v/>
      </c>
      <c r="K24" s="470"/>
      <c r="L24" s="470" t="str">
        <f ca="1">IF(AND('Mapa final'!$K$145="Muy Alta",'Mapa final'!$O$145="Leve"),CONCATENATE("R",'Mapa final'!$A$145),"")</f>
        <v/>
      </c>
      <c r="M24" s="470"/>
      <c r="N24" s="470" t="str">
        <f ca="1">IF(AND('Mapa final'!$K$148="Muy Alta",'Mapa final'!$O$148="Leve"),CONCATENATE("R",'Mapa final'!$A$148),"")</f>
        <v/>
      </c>
      <c r="O24" s="470"/>
      <c r="P24" s="470" t="str">
        <f>IF(AND('Mapa final'!$K$151="Muy Alta",'Mapa final'!$O$151="Leve"),CONCATENATE("R",'Mapa final'!$A$151),"")</f>
        <v/>
      </c>
      <c r="Q24" s="470"/>
      <c r="R24" s="470" t="str">
        <f>IF(AND('Mapa final'!$K$154="Muy Alta",'Mapa final'!$O$154="Leve"),CONCATENATE("R",'Mapa final'!$A$154),"")</f>
        <v/>
      </c>
      <c r="S24" s="471"/>
      <c r="T24" s="472" t="str">
        <f ca="1">IF(AND('Mapa final'!$K$142="Muy Alta",'Mapa final'!$O$142="Menor"),CONCATENATE("R",'Mapa final'!$A$142),"")</f>
        <v/>
      </c>
      <c r="U24" s="470"/>
      <c r="V24" s="470" t="str">
        <f ca="1">IF(AND('Mapa final'!$K$145="Muy Alta",'Mapa final'!$O$145="Menor"),CONCATENATE("R",'Mapa final'!$A$145),"")</f>
        <v/>
      </c>
      <c r="W24" s="470"/>
      <c r="X24" s="470" t="str">
        <f ca="1">IF(AND('Mapa final'!$K$148="Muy Alta",'Mapa final'!$O$148="Menor"),CONCATENATE("R",'Mapa final'!$A$148),"")</f>
        <v/>
      </c>
      <c r="Y24" s="470"/>
      <c r="Z24" s="470" t="str">
        <f>IF(AND('Mapa final'!$K$151="Muy Alta",'Mapa final'!$O$151="Menor"),CONCATENATE("R",'Mapa final'!$A$151),"")</f>
        <v/>
      </c>
      <c r="AA24" s="470"/>
      <c r="AB24" s="470" t="str">
        <f>IF(AND('Mapa final'!$K$154="Muy Alta",'Mapa final'!$O$154="Menor"),CONCATENATE("R",'Mapa final'!$A$154),"")</f>
        <v/>
      </c>
      <c r="AC24" s="471"/>
      <c r="AD24" s="472" t="str">
        <f ca="1">IF(AND('Mapa final'!$K$142="Muy Alta",'Mapa final'!$O$142="Moderado"),CONCATENATE("R",'Mapa final'!$A$142),"")</f>
        <v/>
      </c>
      <c r="AE24" s="470"/>
      <c r="AF24" s="470" t="str">
        <f ca="1">IF(AND('Mapa final'!$K$145="Muy Alta",'Mapa final'!$O$145="Moderado"),CONCATENATE("R",'Mapa final'!$A$145),"")</f>
        <v/>
      </c>
      <c r="AG24" s="470"/>
      <c r="AH24" s="470" t="str">
        <f ca="1">IF(AND('Mapa final'!$K$148="Muy Alta",'Mapa final'!$O$148="Moderado"),CONCATENATE("R",'Mapa final'!$A$148),"")</f>
        <v/>
      </c>
      <c r="AI24" s="470"/>
      <c r="AJ24" s="470" t="str">
        <f>IF(AND('Mapa final'!$K$151="Muy Alta",'Mapa final'!$O$151="Moderado"),CONCATENATE("R",'Mapa final'!$A$151),"")</f>
        <v/>
      </c>
      <c r="AK24" s="470"/>
      <c r="AL24" s="470" t="str">
        <f>IF(AND('Mapa final'!$K$154="Muy Alta",'Mapa final'!$O$154="Moderado"),CONCATENATE("R",'Mapa final'!$A$154),"")</f>
        <v/>
      </c>
      <c r="AM24" s="471"/>
      <c r="AN24" s="472" t="str">
        <f ca="1">IF(AND('Mapa final'!$K$142="Muy Alta",'Mapa final'!$O$142="Mayor"),CONCATENATE("R",'Mapa final'!$A$142),"")</f>
        <v/>
      </c>
      <c r="AO24" s="470"/>
      <c r="AP24" s="470" t="str">
        <f ca="1">IF(AND('Mapa final'!$K$145="Muy Alta",'Mapa final'!$O$145="Mayor"),CONCATENATE("R",'Mapa final'!$A$145),"")</f>
        <v/>
      </c>
      <c r="AQ24" s="470"/>
      <c r="AR24" s="470" t="str">
        <f ca="1">IF(AND('Mapa final'!$K$148="Muy Alta",'Mapa final'!$O$148="Mayor"),CONCATENATE("R",'Mapa final'!$A$148),"")</f>
        <v/>
      </c>
      <c r="AS24" s="470"/>
      <c r="AT24" s="470" t="str">
        <f>IF(AND('Mapa final'!$K$151="Muy Alta",'Mapa final'!$O$151="Mayor"),CONCATENATE("R",'Mapa final'!$A$151),"")</f>
        <v/>
      </c>
      <c r="AU24" s="470"/>
      <c r="AV24" s="470" t="str">
        <f>IF(AND('Mapa final'!$K$154="Muy Alta",'Mapa final'!$O$154="Mayor"),CONCATENATE("R",'Mapa final'!$A$154),"")</f>
        <v/>
      </c>
      <c r="AW24" s="471"/>
      <c r="AX24" s="466" t="str">
        <f ca="1">IF(AND('Mapa final'!$K$142="Muy Alta",'Mapa final'!$O$142="Catastrófico"),CONCATENATE("R",'Mapa final'!$A$142),"")</f>
        <v/>
      </c>
      <c r="AY24" s="464"/>
      <c r="AZ24" s="464" t="str">
        <f ca="1">IF(AND('Mapa final'!$K$145="Muy Alta",'Mapa final'!$O$145="Catastrófico"),CONCATENATE("R",'Mapa final'!$A$145),"")</f>
        <v/>
      </c>
      <c r="BA24" s="464"/>
      <c r="BB24" s="464" t="str">
        <f ca="1">IF(AND('Mapa final'!$K$148="Muy Alta",'Mapa final'!$O$148="Catastrófico"),CONCATENATE("R",'Mapa final'!$A$148),"")</f>
        <v/>
      </c>
      <c r="BC24" s="464"/>
      <c r="BD24" s="464" t="str">
        <f>IF(AND('Mapa final'!$K$151="Muy Alta",'Mapa final'!$O$151="Catastrófico"),CONCATENATE("R",'Mapa final'!$A$151),"")</f>
        <v/>
      </c>
      <c r="BE24" s="464"/>
      <c r="BF24" s="464" t="str">
        <f>IF(AND('Mapa final'!$K$154="Muy Alta",'Mapa final'!$O$154="Catastrófico"),CONCATENATE("R",'Mapa final'!$A$154),"")</f>
        <v/>
      </c>
      <c r="BG24" s="465"/>
      <c r="BH24" s="41"/>
      <c r="BI24" s="498"/>
      <c r="BJ24" s="499"/>
      <c r="BK24" s="499"/>
      <c r="BL24" s="499"/>
      <c r="BM24" s="499"/>
      <c r="BN24" s="500"/>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row>
    <row r="25" spans="1:100" ht="15.75" customHeight="1" thickBot="1" x14ac:dyDescent="0.3">
      <c r="A25" s="41"/>
      <c r="B25" s="546"/>
      <c r="C25" s="546"/>
      <c r="D25" s="303"/>
      <c r="E25" s="536"/>
      <c r="F25" s="537"/>
      <c r="G25" s="537"/>
      <c r="H25" s="537"/>
      <c r="I25" s="537"/>
      <c r="J25" s="473"/>
      <c r="K25" s="474"/>
      <c r="L25" s="474"/>
      <c r="M25" s="474"/>
      <c r="N25" s="474"/>
      <c r="O25" s="474"/>
      <c r="P25" s="474"/>
      <c r="Q25" s="474"/>
      <c r="R25" s="474"/>
      <c r="S25" s="475"/>
      <c r="T25" s="473"/>
      <c r="U25" s="474"/>
      <c r="V25" s="474"/>
      <c r="W25" s="474"/>
      <c r="X25" s="474"/>
      <c r="Y25" s="474"/>
      <c r="Z25" s="474"/>
      <c r="AA25" s="474"/>
      <c r="AB25" s="474"/>
      <c r="AC25" s="475"/>
      <c r="AD25" s="473"/>
      <c r="AE25" s="474"/>
      <c r="AF25" s="474"/>
      <c r="AG25" s="474"/>
      <c r="AH25" s="474"/>
      <c r="AI25" s="474"/>
      <c r="AJ25" s="474"/>
      <c r="AK25" s="474"/>
      <c r="AL25" s="474"/>
      <c r="AM25" s="475"/>
      <c r="AN25" s="473"/>
      <c r="AO25" s="474"/>
      <c r="AP25" s="474"/>
      <c r="AQ25" s="474"/>
      <c r="AR25" s="474"/>
      <c r="AS25" s="474"/>
      <c r="AT25" s="474"/>
      <c r="AU25" s="474"/>
      <c r="AV25" s="474"/>
      <c r="AW25" s="475"/>
      <c r="AX25" s="486"/>
      <c r="AY25" s="485"/>
      <c r="AZ25" s="485"/>
      <c r="BA25" s="485"/>
      <c r="BB25" s="485"/>
      <c r="BC25" s="485"/>
      <c r="BD25" s="485"/>
      <c r="BE25" s="485"/>
      <c r="BF25" s="485"/>
      <c r="BG25" s="487"/>
      <c r="BH25" s="41"/>
      <c r="BI25" s="498"/>
      <c r="BJ25" s="499"/>
      <c r="BK25" s="499"/>
      <c r="BL25" s="499"/>
      <c r="BM25" s="499"/>
      <c r="BN25" s="500"/>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row>
    <row r="26" spans="1:100" ht="15" customHeight="1" x14ac:dyDescent="0.25">
      <c r="A26" s="41"/>
      <c r="B26" s="546"/>
      <c r="C26" s="546"/>
      <c r="D26" s="303"/>
      <c r="E26" s="531" t="s">
        <v>106</v>
      </c>
      <c r="F26" s="532"/>
      <c r="G26" s="532"/>
      <c r="H26" s="532"/>
      <c r="I26" s="532"/>
      <c r="J26" s="476" t="str">
        <f ca="1">IF(AND('Mapa final'!$K$7="Alta",'Mapa final'!$O$7="Mayor"),CONCATENATE("R",'Mapa final'!$A$7),"")</f>
        <v/>
      </c>
      <c r="K26" s="477"/>
      <c r="L26" s="477" t="str">
        <f ca="1">IF(AND('Mapa final'!$K$10="Alta",'Mapa final'!$O$10="Mayor"),CONCATENATE("R",'Mapa final'!$A$10),"")</f>
        <v/>
      </c>
      <c r="M26" s="477"/>
      <c r="N26" s="477" t="str">
        <f ca="1">IF(AND('Mapa final'!$K$13="Alta",'Mapa final'!$O$13="Mayor"),CONCATENATE("R",'Mapa final'!$A$13),"")</f>
        <v/>
      </c>
      <c r="O26" s="477"/>
      <c r="P26" s="477" t="str">
        <f ca="1">IF(AND('Mapa final'!$K$16="Alta",'Mapa final'!$O$16="Mayor"),CONCATENATE("R",'Mapa final'!$A$16),"")</f>
        <v/>
      </c>
      <c r="Q26" s="477"/>
      <c r="R26" s="477" t="str">
        <f ca="1">IF(AND('Mapa final'!$K$19="Alta",'Mapa final'!$O$19="Mayor"),CONCATENATE("R",'Mapa final'!$A$19),"")</f>
        <v/>
      </c>
      <c r="S26" s="478"/>
      <c r="T26" s="476" t="str">
        <f ca="1">IF(AND('Mapa final'!$K$7="Alta",'Mapa final'!$O$7="Mayor"),CONCATENATE("R",'Mapa final'!$A$7),"")</f>
        <v/>
      </c>
      <c r="U26" s="477"/>
      <c r="V26" s="477" t="str">
        <f ca="1">IF(AND('Mapa final'!$K$10="Alta",'Mapa final'!$O$10="Mayor"),CONCATENATE("R",'Mapa final'!$A$10),"")</f>
        <v/>
      </c>
      <c r="W26" s="477"/>
      <c r="X26" s="477" t="str">
        <f ca="1">IF(AND('Mapa final'!$K$13="Alta",'Mapa final'!$O$13="Mayor"),CONCATENATE("R",'Mapa final'!$A$13),"")</f>
        <v/>
      </c>
      <c r="Y26" s="477"/>
      <c r="Z26" s="477" t="str">
        <f ca="1">IF(AND('Mapa final'!$K$16="Alta",'Mapa final'!$O$16="Mayor"),CONCATENATE("R",'Mapa final'!$A$16),"")</f>
        <v/>
      </c>
      <c r="AA26" s="477"/>
      <c r="AB26" s="477" t="str">
        <f ca="1">IF(AND('Mapa final'!$K$19="Alta",'Mapa final'!$O$19="Mayor"),CONCATENATE("R",'Mapa final'!$A$19),"")</f>
        <v/>
      </c>
      <c r="AC26" s="478"/>
      <c r="AD26" s="482" t="str">
        <f ca="1">IF(AND('Mapa final'!$K$7="Alta",'Mapa final'!$O$7="Mayor"),CONCATENATE("R",'Mapa final'!$A$7),"")</f>
        <v/>
      </c>
      <c r="AE26" s="483"/>
      <c r="AF26" s="483" t="str">
        <f ca="1">IF(AND('Mapa final'!$K$10="Alta",'Mapa final'!$O$10="Mayor"),CONCATENATE("R",'Mapa final'!$A$10),"")</f>
        <v/>
      </c>
      <c r="AG26" s="483"/>
      <c r="AH26" s="483" t="str">
        <f ca="1">IF(AND('Mapa final'!$K$13="Alta",'Mapa final'!$O$13="Mayor"),CONCATENATE("R",'Mapa final'!$A$13),"")</f>
        <v/>
      </c>
      <c r="AI26" s="483"/>
      <c r="AJ26" s="483" t="str">
        <f ca="1">IF(AND('Mapa final'!$K$16="Alta",'Mapa final'!$O$16="Mayor"),CONCATENATE("R",'Mapa final'!$A$16),"")</f>
        <v/>
      </c>
      <c r="AK26" s="483"/>
      <c r="AL26" s="483" t="str">
        <f ca="1">IF(AND('Mapa final'!$K$19="Alta",'Mapa final'!$O$19="Mayor"),CONCATENATE("R",'Mapa final'!$A$19),"")</f>
        <v/>
      </c>
      <c r="AM26" s="484"/>
      <c r="AN26" s="482" t="str">
        <f ca="1">IF(AND('Mapa final'!$K$7="Alta",'Mapa final'!$O$7="Mayor"),CONCATENATE("R",'Mapa final'!$A$7),"")</f>
        <v/>
      </c>
      <c r="AO26" s="483"/>
      <c r="AP26" s="483" t="str">
        <f ca="1">IF(AND('Mapa final'!$K$10="Alta",'Mapa final'!$O$10="Mayor"),CONCATENATE("R",'Mapa final'!$A$10),"")</f>
        <v/>
      </c>
      <c r="AQ26" s="483"/>
      <c r="AR26" s="483" t="str">
        <f ca="1">IF(AND('Mapa final'!$K$13="Alta",'Mapa final'!$O$13="Mayor"),CONCATENATE("R",'Mapa final'!$A$13),"")</f>
        <v/>
      </c>
      <c r="AS26" s="483"/>
      <c r="AT26" s="483" t="str">
        <f ca="1">IF(AND('Mapa final'!$K$16="Alta",'Mapa final'!$O$16="Mayor"),CONCATENATE("R",'Mapa final'!$A$16),"")</f>
        <v/>
      </c>
      <c r="AU26" s="483"/>
      <c r="AV26" s="483" t="str">
        <f ca="1">IF(AND('Mapa final'!$K$19="Alta",'Mapa final'!$O$19="Mayor"),CONCATENATE("R",'Mapa final'!$A$19),"")</f>
        <v/>
      </c>
      <c r="AW26" s="484"/>
      <c r="AX26" s="489" t="str">
        <f ca="1">IF(AND('Mapa final'!$K$7="Alta",'Mapa final'!$O$7="Catastrófico"),CONCATENATE("R",'Mapa final'!$A$7),"")</f>
        <v/>
      </c>
      <c r="AY26" s="488"/>
      <c r="AZ26" s="488" t="str">
        <f ca="1">IF(AND('Mapa final'!$K$10="Alta",'Mapa final'!$O$10="Catastrófico"),CONCATENATE("R",'Mapa final'!$A$10),"")</f>
        <v/>
      </c>
      <c r="BA26" s="488"/>
      <c r="BB26" s="488" t="str">
        <f ca="1">IF(AND('Mapa final'!$K$13="Alta",'Mapa final'!$O$13="Catastrófico"),CONCATENATE("R",'Mapa final'!$A$13),"")</f>
        <v/>
      </c>
      <c r="BC26" s="488"/>
      <c r="BD26" s="488" t="str">
        <f ca="1">IF(AND('Mapa final'!$K$16="Alta",'Mapa final'!$O$16="Catastrófico"),CONCATENATE("R",'Mapa final'!$A$16),"")</f>
        <v/>
      </c>
      <c r="BE26" s="488"/>
      <c r="BF26" s="488" t="str">
        <f ca="1">IF(AND('Mapa final'!$K$19="Alta",'Mapa final'!$O$19="Catastrófico"),CONCATENATE("R",'Mapa final'!$A$19),"")</f>
        <v/>
      </c>
      <c r="BG26" s="543"/>
      <c r="BH26" s="41"/>
      <c r="BI26" s="498"/>
      <c r="BJ26" s="499"/>
      <c r="BK26" s="499"/>
      <c r="BL26" s="499"/>
      <c r="BM26" s="499"/>
      <c r="BN26" s="500"/>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row>
    <row r="27" spans="1:100" ht="15" customHeight="1" x14ac:dyDescent="0.25">
      <c r="A27" s="41"/>
      <c r="B27" s="546"/>
      <c r="C27" s="546"/>
      <c r="D27" s="303"/>
      <c r="E27" s="533"/>
      <c r="F27" s="534"/>
      <c r="G27" s="534"/>
      <c r="H27" s="534"/>
      <c r="I27" s="535"/>
      <c r="J27" s="469"/>
      <c r="K27" s="467"/>
      <c r="L27" s="467"/>
      <c r="M27" s="467"/>
      <c r="N27" s="467"/>
      <c r="O27" s="467"/>
      <c r="P27" s="467"/>
      <c r="Q27" s="467"/>
      <c r="R27" s="467"/>
      <c r="S27" s="468"/>
      <c r="T27" s="469"/>
      <c r="U27" s="467"/>
      <c r="V27" s="467"/>
      <c r="W27" s="467"/>
      <c r="X27" s="467"/>
      <c r="Y27" s="467"/>
      <c r="Z27" s="467"/>
      <c r="AA27" s="467"/>
      <c r="AB27" s="467"/>
      <c r="AC27" s="468"/>
      <c r="AD27" s="472"/>
      <c r="AE27" s="470"/>
      <c r="AF27" s="470"/>
      <c r="AG27" s="470"/>
      <c r="AH27" s="470"/>
      <c r="AI27" s="470"/>
      <c r="AJ27" s="470"/>
      <c r="AK27" s="470"/>
      <c r="AL27" s="470"/>
      <c r="AM27" s="471"/>
      <c r="AN27" s="472"/>
      <c r="AO27" s="470"/>
      <c r="AP27" s="470"/>
      <c r="AQ27" s="470"/>
      <c r="AR27" s="470"/>
      <c r="AS27" s="470"/>
      <c r="AT27" s="470"/>
      <c r="AU27" s="470"/>
      <c r="AV27" s="470"/>
      <c r="AW27" s="471"/>
      <c r="AX27" s="466"/>
      <c r="AY27" s="464"/>
      <c r="AZ27" s="464"/>
      <c r="BA27" s="464"/>
      <c r="BB27" s="464"/>
      <c r="BC27" s="464"/>
      <c r="BD27" s="464"/>
      <c r="BE27" s="464"/>
      <c r="BF27" s="464"/>
      <c r="BG27" s="465"/>
      <c r="BH27" s="41"/>
      <c r="BI27" s="498"/>
      <c r="BJ27" s="499"/>
      <c r="BK27" s="499"/>
      <c r="BL27" s="499"/>
      <c r="BM27" s="499"/>
      <c r="BN27" s="500"/>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row>
    <row r="28" spans="1:100" ht="15" customHeight="1" x14ac:dyDescent="0.25">
      <c r="A28" s="41"/>
      <c r="B28" s="546"/>
      <c r="C28" s="546"/>
      <c r="D28" s="303"/>
      <c r="E28" s="533"/>
      <c r="F28" s="534"/>
      <c r="G28" s="534"/>
      <c r="H28" s="534"/>
      <c r="I28" s="535"/>
      <c r="J28" s="469" t="str">
        <f ca="1">IF(AND('Mapa final'!$K$22="Alta",'Mapa final'!$O$22="Mayor"),CONCATENATE("R",'Mapa final'!$A$22),"")</f>
        <v/>
      </c>
      <c r="K28" s="467"/>
      <c r="L28" s="467" t="str">
        <f ca="1">IF(AND('Mapa final'!$K$25="Alta",'Mapa final'!$O$25="Mayor"),CONCATENATE("R",'Mapa final'!$A$25),"")</f>
        <v>R8</v>
      </c>
      <c r="M28" s="467"/>
      <c r="N28" s="467" t="str">
        <f ca="1">IF(AND('Mapa final'!$K$28="Alta",'Mapa final'!$O$28="Mayor"),CONCATENATE("R",'Mapa final'!$A$28),"")</f>
        <v/>
      </c>
      <c r="O28" s="467"/>
      <c r="P28" s="467" t="str">
        <f ca="1">IF(AND('Mapa final'!$K$31="Alta",'Mapa final'!$O$31="Mayor"),CONCATENATE("R",'Mapa final'!$A$31),"")</f>
        <v/>
      </c>
      <c r="Q28" s="467"/>
      <c r="R28" s="467" t="str">
        <f ca="1">IF(AND('Mapa final'!$K$34="Alta",'Mapa final'!$O$34="Mayor"),CONCATENATE("R",'Mapa final'!$A$34),"")</f>
        <v/>
      </c>
      <c r="S28" s="468"/>
      <c r="T28" s="469" t="str">
        <f ca="1">IF(AND('Mapa final'!$K$22="Alta",'Mapa final'!$O$22="Mayor"),CONCATENATE("R",'Mapa final'!$A$22),"")</f>
        <v/>
      </c>
      <c r="U28" s="467"/>
      <c r="V28" s="467" t="str">
        <f ca="1">IF(AND('Mapa final'!$K$25="Alta",'Mapa final'!$O$25="Mayor"),CONCATENATE("R",'Mapa final'!$A$25),"")</f>
        <v>R8</v>
      </c>
      <c r="W28" s="467"/>
      <c r="X28" s="467" t="str">
        <f ca="1">IF(AND('Mapa final'!$K$28="Alta",'Mapa final'!$O$28="Mayor"),CONCATENATE("R",'Mapa final'!$A$28),"")</f>
        <v/>
      </c>
      <c r="Y28" s="467"/>
      <c r="Z28" s="467" t="str">
        <f ca="1">IF(AND('Mapa final'!$K$31="Alta",'Mapa final'!$O$31="Mayor"),CONCATENATE("R",'Mapa final'!$A$31),"")</f>
        <v/>
      </c>
      <c r="AA28" s="467"/>
      <c r="AB28" s="467" t="str">
        <f ca="1">IF(AND('Mapa final'!$K$34="Alta",'Mapa final'!$O$34="Mayor"),CONCATENATE("R",'Mapa final'!$A$34),"")</f>
        <v/>
      </c>
      <c r="AC28" s="468"/>
      <c r="AD28" s="472" t="str">
        <f ca="1">IF(AND('Mapa final'!$K$22="Alta",'Mapa final'!$O$22="Mayor"),CONCATENATE("R",'Mapa final'!$A$22),"")</f>
        <v/>
      </c>
      <c r="AE28" s="470"/>
      <c r="AF28" s="470" t="str">
        <f ca="1">IF(AND('Mapa final'!$K$25="Alta",'Mapa final'!$O$25="Mayor"),CONCATENATE("R",'Mapa final'!$A$25),"")</f>
        <v>R8</v>
      </c>
      <c r="AG28" s="470"/>
      <c r="AH28" s="470" t="str">
        <f ca="1">IF(AND('Mapa final'!$K$28="Alta",'Mapa final'!$O$28="Mayor"),CONCATENATE("R",'Mapa final'!$A$28),"")</f>
        <v/>
      </c>
      <c r="AI28" s="470"/>
      <c r="AJ28" s="470" t="str">
        <f ca="1">IF(AND('Mapa final'!$K$31="Alta",'Mapa final'!$O$31="Mayor"),CONCATENATE("R",'Mapa final'!$A$31),"")</f>
        <v/>
      </c>
      <c r="AK28" s="470"/>
      <c r="AL28" s="470" t="str">
        <f ca="1">IF(AND('Mapa final'!$K$34="Alta",'Mapa final'!$O$34="Mayor"),CONCATENATE("R",'Mapa final'!$A$34),"")</f>
        <v/>
      </c>
      <c r="AM28" s="471"/>
      <c r="AN28" s="472" t="str">
        <f ca="1">IF(AND('Mapa final'!$K$22="Alta",'Mapa final'!$O$22="Mayor"),CONCATENATE("R",'Mapa final'!$A$22),"")</f>
        <v/>
      </c>
      <c r="AO28" s="470"/>
      <c r="AP28" s="470" t="str">
        <f ca="1">IF(AND('Mapa final'!$K$25="Alta",'Mapa final'!$O$25="Mayor"),CONCATENATE("R",'Mapa final'!$A$25),"")</f>
        <v>R8</v>
      </c>
      <c r="AQ28" s="470"/>
      <c r="AR28" s="470" t="str">
        <f ca="1">IF(AND('Mapa final'!$K$28="Alta",'Mapa final'!$O$28="Mayor"),CONCATENATE("R",'Mapa final'!$A$28),"")</f>
        <v/>
      </c>
      <c r="AS28" s="470"/>
      <c r="AT28" s="470" t="str">
        <f ca="1">IF(AND('Mapa final'!$K$31="Alta",'Mapa final'!$O$31="Mayor"),CONCATENATE("R",'Mapa final'!$A$31),"")</f>
        <v/>
      </c>
      <c r="AU28" s="470"/>
      <c r="AV28" s="470" t="str">
        <f ca="1">IF(AND('Mapa final'!$K$34="Alta",'Mapa final'!$O$34="Mayor"),CONCATENATE("R",'Mapa final'!$A$34),"")</f>
        <v/>
      </c>
      <c r="AW28" s="471"/>
      <c r="AX28" s="466" t="str">
        <f ca="1">IF(AND('Mapa final'!$K$22="Alta",'Mapa final'!$O$22="Catastrófico"),CONCATENATE("R",'Mapa final'!$A$22),"")</f>
        <v/>
      </c>
      <c r="AY28" s="464"/>
      <c r="AZ28" s="464" t="str">
        <f ca="1">IF(AND('Mapa final'!$K$25="Alta",'Mapa final'!$O$25="Catastrófico"),CONCATENATE("R",'Mapa final'!$A$25),"")</f>
        <v/>
      </c>
      <c r="BA28" s="464"/>
      <c r="BB28" s="464" t="str">
        <f ca="1">IF(AND('Mapa final'!$K$28="Alta",'Mapa final'!$O$28="Catastrófico"),CONCATENATE("R",'Mapa final'!$A$28),"")</f>
        <v/>
      </c>
      <c r="BC28" s="464"/>
      <c r="BD28" s="464" t="str">
        <f ca="1">IF(AND('Mapa final'!$K$31="Alta",'Mapa final'!$O$31="Catastrófico"),CONCATENATE("R",'Mapa final'!$A$31),"")</f>
        <v/>
      </c>
      <c r="BE28" s="464"/>
      <c r="BF28" s="464" t="str">
        <f ca="1">IF(AND('Mapa final'!$K$34="Alta",'Mapa final'!$O$34="Catastrófico"),CONCATENATE("R",'Mapa final'!$A$34),"")</f>
        <v/>
      </c>
      <c r="BG28" s="465"/>
      <c r="BH28" s="41"/>
      <c r="BI28" s="498"/>
      <c r="BJ28" s="499"/>
      <c r="BK28" s="499"/>
      <c r="BL28" s="499"/>
      <c r="BM28" s="499"/>
      <c r="BN28" s="500"/>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row>
    <row r="29" spans="1:100" ht="15" customHeight="1" x14ac:dyDescent="0.25">
      <c r="A29" s="41"/>
      <c r="B29" s="546"/>
      <c r="C29" s="546"/>
      <c r="D29" s="303"/>
      <c r="E29" s="533"/>
      <c r="F29" s="534"/>
      <c r="G29" s="534"/>
      <c r="H29" s="534"/>
      <c r="I29" s="535"/>
      <c r="J29" s="469"/>
      <c r="K29" s="467"/>
      <c r="L29" s="467"/>
      <c r="M29" s="467"/>
      <c r="N29" s="467"/>
      <c r="O29" s="467"/>
      <c r="P29" s="467"/>
      <c r="Q29" s="467"/>
      <c r="R29" s="467"/>
      <c r="S29" s="468"/>
      <c r="T29" s="469"/>
      <c r="U29" s="467"/>
      <c r="V29" s="467"/>
      <c r="W29" s="467"/>
      <c r="X29" s="467"/>
      <c r="Y29" s="467"/>
      <c r="Z29" s="467"/>
      <c r="AA29" s="467"/>
      <c r="AB29" s="467"/>
      <c r="AC29" s="468"/>
      <c r="AD29" s="472"/>
      <c r="AE29" s="470"/>
      <c r="AF29" s="470"/>
      <c r="AG29" s="470"/>
      <c r="AH29" s="470"/>
      <c r="AI29" s="470"/>
      <c r="AJ29" s="470"/>
      <c r="AK29" s="470"/>
      <c r="AL29" s="470"/>
      <c r="AM29" s="471"/>
      <c r="AN29" s="472"/>
      <c r="AO29" s="470"/>
      <c r="AP29" s="470"/>
      <c r="AQ29" s="470"/>
      <c r="AR29" s="470"/>
      <c r="AS29" s="470"/>
      <c r="AT29" s="470"/>
      <c r="AU29" s="470"/>
      <c r="AV29" s="470"/>
      <c r="AW29" s="471"/>
      <c r="AX29" s="466"/>
      <c r="AY29" s="464"/>
      <c r="AZ29" s="464"/>
      <c r="BA29" s="464"/>
      <c r="BB29" s="464"/>
      <c r="BC29" s="464"/>
      <c r="BD29" s="464"/>
      <c r="BE29" s="464"/>
      <c r="BF29" s="464"/>
      <c r="BG29" s="465"/>
      <c r="BH29" s="41"/>
      <c r="BI29" s="498"/>
      <c r="BJ29" s="499"/>
      <c r="BK29" s="499"/>
      <c r="BL29" s="499"/>
      <c r="BM29" s="499"/>
      <c r="BN29" s="500"/>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row>
    <row r="30" spans="1:100" ht="15" customHeight="1" x14ac:dyDescent="0.25">
      <c r="A30" s="41"/>
      <c r="B30" s="546"/>
      <c r="C30" s="546"/>
      <c r="D30" s="303"/>
      <c r="E30" s="533"/>
      <c r="F30" s="534"/>
      <c r="G30" s="534"/>
      <c r="H30" s="534"/>
      <c r="I30" s="535"/>
      <c r="J30" s="469" t="str">
        <f ca="1">IF(AND('Mapa final'!$K$37="Alta",'Mapa final'!$O$37="Mayor"),CONCATENATE("R",'Mapa final'!$A$37),"")</f>
        <v/>
      </c>
      <c r="K30" s="467"/>
      <c r="L30" s="467" t="str">
        <f ca="1">IF(AND('Mapa final'!$K$40="Alta",'Mapa final'!$O$40="Mayor"),CONCATENATE("R",'Mapa final'!$A$40),"")</f>
        <v/>
      </c>
      <c r="M30" s="467"/>
      <c r="N30" s="467" t="str">
        <f ca="1">IF(AND('Mapa final'!$K$43="Alta",'Mapa final'!$O$43="Mayor"),CONCATENATE("R",'Mapa final'!$A$43),"")</f>
        <v/>
      </c>
      <c r="O30" s="467"/>
      <c r="P30" s="467" t="str">
        <f ca="1">IF(AND('Mapa final'!$K$46="Alta",'Mapa final'!$O$46="Mayor"),CONCATENATE("R",'Mapa final'!$A$46),"")</f>
        <v/>
      </c>
      <c r="Q30" s="467"/>
      <c r="R30" s="467" t="str">
        <f ca="1">IF(AND('Mapa final'!$K$49="Alta",'Mapa final'!$O$49="Mayor"),CONCATENATE("R",'Mapa final'!$A$49),"")</f>
        <v/>
      </c>
      <c r="S30" s="468"/>
      <c r="T30" s="469" t="str">
        <f ca="1">IF(AND('Mapa final'!$K$37="Alta",'Mapa final'!$O$37="Mayor"),CONCATENATE("R",'Mapa final'!$A$37),"")</f>
        <v/>
      </c>
      <c r="U30" s="467"/>
      <c r="V30" s="467" t="str">
        <f ca="1">IF(AND('Mapa final'!$K$40="Alta",'Mapa final'!$O$40="Mayor"),CONCATENATE("R",'Mapa final'!$A$40),"")</f>
        <v/>
      </c>
      <c r="W30" s="467"/>
      <c r="X30" s="467" t="str">
        <f ca="1">IF(AND('Mapa final'!$K$43="Alta",'Mapa final'!$O$43="Mayor"),CONCATENATE("R",'Mapa final'!$A$43),"")</f>
        <v/>
      </c>
      <c r="Y30" s="467"/>
      <c r="Z30" s="467" t="str">
        <f ca="1">IF(AND('Mapa final'!$K$46="Alta",'Mapa final'!$O$46="Mayor"),CONCATENATE("R",'Mapa final'!$A$46),"")</f>
        <v/>
      </c>
      <c r="AA30" s="467"/>
      <c r="AB30" s="467" t="str">
        <f ca="1">IF(AND('Mapa final'!$K$49="Alta",'Mapa final'!$O$49="Mayor"),CONCATENATE("R",'Mapa final'!$A$49),"")</f>
        <v/>
      </c>
      <c r="AC30" s="468"/>
      <c r="AD30" s="472" t="str">
        <f ca="1">IF(AND('Mapa final'!$K$37="Alta",'Mapa final'!$O$37="Mayor"),CONCATENATE("R",'Mapa final'!$A$37),"")</f>
        <v/>
      </c>
      <c r="AE30" s="470"/>
      <c r="AF30" s="470" t="str">
        <f ca="1">IF(AND('Mapa final'!$K$40="Alta",'Mapa final'!$O$40="Mayor"),CONCATENATE("R",'Mapa final'!$A$40),"")</f>
        <v/>
      </c>
      <c r="AG30" s="470"/>
      <c r="AH30" s="470" t="str">
        <f ca="1">IF(AND('Mapa final'!$K$43="Alta",'Mapa final'!$O$43="Mayor"),CONCATENATE("R",'Mapa final'!$A$43),"")</f>
        <v/>
      </c>
      <c r="AI30" s="470"/>
      <c r="AJ30" s="470" t="str">
        <f ca="1">IF(AND('Mapa final'!$K$46="Alta",'Mapa final'!$O$46="Mayor"),CONCATENATE("R",'Mapa final'!$A$46),"")</f>
        <v/>
      </c>
      <c r="AK30" s="470"/>
      <c r="AL30" s="470" t="str">
        <f ca="1">IF(AND('Mapa final'!$K$49="Alta",'Mapa final'!$O$49="Mayor"),CONCATENATE("R",'Mapa final'!$A$49),"")</f>
        <v/>
      </c>
      <c r="AM30" s="471"/>
      <c r="AN30" s="472" t="str">
        <f ca="1">IF(AND('Mapa final'!$K$37="Alta",'Mapa final'!$O$37="Mayor"),CONCATENATE("R",'Mapa final'!$A$37),"")</f>
        <v/>
      </c>
      <c r="AO30" s="470"/>
      <c r="AP30" s="470" t="str">
        <f ca="1">IF(AND('Mapa final'!$K$40="Alta",'Mapa final'!$O$40="Mayor"),CONCATENATE("R",'Mapa final'!$A$40),"")</f>
        <v/>
      </c>
      <c r="AQ30" s="470"/>
      <c r="AR30" s="470" t="str">
        <f ca="1">IF(AND('Mapa final'!$K$43="Alta",'Mapa final'!$O$43="Mayor"),CONCATENATE("R",'Mapa final'!$A$43),"")</f>
        <v/>
      </c>
      <c r="AS30" s="470"/>
      <c r="AT30" s="470" t="str">
        <f ca="1">IF(AND('Mapa final'!$K$46="Alta",'Mapa final'!$O$46="Mayor"),CONCATENATE("R",'Mapa final'!$A$46),"")</f>
        <v/>
      </c>
      <c r="AU30" s="470"/>
      <c r="AV30" s="470" t="str">
        <f ca="1">IF(AND('Mapa final'!$K$49="Alta",'Mapa final'!$O$49="Mayor"),CONCATENATE("R",'Mapa final'!$A$49),"")</f>
        <v/>
      </c>
      <c r="AW30" s="471"/>
      <c r="AX30" s="466" t="str">
        <f ca="1">IF(AND('Mapa final'!$K$37="Alta",'Mapa final'!$O$37="Catastrófico"),CONCATENATE("R",'Mapa final'!$A$37),"")</f>
        <v/>
      </c>
      <c r="AY30" s="464"/>
      <c r="AZ30" s="464" t="str">
        <f ca="1">IF(AND('Mapa final'!$K$40="Alta",'Mapa final'!$O$40="Catastrófico"),CONCATENATE("R",'Mapa final'!$A$40),"")</f>
        <v/>
      </c>
      <c r="BA30" s="464"/>
      <c r="BB30" s="464" t="str">
        <f ca="1">IF(AND('Mapa final'!$K$43="Alta",'Mapa final'!$O$43="Catastrófico"),CONCATENATE("R",'Mapa final'!$A$43),"")</f>
        <v/>
      </c>
      <c r="BC30" s="464"/>
      <c r="BD30" s="464" t="str">
        <f ca="1">IF(AND('Mapa final'!$K$46="Alta",'Mapa final'!$O$46="Catastrófico"),CONCATENATE("R",'Mapa final'!$A$46),"")</f>
        <v/>
      </c>
      <c r="BE30" s="464"/>
      <c r="BF30" s="464" t="str">
        <f ca="1">IF(AND('Mapa final'!$K$49="Alta",'Mapa final'!$O$49="Catastrófico"),CONCATENATE("R",'Mapa final'!$A$49),"")</f>
        <v/>
      </c>
      <c r="BG30" s="465"/>
      <c r="BH30" s="41"/>
      <c r="BI30" s="498"/>
      <c r="BJ30" s="499"/>
      <c r="BK30" s="499"/>
      <c r="BL30" s="499"/>
      <c r="BM30" s="499"/>
      <c r="BN30" s="500"/>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row>
    <row r="31" spans="1:100" ht="15" customHeight="1" x14ac:dyDescent="0.25">
      <c r="A31" s="41"/>
      <c r="B31" s="546"/>
      <c r="C31" s="546"/>
      <c r="D31" s="303"/>
      <c r="E31" s="533"/>
      <c r="F31" s="534"/>
      <c r="G31" s="534"/>
      <c r="H31" s="534"/>
      <c r="I31" s="535"/>
      <c r="J31" s="469"/>
      <c r="K31" s="467"/>
      <c r="L31" s="467"/>
      <c r="M31" s="467"/>
      <c r="N31" s="467"/>
      <c r="O31" s="467"/>
      <c r="P31" s="467"/>
      <c r="Q31" s="467"/>
      <c r="R31" s="467"/>
      <c r="S31" s="468"/>
      <c r="T31" s="469"/>
      <c r="U31" s="467"/>
      <c r="V31" s="467"/>
      <c r="W31" s="467"/>
      <c r="X31" s="467"/>
      <c r="Y31" s="467"/>
      <c r="Z31" s="467"/>
      <c r="AA31" s="467"/>
      <c r="AB31" s="467"/>
      <c r="AC31" s="468"/>
      <c r="AD31" s="472"/>
      <c r="AE31" s="470"/>
      <c r="AF31" s="470"/>
      <c r="AG31" s="470"/>
      <c r="AH31" s="470"/>
      <c r="AI31" s="470"/>
      <c r="AJ31" s="470"/>
      <c r="AK31" s="470"/>
      <c r="AL31" s="470"/>
      <c r="AM31" s="471"/>
      <c r="AN31" s="472"/>
      <c r="AO31" s="470"/>
      <c r="AP31" s="470"/>
      <c r="AQ31" s="470"/>
      <c r="AR31" s="470"/>
      <c r="AS31" s="470"/>
      <c r="AT31" s="470"/>
      <c r="AU31" s="470"/>
      <c r="AV31" s="470"/>
      <c r="AW31" s="471"/>
      <c r="AX31" s="466"/>
      <c r="AY31" s="464"/>
      <c r="AZ31" s="464"/>
      <c r="BA31" s="464"/>
      <c r="BB31" s="464"/>
      <c r="BC31" s="464"/>
      <c r="BD31" s="464"/>
      <c r="BE31" s="464"/>
      <c r="BF31" s="464"/>
      <c r="BG31" s="465"/>
      <c r="BH31" s="41"/>
      <c r="BI31" s="498"/>
      <c r="BJ31" s="499"/>
      <c r="BK31" s="499"/>
      <c r="BL31" s="499"/>
      <c r="BM31" s="499"/>
      <c r="BN31" s="500"/>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row>
    <row r="32" spans="1:100" ht="15" customHeight="1" x14ac:dyDescent="0.25">
      <c r="A32" s="41"/>
      <c r="B32" s="546"/>
      <c r="C32" s="546"/>
      <c r="D32" s="303"/>
      <c r="E32" s="533"/>
      <c r="F32" s="534"/>
      <c r="G32" s="534"/>
      <c r="H32" s="534"/>
      <c r="I32" s="535"/>
      <c r="J32" s="469" t="str">
        <f ca="1">IF(AND('Mapa final'!$K$52="Alta",'Mapa final'!$O$52="Mayor"),CONCATENATE("R",'Mapa final'!$A$52),"")</f>
        <v/>
      </c>
      <c r="K32" s="467"/>
      <c r="L32" s="467" t="str">
        <f ca="1">IF(AND('Mapa final'!$K$55="Alta",'Mapa final'!$O$55="Mayor"),CONCATENATE("R",'Mapa final'!$A$55),"")</f>
        <v/>
      </c>
      <c r="M32" s="467"/>
      <c r="N32" s="467" t="str">
        <f ca="1">IF(AND('Mapa final'!$K$58="Alta",'Mapa final'!$O$58="Mayor"),CONCATENATE("R",'Mapa final'!$A$58),"")</f>
        <v/>
      </c>
      <c r="O32" s="467"/>
      <c r="P32" s="467" t="str">
        <f ca="1">IF(AND('Mapa final'!$K$61="Alta",'Mapa final'!$O$61="Mayor"),CONCATENATE("R",'Mapa final'!$A$61),"")</f>
        <v/>
      </c>
      <c r="Q32" s="467"/>
      <c r="R32" s="467" t="str">
        <f ca="1">IF(AND('Mapa final'!$K$64="Alta",'Mapa final'!$O$64="Mayor"),CONCATENATE("R",'Mapa final'!$A$64),"")</f>
        <v/>
      </c>
      <c r="S32" s="468"/>
      <c r="T32" s="469" t="str">
        <f ca="1">IF(AND('Mapa final'!$K$52="Alta",'Mapa final'!$O$52="Mayor"),CONCATENATE("R",'Mapa final'!$A$52),"")</f>
        <v/>
      </c>
      <c r="U32" s="467"/>
      <c r="V32" s="467" t="str">
        <f ca="1">IF(AND('Mapa final'!$K$55="Alta",'Mapa final'!$O$55="Mayor"),CONCATENATE("R",'Mapa final'!$A$55),"")</f>
        <v/>
      </c>
      <c r="W32" s="467"/>
      <c r="X32" s="467" t="str">
        <f ca="1">IF(AND('Mapa final'!$K$58="Alta",'Mapa final'!$O$58="Mayor"),CONCATENATE("R",'Mapa final'!$A$58),"")</f>
        <v/>
      </c>
      <c r="Y32" s="467"/>
      <c r="Z32" s="467" t="str">
        <f ca="1">IF(AND('Mapa final'!$K$61="Alta",'Mapa final'!$O$61="Mayor"),CONCATENATE("R",'Mapa final'!$A$61),"")</f>
        <v/>
      </c>
      <c r="AA32" s="467"/>
      <c r="AB32" s="467" t="str">
        <f ca="1">IF(AND('Mapa final'!$K$64="Alta",'Mapa final'!$O$64="Mayor"),CONCATENATE("R",'Mapa final'!$A$64),"")</f>
        <v/>
      </c>
      <c r="AC32" s="468"/>
      <c r="AD32" s="472" t="str">
        <f ca="1">IF(AND('Mapa final'!$K$52="Alta",'Mapa final'!$O$52="Mayor"),CONCATENATE("R",'Mapa final'!$A$52),"")</f>
        <v/>
      </c>
      <c r="AE32" s="470"/>
      <c r="AF32" s="470" t="str">
        <f ca="1">IF(AND('Mapa final'!$K$55="Alta",'Mapa final'!$O$55="Mayor"),CONCATENATE("R",'Mapa final'!$A$55),"")</f>
        <v/>
      </c>
      <c r="AG32" s="470"/>
      <c r="AH32" s="470" t="str">
        <f ca="1">IF(AND('Mapa final'!$K$58="Alta",'Mapa final'!$O$58="Mayor"),CONCATENATE("R",'Mapa final'!$A$58),"")</f>
        <v/>
      </c>
      <c r="AI32" s="470"/>
      <c r="AJ32" s="470" t="str">
        <f ca="1">IF(AND('Mapa final'!$K$61="Alta",'Mapa final'!$O$61="Mayor"),CONCATENATE("R",'Mapa final'!$A$61),"")</f>
        <v/>
      </c>
      <c r="AK32" s="470"/>
      <c r="AL32" s="470" t="str">
        <f ca="1">IF(AND('Mapa final'!$K$64="Alta",'Mapa final'!$O$64="Mayor"),CONCATENATE("R",'Mapa final'!$A$64),"")</f>
        <v/>
      </c>
      <c r="AM32" s="471"/>
      <c r="AN32" s="472" t="str">
        <f ca="1">IF(AND('Mapa final'!$K$52="Alta",'Mapa final'!$O$52="Mayor"),CONCATENATE("R",'Mapa final'!$A$52),"")</f>
        <v/>
      </c>
      <c r="AO32" s="470"/>
      <c r="AP32" s="470" t="str">
        <f ca="1">IF(AND('Mapa final'!$K$55="Alta",'Mapa final'!$O$55="Mayor"),CONCATENATE("R",'Mapa final'!$A$55),"")</f>
        <v/>
      </c>
      <c r="AQ32" s="470"/>
      <c r="AR32" s="470" t="str">
        <f ca="1">IF(AND('Mapa final'!$K$58="Alta",'Mapa final'!$O$58="Mayor"),CONCATENATE("R",'Mapa final'!$A$58),"")</f>
        <v/>
      </c>
      <c r="AS32" s="470"/>
      <c r="AT32" s="470" t="str">
        <f ca="1">IF(AND('Mapa final'!$K$61="Alta",'Mapa final'!$O$61="Mayor"),CONCATENATE("R",'Mapa final'!$A$61),"")</f>
        <v/>
      </c>
      <c r="AU32" s="470"/>
      <c r="AV32" s="470" t="str">
        <f ca="1">IF(AND('Mapa final'!$K$64="Alta",'Mapa final'!$O$64="Mayor"),CONCATENATE("R",'Mapa final'!$A$64),"")</f>
        <v/>
      </c>
      <c r="AW32" s="471"/>
      <c r="AX32" s="466" t="str">
        <f ca="1">IF(AND('Mapa final'!$K$52="Alta",'Mapa final'!$O$52="Catastrófico"),CONCATENATE("R",'Mapa final'!$A$52),"")</f>
        <v/>
      </c>
      <c r="AY32" s="464"/>
      <c r="AZ32" s="464" t="str">
        <f ca="1">IF(AND('Mapa final'!$K$55="Alta",'Mapa final'!$O$55="Catastrófico"),CONCATENATE("R",'Mapa final'!$A$55),"")</f>
        <v/>
      </c>
      <c r="BA32" s="464"/>
      <c r="BB32" s="464" t="str">
        <f ca="1">IF(AND('Mapa final'!$K$58="Alta",'Mapa final'!$O$58="Catastrófico"),CONCATENATE("R",'Mapa final'!$A$58),"")</f>
        <v/>
      </c>
      <c r="BC32" s="464"/>
      <c r="BD32" s="464" t="str">
        <f ca="1">IF(AND('Mapa final'!$K$61="Alta",'Mapa final'!$O$61="Catastrófico"),CONCATENATE("R",'Mapa final'!$A$61),"")</f>
        <v/>
      </c>
      <c r="BE32" s="464"/>
      <c r="BF32" s="464" t="str">
        <f ca="1">IF(AND('Mapa final'!$K$64="Alta",'Mapa final'!$O$64="Catastrófico"),CONCATENATE("R",'Mapa final'!$A$64),"")</f>
        <v/>
      </c>
      <c r="BG32" s="465"/>
      <c r="BH32" s="41"/>
      <c r="BI32" s="498"/>
      <c r="BJ32" s="499"/>
      <c r="BK32" s="499"/>
      <c r="BL32" s="499"/>
      <c r="BM32" s="499"/>
      <c r="BN32" s="500"/>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row>
    <row r="33" spans="1:100" ht="15" customHeight="1" thickBot="1" x14ac:dyDescent="0.3">
      <c r="A33" s="41"/>
      <c r="B33" s="546"/>
      <c r="C33" s="546"/>
      <c r="D33" s="303"/>
      <c r="E33" s="533"/>
      <c r="F33" s="534"/>
      <c r="G33" s="534"/>
      <c r="H33" s="534"/>
      <c r="I33" s="535"/>
      <c r="J33" s="469"/>
      <c r="K33" s="467"/>
      <c r="L33" s="467"/>
      <c r="M33" s="467"/>
      <c r="N33" s="467"/>
      <c r="O33" s="467"/>
      <c r="P33" s="467"/>
      <c r="Q33" s="467"/>
      <c r="R33" s="467"/>
      <c r="S33" s="468"/>
      <c r="T33" s="469"/>
      <c r="U33" s="467"/>
      <c r="V33" s="467"/>
      <c r="W33" s="467"/>
      <c r="X33" s="467"/>
      <c r="Y33" s="467"/>
      <c r="Z33" s="467"/>
      <c r="AA33" s="467"/>
      <c r="AB33" s="467"/>
      <c r="AC33" s="468"/>
      <c r="AD33" s="472"/>
      <c r="AE33" s="470"/>
      <c r="AF33" s="470"/>
      <c r="AG33" s="470"/>
      <c r="AH33" s="470"/>
      <c r="AI33" s="470"/>
      <c r="AJ33" s="470"/>
      <c r="AK33" s="470"/>
      <c r="AL33" s="470"/>
      <c r="AM33" s="471"/>
      <c r="AN33" s="472"/>
      <c r="AO33" s="470"/>
      <c r="AP33" s="470"/>
      <c r="AQ33" s="470"/>
      <c r="AR33" s="470"/>
      <c r="AS33" s="470"/>
      <c r="AT33" s="470"/>
      <c r="AU33" s="470"/>
      <c r="AV33" s="470"/>
      <c r="AW33" s="471"/>
      <c r="AX33" s="466"/>
      <c r="AY33" s="464"/>
      <c r="AZ33" s="464"/>
      <c r="BA33" s="464"/>
      <c r="BB33" s="464"/>
      <c r="BC33" s="464"/>
      <c r="BD33" s="464"/>
      <c r="BE33" s="464"/>
      <c r="BF33" s="464"/>
      <c r="BG33" s="465"/>
      <c r="BH33" s="41"/>
      <c r="BI33" s="501"/>
      <c r="BJ33" s="502"/>
      <c r="BK33" s="502"/>
      <c r="BL33" s="502"/>
      <c r="BM33" s="502"/>
      <c r="BN33" s="503"/>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row>
    <row r="34" spans="1:100" ht="15" customHeight="1" x14ac:dyDescent="0.25">
      <c r="A34" s="41"/>
      <c r="B34" s="546"/>
      <c r="C34" s="546"/>
      <c r="D34" s="303"/>
      <c r="E34" s="533"/>
      <c r="F34" s="534"/>
      <c r="G34" s="534"/>
      <c r="H34" s="534"/>
      <c r="I34" s="535"/>
      <c r="J34" s="469" t="str">
        <f ca="1">IF(AND('Mapa final'!$K$67="Alta",'Mapa final'!$O$67="Mayor"),CONCATENATE("R",'Mapa final'!$A$67),"")</f>
        <v/>
      </c>
      <c r="K34" s="467"/>
      <c r="L34" s="467" t="str">
        <f ca="1">IF(AND('Mapa final'!$K$70="Alta",'Mapa final'!$O$70="Mayor"),CONCATENATE("R",'Mapa final'!$A$70),"")</f>
        <v/>
      </c>
      <c r="M34" s="467"/>
      <c r="N34" s="467" t="str">
        <f ca="1">IF(AND('Mapa final'!$K$73="Alta",'Mapa final'!$O$73="Mayor"),CONCATENATE("R",'Mapa final'!$A$73),"")</f>
        <v/>
      </c>
      <c r="O34" s="467"/>
      <c r="P34" s="467" t="str">
        <f ca="1">IF(AND('Mapa final'!$K$76="Alta",'Mapa final'!$O$76="Mayor"),CONCATENATE("R",'Mapa final'!$A$76),"")</f>
        <v/>
      </c>
      <c r="Q34" s="467"/>
      <c r="R34" s="467" t="str">
        <f ca="1">IF(AND('Mapa final'!$K$79="Alta",'Mapa final'!$O$79="Mayor"),CONCATENATE("R",'Mapa final'!$A$79),"")</f>
        <v/>
      </c>
      <c r="S34" s="468"/>
      <c r="T34" s="469" t="str">
        <f ca="1">IF(AND('Mapa final'!$K$67="Alta",'Mapa final'!$O$67="Mayor"),CONCATENATE("R",'Mapa final'!$A$67),"")</f>
        <v/>
      </c>
      <c r="U34" s="467"/>
      <c r="V34" s="467" t="str">
        <f ca="1">IF(AND('Mapa final'!$K$70="Alta",'Mapa final'!$O$70="Mayor"),CONCATENATE("R",'Mapa final'!$A$70),"")</f>
        <v/>
      </c>
      <c r="W34" s="467"/>
      <c r="X34" s="467" t="str">
        <f ca="1">IF(AND('Mapa final'!$K$73="Alta",'Mapa final'!$O$73="Mayor"),CONCATENATE("R",'Mapa final'!$A$73),"")</f>
        <v/>
      </c>
      <c r="Y34" s="467"/>
      <c r="Z34" s="467" t="str">
        <f ca="1">IF(AND('Mapa final'!$K$76="Alta",'Mapa final'!$O$76="Mayor"),CONCATENATE("R",'Mapa final'!$A$76),"")</f>
        <v/>
      </c>
      <c r="AA34" s="467"/>
      <c r="AB34" s="467" t="str">
        <f ca="1">IF(AND('Mapa final'!$K$79="Alta",'Mapa final'!$O$79="Mayor"),CONCATENATE("R",'Mapa final'!$A$79),"")</f>
        <v/>
      </c>
      <c r="AC34" s="468"/>
      <c r="AD34" s="472" t="str">
        <f ca="1">IF(AND('Mapa final'!$K$67="Alta",'Mapa final'!$O$67="Mayor"),CONCATENATE("R",'Mapa final'!$A$67),"")</f>
        <v/>
      </c>
      <c r="AE34" s="470"/>
      <c r="AF34" s="470" t="str">
        <f ca="1">IF(AND('Mapa final'!$K$70="Alta",'Mapa final'!$O$70="Mayor"),CONCATENATE("R",'Mapa final'!$A$70),"")</f>
        <v/>
      </c>
      <c r="AG34" s="470"/>
      <c r="AH34" s="470" t="str">
        <f ca="1">IF(AND('Mapa final'!$K$73="Alta",'Mapa final'!$O$73="Mayor"),CONCATENATE("R",'Mapa final'!$A$73),"")</f>
        <v/>
      </c>
      <c r="AI34" s="470"/>
      <c r="AJ34" s="470" t="str">
        <f ca="1">IF(AND('Mapa final'!$K$76="Alta",'Mapa final'!$O$76="Mayor"),CONCATENATE("R",'Mapa final'!$A$76),"")</f>
        <v/>
      </c>
      <c r="AK34" s="470"/>
      <c r="AL34" s="470" t="str">
        <f ca="1">IF(AND('Mapa final'!$K$79="Alta",'Mapa final'!$O$79="Mayor"),CONCATENATE("R",'Mapa final'!$A$79),"")</f>
        <v/>
      </c>
      <c r="AM34" s="471"/>
      <c r="AN34" s="472" t="str">
        <f ca="1">IF(AND('Mapa final'!$K$67="Alta",'Mapa final'!$O$67="Mayor"),CONCATENATE("R",'Mapa final'!$A$67),"")</f>
        <v/>
      </c>
      <c r="AO34" s="470"/>
      <c r="AP34" s="470" t="str">
        <f ca="1">IF(AND('Mapa final'!$K$70="Alta",'Mapa final'!$O$70="Mayor"),CONCATENATE("R",'Mapa final'!$A$70),"")</f>
        <v/>
      </c>
      <c r="AQ34" s="470"/>
      <c r="AR34" s="470" t="str">
        <f ca="1">IF(AND('Mapa final'!$K$73="Alta",'Mapa final'!$O$73="Mayor"),CONCATENATE("R",'Mapa final'!$A$73),"")</f>
        <v/>
      </c>
      <c r="AS34" s="470"/>
      <c r="AT34" s="470" t="str">
        <f ca="1">IF(AND('Mapa final'!$K$76="Alta",'Mapa final'!$O$76="Mayor"),CONCATENATE("R",'Mapa final'!$A$76),"")</f>
        <v/>
      </c>
      <c r="AU34" s="470"/>
      <c r="AV34" s="470" t="str">
        <f ca="1">IF(AND('Mapa final'!$K$79="Alta",'Mapa final'!$O$79="Mayor"),CONCATENATE("R",'Mapa final'!$A$79),"")</f>
        <v/>
      </c>
      <c r="AW34" s="471"/>
      <c r="AX34" s="466" t="str">
        <f ca="1">IF(AND('Mapa final'!$K$67="Alta",'Mapa final'!$O$67="Catastrófico"),CONCATENATE("R",'Mapa final'!$A$67),"")</f>
        <v/>
      </c>
      <c r="AY34" s="464"/>
      <c r="AZ34" s="464" t="str">
        <f ca="1">IF(AND('Mapa final'!$K$70="Alta",'Mapa final'!$O$70="Catastrófico"),CONCATENATE("R",'Mapa final'!$A$70),"")</f>
        <v/>
      </c>
      <c r="BA34" s="464"/>
      <c r="BB34" s="464" t="str">
        <f ca="1">IF(AND('Mapa final'!$K$73="Alta",'Mapa final'!$O$73="Catastrófico"),CONCATENATE("R",'Mapa final'!$A$73),"")</f>
        <v/>
      </c>
      <c r="BC34" s="464"/>
      <c r="BD34" s="464" t="str">
        <f ca="1">IF(AND('Mapa final'!$K$76="Alta",'Mapa final'!$O$76="Catastrófico"),CONCATENATE("R",'Mapa final'!$A$76),"")</f>
        <v/>
      </c>
      <c r="BE34" s="464"/>
      <c r="BF34" s="464" t="str">
        <f ca="1">IF(AND('Mapa final'!$K$79="Alta",'Mapa final'!$O$79="Catastrófico"),CONCATENATE("R",'Mapa final'!$A$79),"")</f>
        <v/>
      </c>
      <c r="BG34" s="465"/>
      <c r="BH34" s="41"/>
      <c r="BI34" s="504" t="s">
        <v>74</v>
      </c>
      <c r="BJ34" s="505"/>
      <c r="BK34" s="505"/>
      <c r="BL34" s="505"/>
      <c r="BM34" s="505"/>
      <c r="BN34" s="506"/>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row>
    <row r="35" spans="1:100" ht="15" customHeight="1" x14ac:dyDescent="0.25">
      <c r="A35" s="41"/>
      <c r="B35" s="546"/>
      <c r="C35" s="546"/>
      <c r="D35" s="303"/>
      <c r="E35" s="533"/>
      <c r="F35" s="534"/>
      <c r="G35" s="534"/>
      <c r="H35" s="534"/>
      <c r="I35" s="535"/>
      <c r="J35" s="469"/>
      <c r="K35" s="467"/>
      <c r="L35" s="467"/>
      <c r="M35" s="467"/>
      <c r="N35" s="467"/>
      <c r="O35" s="467"/>
      <c r="P35" s="467"/>
      <c r="Q35" s="467"/>
      <c r="R35" s="467"/>
      <c r="S35" s="468"/>
      <c r="T35" s="469"/>
      <c r="U35" s="467"/>
      <c r="V35" s="467"/>
      <c r="W35" s="467"/>
      <c r="X35" s="467"/>
      <c r="Y35" s="467"/>
      <c r="Z35" s="467"/>
      <c r="AA35" s="467"/>
      <c r="AB35" s="467"/>
      <c r="AC35" s="468"/>
      <c r="AD35" s="472"/>
      <c r="AE35" s="470"/>
      <c r="AF35" s="470"/>
      <c r="AG35" s="470"/>
      <c r="AH35" s="470"/>
      <c r="AI35" s="470"/>
      <c r="AJ35" s="470"/>
      <c r="AK35" s="470"/>
      <c r="AL35" s="470"/>
      <c r="AM35" s="471"/>
      <c r="AN35" s="472"/>
      <c r="AO35" s="470"/>
      <c r="AP35" s="470"/>
      <c r="AQ35" s="470"/>
      <c r="AR35" s="470"/>
      <c r="AS35" s="470"/>
      <c r="AT35" s="470"/>
      <c r="AU35" s="470"/>
      <c r="AV35" s="470"/>
      <c r="AW35" s="471"/>
      <c r="AX35" s="466"/>
      <c r="AY35" s="464"/>
      <c r="AZ35" s="464"/>
      <c r="BA35" s="464"/>
      <c r="BB35" s="464"/>
      <c r="BC35" s="464"/>
      <c r="BD35" s="464"/>
      <c r="BE35" s="464"/>
      <c r="BF35" s="464"/>
      <c r="BG35" s="465"/>
      <c r="BH35" s="41"/>
      <c r="BI35" s="507"/>
      <c r="BJ35" s="508"/>
      <c r="BK35" s="508"/>
      <c r="BL35" s="508"/>
      <c r="BM35" s="508"/>
      <c r="BN35" s="509"/>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row>
    <row r="36" spans="1:100" ht="15" customHeight="1" x14ac:dyDescent="0.25">
      <c r="A36" s="41"/>
      <c r="B36" s="546"/>
      <c r="C36" s="546"/>
      <c r="D36" s="303"/>
      <c r="E36" s="533"/>
      <c r="F36" s="534"/>
      <c r="G36" s="534"/>
      <c r="H36" s="534"/>
      <c r="I36" s="535"/>
      <c r="J36" s="469" t="str">
        <f ca="1">IF(AND('Mapa final'!$K$82="Alta",'Mapa final'!$O$82="Mayor"),CONCATENATE("R",'Mapa final'!$A$82),"")</f>
        <v/>
      </c>
      <c r="K36" s="467"/>
      <c r="L36" s="467" t="str">
        <f ca="1">IF(AND('Mapa final'!$K$85="Alta",'Mapa final'!$O$85="Mayor"),CONCATENATE("R",'Mapa final'!$A$85),"")</f>
        <v/>
      </c>
      <c r="M36" s="467"/>
      <c r="N36" s="467" t="str">
        <f ca="1">IF(AND('Mapa final'!$K$88="Alta",'Mapa final'!$O$88="Mayor"),CONCATENATE("R",'Mapa final'!$A$88),"")</f>
        <v/>
      </c>
      <c r="O36" s="467"/>
      <c r="P36" s="467" t="str">
        <f ca="1">IF(AND('Mapa final'!$K$91="Alta",'Mapa final'!$O$91="Mayor"),CONCATENATE("R",'Mapa final'!$A$91),"")</f>
        <v>R30</v>
      </c>
      <c r="Q36" s="467"/>
      <c r="R36" s="467" t="str">
        <f ca="1">IF(AND('Mapa final'!$K$94="Alta",'Mapa final'!$O$94="Mayor"),CONCATENATE("R",'Mapa final'!$A$94),"")</f>
        <v/>
      </c>
      <c r="S36" s="468"/>
      <c r="T36" s="469" t="str">
        <f ca="1">IF(AND('Mapa final'!$K$82="Alta",'Mapa final'!$O$82="Mayor"),CONCATENATE("R",'Mapa final'!$A$82),"")</f>
        <v/>
      </c>
      <c r="U36" s="467"/>
      <c r="V36" s="467" t="str">
        <f ca="1">IF(AND('Mapa final'!$K$85="Alta",'Mapa final'!$O$85="Mayor"),CONCATENATE("R",'Mapa final'!$A$85),"")</f>
        <v/>
      </c>
      <c r="W36" s="467"/>
      <c r="X36" s="467" t="str">
        <f ca="1">IF(AND('Mapa final'!$K$88="Alta",'Mapa final'!$O$88="Mayor"),CONCATENATE("R",'Mapa final'!$A$88),"")</f>
        <v/>
      </c>
      <c r="Y36" s="467"/>
      <c r="Z36" s="467" t="str">
        <f ca="1">IF(AND('Mapa final'!$K$91="Alta",'Mapa final'!$O$91="Mayor"),CONCATENATE("R",'Mapa final'!$A$91),"")</f>
        <v>R30</v>
      </c>
      <c r="AA36" s="467"/>
      <c r="AB36" s="467" t="str">
        <f ca="1">IF(AND('Mapa final'!$K$94="Alta",'Mapa final'!$O$94="Mayor"),CONCATENATE("R",'Mapa final'!$A$94),"")</f>
        <v/>
      </c>
      <c r="AC36" s="468"/>
      <c r="AD36" s="472" t="str">
        <f ca="1">IF(AND('Mapa final'!$K$82="Alta",'Mapa final'!$O$82="Mayor"),CONCATENATE("R",'Mapa final'!$A$82),"")</f>
        <v/>
      </c>
      <c r="AE36" s="470"/>
      <c r="AF36" s="470" t="str">
        <f ca="1">IF(AND('Mapa final'!$K$85="Alta",'Mapa final'!$O$85="Mayor"),CONCATENATE("R",'Mapa final'!$A$85),"")</f>
        <v/>
      </c>
      <c r="AG36" s="470"/>
      <c r="AH36" s="470" t="str">
        <f ca="1">IF(AND('Mapa final'!$K$88="Alta",'Mapa final'!$O$88="Mayor"),CONCATENATE("R",'Mapa final'!$A$88),"")</f>
        <v/>
      </c>
      <c r="AI36" s="470"/>
      <c r="AJ36" s="470" t="str">
        <f ca="1">IF(AND('Mapa final'!$K$91="Alta",'Mapa final'!$O$91="Mayor"),CONCATENATE("R",'Mapa final'!$A$91),"")</f>
        <v>R30</v>
      </c>
      <c r="AK36" s="470"/>
      <c r="AL36" s="470" t="str">
        <f ca="1">IF(AND('Mapa final'!$K$94="Alta",'Mapa final'!$O$94="Mayor"),CONCATENATE("R",'Mapa final'!$A$94),"")</f>
        <v/>
      </c>
      <c r="AM36" s="471"/>
      <c r="AN36" s="472" t="str">
        <f ca="1">IF(AND('Mapa final'!$K$82="Alta",'Mapa final'!$O$82="Mayor"),CONCATENATE("R",'Mapa final'!$A$82),"")</f>
        <v/>
      </c>
      <c r="AO36" s="470"/>
      <c r="AP36" s="470" t="str">
        <f ca="1">IF(AND('Mapa final'!$K$85="Alta",'Mapa final'!$O$85="Mayor"),CONCATENATE("R",'Mapa final'!$A$85),"")</f>
        <v/>
      </c>
      <c r="AQ36" s="470"/>
      <c r="AR36" s="470" t="str">
        <f ca="1">IF(AND('Mapa final'!$K$88="Alta",'Mapa final'!$O$88="Mayor"),CONCATENATE("R",'Mapa final'!$A$88),"")</f>
        <v/>
      </c>
      <c r="AS36" s="470"/>
      <c r="AT36" s="470" t="str">
        <f ca="1">IF(AND('Mapa final'!$K$91="Alta",'Mapa final'!$O$91="Mayor"),CONCATENATE("R",'Mapa final'!$A$91),"")</f>
        <v>R30</v>
      </c>
      <c r="AU36" s="470"/>
      <c r="AV36" s="470" t="str">
        <f ca="1">IF(AND('Mapa final'!$K$94="Alta",'Mapa final'!$O$94="Mayor"),CONCATENATE("R",'Mapa final'!$A$94),"")</f>
        <v/>
      </c>
      <c r="AW36" s="471"/>
      <c r="AX36" s="466" t="str">
        <f ca="1">IF(AND('Mapa final'!$K$82="Alta",'Mapa final'!$O$82="Catastrófico"),CONCATENATE("R",'Mapa final'!$A$82),"")</f>
        <v/>
      </c>
      <c r="AY36" s="464"/>
      <c r="AZ36" s="464" t="str">
        <f ca="1">IF(AND('Mapa final'!$K$85="Alta",'Mapa final'!$O$85="Catastrófico"),CONCATENATE("R",'Mapa final'!$A$85),"")</f>
        <v/>
      </c>
      <c r="BA36" s="464"/>
      <c r="BB36" s="464" t="str">
        <f ca="1">IF(AND('Mapa final'!$K$88="Alta",'Mapa final'!$O$88="Catastrófico"),CONCATENATE("R",'Mapa final'!$A$88),"")</f>
        <v/>
      </c>
      <c r="BC36" s="464"/>
      <c r="BD36" s="464" t="str">
        <f ca="1">IF(AND('Mapa final'!$K$91="Alta",'Mapa final'!$O$91="Catastrófico"),CONCATENATE("R",'Mapa final'!$A$91),"")</f>
        <v/>
      </c>
      <c r="BE36" s="464"/>
      <c r="BF36" s="464" t="str">
        <f ca="1">IF(AND('Mapa final'!$K$94="Alta",'Mapa final'!$O$94="Catastrófico"),CONCATENATE("R",'Mapa final'!$A$94),"")</f>
        <v/>
      </c>
      <c r="BG36" s="465"/>
      <c r="BH36" s="41"/>
      <c r="BI36" s="507"/>
      <c r="BJ36" s="508"/>
      <c r="BK36" s="508"/>
      <c r="BL36" s="508"/>
      <c r="BM36" s="508"/>
      <c r="BN36" s="509"/>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row>
    <row r="37" spans="1:100" ht="15" customHeight="1" x14ac:dyDescent="0.25">
      <c r="A37" s="41"/>
      <c r="B37" s="546"/>
      <c r="C37" s="546"/>
      <c r="D37" s="303"/>
      <c r="E37" s="533"/>
      <c r="F37" s="534"/>
      <c r="G37" s="534"/>
      <c r="H37" s="534"/>
      <c r="I37" s="535"/>
      <c r="J37" s="469"/>
      <c r="K37" s="467"/>
      <c r="L37" s="467"/>
      <c r="M37" s="467"/>
      <c r="N37" s="467"/>
      <c r="O37" s="467"/>
      <c r="P37" s="467"/>
      <c r="Q37" s="467"/>
      <c r="R37" s="467"/>
      <c r="S37" s="468"/>
      <c r="T37" s="469"/>
      <c r="U37" s="467"/>
      <c r="V37" s="467"/>
      <c r="W37" s="467"/>
      <c r="X37" s="467"/>
      <c r="Y37" s="467"/>
      <c r="Z37" s="467"/>
      <c r="AA37" s="467"/>
      <c r="AB37" s="467"/>
      <c r="AC37" s="468"/>
      <c r="AD37" s="472"/>
      <c r="AE37" s="470"/>
      <c r="AF37" s="470"/>
      <c r="AG37" s="470"/>
      <c r="AH37" s="470"/>
      <c r="AI37" s="470"/>
      <c r="AJ37" s="470"/>
      <c r="AK37" s="470"/>
      <c r="AL37" s="470"/>
      <c r="AM37" s="471"/>
      <c r="AN37" s="472"/>
      <c r="AO37" s="470"/>
      <c r="AP37" s="470"/>
      <c r="AQ37" s="470"/>
      <c r="AR37" s="470"/>
      <c r="AS37" s="470"/>
      <c r="AT37" s="470"/>
      <c r="AU37" s="470"/>
      <c r="AV37" s="470"/>
      <c r="AW37" s="471"/>
      <c r="AX37" s="466"/>
      <c r="AY37" s="464"/>
      <c r="AZ37" s="464"/>
      <c r="BA37" s="464"/>
      <c r="BB37" s="464"/>
      <c r="BC37" s="464"/>
      <c r="BD37" s="464"/>
      <c r="BE37" s="464"/>
      <c r="BF37" s="464"/>
      <c r="BG37" s="465"/>
      <c r="BH37" s="41"/>
      <c r="BI37" s="507"/>
      <c r="BJ37" s="508"/>
      <c r="BK37" s="508"/>
      <c r="BL37" s="508"/>
      <c r="BM37" s="508"/>
      <c r="BN37" s="509"/>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row>
    <row r="38" spans="1:100" ht="15" customHeight="1" x14ac:dyDescent="0.25">
      <c r="A38" s="41"/>
      <c r="B38" s="546"/>
      <c r="C38" s="546"/>
      <c r="D38" s="303"/>
      <c r="E38" s="533"/>
      <c r="F38" s="534"/>
      <c r="G38" s="534"/>
      <c r="H38" s="534"/>
      <c r="I38" s="535"/>
      <c r="J38" s="469" t="str">
        <f>IF(AND('Mapa final'!$K$97="Alta",'Mapa final'!$O$97="Mayor"),CONCATENATE("R",'Mapa final'!$A$97),"")</f>
        <v/>
      </c>
      <c r="K38" s="467"/>
      <c r="L38" s="467" t="str">
        <f ca="1">IF(AND('Mapa final'!$K$100="Alta",'Mapa final'!$O$100="Mayor"),CONCATENATE("R",'Mapa final'!$A$100),"")</f>
        <v/>
      </c>
      <c r="M38" s="467"/>
      <c r="N38" s="467" t="str">
        <f ca="1">IF(AND('Mapa final'!$K$103="Alta",'Mapa final'!$O$103="Mayor"),CONCATENATE("R",'Mapa final'!$A$103),"")</f>
        <v/>
      </c>
      <c r="O38" s="467"/>
      <c r="P38" s="467" t="str">
        <f ca="1">IF(AND('Mapa final'!$K$106="Alta",'Mapa final'!$O$106="Mayor"),CONCATENATE("R",'Mapa final'!$A$106),"")</f>
        <v/>
      </c>
      <c r="Q38" s="467"/>
      <c r="R38" s="467" t="str">
        <f ca="1">IF(AND('Mapa final'!$K$109="Alta",'Mapa final'!$O$109="Mayor"),CONCATENATE("R",'Mapa final'!$A$109),"")</f>
        <v/>
      </c>
      <c r="S38" s="468"/>
      <c r="T38" s="469" t="str">
        <f>IF(AND('Mapa final'!$K$97="Alta",'Mapa final'!$O$97="Mayor"),CONCATENATE("R",'Mapa final'!$A$97),"")</f>
        <v/>
      </c>
      <c r="U38" s="467"/>
      <c r="V38" s="467" t="str">
        <f ca="1">IF(AND('Mapa final'!$K$100="Alta",'Mapa final'!$O$100="Mayor"),CONCATENATE("R",'Mapa final'!$A$100),"")</f>
        <v/>
      </c>
      <c r="W38" s="467"/>
      <c r="X38" s="467" t="str">
        <f ca="1">IF(AND('Mapa final'!$K$103="Alta",'Mapa final'!$O$103="Mayor"),CONCATENATE("R",'Mapa final'!$A$103),"")</f>
        <v/>
      </c>
      <c r="Y38" s="467"/>
      <c r="Z38" s="467" t="str">
        <f ca="1">IF(AND('Mapa final'!$K$106="Alta",'Mapa final'!$O$106="Mayor"),CONCATENATE("R",'Mapa final'!$A$106),"")</f>
        <v/>
      </c>
      <c r="AA38" s="467"/>
      <c r="AB38" s="467" t="str">
        <f ca="1">IF(AND('Mapa final'!$K$109="Alta",'Mapa final'!$O$109="Mayor"),CONCATENATE("R",'Mapa final'!$A$109),"")</f>
        <v/>
      </c>
      <c r="AC38" s="468"/>
      <c r="AD38" s="472" t="str">
        <f>IF(AND('Mapa final'!$K$97="Alta",'Mapa final'!$O$97="Mayor"),CONCATENATE("R",'Mapa final'!$A$97),"")</f>
        <v/>
      </c>
      <c r="AE38" s="470"/>
      <c r="AF38" s="470" t="str">
        <f ca="1">IF(AND('Mapa final'!$K$100="Alta",'Mapa final'!$O$100="Mayor"),CONCATENATE("R",'Mapa final'!$A$100),"")</f>
        <v/>
      </c>
      <c r="AG38" s="470"/>
      <c r="AH38" s="470" t="str">
        <f ca="1">IF(AND('Mapa final'!$K$103="Alta",'Mapa final'!$O$103="Mayor"),CONCATENATE("R",'Mapa final'!$A$103),"")</f>
        <v/>
      </c>
      <c r="AI38" s="470"/>
      <c r="AJ38" s="470" t="str">
        <f ca="1">IF(AND('Mapa final'!$K$106="Alta",'Mapa final'!$O$106="Mayor"),CONCATENATE("R",'Mapa final'!$A$106),"")</f>
        <v/>
      </c>
      <c r="AK38" s="470"/>
      <c r="AL38" s="470" t="str">
        <f ca="1">IF(AND('Mapa final'!$K$109="Alta",'Mapa final'!$O$109="Mayor"),CONCATENATE("R",'Mapa final'!$A$109),"")</f>
        <v/>
      </c>
      <c r="AM38" s="471"/>
      <c r="AN38" s="472" t="str">
        <f>IF(AND('Mapa final'!$K$97="Alta",'Mapa final'!$O$97="Mayor"),CONCATENATE("R",'Mapa final'!$A$97),"")</f>
        <v/>
      </c>
      <c r="AO38" s="470"/>
      <c r="AP38" s="470" t="str">
        <f ca="1">IF(AND('Mapa final'!$K$100="Alta",'Mapa final'!$O$100="Mayor"),CONCATENATE("R",'Mapa final'!$A$100),"")</f>
        <v/>
      </c>
      <c r="AQ38" s="470"/>
      <c r="AR38" s="470" t="str">
        <f ca="1">IF(AND('Mapa final'!$K$103="Alta",'Mapa final'!$O$103="Mayor"),CONCATENATE("R",'Mapa final'!$A$103),"")</f>
        <v/>
      </c>
      <c r="AS38" s="470"/>
      <c r="AT38" s="470" t="str">
        <f ca="1">IF(AND('Mapa final'!$K$106="Alta",'Mapa final'!$O$106="Mayor"),CONCATENATE("R",'Mapa final'!$A$106),"")</f>
        <v/>
      </c>
      <c r="AU38" s="470"/>
      <c r="AV38" s="470" t="str">
        <f ca="1">IF(AND('Mapa final'!$K$109="Alta",'Mapa final'!$O$109="Mayor"),CONCATENATE("R",'Mapa final'!$A$109),"")</f>
        <v/>
      </c>
      <c r="AW38" s="471"/>
      <c r="AX38" s="466" t="str">
        <f>IF(AND('Mapa final'!$K$97="Alta",'Mapa final'!$O$97="Catastrófico"),CONCATENATE("R",'Mapa final'!$A$97),"")</f>
        <v/>
      </c>
      <c r="AY38" s="464"/>
      <c r="AZ38" s="464" t="str">
        <f ca="1">IF(AND('Mapa final'!$K$100="Alta",'Mapa final'!$O$100="Catastrófico"),CONCATENATE("R",'Mapa final'!$A$100),"")</f>
        <v/>
      </c>
      <c r="BA38" s="464"/>
      <c r="BB38" s="464" t="str">
        <f ca="1">IF(AND('Mapa final'!$K$103="Alta",'Mapa final'!$O$103="Catastrófico"),CONCATENATE("R",'Mapa final'!$A$103),"")</f>
        <v/>
      </c>
      <c r="BC38" s="464"/>
      <c r="BD38" s="464" t="str">
        <f ca="1">IF(AND('Mapa final'!$K$106="Alta",'Mapa final'!$O$106="Catastrófico"),CONCATENATE("R",'Mapa final'!$A$106),"")</f>
        <v/>
      </c>
      <c r="BE38" s="464"/>
      <c r="BF38" s="464" t="str">
        <f ca="1">IF(AND('Mapa final'!$K$109="Alta",'Mapa final'!$O$109="Catastrófico"),CONCATENATE("R",'Mapa final'!$A$109),"")</f>
        <v/>
      </c>
      <c r="BG38" s="465"/>
      <c r="BH38" s="41"/>
      <c r="BI38" s="507"/>
      <c r="BJ38" s="508"/>
      <c r="BK38" s="508"/>
      <c r="BL38" s="508"/>
      <c r="BM38" s="508"/>
      <c r="BN38" s="509"/>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row>
    <row r="39" spans="1:100" ht="15" customHeight="1" x14ac:dyDescent="0.25">
      <c r="A39" s="41"/>
      <c r="B39" s="546"/>
      <c r="C39" s="546"/>
      <c r="D39" s="303"/>
      <c r="E39" s="533"/>
      <c r="F39" s="534"/>
      <c r="G39" s="534"/>
      <c r="H39" s="534"/>
      <c r="I39" s="535"/>
      <c r="J39" s="469"/>
      <c r="K39" s="467"/>
      <c r="L39" s="467"/>
      <c r="M39" s="467"/>
      <c r="N39" s="467"/>
      <c r="O39" s="467"/>
      <c r="P39" s="467"/>
      <c r="Q39" s="467"/>
      <c r="R39" s="467"/>
      <c r="S39" s="468"/>
      <c r="T39" s="469"/>
      <c r="U39" s="467"/>
      <c r="V39" s="467"/>
      <c r="W39" s="467"/>
      <c r="X39" s="467"/>
      <c r="Y39" s="467"/>
      <c r="Z39" s="467"/>
      <c r="AA39" s="467"/>
      <c r="AB39" s="467"/>
      <c r="AC39" s="468"/>
      <c r="AD39" s="472"/>
      <c r="AE39" s="470"/>
      <c r="AF39" s="470"/>
      <c r="AG39" s="470"/>
      <c r="AH39" s="470"/>
      <c r="AI39" s="470"/>
      <c r="AJ39" s="470"/>
      <c r="AK39" s="470"/>
      <c r="AL39" s="470"/>
      <c r="AM39" s="471"/>
      <c r="AN39" s="472"/>
      <c r="AO39" s="470"/>
      <c r="AP39" s="470"/>
      <c r="AQ39" s="470"/>
      <c r="AR39" s="470"/>
      <c r="AS39" s="470"/>
      <c r="AT39" s="470"/>
      <c r="AU39" s="470"/>
      <c r="AV39" s="470"/>
      <c r="AW39" s="471"/>
      <c r="AX39" s="466"/>
      <c r="AY39" s="464"/>
      <c r="AZ39" s="464"/>
      <c r="BA39" s="464"/>
      <c r="BB39" s="464"/>
      <c r="BC39" s="464"/>
      <c r="BD39" s="464"/>
      <c r="BE39" s="464"/>
      <c r="BF39" s="464"/>
      <c r="BG39" s="465"/>
      <c r="BH39" s="41"/>
      <c r="BI39" s="507"/>
      <c r="BJ39" s="508"/>
      <c r="BK39" s="508"/>
      <c r="BL39" s="508"/>
      <c r="BM39" s="508"/>
      <c r="BN39" s="509"/>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row>
    <row r="40" spans="1:100" ht="15" customHeight="1" x14ac:dyDescent="0.25">
      <c r="A40" s="41"/>
      <c r="B40" s="546"/>
      <c r="C40" s="546"/>
      <c r="D40" s="303"/>
      <c r="E40" s="533"/>
      <c r="F40" s="534"/>
      <c r="G40" s="534"/>
      <c r="H40" s="534"/>
      <c r="I40" s="535"/>
      <c r="J40" s="469" t="str">
        <f ca="1">IF(AND('Mapa final'!$K$112="Alta",'Mapa final'!$O$112="Mayor"),CONCATENATE("R",'Mapa final'!$A$112),"")</f>
        <v/>
      </c>
      <c r="K40" s="467"/>
      <c r="L40" s="467" t="str">
        <f ca="1">IF(AND('Mapa final'!$K$115="Alta",'Mapa final'!$O$115="Mayor"),CONCATENATE("R",'Mapa final'!$A$115),"")</f>
        <v/>
      </c>
      <c r="M40" s="467"/>
      <c r="N40" s="467" t="str">
        <f ca="1">IF(AND('Mapa final'!$K$118="Alta",'Mapa final'!$O$118="Mayor"),CONCATENATE("R",'Mapa final'!$A$118),"")</f>
        <v/>
      </c>
      <c r="O40" s="467"/>
      <c r="P40" s="467" t="str">
        <f ca="1">IF(AND('Mapa final'!$K$121="Alta",'Mapa final'!$O$121="Mayor"),CONCATENATE("R",'Mapa final'!$A$121),"")</f>
        <v/>
      </c>
      <c r="Q40" s="467"/>
      <c r="R40" s="467" t="str">
        <f ca="1">IF(AND('Mapa final'!$K$124="Alta",'Mapa final'!$O$124="Mayor"),CONCATENATE("R",'Mapa final'!$A$124),"")</f>
        <v/>
      </c>
      <c r="S40" s="468"/>
      <c r="T40" s="469" t="str">
        <f ca="1">IF(AND('Mapa final'!$K$112="Alta",'Mapa final'!$O$112="Mayor"),CONCATENATE("R",'Mapa final'!$A$112),"")</f>
        <v/>
      </c>
      <c r="U40" s="467"/>
      <c r="V40" s="467" t="str">
        <f ca="1">IF(AND('Mapa final'!$K$115="Alta",'Mapa final'!$O$115="Mayor"),CONCATENATE("R",'Mapa final'!$A$115),"")</f>
        <v/>
      </c>
      <c r="W40" s="467"/>
      <c r="X40" s="467" t="str">
        <f ca="1">IF(AND('Mapa final'!$K$118="Alta",'Mapa final'!$O$118="Mayor"),CONCATENATE("R",'Mapa final'!$A$118),"")</f>
        <v/>
      </c>
      <c r="Y40" s="467"/>
      <c r="Z40" s="467" t="str">
        <f ca="1">IF(AND('Mapa final'!$K$121="Alta",'Mapa final'!$O$121="Mayor"),CONCATENATE("R",'Mapa final'!$A$121),"")</f>
        <v/>
      </c>
      <c r="AA40" s="467"/>
      <c r="AB40" s="467" t="str">
        <f ca="1">IF(AND('Mapa final'!$K$124="Alta",'Mapa final'!$O$124="Mayor"),CONCATENATE("R",'Mapa final'!$A$124),"")</f>
        <v/>
      </c>
      <c r="AC40" s="468"/>
      <c r="AD40" s="472" t="str">
        <f ca="1">IF(AND('Mapa final'!$K$112="Alta",'Mapa final'!$O$112="Mayor"),CONCATENATE("R",'Mapa final'!$A$112),"")</f>
        <v/>
      </c>
      <c r="AE40" s="470"/>
      <c r="AF40" s="470" t="str">
        <f ca="1">IF(AND('Mapa final'!$K$115="Alta",'Mapa final'!$O$115="Mayor"),CONCATENATE("R",'Mapa final'!$A$115),"")</f>
        <v/>
      </c>
      <c r="AG40" s="470"/>
      <c r="AH40" s="470" t="str">
        <f ca="1">IF(AND('Mapa final'!$K$118="Alta",'Mapa final'!$O$118="Mayor"),CONCATENATE("R",'Mapa final'!$A$118),"")</f>
        <v/>
      </c>
      <c r="AI40" s="470"/>
      <c r="AJ40" s="470" t="str">
        <f ca="1">IF(AND('Mapa final'!$K$121="Alta",'Mapa final'!$O$121="Mayor"),CONCATENATE("R",'Mapa final'!$A$121),"")</f>
        <v/>
      </c>
      <c r="AK40" s="470"/>
      <c r="AL40" s="470" t="str">
        <f ca="1">IF(AND('Mapa final'!$K$124="Alta",'Mapa final'!$O$124="Mayor"),CONCATENATE("R",'Mapa final'!$A$124),"")</f>
        <v/>
      </c>
      <c r="AM40" s="471"/>
      <c r="AN40" s="472" t="str">
        <f ca="1">IF(AND('Mapa final'!$K$112="Alta",'Mapa final'!$O$112="Mayor"),CONCATENATE("R",'Mapa final'!$A$112),"")</f>
        <v/>
      </c>
      <c r="AO40" s="470"/>
      <c r="AP40" s="470" t="str">
        <f ca="1">IF(AND('Mapa final'!$K$115="Alta",'Mapa final'!$O$115="Mayor"),CONCATENATE("R",'Mapa final'!$A$115),"")</f>
        <v/>
      </c>
      <c r="AQ40" s="470"/>
      <c r="AR40" s="470" t="str">
        <f ca="1">IF(AND('Mapa final'!$K$118="Alta",'Mapa final'!$O$118="Mayor"),CONCATENATE("R",'Mapa final'!$A$118),"")</f>
        <v/>
      </c>
      <c r="AS40" s="470"/>
      <c r="AT40" s="470" t="str">
        <f ca="1">IF(AND('Mapa final'!$K$121="Alta",'Mapa final'!$O$121="Mayor"),CONCATENATE("R",'Mapa final'!$A$121),"")</f>
        <v/>
      </c>
      <c r="AU40" s="470"/>
      <c r="AV40" s="470" t="str">
        <f ca="1">IF(AND('Mapa final'!$K$124="Alta",'Mapa final'!$O$124="Mayor"),CONCATENATE("R",'Mapa final'!$A$124),"")</f>
        <v/>
      </c>
      <c r="AW40" s="471"/>
      <c r="AX40" s="466" t="str">
        <f ca="1">IF(AND('Mapa final'!$K$112="Alta",'Mapa final'!$O$112="Catastrófico"),CONCATENATE("R",'Mapa final'!$A$112),"")</f>
        <v/>
      </c>
      <c r="AY40" s="464"/>
      <c r="AZ40" s="464" t="str">
        <f ca="1">IF(AND('Mapa final'!$K$115="Alta",'Mapa final'!$O$115="Catastrófico"),CONCATENATE("R",'Mapa final'!$A$115),"")</f>
        <v/>
      </c>
      <c r="BA40" s="464"/>
      <c r="BB40" s="464" t="str">
        <f ca="1">IF(AND('Mapa final'!$K$118="Alta",'Mapa final'!$O$118="Catastrófico"),CONCATENATE("R",'Mapa final'!$A$118),"")</f>
        <v/>
      </c>
      <c r="BC40" s="464"/>
      <c r="BD40" s="464" t="str">
        <f ca="1">IF(AND('Mapa final'!$K$121="Alta",'Mapa final'!$O$121="Catastrófico"),CONCATENATE("R",'Mapa final'!$A$121),"")</f>
        <v/>
      </c>
      <c r="BE40" s="464"/>
      <c r="BF40" s="464" t="str">
        <f ca="1">IF(AND('Mapa final'!$K$124="Alta",'Mapa final'!$O$124="Catastrófico"),CONCATENATE("R",'Mapa final'!$A$124),"")</f>
        <v/>
      </c>
      <c r="BG40" s="465"/>
      <c r="BH40" s="41"/>
      <c r="BI40" s="507"/>
      <c r="BJ40" s="508"/>
      <c r="BK40" s="508"/>
      <c r="BL40" s="508"/>
      <c r="BM40" s="508"/>
      <c r="BN40" s="509"/>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row>
    <row r="41" spans="1:100" ht="15" customHeight="1" x14ac:dyDescent="0.25">
      <c r="A41" s="41"/>
      <c r="B41" s="546"/>
      <c r="C41" s="546"/>
      <c r="D41" s="303"/>
      <c r="E41" s="533"/>
      <c r="F41" s="534"/>
      <c r="G41" s="534"/>
      <c r="H41" s="534"/>
      <c r="I41" s="535"/>
      <c r="J41" s="469"/>
      <c r="K41" s="467"/>
      <c r="L41" s="467"/>
      <c r="M41" s="467"/>
      <c r="N41" s="467"/>
      <c r="O41" s="467"/>
      <c r="P41" s="467"/>
      <c r="Q41" s="467"/>
      <c r="R41" s="467"/>
      <c r="S41" s="468"/>
      <c r="T41" s="469"/>
      <c r="U41" s="467"/>
      <c r="V41" s="467"/>
      <c r="W41" s="467"/>
      <c r="X41" s="467"/>
      <c r="Y41" s="467"/>
      <c r="Z41" s="467"/>
      <c r="AA41" s="467"/>
      <c r="AB41" s="467"/>
      <c r="AC41" s="468"/>
      <c r="AD41" s="472"/>
      <c r="AE41" s="470"/>
      <c r="AF41" s="470"/>
      <c r="AG41" s="470"/>
      <c r="AH41" s="470"/>
      <c r="AI41" s="470"/>
      <c r="AJ41" s="470"/>
      <c r="AK41" s="470"/>
      <c r="AL41" s="470"/>
      <c r="AM41" s="471"/>
      <c r="AN41" s="472"/>
      <c r="AO41" s="470"/>
      <c r="AP41" s="470"/>
      <c r="AQ41" s="470"/>
      <c r="AR41" s="470"/>
      <c r="AS41" s="470"/>
      <c r="AT41" s="470"/>
      <c r="AU41" s="470"/>
      <c r="AV41" s="470"/>
      <c r="AW41" s="471"/>
      <c r="AX41" s="466"/>
      <c r="AY41" s="464"/>
      <c r="AZ41" s="464"/>
      <c r="BA41" s="464"/>
      <c r="BB41" s="464"/>
      <c r="BC41" s="464"/>
      <c r="BD41" s="464"/>
      <c r="BE41" s="464"/>
      <c r="BF41" s="464"/>
      <c r="BG41" s="465"/>
      <c r="BH41" s="41"/>
      <c r="BI41" s="507"/>
      <c r="BJ41" s="508"/>
      <c r="BK41" s="508"/>
      <c r="BL41" s="508"/>
      <c r="BM41" s="508"/>
      <c r="BN41" s="509"/>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row>
    <row r="42" spans="1:100" ht="15" customHeight="1" x14ac:dyDescent="0.25">
      <c r="A42" s="41"/>
      <c r="B42" s="546"/>
      <c r="C42" s="546"/>
      <c r="D42" s="303"/>
      <c r="E42" s="533"/>
      <c r="F42" s="534"/>
      <c r="G42" s="534"/>
      <c r="H42" s="534"/>
      <c r="I42" s="535"/>
      <c r="J42" s="469" t="str">
        <f ca="1">IF(AND('Mapa final'!$K$127="Alta",'Mapa final'!$O$127="Mayor"),CONCATENATE("R",'Mapa final'!$A$127),"")</f>
        <v/>
      </c>
      <c r="K42" s="467"/>
      <c r="L42" s="467" t="str">
        <f ca="1">IF(AND('Mapa final'!$K$130="Alta",'Mapa final'!$O$130="Mayor"),CONCATENATE("R",'Mapa final'!$A$130),"")</f>
        <v/>
      </c>
      <c r="M42" s="467"/>
      <c r="N42" s="467" t="str">
        <f ca="1">IF(AND('Mapa final'!$K$133="Alta",'Mapa final'!$O$133="Mayor"),CONCATENATE("R",'Mapa final'!$A$133),"")</f>
        <v/>
      </c>
      <c r="O42" s="467"/>
      <c r="P42" s="467" t="str">
        <f ca="1">IF(AND('Mapa final'!$K$136="Alta",'Mapa final'!$O$136="Mayor"),CONCATENATE("R",'Mapa final'!$A$136),"")</f>
        <v/>
      </c>
      <c r="Q42" s="467"/>
      <c r="R42" s="467" t="str">
        <f ca="1">IF(AND('Mapa final'!$K$139="Alta",'Mapa final'!$O$139="Mayor"),CONCATENATE("R",'Mapa final'!$A$139),"")</f>
        <v/>
      </c>
      <c r="S42" s="468"/>
      <c r="T42" s="469" t="str">
        <f ca="1">IF(AND('Mapa final'!$K$127="Alta",'Mapa final'!$O$127="Mayor"),CONCATENATE("R",'Mapa final'!$A$127),"")</f>
        <v/>
      </c>
      <c r="U42" s="467"/>
      <c r="V42" s="467" t="str">
        <f ca="1">IF(AND('Mapa final'!$K$130="Alta",'Mapa final'!$O$130="Mayor"),CONCATENATE("R",'Mapa final'!$A$130),"")</f>
        <v/>
      </c>
      <c r="W42" s="467"/>
      <c r="X42" s="467" t="str">
        <f ca="1">IF(AND('Mapa final'!$K$133="Alta",'Mapa final'!$O$133="Mayor"),CONCATENATE("R",'Mapa final'!$A$133),"")</f>
        <v/>
      </c>
      <c r="Y42" s="467"/>
      <c r="Z42" s="467" t="str">
        <f ca="1">IF(AND('Mapa final'!$K$136="Alta",'Mapa final'!$O$136="Mayor"),CONCATENATE("R",'Mapa final'!$A$136),"")</f>
        <v/>
      </c>
      <c r="AA42" s="467"/>
      <c r="AB42" s="467" t="str">
        <f ca="1">IF(AND('Mapa final'!$K$139="Alta",'Mapa final'!$O$139="Mayor"),CONCATENATE("R",'Mapa final'!$A$139),"")</f>
        <v/>
      </c>
      <c r="AC42" s="468"/>
      <c r="AD42" s="472" t="str">
        <f ca="1">IF(AND('Mapa final'!$K$127="Alta",'Mapa final'!$O$127="Mayor"),CONCATENATE("R",'Mapa final'!$A$127),"")</f>
        <v/>
      </c>
      <c r="AE42" s="470"/>
      <c r="AF42" s="470" t="str">
        <f ca="1">IF(AND('Mapa final'!$K$130="Alta",'Mapa final'!$O$130="Mayor"),CONCATENATE("R",'Mapa final'!$A$130),"")</f>
        <v/>
      </c>
      <c r="AG42" s="470"/>
      <c r="AH42" s="470" t="str">
        <f ca="1">IF(AND('Mapa final'!$K$133="Alta",'Mapa final'!$O$133="Mayor"),CONCATENATE("R",'Mapa final'!$A$133),"")</f>
        <v/>
      </c>
      <c r="AI42" s="470"/>
      <c r="AJ42" s="470" t="str">
        <f ca="1">IF(AND('Mapa final'!$K$136="Alta",'Mapa final'!$O$136="Mayor"),CONCATENATE("R",'Mapa final'!$A$136),"")</f>
        <v/>
      </c>
      <c r="AK42" s="470"/>
      <c r="AL42" s="470" t="str">
        <f ca="1">IF(AND('Mapa final'!$K$139="Alta",'Mapa final'!$O$139="Mayor"),CONCATENATE("R",'Mapa final'!$A$139),"")</f>
        <v/>
      </c>
      <c r="AM42" s="471"/>
      <c r="AN42" s="472" t="str">
        <f ca="1">IF(AND('Mapa final'!$K$127="Alta",'Mapa final'!$O$127="Mayor"),CONCATENATE("R",'Mapa final'!$A$127),"")</f>
        <v/>
      </c>
      <c r="AO42" s="470"/>
      <c r="AP42" s="470" t="str">
        <f ca="1">IF(AND('Mapa final'!$K$130="Alta",'Mapa final'!$O$130="Mayor"),CONCATENATE("R",'Mapa final'!$A$130),"")</f>
        <v/>
      </c>
      <c r="AQ42" s="470"/>
      <c r="AR42" s="470" t="str">
        <f ca="1">IF(AND('Mapa final'!$K$133="Alta",'Mapa final'!$O$133="Mayor"),CONCATENATE("R",'Mapa final'!$A$133),"")</f>
        <v/>
      </c>
      <c r="AS42" s="470"/>
      <c r="AT42" s="470" t="str">
        <f ca="1">IF(AND('Mapa final'!$K$136="Alta",'Mapa final'!$O$136="Mayor"),CONCATENATE("R",'Mapa final'!$A$136),"")</f>
        <v/>
      </c>
      <c r="AU42" s="470"/>
      <c r="AV42" s="470" t="str">
        <f ca="1">IF(AND('Mapa final'!$K$139="Alta",'Mapa final'!$O$139="Mayor"),CONCATENATE("R",'Mapa final'!$A$139),"")</f>
        <v/>
      </c>
      <c r="AW42" s="471"/>
      <c r="AX42" s="466" t="str">
        <f ca="1">IF(AND('Mapa final'!$K$127="Alta",'Mapa final'!$O$127="Catastrófico"),CONCATENATE("R",'Mapa final'!$A$127),"")</f>
        <v/>
      </c>
      <c r="AY42" s="464"/>
      <c r="AZ42" s="464" t="str">
        <f ca="1">IF(AND('Mapa final'!$K$130="Alta",'Mapa final'!$O$130="Catastrófico"),CONCATENATE("R",'Mapa final'!$A$130),"")</f>
        <v/>
      </c>
      <c r="BA42" s="464"/>
      <c r="BB42" s="464" t="str">
        <f ca="1">IF(AND('Mapa final'!$K$133="Alta",'Mapa final'!$O$133="Catastrófico"),CONCATENATE("R",'Mapa final'!$A$133),"")</f>
        <v/>
      </c>
      <c r="BC42" s="464"/>
      <c r="BD42" s="464" t="str">
        <f ca="1">IF(AND('Mapa final'!$K$136="Alta",'Mapa final'!$O$136="Catastrófico"),CONCATENATE("R",'Mapa final'!$A$136),"")</f>
        <v/>
      </c>
      <c r="BE42" s="464"/>
      <c r="BF42" s="464" t="str">
        <f ca="1">IF(AND('Mapa final'!$K$139="Alta",'Mapa final'!$O$139="Catastrófico"),CONCATENATE("R",'Mapa final'!$A$139),"")</f>
        <v/>
      </c>
      <c r="BG42" s="465"/>
      <c r="BH42" s="41"/>
      <c r="BI42" s="507"/>
      <c r="BJ42" s="508"/>
      <c r="BK42" s="508"/>
      <c r="BL42" s="508"/>
      <c r="BM42" s="508"/>
      <c r="BN42" s="509"/>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row>
    <row r="43" spans="1:100" ht="15" customHeight="1" x14ac:dyDescent="0.25">
      <c r="A43" s="41"/>
      <c r="B43" s="546"/>
      <c r="C43" s="546"/>
      <c r="D43" s="303"/>
      <c r="E43" s="533"/>
      <c r="F43" s="534"/>
      <c r="G43" s="534"/>
      <c r="H43" s="534"/>
      <c r="I43" s="535"/>
      <c r="J43" s="469"/>
      <c r="K43" s="467"/>
      <c r="L43" s="467"/>
      <c r="M43" s="467"/>
      <c r="N43" s="467"/>
      <c r="O43" s="467"/>
      <c r="P43" s="467"/>
      <c r="Q43" s="467"/>
      <c r="R43" s="467"/>
      <c r="S43" s="468"/>
      <c r="T43" s="469"/>
      <c r="U43" s="467"/>
      <c r="V43" s="467"/>
      <c r="W43" s="467"/>
      <c r="X43" s="467"/>
      <c r="Y43" s="467"/>
      <c r="Z43" s="467"/>
      <c r="AA43" s="467"/>
      <c r="AB43" s="467"/>
      <c r="AC43" s="468"/>
      <c r="AD43" s="472"/>
      <c r="AE43" s="470"/>
      <c r="AF43" s="470"/>
      <c r="AG43" s="470"/>
      <c r="AH43" s="470"/>
      <c r="AI43" s="470"/>
      <c r="AJ43" s="470"/>
      <c r="AK43" s="470"/>
      <c r="AL43" s="470"/>
      <c r="AM43" s="471"/>
      <c r="AN43" s="472"/>
      <c r="AO43" s="470"/>
      <c r="AP43" s="470"/>
      <c r="AQ43" s="470"/>
      <c r="AR43" s="470"/>
      <c r="AS43" s="470"/>
      <c r="AT43" s="470"/>
      <c r="AU43" s="470"/>
      <c r="AV43" s="470"/>
      <c r="AW43" s="471"/>
      <c r="AX43" s="466"/>
      <c r="AY43" s="464"/>
      <c r="AZ43" s="464"/>
      <c r="BA43" s="464"/>
      <c r="BB43" s="464"/>
      <c r="BC43" s="464"/>
      <c r="BD43" s="464"/>
      <c r="BE43" s="464"/>
      <c r="BF43" s="464"/>
      <c r="BG43" s="465"/>
      <c r="BH43" s="41"/>
      <c r="BI43" s="507"/>
      <c r="BJ43" s="508"/>
      <c r="BK43" s="508"/>
      <c r="BL43" s="508"/>
      <c r="BM43" s="508"/>
      <c r="BN43" s="509"/>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row>
    <row r="44" spans="1:100" ht="15" customHeight="1" x14ac:dyDescent="0.25">
      <c r="A44" s="41"/>
      <c r="B44" s="546"/>
      <c r="C44" s="546"/>
      <c r="D44" s="303"/>
      <c r="E44" s="533"/>
      <c r="F44" s="534"/>
      <c r="G44" s="534"/>
      <c r="H44" s="534"/>
      <c r="I44" s="535"/>
      <c r="J44" s="469" t="str">
        <f ca="1">IF(AND('Mapa final'!$K$142="Alta",'Mapa final'!$O$142="Mayor"),CONCATENATE("R",'Mapa final'!$A$142),"")</f>
        <v/>
      </c>
      <c r="K44" s="467"/>
      <c r="L44" s="467" t="str">
        <f ca="1">IF(AND('Mapa final'!$K$145="Alta",'Mapa final'!$O$145="Mayor"),CONCATENATE("R",'Mapa final'!$A$145),"")</f>
        <v/>
      </c>
      <c r="M44" s="467"/>
      <c r="N44" s="467" t="str">
        <f ca="1">IF(AND('Mapa final'!$K$148="Alta",'Mapa final'!$O$148="Mayor"),CONCATENATE("R",'Mapa final'!$A$148),"")</f>
        <v/>
      </c>
      <c r="O44" s="467"/>
      <c r="P44" s="467" t="str">
        <f>IF(AND('Mapa final'!$K$151="Alta",'Mapa final'!$O$151="Mayor"),CONCATENATE("R",'Mapa final'!$A$151),"")</f>
        <v/>
      </c>
      <c r="Q44" s="467"/>
      <c r="R44" s="467" t="str">
        <f>IF(AND('Mapa final'!$K$154="Alta",'Mapa final'!$O$154="Mayor"),CONCATENATE("R",'Mapa final'!$A$154),"")</f>
        <v/>
      </c>
      <c r="S44" s="468"/>
      <c r="T44" s="469" t="str">
        <f ca="1">IF(AND('Mapa final'!$K$142="Alta",'Mapa final'!$O$142="Mayor"),CONCATENATE("R",'Mapa final'!$A$142),"")</f>
        <v/>
      </c>
      <c r="U44" s="467"/>
      <c r="V44" s="467" t="str">
        <f ca="1">IF(AND('Mapa final'!$K$145="Alta",'Mapa final'!$O$145="Mayor"),CONCATENATE("R",'Mapa final'!$A$145),"")</f>
        <v/>
      </c>
      <c r="W44" s="467"/>
      <c r="X44" s="467" t="str">
        <f ca="1">IF(AND('Mapa final'!$K$148="Alta",'Mapa final'!$O$148="Mayor"),CONCATENATE("R",'Mapa final'!$A$148),"")</f>
        <v/>
      </c>
      <c r="Y44" s="467"/>
      <c r="Z44" s="467" t="str">
        <f>IF(AND('Mapa final'!$K$151="Alta",'Mapa final'!$O$151="Mayor"),CONCATENATE("R",'Mapa final'!$A$151),"")</f>
        <v/>
      </c>
      <c r="AA44" s="467"/>
      <c r="AB44" s="467" t="str">
        <f>IF(AND('Mapa final'!$K$154="Alta",'Mapa final'!$O$154="Mayor"),CONCATENATE("R",'Mapa final'!$A$154),"")</f>
        <v/>
      </c>
      <c r="AC44" s="468"/>
      <c r="AD44" s="472" t="str">
        <f ca="1">IF(AND('Mapa final'!$K$142="Alta",'Mapa final'!$O$142="Mayor"),CONCATENATE("R",'Mapa final'!$A$142),"")</f>
        <v/>
      </c>
      <c r="AE44" s="470"/>
      <c r="AF44" s="470" t="str">
        <f ca="1">IF(AND('Mapa final'!$K$145="Alta",'Mapa final'!$O$145="Mayor"),CONCATENATE("R",'Mapa final'!$A$145),"")</f>
        <v/>
      </c>
      <c r="AG44" s="470"/>
      <c r="AH44" s="470" t="str">
        <f ca="1">IF(AND('Mapa final'!$K$148="Alta",'Mapa final'!$O$148="Mayor"),CONCATENATE("R",'Mapa final'!$A$148),"")</f>
        <v/>
      </c>
      <c r="AI44" s="470"/>
      <c r="AJ44" s="470" t="str">
        <f>IF(AND('Mapa final'!$K$151="Alta",'Mapa final'!$O$151="Mayor"),CONCATENATE("R",'Mapa final'!$A$151),"")</f>
        <v/>
      </c>
      <c r="AK44" s="470"/>
      <c r="AL44" s="470" t="str">
        <f>IF(AND('Mapa final'!$K$154="Alta",'Mapa final'!$O$154="Mayor"),CONCATENATE("R",'Mapa final'!$A$154),"")</f>
        <v/>
      </c>
      <c r="AM44" s="471"/>
      <c r="AN44" s="472" t="str">
        <f ca="1">IF(AND('Mapa final'!$K$142="Alta",'Mapa final'!$O$142="Mayor"),CONCATENATE("R",'Mapa final'!$A$142),"")</f>
        <v/>
      </c>
      <c r="AO44" s="470"/>
      <c r="AP44" s="470" t="str">
        <f ca="1">IF(AND('Mapa final'!$K$145="Alta",'Mapa final'!$O$145="Mayor"),CONCATENATE("R",'Mapa final'!$A$145),"")</f>
        <v/>
      </c>
      <c r="AQ44" s="470"/>
      <c r="AR44" s="470" t="str">
        <f ca="1">IF(AND('Mapa final'!$K$148="Alta",'Mapa final'!$O$148="Mayor"),CONCATENATE("R",'Mapa final'!$A$148),"")</f>
        <v/>
      </c>
      <c r="AS44" s="470"/>
      <c r="AT44" s="470" t="str">
        <f>IF(AND('Mapa final'!$K$151="Alta",'Mapa final'!$O$151="Mayor"),CONCATENATE("R",'Mapa final'!$A$151),"")</f>
        <v/>
      </c>
      <c r="AU44" s="470"/>
      <c r="AV44" s="470" t="str">
        <f>IF(AND('Mapa final'!$K$154="Alta",'Mapa final'!$O$154="Mayor"),CONCATENATE("R",'Mapa final'!$A$154),"")</f>
        <v/>
      </c>
      <c r="AW44" s="471"/>
      <c r="AX44" s="466" t="str">
        <f ca="1">IF(AND('Mapa final'!$K$142="Alta",'Mapa final'!$O$142="Catastrófico"),CONCATENATE("R",'Mapa final'!$A$142),"")</f>
        <v/>
      </c>
      <c r="AY44" s="464"/>
      <c r="AZ44" s="464" t="str">
        <f ca="1">IF(AND('Mapa final'!$K$145="Alta",'Mapa final'!$O$145="Catastrófico"),CONCATENATE("R",'Mapa final'!$A$145),"")</f>
        <v/>
      </c>
      <c r="BA44" s="464"/>
      <c r="BB44" s="464" t="str">
        <f ca="1">IF(AND('Mapa final'!$K$148="Alta",'Mapa final'!$O$148="Catastrófico"),CONCATENATE("R",'Mapa final'!$A$148),"")</f>
        <v/>
      </c>
      <c r="BC44" s="464"/>
      <c r="BD44" s="464" t="str">
        <f>IF(AND('Mapa final'!$K$151="Alta",'Mapa final'!$O$151="Catastrófico"),CONCATENATE("R",'Mapa final'!$A$151),"")</f>
        <v/>
      </c>
      <c r="BE44" s="464"/>
      <c r="BF44" s="464" t="str">
        <f>IF(AND('Mapa final'!$K$154="Alta",'Mapa final'!$O$154="Catastrófico"),CONCATENATE("R",'Mapa final'!$A$154),"")</f>
        <v/>
      </c>
      <c r="BG44" s="465"/>
      <c r="BH44" s="41"/>
      <c r="BI44" s="507"/>
      <c r="BJ44" s="508"/>
      <c r="BK44" s="508"/>
      <c r="BL44" s="508"/>
      <c r="BM44" s="508"/>
      <c r="BN44" s="509"/>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row>
    <row r="45" spans="1:100" ht="15" customHeight="1" thickBot="1" x14ac:dyDescent="0.3">
      <c r="A45" s="41"/>
      <c r="B45" s="546"/>
      <c r="C45" s="546"/>
      <c r="D45" s="303"/>
      <c r="E45" s="533"/>
      <c r="F45" s="534"/>
      <c r="G45" s="534"/>
      <c r="H45" s="534"/>
      <c r="I45" s="535"/>
      <c r="J45" s="479"/>
      <c r="K45" s="480"/>
      <c r="L45" s="480"/>
      <c r="M45" s="480"/>
      <c r="N45" s="480"/>
      <c r="O45" s="480"/>
      <c r="P45" s="480"/>
      <c r="Q45" s="480"/>
      <c r="R45" s="480"/>
      <c r="S45" s="481"/>
      <c r="T45" s="479"/>
      <c r="U45" s="480"/>
      <c r="V45" s="480"/>
      <c r="W45" s="480"/>
      <c r="X45" s="480"/>
      <c r="Y45" s="480"/>
      <c r="Z45" s="480"/>
      <c r="AA45" s="480"/>
      <c r="AB45" s="480"/>
      <c r="AC45" s="481"/>
      <c r="AD45" s="473"/>
      <c r="AE45" s="474"/>
      <c r="AF45" s="474"/>
      <c r="AG45" s="474"/>
      <c r="AH45" s="474"/>
      <c r="AI45" s="474"/>
      <c r="AJ45" s="474"/>
      <c r="AK45" s="474"/>
      <c r="AL45" s="474"/>
      <c r="AM45" s="475"/>
      <c r="AN45" s="473"/>
      <c r="AO45" s="474"/>
      <c r="AP45" s="474"/>
      <c r="AQ45" s="474"/>
      <c r="AR45" s="474"/>
      <c r="AS45" s="474"/>
      <c r="AT45" s="474"/>
      <c r="AU45" s="474"/>
      <c r="AV45" s="474"/>
      <c r="AW45" s="475"/>
      <c r="AX45" s="486"/>
      <c r="AY45" s="485"/>
      <c r="AZ45" s="485"/>
      <c r="BA45" s="485"/>
      <c r="BB45" s="485"/>
      <c r="BC45" s="485"/>
      <c r="BD45" s="485"/>
      <c r="BE45" s="485"/>
      <c r="BF45" s="485"/>
      <c r="BG45" s="487"/>
      <c r="BH45" s="41"/>
      <c r="BI45" s="507"/>
      <c r="BJ45" s="508"/>
      <c r="BK45" s="508"/>
      <c r="BL45" s="508"/>
      <c r="BM45" s="508"/>
      <c r="BN45" s="509"/>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row>
    <row r="46" spans="1:100" ht="15" customHeight="1" x14ac:dyDescent="0.25">
      <c r="A46" s="41"/>
      <c r="B46" s="546"/>
      <c r="C46" s="546"/>
      <c r="D46" s="303"/>
      <c r="E46" s="531" t="s">
        <v>108</v>
      </c>
      <c r="F46" s="532"/>
      <c r="G46" s="532"/>
      <c r="H46" s="532"/>
      <c r="I46" s="532"/>
      <c r="J46" s="476" t="str">
        <f ca="1">IF(AND('Mapa final'!$K$7="Media",'Mapa final'!$O$7="Mayor"),CONCATENATE("R",'Mapa final'!$A$7),"")</f>
        <v/>
      </c>
      <c r="K46" s="477"/>
      <c r="L46" s="477" t="str">
        <f ca="1">IF(AND('Mapa final'!$K$10="Media",'Mapa final'!$O$10="Mayor"),CONCATENATE("R",'Mapa final'!$A$10),"")</f>
        <v/>
      </c>
      <c r="M46" s="477"/>
      <c r="N46" s="477" t="str">
        <f ca="1">IF(AND('Mapa final'!$K$13="Media",'Mapa final'!$O$13="Mayor"),CONCATENATE("R",'Mapa final'!$A$13),"")</f>
        <v/>
      </c>
      <c r="O46" s="477"/>
      <c r="P46" s="477" t="str">
        <f ca="1">IF(AND('Mapa final'!$K$16="Media",'Mapa final'!$O$16="Mayor"),CONCATENATE("R",'Mapa final'!$A$16),"")</f>
        <v/>
      </c>
      <c r="Q46" s="477"/>
      <c r="R46" s="477" t="str">
        <f ca="1">IF(AND('Mapa final'!$K$19="Media",'Mapa final'!$O$19="Mayor"),CONCATENATE("R",'Mapa final'!$A$19),"")</f>
        <v/>
      </c>
      <c r="S46" s="478"/>
      <c r="T46" s="476" t="str">
        <f ca="1">IF(AND('Mapa final'!$K$7="Media",'Mapa final'!$O$7="Mayor"),CONCATENATE("R",'Mapa final'!$A$7),"")</f>
        <v/>
      </c>
      <c r="U46" s="477"/>
      <c r="V46" s="477" t="str">
        <f ca="1">IF(AND('Mapa final'!$K$10="Media",'Mapa final'!$O$10="Mayor"),CONCATENATE("R",'Mapa final'!$A$10),"")</f>
        <v/>
      </c>
      <c r="W46" s="477"/>
      <c r="X46" s="477" t="str">
        <f ca="1">IF(AND('Mapa final'!$K$13="Media",'Mapa final'!$O$13="Mayor"),CONCATENATE("R",'Mapa final'!$A$13),"")</f>
        <v/>
      </c>
      <c r="Y46" s="477"/>
      <c r="Z46" s="477" t="str">
        <f ca="1">IF(AND('Mapa final'!$K$16="Media",'Mapa final'!$O$16="Mayor"),CONCATENATE("R",'Mapa final'!$A$16),"")</f>
        <v/>
      </c>
      <c r="AA46" s="477"/>
      <c r="AB46" s="477" t="str">
        <f ca="1">IF(AND('Mapa final'!$K$19="Media",'Mapa final'!$O$19="Mayor"),CONCATENATE("R",'Mapa final'!$A$19),"")</f>
        <v/>
      </c>
      <c r="AC46" s="478"/>
      <c r="AD46" s="476" t="str">
        <f ca="1">IF(AND('Mapa final'!$K$7="Media",'Mapa final'!$O$7="Mayor"),CONCATENATE("R",'Mapa final'!$A$7),"")</f>
        <v/>
      </c>
      <c r="AE46" s="477"/>
      <c r="AF46" s="477" t="str">
        <f ca="1">IF(AND('Mapa final'!$K$10="Media",'Mapa final'!$O$10="Mayor"),CONCATENATE("R",'Mapa final'!$A$10),"")</f>
        <v/>
      </c>
      <c r="AG46" s="477"/>
      <c r="AH46" s="477" t="str">
        <f ca="1">IF(AND('Mapa final'!$K$13="Media",'Mapa final'!$O$13="Mayor"),CONCATENATE("R",'Mapa final'!$A$13),"")</f>
        <v/>
      </c>
      <c r="AI46" s="477"/>
      <c r="AJ46" s="477" t="str">
        <f ca="1">IF(AND('Mapa final'!$K$16="Media",'Mapa final'!$O$16="Mayor"),CONCATENATE("R",'Mapa final'!$A$16),"")</f>
        <v/>
      </c>
      <c r="AK46" s="477"/>
      <c r="AL46" s="477" t="str">
        <f ca="1">IF(AND('Mapa final'!$K$19="Media",'Mapa final'!$O$19="Mayor"),CONCATENATE("R",'Mapa final'!$A$19),"")</f>
        <v/>
      </c>
      <c r="AM46" s="478"/>
      <c r="AN46" s="482" t="str">
        <f ca="1">IF(AND('Mapa final'!$K$7="Media",'Mapa final'!$O$7="Mayor"),CONCATENATE("R",'Mapa final'!$A$7),"")</f>
        <v/>
      </c>
      <c r="AO46" s="483"/>
      <c r="AP46" s="483" t="str">
        <f ca="1">IF(AND('Mapa final'!$K$10="Media",'Mapa final'!$O$10="Mayor"),CONCATENATE("R",'Mapa final'!$A$10),"")</f>
        <v/>
      </c>
      <c r="AQ46" s="483"/>
      <c r="AR46" s="483" t="str">
        <f ca="1">IF(AND('Mapa final'!$K$13="Media",'Mapa final'!$O$13="Mayor"),CONCATENATE("R",'Mapa final'!$A$13),"")</f>
        <v/>
      </c>
      <c r="AS46" s="483"/>
      <c r="AT46" s="483" t="str">
        <f ca="1">IF(AND('Mapa final'!$K$16="Media",'Mapa final'!$O$16="Mayor"),CONCATENATE("R",'Mapa final'!$A$16),"")</f>
        <v/>
      </c>
      <c r="AU46" s="483"/>
      <c r="AV46" s="483" t="str">
        <f ca="1">IF(AND('Mapa final'!$K$19="Media",'Mapa final'!$O$19="Mayor"),CONCATENATE("R",'Mapa final'!$A$19),"")</f>
        <v/>
      </c>
      <c r="AW46" s="484"/>
      <c r="AX46" s="489" t="str">
        <f ca="1">IF(AND('Mapa final'!$K$7="Media",'Mapa final'!$O$7="Catastrófico"),CONCATENATE("R",'Mapa final'!$A$7),"")</f>
        <v/>
      </c>
      <c r="AY46" s="488"/>
      <c r="AZ46" s="488" t="str">
        <f ca="1">IF(AND('Mapa final'!$K$10="Media",'Mapa final'!$O$10="Catastrófico"),CONCATENATE("R",'Mapa final'!$A$10),"")</f>
        <v/>
      </c>
      <c r="BA46" s="488"/>
      <c r="BB46" s="488" t="str">
        <f ca="1">IF(AND('Mapa final'!$K$13="Media",'Mapa final'!$O$13="Catastrófico"),CONCATENATE("R",'Mapa final'!$A$13),"")</f>
        <v/>
      </c>
      <c r="BC46" s="488"/>
      <c r="BD46" s="488" t="str">
        <f ca="1">IF(AND('Mapa final'!$K$16="Media",'Mapa final'!$O$16="Catastrófico"),CONCATENATE("R",'Mapa final'!$A$16),"")</f>
        <v/>
      </c>
      <c r="BE46" s="488"/>
      <c r="BF46" s="488" t="str">
        <f ca="1">IF(AND('Mapa final'!$K$19="Media",'Mapa final'!$O$19="Catastrófico"),CONCATENATE("R",'Mapa final'!$A$19),"")</f>
        <v/>
      </c>
      <c r="BG46" s="543"/>
      <c r="BH46" s="41"/>
      <c r="BI46" s="507"/>
      <c r="BJ46" s="508"/>
      <c r="BK46" s="508"/>
      <c r="BL46" s="508"/>
      <c r="BM46" s="508"/>
      <c r="BN46" s="509"/>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row>
    <row r="47" spans="1:100" ht="15" customHeight="1" x14ac:dyDescent="0.25">
      <c r="A47" s="41"/>
      <c r="B47" s="546"/>
      <c r="C47" s="546"/>
      <c r="D47" s="303"/>
      <c r="E47" s="533"/>
      <c r="F47" s="534"/>
      <c r="G47" s="534"/>
      <c r="H47" s="534"/>
      <c r="I47" s="535"/>
      <c r="J47" s="469"/>
      <c r="K47" s="467"/>
      <c r="L47" s="467"/>
      <c r="M47" s="467"/>
      <c r="N47" s="467"/>
      <c r="O47" s="467"/>
      <c r="P47" s="467"/>
      <c r="Q47" s="467"/>
      <c r="R47" s="467"/>
      <c r="S47" s="468"/>
      <c r="T47" s="469"/>
      <c r="U47" s="467"/>
      <c r="V47" s="467"/>
      <c r="W47" s="467"/>
      <c r="X47" s="467"/>
      <c r="Y47" s="467"/>
      <c r="Z47" s="467"/>
      <c r="AA47" s="467"/>
      <c r="AB47" s="467"/>
      <c r="AC47" s="468"/>
      <c r="AD47" s="469"/>
      <c r="AE47" s="467"/>
      <c r="AF47" s="467"/>
      <c r="AG47" s="467"/>
      <c r="AH47" s="467"/>
      <c r="AI47" s="467"/>
      <c r="AJ47" s="467"/>
      <c r="AK47" s="467"/>
      <c r="AL47" s="467"/>
      <c r="AM47" s="468"/>
      <c r="AN47" s="472"/>
      <c r="AO47" s="470"/>
      <c r="AP47" s="470"/>
      <c r="AQ47" s="470"/>
      <c r="AR47" s="470"/>
      <c r="AS47" s="470"/>
      <c r="AT47" s="470"/>
      <c r="AU47" s="470"/>
      <c r="AV47" s="470"/>
      <c r="AW47" s="471"/>
      <c r="AX47" s="466"/>
      <c r="AY47" s="464"/>
      <c r="AZ47" s="464"/>
      <c r="BA47" s="464"/>
      <c r="BB47" s="464"/>
      <c r="BC47" s="464"/>
      <c r="BD47" s="464"/>
      <c r="BE47" s="464"/>
      <c r="BF47" s="464"/>
      <c r="BG47" s="465"/>
      <c r="BH47" s="41"/>
      <c r="BI47" s="507"/>
      <c r="BJ47" s="508"/>
      <c r="BK47" s="508"/>
      <c r="BL47" s="508"/>
      <c r="BM47" s="508"/>
      <c r="BN47" s="509"/>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row>
    <row r="48" spans="1:100" ht="15" customHeight="1" x14ac:dyDescent="0.25">
      <c r="A48" s="41"/>
      <c r="B48" s="546"/>
      <c r="C48" s="546"/>
      <c r="D48" s="303"/>
      <c r="E48" s="533"/>
      <c r="F48" s="534"/>
      <c r="G48" s="534"/>
      <c r="H48" s="534"/>
      <c r="I48" s="535"/>
      <c r="J48" s="469" t="str">
        <f ca="1">IF(AND('Mapa final'!$K$22="Media",'Mapa final'!$O$22="Mayor"),CONCATENATE("R",'Mapa final'!$A$22),"")</f>
        <v/>
      </c>
      <c r="K48" s="467"/>
      <c r="L48" s="467" t="str">
        <f ca="1">IF(AND('Mapa final'!$K$25="Media",'Mapa final'!$O$25="Mayor"),CONCATENATE("R",'Mapa final'!$A$25),"")</f>
        <v/>
      </c>
      <c r="M48" s="467"/>
      <c r="N48" s="467" t="str">
        <f ca="1">IF(AND('Mapa final'!$K$28="Media",'Mapa final'!$O$28="Mayor"),CONCATENATE("R",'Mapa final'!$A$28),"")</f>
        <v/>
      </c>
      <c r="O48" s="467"/>
      <c r="P48" s="467" t="str">
        <f ca="1">IF(AND('Mapa final'!$K$31="Media",'Mapa final'!$O$31="Mayor"),CONCATENATE("R",'Mapa final'!$A$31),"")</f>
        <v/>
      </c>
      <c r="Q48" s="467"/>
      <c r="R48" s="467" t="str">
        <f ca="1">IF(AND('Mapa final'!$K$34="Media",'Mapa final'!$O$34="Mayor"),CONCATENATE("R",'Mapa final'!$A$34),"")</f>
        <v/>
      </c>
      <c r="S48" s="468"/>
      <c r="T48" s="469" t="str">
        <f ca="1">IF(AND('Mapa final'!$K$22="Media",'Mapa final'!$O$22="Mayor"),CONCATENATE("R",'Mapa final'!$A$22),"")</f>
        <v/>
      </c>
      <c r="U48" s="467"/>
      <c r="V48" s="467" t="str">
        <f ca="1">IF(AND('Mapa final'!$K$25="Media",'Mapa final'!$O$25="Mayor"),CONCATENATE("R",'Mapa final'!$A$25),"")</f>
        <v/>
      </c>
      <c r="W48" s="467"/>
      <c r="X48" s="467" t="str">
        <f ca="1">IF(AND('Mapa final'!$K$28="Media",'Mapa final'!$O$28="Mayor"),CONCATENATE("R",'Mapa final'!$A$28),"")</f>
        <v/>
      </c>
      <c r="Y48" s="467"/>
      <c r="Z48" s="467" t="str">
        <f ca="1">IF(AND('Mapa final'!$K$31="Media",'Mapa final'!$O$31="Mayor"),CONCATENATE("R",'Mapa final'!$A$31),"")</f>
        <v/>
      </c>
      <c r="AA48" s="467"/>
      <c r="AB48" s="467" t="str">
        <f ca="1">IF(AND('Mapa final'!$K$34="Media",'Mapa final'!$O$34="Mayor"),CONCATENATE("R",'Mapa final'!$A$34),"")</f>
        <v/>
      </c>
      <c r="AC48" s="468"/>
      <c r="AD48" s="469" t="str">
        <f ca="1">IF(AND('Mapa final'!$K$22="Media",'Mapa final'!$O$22="Mayor"),CONCATENATE("R",'Mapa final'!$A$22),"")</f>
        <v/>
      </c>
      <c r="AE48" s="467"/>
      <c r="AF48" s="467" t="str">
        <f ca="1">IF(AND('Mapa final'!$K$25="Media",'Mapa final'!$O$25="Mayor"),CONCATENATE("R",'Mapa final'!$A$25),"")</f>
        <v/>
      </c>
      <c r="AG48" s="467"/>
      <c r="AH48" s="467" t="str">
        <f ca="1">IF(AND('Mapa final'!$K$28="Media",'Mapa final'!$O$28="Mayor"),CONCATENATE("R",'Mapa final'!$A$28),"")</f>
        <v/>
      </c>
      <c r="AI48" s="467"/>
      <c r="AJ48" s="467" t="str">
        <f ca="1">IF(AND('Mapa final'!$K$31="Media",'Mapa final'!$O$31="Mayor"),CONCATENATE("R",'Mapa final'!$A$31),"")</f>
        <v/>
      </c>
      <c r="AK48" s="467"/>
      <c r="AL48" s="467" t="str">
        <f ca="1">IF(AND('Mapa final'!$K$34="Media",'Mapa final'!$O$34="Mayor"),CONCATENATE("R",'Mapa final'!$A$34),"")</f>
        <v/>
      </c>
      <c r="AM48" s="468"/>
      <c r="AN48" s="472" t="str">
        <f ca="1">IF(AND('Mapa final'!$K$22="Media",'Mapa final'!$O$22="Mayor"),CONCATENATE("R",'Mapa final'!$A$22),"")</f>
        <v/>
      </c>
      <c r="AO48" s="470"/>
      <c r="AP48" s="470" t="str">
        <f ca="1">IF(AND('Mapa final'!$K$25="Media",'Mapa final'!$O$25="Mayor"),CONCATENATE("R",'Mapa final'!$A$25),"")</f>
        <v/>
      </c>
      <c r="AQ48" s="470"/>
      <c r="AR48" s="470" t="str">
        <f ca="1">IF(AND('Mapa final'!$K$28="Media",'Mapa final'!$O$28="Mayor"),CONCATENATE("R",'Mapa final'!$A$28),"")</f>
        <v/>
      </c>
      <c r="AS48" s="470"/>
      <c r="AT48" s="470" t="str">
        <f ca="1">IF(AND('Mapa final'!$K$31="Media",'Mapa final'!$O$31="Mayor"),CONCATENATE("R",'Mapa final'!$A$31),"")</f>
        <v/>
      </c>
      <c r="AU48" s="470"/>
      <c r="AV48" s="470" t="str">
        <f ca="1">IF(AND('Mapa final'!$K$34="Media",'Mapa final'!$O$34="Mayor"),CONCATENATE("R",'Mapa final'!$A$34),"")</f>
        <v/>
      </c>
      <c r="AW48" s="471"/>
      <c r="AX48" s="466" t="str">
        <f ca="1">IF(AND('Mapa final'!$K$22="Media",'Mapa final'!$O$22="Catastrófico"),CONCATENATE("R",'Mapa final'!$A$22),"")</f>
        <v/>
      </c>
      <c r="AY48" s="464"/>
      <c r="AZ48" s="464" t="str">
        <f ca="1">IF(AND('Mapa final'!$K$25="Media",'Mapa final'!$O$25="Catastrófico"),CONCATENATE("R",'Mapa final'!$A$25),"")</f>
        <v/>
      </c>
      <c r="BA48" s="464"/>
      <c r="BB48" s="464" t="str">
        <f ca="1">IF(AND('Mapa final'!$K$28="Media",'Mapa final'!$O$28="Catastrófico"),CONCATENATE("R",'Mapa final'!$A$28),"")</f>
        <v/>
      </c>
      <c r="BC48" s="464"/>
      <c r="BD48" s="464" t="str">
        <f ca="1">IF(AND('Mapa final'!$K$31="Media",'Mapa final'!$O$31="Catastrófico"),CONCATENATE("R",'Mapa final'!$A$31),"")</f>
        <v/>
      </c>
      <c r="BE48" s="464"/>
      <c r="BF48" s="464" t="str">
        <f ca="1">IF(AND('Mapa final'!$K$34="Media",'Mapa final'!$O$34="Catastrófico"),CONCATENATE("R",'Mapa final'!$A$34),"")</f>
        <v/>
      </c>
      <c r="BG48" s="465"/>
      <c r="BH48" s="41"/>
      <c r="BI48" s="507"/>
      <c r="BJ48" s="508"/>
      <c r="BK48" s="508"/>
      <c r="BL48" s="508"/>
      <c r="BM48" s="508"/>
      <c r="BN48" s="509"/>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row>
    <row r="49" spans="1:100" ht="15" customHeight="1" x14ac:dyDescent="0.25">
      <c r="A49" s="41"/>
      <c r="B49" s="546"/>
      <c r="C49" s="546"/>
      <c r="D49" s="303"/>
      <c r="E49" s="533"/>
      <c r="F49" s="534"/>
      <c r="G49" s="534"/>
      <c r="H49" s="534"/>
      <c r="I49" s="535"/>
      <c r="J49" s="469"/>
      <c r="K49" s="467"/>
      <c r="L49" s="467"/>
      <c r="M49" s="467"/>
      <c r="N49" s="467"/>
      <c r="O49" s="467"/>
      <c r="P49" s="467"/>
      <c r="Q49" s="467"/>
      <c r="R49" s="467"/>
      <c r="S49" s="468"/>
      <c r="T49" s="469"/>
      <c r="U49" s="467"/>
      <c r="V49" s="467"/>
      <c r="W49" s="467"/>
      <c r="X49" s="467"/>
      <c r="Y49" s="467"/>
      <c r="Z49" s="467"/>
      <c r="AA49" s="467"/>
      <c r="AB49" s="467"/>
      <c r="AC49" s="468"/>
      <c r="AD49" s="469"/>
      <c r="AE49" s="467"/>
      <c r="AF49" s="467"/>
      <c r="AG49" s="467"/>
      <c r="AH49" s="467"/>
      <c r="AI49" s="467"/>
      <c r="AJ49" s="467"/>
      <c r="AK49" s="467"/>
      <c r="AL49" s="467"/>
      <c r="AM49" s="468"/>
      <c r="AN49" s="472"/>
      <c r="AO49" s="470"/>
      <c r="AP49" s="470"/>
      <c r="AQ49" s="470"/>
      <c r="AR49" s="470"/>
      <c r="AS49" s="470"/>
      <c r="AT49" s="470"/>
      <c r="AU49" s="470"/>
      <c r="AV49" s="470"/>
      <c r="AW49" s="471"/>
      <c r="AX49" s="466"/>
      <c r="AY49" s="464"/>
      <c r="AZ49" s="464"/>
      <c r="BA49" s="464"/>
      <c r="BB49" s="464"/>
      <c r="BC49" s="464"/>
      <c r="BD49" s="464"/>
      <c r="BE49" s="464"/>
      <c r="BF49" s="464"/>
      <c r="BG49" s="465"/>
      <c r="BH49" s="41"/>
      <c r="BI49" s="507"/>
      <c r="BJ49" s="508"/>
      <c r="BK49" s="508"/>
      <c r="BL49" s="508"/>
      <c r="BM49" s="508"/>
      <c r="BN49" s="509"/>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row>
    <row r="50" spans="1:100" ht="15" customHeight="1" x14ac:dyDescent="0.25">
      <c r="A50" s="41"/>
      <c r="B50" s="546"/>
      <c r="C50" s="546"/>
      <c r="D50" s="303"/>
      <c r="E50" s="533"/>
      <c r="F50" s="534"/>
      <c r="G50" s="534"/>
      <c r="H50" s="534"/>
      <c r="I50" s="535"/>
      <c r="J50" s="469" t="str">
        <f ca="1">IF(AND('Mapa final'!$K$37="Media",'Mapa final'!$O$37="Mayor"),CONCATENATE("R",'Mapa final'!$A$37),"")</f>
        <v/>
      </c>
      <c r="K50" s="467"/>
      <c r="L50" s="467" t="str">
        <f ca="1">IF(AND('Mapa final'!$K$40="Media",'Mapa final'!$O$40="Mayor"),CONCATENATE("R",'Mapa final'!$A$40),"")</f>
        <v/>
      </c>
      <c r="M50" s="467"/>
      <c r="N50" s="467" t="str">
        <f ca="1">IF(AND('Mapa final'!$K$43="Media",'Mapa final'!$O$43="Mayor"),CONCATENATE("R",'Mapa final'!$A$43),"")</f>
        <v/>
      </c>
      <c r="O50" s="467"/>
      <c r="P50" s="467" t="str">
        <f ca="1">IF(AND('Mapa final'!$K$46="Media",'Mapa final'!$O$46="Mayor"),CONCATENATE("R",'Mapa final'!$A$46),"")</f>
        <v/>
      </c>
      <c r="Q50" s="467"/>
      <c r="R50" s="467" t="str">
        <f ca="1">IF(AND('Mapa final'!$K$49="Media",'Mapa final'!$O$49="Mayor"),CONCATENATE("R",'Mapa final'!$A$49),"")</f>
        <v/>
      </c>
      <c r="S50" s="468"/>
      <c r="T50" s="469" t="str">
        <f ca="1">IF(AND('Mapa final'!$K$37="Media",'Mapa final'!$O$37="Mayor"),CONCATENATE("R",'Mapa final'!$A$37),"")</f>
        <v/>
      </c>
      <c r="U50" s="467"/>
      <c r="V50" s="467" t="str">
        <f ca="1">IF(AND('Mapa final'!$K$40="Media",'Mapa final'!$O$40="Mayor"),CONCATENATE("R",'Mapa final'!$A$40),"")</f>
        <v/>
      </c>
      <c r="W50" s="467"/>
      <c r="X50" s="467" t="str">
        <f ca="1">IF(AND('Mapa final'!$K$43="Media",'Mapa final'!$O$43="Mayor"),CONCATENATE("R",'Mapa final'!$A$43),"")</f>
        <v/>
      </c>
      <c r="Y50" s="467"/>
      <c r="Z50" s="467" t="str">
        <f ca="1">IF(AND('Mapa final'!$K$46="Media",'Mapa final'!$O$46="Mayor"),CONCATENATE("R",'Mapa final'!$A$46),"")</f>
        <v/>
      </c>
      <c r="AA50" s="467"/>
      <c r="AB50" s="467" t="str">
        <f ca="1">IF(AND('Mapa final'!$K$49="Media",'Mapa final'!$O$49="Mayor"),CONCATENATE("R",'Mapa final'!$A$49),"")</f>
        <v/>
      </c>
      <c r="AC50" s="468"/>
      <c r="AD50" s="469" t="str">
        <f ca="1">IF(AND('Mapa final'!$K$37="Media",'Mapa final'!$O$37="Mayor"),CONCATENATE("R",'Mapa final'!$A$37),"")</f>
        <v/>
      </c>
      <c r="AE50" s="467"/>
      <c r="AF50" s="467" t="str">
        <f ca="1">IF(AND('Mapa final'!$K$40="Media",'Mapa final'!$O$40="Mayor"),CONCATENATE("R",'Mapa final'!$A$40),"")</f>
        <v/>
      </c>
      <c r="AG50" s="467"/>
      <c r="AH50" s="467" t="str">
        <f ca="1">IF(AND('Mapa final'!$K$43="Media",'Mapa final'!$O$43="Mayor"),CONCATENATE("R",'Mapa final'!$A$43),"")</f>
        <v/>
      </c>
      <c r="AI50" s="467"/>
      <c r="AJ50" s="467" t="str">
        <f ca="1">IF(AND('Mapa final'!$K$46="Media",'Mapa final'!$O$46="Mayor"),CONCATENATE("R",'Mapa final'!$A$46),"")</f>
        <v/>
      </c>
      <c r="AK50" s="467"/>
      <c r="AL50" s="467" t="str">
        <f ca="1">IF(AND('Mapa final'!$K$49="Media",'Mapa final'!$O$49="Mayor"),CONCATENATE("R",'Mapa final'!$A$49),"")</f>
        <v/>
      </c>
      <c r="AM50" s="468"/>
      <c r="AN50" s="472" t="str">
        <f ca="1">IF(AND('Mapa final'!$K$37="Media",'Mapa final'!$O$37="Mayor"),CONCATENATE("R",'Mapa final'!$A$37),"")</f>
        <v/>
      </c>
      <c r="AO50" s="470"/>
      <c r="AP50" s="470" t="str">
        <f ca="1">IF(AND('Mapa final'!$K$40="Media",'Mapa final'!$O$40="Mayor"),CONCATENATE("R",'Mapa final'!$A$40),"")</f>
        <v/>
      </c>
      <c r="AQ50" s="470"/>
      <c r="AR50" s="470" t="str">
        <f ca="1">IF(AND('Mapa final'!$K$43="Media",'Mapa final'!$O$43="Mayor"),CONCATENATE("R",'Mapa final'!$A$43),"")</f>
        <v/>
      </c>
      <c r="AS50" s="470"/>
      <c r="AT50" s="470" t="str">
        <f ca="1">IF(AND('Mapa final'!$K$46="Media",'Mapa final'!$O$46="Mayor"),CONCATENATE("R",'Mapa final'!$A$46),"")</f>
        <v/>
      </c>
      <c r="AU50" s="470"/>
      <c r="AV50" s="470" t="str">
        <f ca="1">IF(AND('Mapa final'!$K$49="Media",'Mapa final'!$O$49="Mayor"),CONCATENATE("R",'Mapa final'!$A$49),"")</f>
        <v/>
      </c>
      <c r="AW50" s="471"/>
      <c r="AX50" s="466" t="str">
        <f ca="1">IF(AND('Mapa final'!$K$37="Media",'Mapa final'!$O$37="Catastrófico"),CONCATENATE("R",'Mapa final'!$A$37),"")</f>
        <v/>
      </c>
      <c r="AY50" s="464"/>
      <c r="AZ50" s="464" t="str">
        <f ca="1">IF(AND('Mapa final'!$K$40="Media",'Mapa final'!$O$40="Catastrófico"),CONCATENATE("R",'Mapa final'!$A$40),"")</f>
        <v/>
      </c>
      <c r="BA50" s="464"/>
      <c r="BB50" s="464" t="str">
        <f ca="1">IF(AND('Mapa final'!$K$43="Media",'Mapa final'!$O$43="Catastrófico"),CONCATENATE("R",'Mapa final'!$A$43),"")</f>
        <v/>
      </c>
      <c r="BC50" s="464"/>
      <c r="BD50" s="464" t="str">
        <f ca="1">IF(AND('Mapa final'!$K$46="Media",'Mapa final'!$O$46="Catastrófico"),CONCATENATE("R",'Mapa final'!$A$46),"")</f>
        <v/>
      </c>
      <c r="BE50" s="464"/>
      <c r="BF50" s="464" t="str">
        <f ca="1">IF(AND('Mapa final'!$K$49="Media",'Mapa final'!$O$49="Catastrófico"),CONCATENATE("R",'Mapa final'!$A$49),"")</f>
        <v/>
      </c>
      <c r="BG50" s="465"/>
      <c r="BH50" s="41"/>
      <c r="BI50" s="507"/>
      <c r="BJ50" s="508"/>
      <c r="BK50" s="508"/>
      <c r="BL50" s="508"/>
      <c r="BM50" s="508"/>
      <c r="BN50" s="509"/>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row>
    <row r="51" spans="1:100" ht="15" customHeight="1" x14ac:dyDescent="0.25">
      <c r="A51" s="41"/>
      <c r="B51" s="546"/>
      <c r="C51" s="546"/>
      <c r="D51" s="303"/>
      <c r="E51" s="533"/>
      <c r="F51" s="534"/>
      <c r="G51" s="534"/>
      <c r="H51" s="534"/>
      <c r="I51" s="535"/>
      <c r="J51" s="469"/>
      <c r="K51" s="467"/>
      <c r="L51" s="467"/>
      <c r="M51" s="467"/>
      <c r="N51" s="467"/>
      <c r="O51" s="467"/>
      <c r="P51" s="467"/>
      <c r="Q51" s="467"/>
      <c r="R51" s="467"/>
      <c r="S51" s="468"/>
      <c r="T51" s="469"/>
      <c r="U51" s="467"/>
      <c r="V51" s="467"/>
      <c r="W51" s="467"/>
      <c r="X51" s="467"/>
      <c r="Y51" s="467"/>
      <c r="Z51" s="467"/>
      <c r="AA51" s="467"/>
      <c r="AB51" s="467"/>
      <c r="AC51" s="468"/>
      <c r="AD51" s="469"/>
      <c r="AE51" s="467"/>
      <c r="AF51" s="467"/>
      <c r="AG51" s="467"/>
      <c r="AH51" s="467"/>
      <c r="AI51" s="467"/>
      <c r="AJ51" s="467"/>
      <c r="AK51" s="467"/>
      <c r="AL51" s="467"/>
      <c r="AM51" s="468"/>
      <c r="AN51" s="472"/>
      <c r="AO51" s="470"/>
      <c r="AP51" s="470"/>
      <c r="AQ51" s="470"/>
      <c r="AR51" s="470"/>
      <c r="AS51" s="470"/>
      <c r="AT51" s="470"/>
      <c r="AU51" s="470"/>
      <c r="AV51" s="470"/>
      <c r="AW51" s="471"/>
      <c r="AX51" s="466"/>
      <c r="AY51" s="464"/>
      <c r="AZ51" s="464"/>
      <c r="BA51" s="464"/>
      <c r="BB51" s="464"/>
      <c r="BC51" s="464"/>
      <c r="BD51" s="464"/>
      <c r="BE51" s="464"/>
      <c r="BF51" s="464"/>
      <c r="BG51" s="465"/>
      <c r="BH51" s="41"/>
      <c r="BI51" s="507"/>
      <c r="BJ51" s="508"/>
      <c r="BK51" s="508"/>
      <c r="BL51" s="508"/>
      <c r="BM51" s="508"/>
      <c r="BN51" s="509"/>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row>
    <row r="52" spans="1:100" ht="15" customHeight="1" x14ac:dyDescent="0.25">
      <c r="A52" s="41"/>
      <c r="B52" s="546"/>
      <c r="C52" s="546"/>
      <c r="D52" s="303"/>
      <c r="E52" s="533"/>
      <c r="F52" s="534"/>
      <c r="G52" s="534"/>
      <c r="H52" s="534"/>
      <c r="I52" s="535"/>
      <c r="J52" s="469" t="str">
        <f ca="1">IF(AND('Mapa final'!$K$52="Media",'Mapa final'!$O$52="Mayor"),CONCATENATE("R",'Mapa final'!$A$52),"")</f>
        <v/>
      </c>
      <c r="K52" s="467"/>
      <c r="L52" s="467" t="str">
        <f ca="1">IF(AND('Mapa final'!$K$55="Media",'Mapa final'!$O$55="Mayor"),CONCATENATE("R",'Mapa final'!$A$55),"")</f>
        <v/>
      </c>
      <c r="M52" s="467"/>
      <c r="N52" s="467" t="str">
        <f ca="1">IF(AND('Mapa final'!$K$58="Media",'Mapa final'!$O$58="Mayor"),CONCATENATE("R",'Mapa final'!$A$58),"")</f>
        <v>R19</v>
      </c>
      <c r="O52" s="467"/>
      <c r="P52" s="467" t="str">
        <f ca="1">IF(AND('Mapa final'!$K$61="Media",'Mapa final'!$O$61="Mayor"),CONCATENATE("R",'Mapa final'!$A$61),"")</f>
        <v/>
      </c>
      <c r="Q52" s="467"/>
      <c r="R52" s="467" t="str">
        <f ca="1">IF(AND('Mapa final'!$K$64="Media",'Mapa final'!$O$64="Mayor"),CONCATENATE("R",'Mapa final'!$A$64),"")</f>
        <v/>
      </c>
      <c r="S52" s="468"/>
      <c r="T52" s="469" t="str">
        <f ca="1">IF(AND('Mapa final'!$K$52="Media",'Mapa final'!$O$52="Mayor"),CONCATENATE("R",'Mapa final'!$A$52),"")</f>
        <v/>
      </c>
      <c r="U52" s="467"/>
      <c r="V52" s="467" t="str">
        <f ca="1">IF(AND('Mapa final'!$K$55="Media",'Mapa final'!$O$55="Mayor"),CONCATENATE("R",'Mapa final'!$A$55),"")</f>
        <v/>
      </c>
      <c r="W52" s="467"/>
      <c r="X52" s="467" t="str">
        <f ca="1">IF(AND('Mapa final'!$K$58="Media",'Mapa final'!$O$58="Mayor"),CONCATENATE("R",'Mapa final'!$A$58),"")</f>
        <v>R19</v>
      </c>
      <c r="Y52" s="467"/>
      <c r="Z52" s="467" t="str">
        <f ca="1">IF(AND('Mapa final'!$K$61="Media",'Mapa final'!$O$61="Mayor"),CONCATENATE("R",'Mapa final'!$A$61),"")</f>
        <v/>
      </c>
      <c r="AA52" s="467"/>
      <c r="AB52" s="467" t="str">
        <f ca="1">IF(AND('Mapa final'!$K$64="Media",'Mapa final'!$O$64="Mayor"),CONCATENATE("R",'Mapa final'!$A$64),"")</f>
        <v/>
      </c>
      <c r="AC52" s="468"/>
      <c r="AD52" s="469" t="str">
        <f ca="1">IF(AND('Mapa final'!$K$52="Media",'Mapa final'!$O$52="Mayor"),CONCATENATE("R",'Mapa final'!$A$52),"")</f>
        <v/>
      </c>
      <c r="AE52" s="467"/>
      <c r="AF52" s="467" t="str">
        <f ca="1">IF(AND('Mapa final'!$K$55="Media",'Mapa final'!$O$55="Mayor"),CONCATENATE("R",'Mapa final'!$A$55),"")</f>
        <v/>
      </c>
      <c r="AG52" s="467"/>
      <c r="AH52" s="467" t="str">
        <f ca="1">IF(AND('Mapa final'!$K$58="Media",'Mapa final'!$O$58="Mayor"),CONCATENATE("R",'Mapa final'!$A$58),"")</f>
        <v>R19</v>
      </c>
      <c r="AI52" s="467"/>
      <c r="AJ52" s="467" t="str">
        <f ca="1">IF(AND('Mapa final'!$K$61="Media",'Mapa final'!$O$61="Mayor"),CONCATENATE("R",'Mapa final'!$A$61),"")</f>
        <v/>
      </c>
      <c r="AK52" s="467"/>
      <c r="AL52" s="467" t="str">
        <f ca="1">IF(AND('Mapa final'!$K$64="Media",'Mapa final'!$O$64="Mayor"),CONCATENATE("R",'Mapa final'!$A$64),"")</f>
        <v/>
      </c>
      <c r="AM52" s="468"/>
      <c r="AN52" s="472" t="str">
        <f ca="1">IF(AND('Mapa final'!$K$52="Media",'Mapa final'!$O$52="Mayor"),CONCATENATE("R",'Mapa final'!$A$52),"")</f>
        <v/>
      </c>
      <c r="AO52" s="470"/>
      <c r="AP52" s="470" t="str">
        <f ca="1">IF(AND('Mapa final'!$K$55="Media",'Mapa final'!$O$55="Mayor"),CONCATENATE("R",'Mapa final'!$A$55),"")</f>
        <v/>
      </c>
      <c r="AQ52" s="470"/>
      <c r="AR52" s="470" t="str">
        <f ca="1">IF(AND('Mapa final'!$K$58="Media",'Mapa final'!$O$58="Mayor"),CONCATENATE("R",'Mapa final'!$A$58),"")</f>
        <v>R19</v>
      </c>
      <c r="AS52" s="470"/>
      <c r="AT52" s="470" t="str">
        <f ca="1">IF(AND('Mapa final'!$K$61="Media",'Mapa final'!$O$61="Mayor"),CONCATENATE("R",'Mapa final'!$A$61),"")</f>
        <v/>
      </c>
      <c r="AU52" s="470"/>
      <c r="AV52" s="470" t="str">
        <f ca="1">IF(AND('Mapa final'!$K$64="Media",'Mapa final'!$O$64="Mayor"),CONCATENATE("R",'Mapa final'!$A$64),"")</f>
        <v/>
      </c>
      <c r="AW52" s="471"/>
      <c r="AX52" s="466" t="str">
        <f ca="1">IF(AND('Mapa final'!$K$52="Media",'Mapa final'!$O$52="Catastrófico"),CONCATENATE("R",'Mapa final'!$A$52),"")</f>
        <v/>
      </c>
      <c r="AY52" s="464"/>
      <c r="AZ52" s="464" t="str">
        <f ca="1">IF(AND('Mapa final'!$K$55="Media",'Mapa final'!$O$55="Catastrófico"),CONCATENATE("R",'Mapa final'!$A$55),"")</f>
        <v/>
      </c>
      <c r="BA52" s="464"/>
      <c r="BB52" s="464" t="str">
        <f ca="1">IF(AND('Mapa final'!$K$58="Media",'Mapa final'!$O$58="Catastrófico"),CONCATENATE("R",'Mapa final'!$A$58),"")</f>
        <v/>
      </c>
      <c r="BC52" s="464"/>
      <c r="BD52" s="464" t="str">
        <f ca="1">IF(AND('Mapa final'!$K$61="Media",'Mapa final'!$O$61="Catastrófico"),CONCATENATE("R",'Mapa final'!$A$61),"")</f>
        <v/>
      </c>
      <c r="BE52" s="464"/>
      <c r="BF52" s="464" t="str">
        <f ca="1">IF(AND('Mapa final'!$K$64="Media",'Mapa final'!$O$64="Catastrófico"),CONCATENATE("R",'Mapa final'!$A$64),"")</f>
        <v/>
      </c>
      <c r="BG52" s="465"/>
      <c r="BH52" s="41"/>
      <c r="BI52" s="507"/>
      <c r="BJ52" s="508"/>
      <c r="BK52" s="508"/>
      <c r="BL52" s="508"/>
      <c r="BM52" s="508"/>
      <c r="BN52" s="509"/>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row>
    <row r="53" spans="1:100" ht="15" customHeight="1" thickBot="1" x14ac:dyDescent="0.3">
      <c r="A53" s="41"/>
      <c r="B53" s="546"/>
      <c r="C53" s="546"/>
      <c r="D53" s="303"/>
      <c r="E53" s="533"/>
      <c r="F53" s="534"/>
      <c r="G53" s="534"/>
      <c r="H53" s="534"/>
      <c r="I53" s="535"/>
      <c r="J53" s="469"/>
      <c r="K53" s="467"/>
      <c r="L53" s="467"/>
      <c r="M53" s="467"/>
      <c r="N53" s="467"/>
      <c r="O53" s="467"/>
      <c r="P53" s="467"/>
      <c r="Q53" s="467"/>
      <c r="R53" s="467"/>
      <c r="S53" s="468"/>
      <c r="T53" s="469"/>
      <c r="U53" s="467"/>
      <c r="V53" s="467"/>
      <c r="W53" s="467"/>
      <c r="X53" s="467"/>
      <c r="Y53" s="467"/>
      <c r="Z53" s="467"/>
      <c r="AA53" s="467"/>
      <c r="AB53" s="467"/>
      <c r="AC53" s="468"/>
      <c r="AD53" s="469"/>
      <c r="AE53" s="467"/>
      <c r="AF53" s="467"/>
      <c r="AG53" s="467"/>
      <c r="AH53" s="467"/>
      <c r="AI53" s="467"/>
      <c r="AJ53" s="467"/>
      <c r="AK53" s="467"/>
      <c r="AL53" s="467"/>
      <c r="AM53" s="468"/>
      <c r="AN53" s="472"/>
      <c r="AO53" s="470"/>
      <c r="AP53" s="470"/>
      <c r="AQ53" s="470"/>
      <c r="AR53" s="470"/>
      <c r="AS53" s="470"/>
      <c r="AT53" s="470"/>
      <c r="AU53" s="470"/>
      <c r="AV53" s="470"/>
      <c r="AW53" s="471"/>
      <c r="AX53" s="466"/>
      <c r="AY53" s="464"/>
      <c r="AZ53" s="464"/>
      <c r="BA53" s="464"/>
      <c r="BB53" s="464"/>
      <c r="BC53" s="464"/>
      <c r="BD53" s="464"/>
      <c r="BE53" s="464"/>
      <c r="BF53" s="464"/>
      <c r="BG53" s="465"/>
      <c r="BH53" s="41"/>
      <c r="BI53" s="510"/>
      <c r="BJ53" s="511"/>
      <c r="BK53" s="511"/>
      <c r="BL53" s="511"/>
      <c r="BM53" s="511"/>
      <c r="BN53" s="512"/>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row>
    <row r="54" spans="1:100" ht="15" customHeight="1" x14ac:dyDescent="0.25">
      <c r="A54" s="41"/>
      <c r="B54" s="546"/>
      <c r="C54" s="546"/>
      <c r="D54" s="303"/>
      <c r="E54" s="533"/>
      <c r="F54" s="534"/>
      <c r="G54" s="534"/>
      <c r="H54" s="534"/>
      <c r="I54" s="535"/>
      <c r="J54" s="469" t="str">
        <f ca="1">IF(AND('Mapa final'!$K$67="Media",'Mapa final'!$O$67="Mayor"),CONCATENATE("R",'Mapa final'!$A$67),"")</f>
        <v/>
      </c>
      <c r="K54" s="467"/>
      <c r="L54" s="467" t="str">
        <f ca="1">IF(AND('Mapa final'!$K$70="Media",'Mapa final'!$O$70="Mayor"),CONCATENATE("R",'Mapa final'!$A$70),"")</f>
        <v>R23</v>
      </c>
      <c r="M54" s="467"/>
      <c r="N54" s="467" t="str">
        <f ca="1">IF(AND('Mapa final'!$K$73="Media",'Mapa final'!$O$73="Mayor"),CONCATENATE("R",'Mapa final'!$A$73),"")</f>
        <v/>
      </c>
      <c r="O54" s="467"/>
      <c r="P54" s="467" t="str">
        <f ca="1">IF(AND('Mapa final'!$K$76="Media",'Mapa final'!$O$76="Mayor"),CONCATENATE("R",'Mapa final'!$A$76),"")</f>
        <v/>
      </c>
      <c r="Q54" s="467"/>
      <c r="R54" s="467" t="str">
        <f ca="1">IF(AND('Mapa final'!$K$79="Media",'Mapa final'!$O$79="Mayor"),CONCATENATE("R",'Mapa final'!$A$79),"")</f>
        <v/>
      </c>
      <c r="S54" s="468"/>
      <c r="T54" s="469" t="str">
        <f ca="1">IF(AND('Mapa final'!$K$67="Media",'Mapa final'!$O$67="Mayor"),CONCATENATE("R",'Mapa final'!$A$67),"")</f>
        <v/>
      </c>
      <c r="U54" s="467"/>
      <c r="V54" s="467" t="str">
        <f ca="1">IF(AND('Mapa final'!$K$70="Media",'Mapa final'!$O$70="Mayor"),CONCATENATE("R",'Mapa final'!$A$70),"")</f>
        <v>R23</v>
      </c>
      <c r="W54" s="467"/>
      <c r="X54" s="467" t="str">
        <f ca="1">IF(AND('Mapa final'!$K$73="Media",'Mapa final'!$O$73="Mayor"),CONCATENATE("R",'Mapa final'!$A$73),"")</f>
        <v/>
      </c>
      <c r="Y54" s="467"/>
      <c r="Z54" s="467" t="str">
        <f ca="1">IF(AND('Mapa final'!$K$76="Media",'Mapa final'!$O$76="Mayor"),CONCATENATE("R",'Mapa final'!$A$76),"")</f>
        <v/>
      </c>
      <c r="AA54" s="467"/>
      <c r="AB54" s="467" t="str">
        <f ca="1">IF(AND('Mapa final'!$K$79="Media",'Mapa final'!$O$79="Mayor"),CONCATENATE("R",'Mapa final'!$A$79),"")</f>
        <v/>
      </c>
      <c r="AC54" s="468"/>
      <c r="AD54" s="469" t="str">
        <f ca="1">IF(AND('Mapa final'!$K$67="Media",'Mapa final'!$O$67="Mayor"),CONCATENATE("R",'Mapa final'!$A$67),"")</f>
        <v/>
      </c>
      <c r="AE54" s="467"/>
      <c r="AF54" s="467" t="str">
        <f ca="1">IF(AND('Mapa final'!$K$70="Media",'Mapa final'!$O$70="Mayor"),CONCATENATE("R",'Mapa final'!$A$70),"")</f>
        <v>R23</v>
      </c>
      <c r="AG54" s="467"/>
      <c r="AH54" s="467" t="str">
        <f ca="1">IF(AND('Mapa final'!$K$73="Media",'Mapa final'!$O$73="Mayor"),CONCATENATE("R",'Mapa final'!$A$73),"")</f>
        <v/>
      </c>
      <c r="AI54" s="467"/>
      <c r="AJ54" s="467" t="str">
        <f ca="1">IF(AND('Mapa final'!$K$76="Media",'Mapa final'!$O$76="Mayor"),CONCATENATE("R",'Mapa final'!$A$76),"")</f>
        <v/>
      </c>
      <c r="AK54" s="467"/>
      <c r="AL54" s="467" t="str">
        <f ca="1">IF(AND('Mapa final'!$K$79="Media",'Mapa final'!$O$79="Mayor"),CONCATENATE("R",'Mapa final'!$A$79),"")</f>
        <v/>
      </c>
      <c r="AM54" s="468"/>
      <c r="AN54" s="472" t="str">
        <f ca="1">IF(AND('Mapa final'!$K$67="Media",'Mapa final'!$O$67="Mayor"),CONCATENATE("R",'Mapa final'!$A$67),"")</f>
        <v/>
      </c>
      <c r="AO54" s="470"/>
      <c r="AP54" s="470" t="str">
        <f ca="1">IF(AND('Mapa final'!$K$70="Media",'Mapa final'!$O$70="Mayor"),CONCATENATE("R",'Mapa final'!$A$70),"")</f>
        <v>R23</v>
      </c>
      <c r="AQ54" s="470"/>
      <c r="AR54" s="470" t="str">
        <f ca="1">IF(AND('Mapa final'!$K$73="Media",'Mapa final'!$O$73="Mayor"),CONCATENATE("R",'Mapa final'!$A$73),"")</f>
        <v/>
      </c>
      <c r="AS54" s="470"/>
      <c r="AT54" s="470" t="str">
        <f ca="1">IF(AND('Mapa final'!$K$76="Media",'Mapa final'!$O$76="Mayor"),CONCATENATE("R",'Mapa final'!$A$76),"")</f>
        <v/>
      </c>
      <c r="AU54" s="470"/>
      <c r="AV54" s="470" t="str">
        <f ca="1">IF(AND('Mapa final'!$K$79="Media",'Mapa final'!$O$79="Mayor"),CONCATENATE("R",'Mapa final'!$A$79),"")</f>
        <v/>
      </c>
      <c r="AW54" s="471"/>
      <c r="AX54" s="466" t="str">
        <f ca="1">IF(AND('Mapa final'!$K$67="Media",'Mapa final'!$O$67="Catastrófico"),CONCATENATE("R",'Mapa final'!$A$67),"")</f>
        <v/>
      </c>
      <c r="AY54" s="464"/>
      <c r="AZ54" s="464" t="str">
        <f ca="1">IF(AND('Mapa final'!$K$70="Media",'Mapa final'!$O$70="Catastrófico"),CONCATENATE("R",'Mapa final'!$A$70),"")</f>
        <v/>
      </c>
      <c r="BA54" s="464"/>
      <c r="BB54" s="464" t="str">
        <f ca="1">IF(AND('Mapa final'!$K$73="Media",'Mapa final'!$O$73="Catastrófico"),CONCATENATE("R",'Mapa final'!$A$73),"")</f>
        <v/>
      </c>
      <c r="BC54" s="464"/>
      <c r="BD54" s="464" t="str">
        <f ca="1">IF(AND('Mapa final'!$K$76="Media",'Mapa final'!$O$76="Catastrófico"),CONCATENATE("R",'Mapa final'!$A$76),"")</f>
        <v/>
      </c>
      <c r="BE54" s="464"/>
      <c r="BF54" s="464" t="str">
        <f ca="1">IF(AND('Mapa final'!$K$79="Media",'Mapa final'!$O$79="Catastrófico"),CONCATENATE("R",'Mapa final'!$A$79),"")</f>
        <v/>
      </c>
      <c r="BG54" s="465"/>
      <c r="BH54" s="41"/>
      <c r="BI54" s="513" t="s">
        <v>75</v>
      </c>
      <c r="BJ54" s="514"/>
      <c r="BK54" s="514"/>
      <c r="BL54" s="514"/>
      <c r="BM54" s="514"/>
      <c r="BN54" s="515"/>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row>
    <row r="55" spans="1:100" ht="15" customHeight="1" x14ac:dyDescent="0.25">
      <c r="A55" s="41"/>
      <c r="B55" s="546"/>
      <c r="C55" s="546"/>
      <c r="D55" s="303"/>
      <c r="E55" s="533"/>
      <c r="F55" s="534"/>
      <c r="G55" s="534"/>
      <c r="H55" s="534"/>
      <c r="I55" s="535"/>
      <c r="J55" s="469"/>
      <c r="K55" s="467"/>
      <c r="L55" s="467"/>
      <c r="M55" s="467"/>
      <c r="N55" s="467"/>
      <c r="O55" s="467"/>
      <c r="P55" s="467"/>
      <c r="Q55" s="467"/>
      <c r="R55" s="467"/>
      <c r="S55" s="468"/>
      <c r="T55" s="469"/>
      <c r="U55" s="467"/>
      <c r="V55" s="467"/>
      <c r="W55" s="467"/>
      <c r="X55" s="467"/>
      <c r="Y55" s="467"/>
      <c r="Z55" s="467"/>
      <c r="AA55" s="467"/>
      <c r="AB55" s="467"/>
      <c r="AC55" s="468"/>
      <c r="AD55" s="469"/>
      <c r="AE55" s="467"/>
      <c r="AF55" s="467"/>
      <c r="AG55" s="467"/>
      <c r="AH55" s="467"/>
      <c r="AI55" s="467"/>
      <c r="AJ55" s="467"/>
      <c r="AK55" s="467"/>
      <c r="AL55" s="467"/>
      <c r="AM55" s="468"/>
      <c r="AN55" s="472"/>
      <c r="AO55" s="470"/>
      <c r="AP55" s="470"/>
      <c r="AQ55" s="470"/>
      <c r="AR55" s="470"/>
      <c r="AS55" s="470"/>
      <c r="AT55" s="470"/>
      <c r="AU55" s="470"/>
      <c r="AV55" s="470"/>
      <c r="AW55" s="471"/>
      <c r="AX55" s="466"/>
      <c r="AY55" s="464"/>
      <c r="AZ55" s="464"/>
      <c r="BA55" s="464"/>
      <c r="BB55" s="464"/>
      <c r="BC55" s="464"/>
      <c r="BD55" s="464"/>
      <c r="BE55" s="464"/>
      <c r="BF55" s="464"/>
      <c r="BG55" s="465"/>
      <c r="BH55" s="41"/>
      <c r="BI55" s="516"/>
      <c r="BJ55" s="517"/>
      <c r="BK55" s="517"/>
      <c r="BL55" s="517"/>
      <c r="BM55" s="517"/>
      <c r="BN55" s="518"/>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row>
    <row r="56" spans="1:100" ht="15" customHeight="1" x14ac:dyDescent="0.25">
      <c r="A56" s="41"/>
      <c r="B56" s="546"/>
      <c r="C56" s="546"/>
      <c r="D56" s="303"/>
      <c r="E56" s="533"/>
      <c r="F56" s="534"/>
      <c r="G56" s="534"/>
      <c r="H56" s="534"/>
      <c r="I56" s="535"/>
      <c r="J56" s="469" t="str">
        <f ca="1">IF(AND('Mapa final'!$K$82="Media",'Mapa final'!$O$82="Mayor"),CONCATENATE("R",'Mapa final'!$A$82),"")</f>
        <v/>
      </c>
      <c r="K56" s="467"/>
      <c r="L56" s="467" t="str">
        <f ca="1">IF(AND('Mapa final'!$K$85="Media",'Mapa final'!$O$85="Mayor"),CONCATENATE("R",'Mapa final'!$A$85),"")</f>
        <v>R28</v>
      </c>
      <c r="M56" s="467"/>
      <c r="N56" s="467" t="str">
        <f ca="1">IF(AND('Mapa final'!$K$88="Media",'Mapa final'!$O$88="Mayor"),CONCATENATE("R",'Mapa final'!$A$88),"")</f>
        <v>R29</v>
      </c>
      <c r="O56" s="467"/>
      <c r="P56" s="467" t="str">
        <f ca="1">IF(AND('Mapa final'!$K$91="Media",'Mapa final'!$O$91="Mayor"),CONCATENATE("R",'Mapa final'!$A$91),"")</f>
        <v/>
      </c>
      <c r="Q56" s="467"/>
      <c r="R56" s="467" t="str">
        <f ca="1">IF(AND('Mapa final'!$K$94="Media",'Mapa final'!$O$94="Mayor"),CONCATENATE("R",'Mapa final'!$A$94),"")</f>
        <v/>
      </c>
      <c r="S56" s="468"/>
      <c r="T56" s="469" t="str">
        <f ca="1">IF(AND('Mapa final'!$K$82="Media",'Mapa final'!$O$82="Mayor"),CONCATENATE("R",'Mapa final'!$A$82),"")</f>
        <v/>
      </c>
      <c r="U56" s="467"/>
      <c r="V56" s="467" t="str">
        <f ca="1">IF(AND('Mapa final'!$K$85="Media",'Mapa final'!$O$85="Mayor"),CONCATENATE("R",'Mapa final'!$A$85),"")</f>
        <v>R28</v>
      </c>
      <c r="W56" s="467"/>
      <c r="X56" s="467" t="str">
        <f ca="1">IF(AND('Mapa final'!$K$88="Media",'Mapa final'!$O$88="Mayor"),CONCATENATE("R",'Mapa final'!$A$88),"")</f>
        <v>R29</v>
      </c>
      <c r="Y56" s="467"/>
      <c r="Z56" s="467" t="str">
        <f ca="1">IF(AND('Mapa final'!$K$91="Media",'Mapa final'!$O$91="Mayor"),CONCATENATE("R",'Mapa final'!$A$91),"")</f>
        <v/>
      </c>
      <c r="AA56" s="467"/>
      <c r="AB56" s="467" t="str">
        <f ca="1">IF(AND('Mapa final'!$K$94="Media",'Mapa final'!$O$94="Mayor"),CONCATENATE("R",'Mapa final'!$A$94),"")</f>
        <v/>
      </c>
      <c r="AC56" s="468"/>
      <c r="AD56" s="469" t="str">
        <f ca="1">IF(AND('Mapa final'!$K$82="Media",'Mapa final'!$O$82="Mayor"),CONCATENATE("R",'Mapa final'!$A$82),"")</f>
        <v/>
      </c>
      <c r="AE56" s="467"/>
      <c r="AF56" s="467" t="str">
        <f ca="1">IF(AND('Mapa final'!$K$85="Media",'Mapa final'!$O$85="Mayor"),CONCATENATE("R",'Mapa final'!$A$85),"")</f>
        <v>R28</v>
      </c>
      <c r="AG56" s="467"/>
      <c r="AH56" s="467" t="str">
        <f ca="1">IF(AND('Mapa final'!$K$88="Media",'Mapa final'!$O$88="Mayor"),CONCATENATE("R",'Mapa final'!$A$88),"")</f>
        <v>R29</v>
      </c>
      <c r="AI56" s="467"/>
      <c r="AJ56" s="467" t="str">
        <f ca="1">IF(AND('Mapa final'!$K$91="Media",'Mapa final'!$O$91="Mayor"),CONCATENATE("R",'Mapa final'!$A$91),"")</f>
        <v/>
      </c>
      <c r="AK56" s="467"/>
      <c r="AL56" s="467" t="str">
        <f ca="1">IF(AND('Mapa final'!$K$94="Media",'Mapa final'!$O$94="Mayor"),CONCATENATE("R",'Mapa final'!$A$94),"")</f>
        <v/>
      </c>
      <c r="AM56" s="468"/>
      <c r="AN56" s="472" t="str">
        <f ca="1">IF(AND('Mapa final'!$K$82="Media",'Mapa final'!$O$82="Mayor"),CONCATENATE("R",'Mapa final'!$A$82),"")</f>
        <v/>
      </c>
      <c r="AO56" s="470"/>
      <c r="AP56" s="470" t="str">
        <f ca="1">IF(AND('Mapa final'!$K$85="Media",'Mapa final'!$O$85="Mayor"),CONCATENATE("R",'Mapa final'!$A$85),"")</f>
        <v>R28</v>
      </c>
      <c r="AQ56" s="470"/>
      <c r="AR56" s="470" t="str">
        <f ca="1">IF(AND('Mapa final'!$K$88="Media",'Mapa final'!$O$88="Mayor"),CONCATENATE("R",'Mapa final'!$A$88),"")</f>
        <v>R29</v>
      </c>
      <c r="AS56" s="470"/>
      <c r="AT56" s="470" t="str">
        <f ca="1">IF(AND('Mapa final'!$K$91="Media",'Mapa final'!$O$91="Mayor"),CONCATENATE("R",'Mapa final'!$A$91),"")</f>
        <v/>
      </c>
      <c r="AU56" s="470"/>
      <c r="AV56" s="470" t="str">
        <f ca="1">IF(AND('Mapa final'!$K$94="Media",'Mapa final'!$O$94="Mayor"),CONCATENATE("R",'Mapa final'!$A$94),"")</f>
        <v/>
      </c>
      <c r="AW56" s="471"/>
      <c r="AX56" s="466" t="str">
        <f ca="1">IF(AND('Mapa final'!$K$82="Media",'Mapa final'!$O$82="Catastrófico"),CONCATENATE("R",'Mapa final'!$A$82),"")</f>
        <v/>
      </c>
      <c r="AY56" s="464"/>
      <c r="AZ56" s="464" t="str">
        <f ca="1">IF(AND('Mapa final'!$K$85="Media",'Mapa final'!$O$85="Catastrófico"),CONCATENATE("R",'Mapa final'!$A$85),"")</f>
        <v/>
      </c>
      <c r="BA56" s="464"/>
      <c r="BB56" s="464" t="str">
        <f ca="1">IF(AND('Mapa final'!$K$88="Media",'Mapa final'!$O$88="Catastrófico"),CONCATENATE("R",'Mapa final'!$A$88),"")</f>
        <v/>
      </c>
      <c r="BC56" s="464"/>
      <c r="BD56" s="464" t="str">
        <f ca="1">IF(AND('Mapa final'!$K$91="Media",'Mapa final'!$O$91="Catastrófico"),CONCATENATE("R",'Mapa final'!$A$91),"")</f>
        <v/>
      </c>
      <c r="BE56" s="464"/>
      <c r="BF56" s="464" t="str">
        <f ca="1">IF(AND('Mapa final'!$K$94="Media",'Mapa final'!$O$94="Catastrófico"),CONCATENATE("R",'Mapa final'!$A$94),"")</f>
        <v/>
      </c>
      <c r="BG56" s="465"/>
      <c r="BH56" s="41"/>
      <c r="BI56" s="516"/>
      <c r="BJ56" s="517"/>
      <c r="BK56" s="517"/>
      <c r="BL56" s="517"/>
      <c r="BM56" s="517"/>
      <c r="BN56" s="518"/>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row>
    <row r="57" spans="1:100" ht="15" customHeight="1" x14ac:dyDescent="0.25">
      <c r="A57" s="41"/>
      <c r="B57" s="546"/>
      <c r="C57" s="546"/>
      <c r="D57" s="303"/>
      <c r="E57" s="533"/>
      <c r="F57" s="534"/>
      <c r="G57" s="534"/>
      <c r="H57" s="534"/>
      <c r="I57" s="535"/>
      <c r="J57" s="469"/>
      <c r="K57" s="467"/>
      <c r="L57" s="467"/>
      <c r="M57" s="467"/>
      <c r="N57" s="467"/>
      <c r="O57" s="467"/>
      <c r="P57" s="467"/>
      <c r="Q57" s="467"/>
      <c r="R57" s="467"/>
      <c r="S57" s="468"/>
      <c r="T57" s="469"/>
      <c r="U57" s="467"/>
      <c r="V57" s="467"/>
      <c r="W57" s="467"/>
      <c r="X57" s="467"/>
      <c r="Y57" s="467"/>
      <c r="Z57" s="467"/>
      <c r="AA57" s="467"/>
      <c r="AB57" s="467"/>
      <c r="AC57" s="468"/>
      <c r="AD57" s="469"/>
      <c r="AE57" s="467"/>
      <c r="AF57" s="467"/>
      <c r="AG57" s="467"/>
      <c r="AH57" s="467"/>
      <c r="AI57" s="467"/>
      <c r="AJ57" s="467"/>
      <c r="AK57" s="467"/>
      <c r="AL57" s="467"/>
      <c r="AM57" s="468"/>
      <c r="AN57" s="472"/>
      <c r="AO57" s="470"/>
      <c r="AP57" s="470"/>
      <c r="AQ57" s="470"/>
      <c r="AR57" s="470"/>
      <c r="AS57" s="470"/>
      <c r="AT57" s="470"/>
      <c r="AU57" s="470"/>
      <c r="AV57" s="470"/>
      <c r="AW57" s="471"/>
      <c r="AX57" s="466"/>
      <c r="AY57" s="464"/>
      <c r="AZ57" s="464"/>
      <c r="BA57" s="464"/>
      <c r="BB57" s="464"/>
      <c r="BC57" s="464"/>
      <c r="BD57" s="464"/>
      <c r="BE57" s="464"/>
      <c r="BF57" s="464"/>
      <c r="BG57" s="465"/>
      <c r="BH57" s="41"/>
      <c r="BI57" s="516"/>
      <c r="BJ57" s="517"/>
      <c r="BK57" s="517"/>
      <c r="BL57" s="517"/>
      <c r="BM57" s="517"/>
      <c r="BN57" s="518"/>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row>
    <row r="58" spans="1:100" ht="15" customHeight="1" x14ac:dyDescent="0.25">
      <c r="A58" s="41"/>
      <c r="B58" s="546"/>
      <c r="C58" s="546"/>
      <c r="D58" s="303"/>
      <c r="E58" s="533"/>
      <c r="F58" s="534"/>
      <c r="G58" s="534"/>
      <c r="H58" s="534"/>
      <c r="I58" s="535"/>
      <c r="J58" s="469" t="str">
        <f>IF(AND('Mapa final'!$K$97="Media",'Mapa final'!$O$97="Mayor"),CONCATENATE("R",'Mapa final'!$A$97),"")</f>
        <v/>
      </c>
      <c r="K58" s="467"/>
      <c r="L58" s="467" t="str">
        <f ca="1">IF(AND('Mapa final'!$K$100="Media",'Mapa final'!$O$100="Mayor"),CONCATENATE("R",'Mapa final'!$A$100),"")</f>
        <v/>
      </c>
      <c r="M58" s="467"/>
      <c r="N58" s="467" t="str">
        <f ca="1">IF(AND('Mapa final'!$K$103="Media",'Mapa final'!$O$103="Mayor"),CONCATENATE("R",'Mapa final'!$A$103),"")</f>
        <v/>
      </c>
      <c r="O58" s="467"/>
      <c r="P58" s="467" t="str">
        <f ca="1">IF(AND('Mapa final'!$K$106="Media",'Mapa final'!$O$106="Mayor"),CONCATENATE("R",'Mapa final'!$A$106),"")</f>
        <v>R35</v>
      </c>
      <c r="Q58" s="467"/>
      <c r="R58" s="467" t="str">
        <f ca="1">IF(AND('Mapa final'!$K$109="Media",'Mapa final'!$O$109="Mayor"),CONCATENATE("R",'Mapa final'!$A$109),"")</f>
        <v/>
      </c>
      <c r="S58" s="468"/>
      <c r="T58" s="469" t="str">
        <f>IF(AND('Mapa final'!$K$97="Media",'Mapa final'!$O$97="Mayor"),CONCATENATE("R",'Mapa final'!$A$97),"")</f>
        <v/>
      </c>
      <c r="U58" s="467"/>
      <c r="V58" s="467" t="str">
        <f ca="1">IF(AND('Mapa final'!$K$100="Media",'Mapa final'!$O$100="Mayor"),CONCATENATE("R",'Mapa final'!$A$100),"")</f>
        <v/>
      </c>
      <c r="W58" s="467"/>
      <c r="X58" s="467" t="str">
        <f ca="1">IF(AND('Mapa final'!$K$103="Media",'Mapa final'!$O$103="Mayor"),CONCATENATE("R",'Mapa final'!$A$103),"")</f>
        <v/>
      </c>
      <c r="Y58" s="467"/>
      <c r="Z58" s="467" t="str">
        <f ca="1">IF(AND('Mapa final'!$K$106="Media",'Mapa final'!$O$106="Mayor"),CONCATENATE("R",'Mapa final'!$A$106),"")</f>
        <v>R35</v>
      </c>
      <c r="AA58" s="467"/>
      <c r="AB58" s="467" t="str">
        <f ca="1">IF(AND('Mapa final'!$K$109="Media",'Mapa final'!$O$109="Mayor"),CONCATENATE("R",'Mapa final'!$A$109),"")</f>
        <v/>
      </c>
      <c r="AC58" s="468"/>
      <c r="AD58" s="469" t="str">
        <f>IF(AND('Mapa final'!$K$97="Media",'Mapa final'!$O$97="Mayor"),CONCATENATE("R",'Mapa final'!$A$97),"")</f>
        <v/>
      </c>
      <c r="AE58" s="467"/>
      <c r="AF58" s="467" t="str">
        <f ca="1">IF(AND('Mapa final'!$K$100="Media",'Mapa final'!$O$100="Mayor"),CONCATENATE("R",'Mapa final'!$A$100),"")</f>
        <v/>
      </c>
      <c r="AG58" s="467"/>
      <c r="AH58" s="467" t="str">
        <f ca="1">IF(AND('Mapa final'!$K$103="Media",'Mapa final'!$O$103="Mayor"),CONCATENATE("R",'Mapa final'!$A$103),"")</f>
        <v/>
      </c>
      <c r="AI58" s="467"/>
      <c r="AJ58" s="467" t="str">
        <f ca="1">IF(AND('Mapa final'!$K$106="Media",'Mapa final'!$O$106="Mayor"),CONCATENATE("R",'Mapa final'!$A$106),"")</f>
        <v>R35</v>
      </c>
      <c r="AK58" s="467"/>
      <c r="AL58" s="467" t="str">
        <f ca="1">IF(AND('Mapa final'!$K$109="Media",'Mapa final'!$O$109="Mayor"),CONCATENATE("R",'Mapa final'!$A$109),"")</f>
        <v/>
      </c>
      <c r="AM58" s="468"/>
      <c r="AN58" s="472" t="str">
        <f>IF(AND('Mapa final'!$K$97="Media",'Mapa final'!$O$97="Mayor"),CONCATENATE("R",'Mapa final'!$A$97),"")</f>
        <v/>
      </c>
      <c r="AO58" s="470"/>
      <c r="AP58" s="470" t="str">
        <f ca="1">IF(AND('Mapa final'!$K$100="Media",'Mapa final'!$O$100="Mayor"),CONCATENATE("R",'Mapa final'!$A$100),"")</f>
        <v/>
      </c>
      <c r="AQ58" s="470"/>
      <c r="AR58" s="470" t="str">
        <f ca="1">IF(AND('Mapa final'!$K$103="Media",'Mapa final'!$O$103="Mayor"),CONCATENATE("R",'Mapa final'!$A$103),"")</f>
        <v/>
      </c>
      <c r="AS58" s="470"/>
      <c r="AT58" s="470" t="str">
        <f ca="1">IF(AND('Mapa final'!$K$106="Media",'Mapa final'!$O$106="Mayor"),CONCATENATE("R",'Mapa final'!$A$106),"")</f>
        <v>R35</v>
      </c>
      <c r="AU58" s="470"/>
      <c r="AV58" s="470" t="str">
        <f ca="1">IF(AND('Mapa final'!$K$109="Media",'Mapa final'!$O$109="Mayor"),CONCATENATE("R",'Mapa final'!$A$109),"")</f>
        <v/>
      </c>
      <c r="AW58" s="471"/>
      <c r="AX58" s="466" t="str">
        <f>IF(AND('Mapa final'!$K$97="Media",'Mapa final'!$O$97="Catastrófico"),CONCATENATE("R",'Mapa final'!$A$97),"")</f>
        <v/>
      </c>
      <c r="AY58" s="464"/>
      <c r="AZ58" s="464" t="str">
        <f ca="1">IF(AND('Mapa final'!$K$100="Media",'Mapa final'!$O$100="Catastrófico"),CONCATENATE("R",'Mapa final'!$A$100),"")</f>
        <v/>
      </c>
      <c r="BA58" s="464"/>
      <c r="BB58" s="464" t="str">
        <f ca="1">IF(AND('Mapa final'!$K$103="Media",'Mapa final'!$O$103="Catastrófico"),CONCATENATE("R",'Mapa final'!$A$103),"")</f>
        <v/>
      </c>
      <c r="BC58" s="464"/>
      <c r="BD58" s="464" t="str">
        <f ca="1">IF(AND('Mapa final'!$K$106="Media",'Mapa final'!$O$106="Catastrófico"),CONCATENATE("R",'Mapa final'!$A$106),"")</f>
        <v/>
      </c>
      <c r="BE58" s="464"/>
      <c r="BF58" s="464" t="str">
        <f ca="1">IF(AND('Mapa final'!$K$109="Media",'Mapa final'!$O$109="Catastrófico"),CONCATENATE("R",'Mapa final'!$A$109),"")</f>
        <v/>
      </c>
      <c r="BG58" s="465"/>
      <c r="BH58" s="41"/>
      <c r="BI58" s="516"/>
      <c r="BJ58" s="517"/>
      <c r="BK58" s="517"/>
      <c r="BL58" s="517"/>
      <c r="BM58" s="517"/>
      <c r="BN58" s="518"/>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row>
    <row r="59" spans="1:100" ht="15" customHeight="1" x14ac:dyDescent="0.25">
      <c r="A59" s="41"/>
      <c r="B59" s="546"/>
      <c r="C59" s="546"/>
      <c r="D59" s="303"/>
      <c r="E59" s="533"/>
      <c r="F59" s="534"/>
      <c r="G59" s="534"/>
      <c r="H59" s="534"/>
      <c r="I59" s="535"/>
      <c r="J59" s="469"/>
      <c r="K59" s="467"/>
      <c r="L59" s="467"/>
      <c r="M59" s="467"/>
      <c r="N59" s="467"/>
      <c r="O59" s="467"/>
      <c r="P59" s="467"/>
      <c r="Q59" s="467"/>
      <c r="R59" s="467"/>
      <c r="S59" s="468"/>
      <c r="T59" s="469"/>
      <c r="U59" s="467"/>
      <c r="V59" s="467"/>
      <c r="W59" s="467"/>
      <c r="X59" s="467"/>
      <c r="Y59" s="467"/>
      <c r="Z59" s="467"/>
      <c r="AA59" s="467"/>
      <c r="AB59" s="467"/>
      <c r="AC59" s="468"/>
      <c r="AD59" s="469"/>
      <c r="AE59" s="467"/>
      <c r="AF59" s="467"/>
      <c r="AG59" s="467"/>
      <c r="AH59" s="467"/>
      <c r="AI59" s="467"/>
      <c r="AJ59" s="467"/>
      <c r="AK59" s="467"/>
      <c r="AL59" s="467"/>
      <c r="AM59" s="468"/>
      <c r="AN59" s="472"/>
      <c r="AO59" s="470"/>
      <c r="AP59" s="470"/>
      <c r="AQ59" s="470"/>
      <c r="AR59" s="470"/>
      <c r="AS59" s="470"/>
      <c r="AT59" s="470"/>
      <c r="AU59" s="470"/>
      <c r="AV59" s="470"/>
      <c r="AW59" s="471"/>
      <c r="AX59" s="466"/>
      <c r="AY59" s="464"/>
      <c r="AZ59" s="464"/>
      <c r="BA59" s="464"/>
      <c r="BB59" s="464"/>
      <c r="BC59" s="464"/>
      <c r="BD59" s="464"/>
      <c r="BE59" s="464"/>
      <c r="BF59" s="464"/>
      <c r="BG59" s="465"/>
      <c r="BH59" s="41"/>
      <c r="BI59" s="516"/>
      <c r="BJ59" s="517"/>
      <c r="BK59" s="517"/>
      <c r="BL59" s="517"/>
      <c r="BM59" s="517"/>
      <c r="BN59" s="518"/>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row>
    <row r="60" spans="1:100" ht="15" customHeight="1" x14ac:dyDescent="0.25">
      <c r="A60" s="41"/>
      <c r="B60" s="546"/>
      <c r="C60" s="546"/>
      <c r="D60" s="303"/>
      <c r="E60" s="533"/>
      <c r="F60" s="534"/>
      <c r="G60" s="534"/>
      <c r="H60" s="534"/>
      <c r="I60" s="535"/>
      <c r="J60" s="469" t="str">
        <f ca="1">IF(AND('Mapa final'!$K$112="Media",'Mapa final'!$O$112="Mayor"),CONCATENATE("R",'Mapa final'!$A$112),"")</f>
        <v/>
      </c>
      <c r="K60" s="467"/>
      <c r="L60" s="467" t="str">
        <f ca="1">IF(AND('Mapa final'!$K$115="Media",'Mapa final'!$O$115="Mayor"),CONCATENATE("R",'Mapa final'!$A$115),"")</f>
        <v/>
      </c>
      <c r="M60" s="467"/>
      <c r="N60" s="467" t="str">
        <f ca="1">IF(AND('Mapa final'!$K$118="Media",'Mapa final'!$O$118="Mayor"),CONCATENATE("R",'Mapa final'!$A$118),"")</f>
        <v/>
      </c>
      <c r="O60" s="467"/>
      <c r="P60" s="467" t="str">
        <f ca="1">IF(AND('Mapa final'!$K$121="Media",'Mapa final'!$O$121="Mayor"),CONCATENATE("R",'Mapa final'!$A$121),"")</f>
        <v/>
      </c>
      <c r="Q60" s="467"/>
      <c r="R60" s="467" t="str">
        <f ca="1">IF(AND('Mapa final'!$K$124="Media",'Mapa final'!$O$124="Mayor"),CONCATENATE("R",'Mapa final'!$A$124),"")</f>
        <v/>
      </c>
      <c r="S60" s="468"/>
      <c r="T60" s="469" t="str">
        <f ca="1">IF(AND('Mapa final'!$K$112="Media",'Mapa final'!$O$112="Mayor"),CONCATENATE("R",'Mapa final'!$A$112),"")</f>
        <v/>
      </c>
      <c r="U60" s="467"/>
      <c r="V60" s="467" t="str">
        <f ca="1">IF(AND('Mapa final'!$K$115="Media",'Mapa final'!$O$115="Mayor"),CONCATENATE("R",'Mapa final'!$A$115),"")</f>
        <v/>
      </c>
      <c r="W60" s="467"/>
      <c r="X60" s="467" t="str">
        <f ca="1">IF(AND('Mapa final'!$K$118="Media",'Mapa final'!$O$118="Mayor"),CONCATENATE("R",'Mapa final'!$A$118),"")</f>
        <v/>
      </c>
      <c r="Y60" s="467"/>
      <c r="Z60" s="467" t="str">
        <f ca="1">IF(AND('Mapa final'!$K$121="Media",'Mapa final'!$O$121="Mayor"),CONCATENATE("R",'Mapa final'!$A$121),"")</f>
        <v/>
      </c>
      <c r="AA60" s="467"/>
      <c r="AB60" s="467" t="str">
        <f ca="1">IF(AND('Mapa final'!$K$124="Media",'Mapa final'!$O$124="Mayor"),CONCATENATE("R",'Mapa final'!$A$124),"")</f>
        <v/>
      </c>
      <c r="AC60" s="468"/>
      <c r="AD60" s="469" t="str">
        <f ca="1">IF(AND('Mapa final'!$K$112="Media",'Mapa final'!$O$112="Mayor"),CONCATENATE("R",'Mapa final'!$A$112),"")</f>
        <v/>
      </c>
      <c r="AE60" s="467"/>
      <c r="AF60" s="467" t="str">
        <f ca="1">IF(AND('Mapa final'!$K$115="Media",'Mapa final'!$O$115="Mayor"),CONCATENATE("R",'Mapa final'!$A$115),"")</f>
        <v/>
      </c>
      <c r="AG60" s="467"/>
      <c r="AH60" s="467" t="str">
        <f ca="1">IF(AND('Mapa final'!$K$118="Media",'Mapa final'!$O$118="Mayor"),CONCATENATE("R",'Mapa final'!$A$118),"")</f>
        <v/>
      </c>
      <c r="AI60" s="467"/>
      <c r="AJ60" s="467" t="str">
        <f ca="1">IF(AND('Mapa final'!$K$121="Media",'Mapa final'!$O$121="Mayor"),CONCATENATE("R",'Mapa final'!$A$121),"")</f>
        <v/>
      </c>
      <c r="AK60" s="467"/>
      <c r="AL60" s="467" t="str">
        <f ca="1">IF(AND('Mapa final'!$K$124="Media",'Mapa final'!$O$124="Mayor"),CONCATENATE("R",'Mapa final'!$A$124),"")</f>
        <v/>
      </c>
      <c r="AM60" s="468"/>
      <c r="AN60" s="472" t="str">
        <f ca="1">IF(AND('Mapa final'!$K$112="Media",'Mapa final'!$O$112="Mayor"),CONCATENATE("R",'Mapa final'!$A$112),"")</f>
        <v/>
      </c>
      <c r="AO60" s="470"/>
      <c r="AP60" s="470" t="str">
        <f ca="1">IF(AND('Mapa final'!$K$115="Media",'Mapa final'!$O$115="Mayor"),CONCATENATE("R",'Mapa final'!$A$115),"")</f>
        <v/>
      </c>
      <c r="AQ60" s="470"/>
      <c r="AR60" s="470" t="str">
        <f ca="1">IF(AND('Mapa final'!$K$118="Media",'Mapa final'!$O$118="Mayor"),CONCATENATE("R",'Mapa final'!$A$118),"")</f>
        <v/>
      </c>
      <c r="AS60" s="470"/>
      <c r="AT60" s="470" t="str">
        <f ca="1">IF(AND('Mapa final'!$K$121="Media",'Mapa final'!$O$121="Mayor"),CONCATENATE("R",'Mapa final'!$A$121),"")</f>
        <v/>
      </c>
      <c r="AU60" s="470"/>
      <c r="AV60" s="470" t="str">
        <f ca="1">IF(AND('Mapa final'!$K$124="Media",'Mapa final'!$O$124="Mayor"),CONCATENATE("R",'Mapa final'!$A$124),"")</f>
        <v/>
      </c>
      <c r="AW60" s="471"/>
      <c r="AX60" s="466" t="str">
        <f ca="1">IF(AND('Mapa final'!$K$112="Media",'Mapa final'!$O$112="Catastrófico"),CONCATENATE("R",'Mapa final'!$A$112),"")</f>
        <v/>
      </c>
      <c r="AY60" s="464"/>
      <c r="AZ60" s="464" t="str">
        <f ca="1">IF(AND('Mapa final'!$K$115="Media",'Mapa final'!$O$115="Catastrófico"),CONCATENATE("R",'Mapa final'!$A$115),"")</f>
        <v/>
      </c>
      <c r="BA60" s="464"/>
      <c r="BB60" s="464" t="str">
        <f ca="1">IF(AND('Mapa final'!$K$118="Media",'Mapa final'!$O$118="Catastrófico"),CONCATENATE("R",'Mapa final'!$A$118),"")</f>
        <v/>
      </c>
      <c r="BC60" s="464"/>
      <c r="BD60" s="464" t="str">
        <f ca="1">IF(AND('Mapa final'!$K$121="Media",'Mapa final'!$O$121="Catastrófico"),CONCATENATE("R",'Mapa final'!$A$121),"")</f>
        <v/>
      </c>
      <c r="BE60" s="464"/>
      <c r="BF60" s="464" t="str">
        <f ca="1">IF(AND('Mapa final'!$K$124="Media",'Mapa final'!$O$124="Catastrófico"),CONCATENATE("R",'Mapa final'!$A$124),"")</f>
        <v/>
      </c>
      <c r="BG60" s="465"/>
      <c r="BH60" s="41"/>
      <c r="BI60" s="516"/>
      <c r="BJ60" s="517"/>
      <c r="BK60" s="517"/>
      <c r="BL60" s="517"/>
      <c r="BM60" s="517"/>
      <c r="BN60" s="518"/>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row>
    <row r="61" spans="1:100" ht="15" customHeight="1" x14ac:dyDescent="0.25">
      <c r="A61" s="41"/>
      <c r="B61" s="546"/>
      <c r="C61" s="546"/>
      <c r="D61" s="303"/>
      <c r="E61" s="533"/>
      <c r="F61" s="534"/>
      <c r="G61" s="534"/>
      <c r="H61" s="534"/>
      <c r="I61" s="535"/>
      <c r="J61" s="469"/>
      <c r="K61" s="467"/>
      <c r="L61" s="467"/>
      <c r="M61" s="467"/>
      <c r="N61" s="467"/>
      <c r="O61" s="467"/>
      <c r="P61" s="467"/>
      <c r="Q61" s="467"/>
      <c r="R61" s="467"/>
      <c r="S61" s="468"/>
      <c r="T61" s="469"/>
      <c r="U61" s="467"/>
      <c r="V61" s="467"/>
      <c r="W61" s="467"/>
      <c r="X61" s="467"/>
      <c r="Y61" s="467"/>
      <c r="Z61" s="467"/>
      <c r="AA61" s="467"/>
      <c r="AB61" s="467"/>
      <c r="AC61" s="468"/>
      <c r="AD61" s="469"/>
      <c r="AE61" s="467"/>
      <c r="AF61" s="467"/>
      <c r="AG61" s="467"/>
      <c r="AH61" s="467"/>
      <c r="AI61" s="467"/>
      <c r="AJ61" s="467"/>
      <c r="AK61" s="467"/>
      <c r="AL61" s="467"/>
      <c r="AM61" s="468"/>
      <c r="AN61" s="472"/>
      <c r="AO61" s="470"/>
      <c r="AP61" s="470"/>
      <c r="AQ61" s="470"/>
      <c r="AR61" s="470"/>
      <c r="AS61" s="470"/>
      <c r="AT61" s="470"/>
      <c r="AU61" s="470"/>
      <c r="AV61" s="470"/>
      <c r="AW61" s="471"/>
      <c r="AX61" s="466"/>
      <c r="AY61" s="464"/>
      <c r="AZ61" s="464"/>
      <c r="BA61" s="464"/>
      <c r="BB61" s="464"/>
      <c r="BC61" s="464"/>
      <c r="BD61" s="464"/>
      <c r="BE61" s="464"/>
      <c r="BF61" s="464"/>
      <c r="BG61" s="465"/>
      <c r="BH61" s="41"/>
      <c r="BI61" s="516"/>
      <c r="BJ61" s="517"/>
      <c r="BK61" s="517"/>
      <c r="BL61" s="517"/>
      <c r="BM61" s="517"/>
      <c r="BN61" s="518"/>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row>
    <row r="62" spans="1:100" ht="15" customHeight="1" x14ac:dyDescent="0.25">
      <c r="A62" s="41"/>
      <c r="B62" s="546"/>
      <c r="C62" s="546"/>
      <c r="D62" s="303"/>
      <c r="E62" s="533"/>
      <c r="F62" s="534"/>
      <c r="G62" s="534"/>
      <c r="H62" s="534"/>
      <c r="I62" s="535"/>
      <c r="J62" s="469" t="str">
        <f ca="1">IF(AND('Mapa final'!$K$127="Media",'Mapa final'!$O$127="Mayor"),CONCATENATE("R",'Mapa final'!$A$127),"")</f>
        <v>R42</v>
      </c>
      <c r="K62" s="467"/>
      <c r="L62" s="467" t="str">
        <f ca="1">IF(AND('Mapa final'!$K$130="Media",'Mapa final'!$O$130="Mayor"),CONCATENATE("R",'Mapa final'!$A$130),"")</f>
        <v/>
      </c>
      <c r="M62" s="467"/>
      <c r="N62" s="467" t="str">
        <f ca="1">IF(AND('Mapa final'!$K$133="Media",'Mapa final'!$O$133="Mayor"),CONCATENATE("R",'Mapa final'!$A$133),"")</f>
        <v>R44</v>
      </c>
      <c r="O62" s="467"/>
      <c r="P62" s="467" t="str">
        <f ca="1">IF(AND('Mapa final'!$K$136="Media",'Mapa final'!$O$136="Mayor"),CONCATENATE("R",'Mapa final'!$A$136),"")</f>
        <v/>
      </c>
      <c r="Q62" s="467"/>
      <c r="R62" s="467" t="str">
        <f ca="1">IF(AND('Mapa final'!$K$139="Media",'Mapa final'!$O$139="Mayor"),CONCATENATE("R",'Mapa final'!$A$139),"")</f>
        <v/>
      </c>
      <c r="S62" s="468"/>
      <c r="T62" s="469" t="str">
        <f ca="1">IF(AND('Mapa final'!$K$127="Media",'Mapa final'!$O$127="Mayor"),CONCATENATE("R",'Mapa final'!$A$127),"")</f>
        <v>R42</v>
      </c>
      <c r="U62" s="467"/>
      <c r="V62" s="467" t="str">
        <f ca="1">IF(AND('Mapa final'!$K$130="Media",'Mapa final'!$O$130="Mayor"),CONCATENATE("R",'Mapa final'!$A$130),"")</f>
        <v/>
      </c>
      <c r="W62" s="467"/>
      <c r="X62" s="467" t="str">
        <f ca="1">IF(AND('Mapa final'!$K$133="Media",'Mapa final'!$O$133="Mayor"),CONCATENATE("R",'Mapa final'!$A$133),"")</f>
        <v>R44</v>
      </c>
      <c r="Y62" s="467"/>
      <c r="Z62" s="467" t="str">
        <f ca="1">IF(AND('Mapa final'!$K$136="Media",'Mapa final'!$O$136="Mayor"),CONCATENATE("R",'Mapa final'!$A$136),"")</f>
        <v/>
      </c>
      <c r="AA62" s="467"/>
      <c r="AB62" s="467" t="str">
        <f ca="1">IF(AND('Mapa final'!$K$139="Media",'Mapa final'!$O$139="Mayor"),CONCATENATE("R",'Mapa final'!$A$139),"")</f>
        <v/>
      </c>
      <c r="AC62" s="468"/>
      <c r="AD62" s="469" t="str">
        <f ca="1">IF(AND('Mapa final'!$K$127="Media",'Mapa final'!$O$127="Mayor"),CONCATENATE("R",'Mapa final'!$A$127),"")</f>
        <v>R42</v>
      </c>
      <c r="AE62" s="467"/>
      <c r="AF62" s="467" t="str">
        <f ca="1">IF(AND('Mapa final'!$K$130="Media",'Mapa final'!$O$130="Mayor"),CONCATENATE("R",'Mapa final'!$A$130),"")</f>
        <v/>
      </c>
      <c r="AG62" s="467"/>
      <c r="AH62" s="467" t="str">
        <f ca="1">IF(AND('Mapa final'!$K$133="Media",'Mapa final'!$O$133="Mayor"),CONCATENATE("R",'Mapa final'!$A$133),"")</f>
        <v>R44</v>
      </c>
      <c r="AI62" s="467"/>
      <c r="AJ62" s="467" t="str">
        <f ca="1">IF(AND('Mapa final'!$K$136="Media",'Mapa final'!$O$136="Mayor"),CONCATENATE("R",'Mapa final'!$A$136),"")</f>
        <v/>
      </c>
      <c r="AK62" s="467"/>
      <c r="AL62" s="467" t="str">
        <f ca="1">IF(AND('Mapa final'!$K$139="Media",'Mapa final'!$O$139="Mayor"),CONCATENATE("R",'Mapa final'!$A$139),"")</f>
        <v/>
      </c>
      <c r="AM62" s="468"/>
      <c r="AN62" s="472" t="str">
        <f ca="1">IF(AND('Mapa final'!$K$127="Media",'Mapa final'!$O$127="Mayor"),CONCATENATE("R",'Mapa final'!$A$127),"")</f>
        <v>R42</v>
      </c>
      <c r="AO62" s="470"/>
      <c r="AP62" s="470" t="str">
        <f ca="1">IF(AND('Mapa final'!$K$130="Media",'Mapa final'!$O$130="Mayor"),CONCATENATE("R",'Mapa final'!$A$130),"")</f>
        <v/>
      </c>
      <c r="AQ62" s="470"/>
      <c r="AR62" s="470" t="str">
        <f ca="1">IF(AND('Mapa final'!$K$133="Media",'Mapa final'!$O$133="Mayor"),CONCATENATE("R",'Mapa final'!$A$133),"")</f>
        <v>R44</v>
      </c>
      <c r="AS62" s="470"/>
      <c r="AT62" s="470" t="str">
        <f ca="1">IF(AND('Mapa final'!$K$136="Media",'Mapa final'!$O$136="Mayor"),CONCATENATE("R",'Mapa final'!$A$136),"")</f>
        <v/>
      </c>
      <c r="AU62" s="470"/>
      <c r="AV62" s="470" t="str">
        <f ca="1">IF(AND('Mapa final'!$K$139="Media",'Mapa final'!$O$139="Mayor"),CONCATENATE("R",'Mapa final'!$A$139),"")</f>
        <v/>
      </c>
      <c r="AW62" s="471"/>
      <c r="AX62" s="466" t="str">
        <f ca="1">IF(AND('Mapa final'!$K$127="Media",'Mapa final'!$O$127="Catastrófico"),CONCATENATE("R",'Mapa final'!$A$127),"")</f>
        <v/>
      </c>
      <c r="AY62" s="464"/>
      <c r="AZ62" s="464" t="str">
        <f ca="1">IF(AND('Mapa final'!$K$130="Media",'Mapa final'!$O$130="Catastrófico"),CONCATENATE("R",'Mapa final'!$A$130),"")</f>
        <v/>
      </c>
      <c r="BA62" s="464"/>
      <c r="BB62" s="464" t="str">
        <f ca="1">IF(AND('Mapa final'!$K$133="Media",'Mapa final'!$O$133="Catastrófico"),CONCATENATE("R",'Mapa final'!$A$133),"")</f>
        <v/>
      </c>
      <c r="BC62" s="464"/>
      <c r="BD62" s="464" t="str">
        <f ca="1">IF(AND('Mapa final'!$K$136="Media",'Mapa final'!$O$136="Catastrófico"),CONCATENATE("R",'Mapa final'!$A$136),"")</f>
        <v/>
      </c>
      <c r="BE62" s="464"/>
      <c r="BF62" s="464" t="str">
        <f ca="1">IF(AND('Mapa final'!$K$139="Media",'Mapa final'!$O$139="Catastrófico"),CONCATENATE("R",'Mapa final'!$A$139),"")</f>
        <v/>
      </c>
      <c r="BG62" s="465"/>
      <c r="BH62" s="41"/>
      <c r="BI62" s="516"/>
      <c r="BJ62" s="517"/>
      <c r="BK62" s="517"/>
      <c r="BL62" s="517"/>
      <c r="BM62" s="517"/>
      <c r="BN62" s="518"/>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row>
    <row r="63" spans="1:100" ht="15" customHeight="1" x14ac:dyDescent="0.25">
      <c r="A63" s="41"/>
      <c r="B63" s="546"/>
      <c r="C63" s="546"/>
      <c r="D63" s="303"/>
      <c r="E63" s="533"/>
      <c r="F63" s="534"/>
      <c r="G63" s="534"/>
      <c r="H63" s="534"/>
      <c r="I63" s="535"/>
      <c r="J63" s="469"/>
      <c r="K63" s="467"/>
      <c r="L63" s="467"/>
      <c r="M63" s="467"/>
      <c r="N63" s="467"/>
      <c r="O63" s="467"/>
      <c r="P63" s="467"/>
      <c r="Q63" s="467"/>
      <c r="R63" s="467"/>
      <c r="S63" s="468"/>
      <c r="T63" s="469"/>
      <c r="U63" s="467"/>
      <c r="V63" s="467"/>
      <c r="W63" s="467"/>
      <c r="X63" s="467"/>
      <c r="Y63" s="467"/>
      <c r="Z63" s="467"/>
      <c r="AA63" s="467"/>
      <c r="AB63" s="467"/>
      <c r="AC63" s="468"/>
      <c r="AD63" s="469"/>
      <c r="AE63" s="467"/>
      <c r="AF63" s="467"/>
      <c r="AG63" s="467"/>
      <c r="AH63" s="467"/>
      <c r="AI63" s="467"/>
      <c r="AJ63" s="467"/>
      <c r="AK63" s="467"/>
      <c r="AL63" s="467"/>
      <c r="AM63" s="468"/>
      <c r="AN63" s="472"/>
      <c r="AO63" s="470"/>
      <c r="AP63" s="470"/>
      <c r="AQ63" s="470"/>
      <c r="AR63" s="470"/>
      <c r="AS63" s="470"/>
      <c r="AT63" s="470"/>
      <c r="AU63" s="470"/>
      <c r="AV63" s="470"/>
      <c r="AW63" s="471"/>
      <c r="AX63" s="466"/>
      <c r="AY63" s="464"/>
      <c r="AZ63" s="464"/>
      <c r="BA63" s="464"/>
      <c r="BB63" s="464"/>
      <c r="BC63" s="464"/>
      <c r="BD63" s="464"/>
      <c r="BE63" s="464"/>
      <c r="BF63" s="464"/>
      <c r="BG63" s="465"/>
      <c r="BH63" s="41"/>
      <c r="BI63" s="516"/>
      <c r="BJ63" s="517"/>
      <c r="BK63" s="517"/>
      <c r="BL63" s="517"/>
      <c r="BM63" s="517"/>
      <c r="BN63" s="518"/>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row>
    <row r="64" spans="1:100" ht="15" customHeight="1" x14ac:dyDescent="0.25">
      <c r="A64" s="41"/>
      <c r="B64" s="546"/>
      <c r="C64" s="546"/>
      <c r="D64" s="303"/>
      <c r="E64" s="533"/>
      <c r="F64" s="534"/>
      <c r="G64" s="534"/>
      <c r="H64" s="534"/>
      <c r="I64" s="535"/>
      <c r="J64" s="469" t="str">
        <f ca="1">IF(AND('Mapa final'!$K$142="Media",'Mapa final'!$O$142="Mayor"),CONCATENATE("R",'Mapa final'!$A$142),"")</f>
        <v/>
      </c>
      <c r="K64" s="467"/>
      <c r="L64" s="467" t="str">
        <f ca="1">IF(AND('Mapa final'!$K$145="Media",'Mapa final'!$O$145="Mayor"),CONCATENATE("R",'Mapa final'!$A$145),"")</f>
        <v/>
      </c>
      <c r="M64" s="467"/>
      <c r="N64" s="467" t="str">
        <f ca="1">IF(AND('Mapa final'!$K$148="Media",'Mapa final'!$O$148="Mayor"),CONCATENATE("R",'Mapa final'!$A$148),"")</f>
        <v/>
      </c>
      <c r="O64" s="467"/>
      <c r="P64" s="467" t="str">
        <f>IF(AND('Mapa final'!$K$151="Media",'Mapa final'!$O$151="Mayor"),CONCATENATE("R",'Mapa final'!$A$151),"")</f>
        <v/>
      </c>
      <c r="Q64" s="467"/>
      <c r="R64" s="467" t="str">
        <f>IF(AND('Mapa final'!$K$154="Media",'Mapa final'!$O$154="Mayor"),CONCATENATE("R",'Mapa final'!$A$154),"")</f>
        <v/>
      </c>
      <c r="S64" s="468"/>
      <c r="T64" s="469" t="str">
        <f ca="1">IF(AND('Mapa final'!$K$142="Media",'Mapa final'!$O$142="Mayor"),CONCATENATE("R",'Mapa final'!$A$142),"")</f>
        <v/>
      </c>
      <c r="U64" s="467"/>
      <c r="V64" s="467" t="str">
        <f ca="1">IF(AND('Mapa final'!$K$145="Media",'Mapa final'!$O$145="Mayor"),CONCATENATE("R",'Mapa final'!$A$145),"")</f>
        <v/>
      </c>
      <c r="W64" s="467"/>
      <c r="X64" s="467" t="str">
        <f ca="1">IF(AND('Mapa final'!$K$148="Media",'Mapa final'!$O$148="Mayor"),CONCATENATE("R",'Mapa final'!$A$148),"")</f>
        <v/>
      </c>
      <c r="Y64" s="467"/>
      <c r="Z64" s="467" t="str">
        <f>IF(AND('Mapa final'!$K$151="Media",'Mapa final'!$O$151="Mayor"),CONCATENATE("R",'Mapa final'!$A$151),"")</f>
        <v/>
      </c>
      <c r="AA64" s="467"/>
      <c r="AB64" s="467" t="str">
        <f>IF(AND('Mapa final'!$K$154="Media",'Mapa final'!$O$154="Mayor"),CONCATENATE("R",'Mapa final'!$A$154),"")</f>
        <v/>
      </c>
      <c r="AC64" s="468"/>
      <c r="AD64" s="469" t="str">
        <f ca="1">IF(AND('Mapa final'!$K$142="Media",'Mapa final'!$O$142="Mayor"),CONCATENATE("R",'Mapa final'!$A$142),"")</f>
        <v/>
      </c>
      <c r="AE64" s="467"/>
      <c r="AF64" s="467" t="str">
        <f ca="1">IF(AND('Mapa final'!$K$145="Media",'Mapa final'!$O$145="Mayor"),CONCATENATE("R",'Mapa final'!$A$145),"")</f>
        <v/>
      </c>
      <c r="AG64" s="467"/>
      <c r="AH64" s="467" t="str">
        <f ca="1">IF(AND('Mapa final'!$K$148="Media",'Mapa final'!$O$148="Mayor"),CONCATENATE("R",'Mapa final'!$A$148),"")</f>
        <v/>
      </c>
      <c r="AI64" s="467"/>
      <c r="AJ64" s="467" t="str">
        <f>IF(AND('Mapa final'!$K$151="Media",'Mapa final'!$O$151="Mayor"),CONCATENATE("R",'Mapa final'!$A$151),"")</f>
        <v/>
      </c>
      <c r="AK64" s="467"/>
      <c r="AL64" s="467" t="str">
        <f>IF(AND('Mapa final'!$K$154="Media",'Mapa final'!$O$154="Mayor"),CONCATENATE("R",'Mapa final'!$A$154),"")</f>
        <v/>
      </c>
      <c r="AM64" s="468"/>
      <c r="AN64" s="472" t="str">
        <f ca="1">IF(AND('Mapa final'!$K$142="Media",'Mapa final'!$O$142="Mayor"),CONCATENATE("R",'Mapa final'!$A$142),"")</f>
        <v/>
      </c>
      <c r="AO64" s="470"/>
      <c r="AP64" s="470" t="str">
        <f ca="1">IF(AND('Mapa final'!$K$145="Media",'Mapa final'!$O$145="Mayor"),CONCATENATE("R",'Mapa final'!$A$145),"")</f>
        <v/>
      </c>
      <c r="AQ64" s="470"/>
      <c r="AR64" s="470" t="str">
        <f ca="1">IF(AND('Mapa final'!$K$148="Media",'Mapa final'!$O$148="Mayor"),CONCATENATE("R",'Mapa final'!$A$148),"")</f>
        <v/>
      </c>
      <c r="AS64" s="470"/>
      <c r="AT64" s="470" t="str">
        <f>IF(AND('Mapa final'!$K$151="Media",'Mapa final'!$O$151="Mayor"),CONCATENATE("R",'Mapa final'!$A$151),"")</f>
        <v/>
      </c>
      <c r="AU64" s="470"/>
      <c r="AV64" s="470" t="str">
        <f>IF(AND('Mapa final'!$K$154="Media",'Mapa final'!$O$154="Mayor"),CONCATENATE("R",'Mapa final'!$A$154),"")</f>
        <v/>
      </c>
      <c r="AW64" s="471"/>
      <c r="AX64" s="466" t="str">
        <f ca="1">IF(AND('Mapa final'!$K$142="Media",'Mapa final'!$O$142="Catastrófico"),CONCATENATE("R",'Mapa final'!$A$142),"")</f>
        <v/>
      </c>
      <c r="AY64" s="464"/>
      <c r="AZ64" s="464" t="str">
        <f ca="1">IF(AND('Mapa final'!$K$145="Media",'Mapa final'!$O$145="Catastrófico"),CONCATENATE("R",'Mapa final'!$A$145),"")</f>
        <v/>
      </c>
      <c r="BA64" s="464"/>
      <c r="BB64" s="464" t="str">
        <f ca="1">IF(AND('Mapa final'!$K$148="Media",'Mapa final'!$O$148="Catastrófico"),CONCATENATE("R",'Mapa final'!$A$148),"")</f>
        <v/>
      </c>
      <c r="BC64" s="464"/>
      <c r="BD64" s="464" t="str">
        <f>IF(AND('Mapa final'!$K$151="Media",'Mapa final'!$O$151="Catastrófico"),CONCATENATE("R",'Mapa final'!$A$151),"")</f>
        <v/>
      </c>
      <c r="BE64" s="464"/>
      <c r="BF64" s="464" t="str">
        <f>IF(AND('Mapa final'!$K$154="Media",'Mapa final'!$O$154="Catastrófico"),CONCATENATE("R",'Mapa final'!$A$154),"")</f>
        <v/>
      </c>
      <c r="BG64" s="465"/>
      <c r="BH64" s="41"/>
      <c r="BI64" s="516"/>
      <c r="BJ64" s="517"/>
      <c r="BK64" s="517"/>
      <c r="BL64" s="517"/>
      <c r="BM64" s="517"/>
      <c r="BN64" s="518"/>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row>
    <row r="65" spans="1:100" ht="15.75" customHeight="1" thickBot="1" x14ac:dyDescent="0.3">
      <c r="A65" s="41"/>
      <c r="B65" s="546"/>
      <c r="C65" s="546"/>
      <c r="D65" s="303"/>
      <c r="E65" s="536"/>
      <c r="F65" s="537"/>
      <c r="G65" s="537"/>
      <c r="H65" s="537"/>
      <c r="I65" s="537"/>
      <c r="J65" s="479"/>
      <c r="K65" s="480"/>
      <c r="L65" s="480"/>
      <c r="M65" s="480"/>
      <c r="N65" s="480"/>
      <c r="O65" s="480"/>
      <c r="P65" s="480"/>
      <c r="Q65" s="480"/>
      <c r="R65" s="480"/>
      <c r="S65" s="481"/>
      <c r="T65" s="479"/>
      <c r="U65" s="480"/>
      <c r="V65" s="480"/>
      <c r="W65" s="480"/>
      <c r="X65" s="480"/>
      <c r="Y65" s="480"/>
      <c r="Z65" s="480"/>
      <c r="AA65" s="480"/>
      <c r="AB65" s="480"/>
      <c r="AC65" s="481"/>
      <c r="AD65" s="479"/>
      <c r="AE65" s="480"/>
      <c r="AF65" s="480"/>
      <c r="AG65" s="480"/>
      <c r="AH65" s="480"/>
      <c r="AI65" s="480"/>
      <c r="AJ65" s="480"/>
      <c r="AK65" s="480"/>
      <c r="AL65" s="480"/>
      <c r="AM65" s="481"/>
      <c r="AN65" s="473"/>
      <c r="AO65" s="474"/>
      <c r="AP65" s="474"/>
      <c r="AQ65" s="474"/>
      <c r="AR65" s="474"/>
      <c r="AS65" s="474"/>
      <c r="AT65" s="474"/>
      <c r="AU65" s="474"/>
      <c r="AV65" s="474"/>
      <c r="AW65" s="475"/>
      <c r="AX65" s="486"/>
      <c r="AY65" s="485"/>
      <c r="AZ65" s="485"/>
      <c r="BA65" s="485"/>
      <c r="BB65" s="485"/>
      <c r="BC65" s="485"/>
      <c r="BD65" s="485"/>
      <c r="BE65" s="485"/>
      <c r="BF65" s="485"/>
      <c r="BG65" s="487"/>
      <c r="BH65" s="41"/>
      <c r="BI65" s="516"/>
      <c r="BJ65" s="517"/>
      <c r="BK65" s="517"/>
      <c r="BL65" s="517"/>
      <c r="BM65" s="517"/>
      <c r="BN65" s="518"/>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row>
    <row r="66" spans="1:100" ht="15" customHeight="1" x14ac:dyDescent="0.25">
      <c r="A66" s="41"/>
      <c r="B66" s="546"/>
      <c r="C66" s="546"/>
      <c r="D66" s="303"/>
      <c r="E66" s="531" t="s">
        <v>105</v>
      </c>
      <c r="F66" s="532"/>
      <c r="G66" s="532"/>
      <c r="H66" s="532"/>
      <c r="I66" s="532"/>
      <c r="J66" s="544" t="str">
        <f ca="1">IF(AND('Mapa final'!$K$7="Baja",'Mapa final'!$O$7="Mayor"),CONCATENATE("R",'Mapa final'!$A$7),"")</f>
        <v/>
      </c>
      <c r="K66" s="492"/>
      <c r="L66" s="492" t="str">
        <f ca="1">IF(AND('Mapa final'!$K$10="Baja",'Mapa final'!$O$10="Mayor"),CONCATENATE("R",'Mapa final'!$A$10),"")</f>
        <v/>
      </c>
      <c r="M66" s="492"/>
      <c r="N66" s="492" t="str">
        <f ca="1">IF(AND('Mapa final'!$K$13="Baja",'Mapa final'!$O$13="Mayor"),CONCATENATE("R",'Mapa final'!$A$13),"")</f>
        <v/>
      </c>
      <c r="O66" s="492"/>
      <c r="P66" s="492" t="str">
        <f ca="1">IF(AND('Mapa final'!$K$16="Baja",'Mapa final'!$O$16="Mayor"),CONCATENATE("R",'Mapa final'!$A$16),"")</f>
        <v/>
      </c>
      <c r="Q66" s="492"/>
      <c r="R66" s="492" t="str">
        <f ca="1">IF(AND('Mapa final'!$K$19="Baja",'Mapa final'!$O$19="Mayor"),CONCATENATE("R",'Mapa final'!$A$19),"")</f>
        <v/>
      </c>
      <c r="S66" s="494"/>
      <c r="T66" s="476" t="str">
        <f ca="1">IF(AND('Mapa final'!$K$7="Baja",'Mapa final'!$O$7="Mayor"),CONCATENATE("R",'Mapa final'!$A$7),"")</f>
        <v/>
      </c>
      <c r="U66" s="477"/>
      <c r="V66" s="477" t="str">
        <f ca="1">IF(AND('Mapa final'!$K$10="Baja",'Mapa final'!$O$10="Mayor"),CONCATENATE("R",'Mapa final'!$A$10),"")</f>
        <v/>
      </c>
      <c r="W66" s="477"/>
      <c r="X66" s="477" t="str">
        <f ca="1">IF(AND('Mapa final'!$K$13="Baja",'Mapa final'!$O$13="Mayor"),CONCATENATE("R",'Mapa final'!$A$13),"")</f>
        <v/>
      </c>
      <c r="Y66" s="477"/>
      <c r="Z66" s="477" t="str">
        <f ca="1">IF(AND('Mapa final'!$K$16="Baja",'Mapa final'!$O$16="Mayor"),CONCATENATE("R",'Mapa final'!$A$16),"")</f>
        <v/>
      </c>
      <c r="AA66" s="477"/>
      <c r="AB66" s="477" t="str">
        <f ca="1">IF(AND('Mapa final'!$K$19="Baja",'Mapa final'!$O$19="Mayor"),CONCATENATE("R",'Mapa final'!$A$19),"")</f>
        <v/>
      </c>
      <c r="AC66" s="478"/>
      <c r="AD66" s="476" t="str">
        <f ca="1">IF(AND('Mapa final'!$K$7="Baja",'Mapa final'!$O$7="Mayor"),CONCATENATE("R",'Mapa final'!$A$7),"")</f>
        <v/>
      </c>
      <c r="AE66" s="477"/>
      <c r="AF66" s="477" t="str">
        <f ca="1">IF(AND('Mapa final'!$K$10="Baja",'Mapa final'!$O$10="Mayor"),CONCATENATE("R",'Mapa final'!$A$10),"")</f>
        <v/>
      </c>
      <c r="AG66" s="477"/>
      <c r="AH66" s="477" t="str">
        <f ca="1">IF(AND('Mapa final'!$K$13="Baja",'Mapa final'!$O$13="Mayor"),CONCATENATE("R",'Mapa final'!$A$13),"")</f>
        <v/>
      </c>
      <c r="AI66" s="477"/>
      <c r="AJ66" s="477" t="str">
        <f ca="1">IF(AND('Mapa final'!$K$16="Baja",'Mapa final'!$O$16="Mayor"),CONCATENATE("R",'Mapa final'!$A$16),"")</f>
        <v/>
      </c>
      <c r="AK66" s="477"/>
      <c r="AL66" s="477" t="str">
        <f ca="1">IF(AND('Mapa final'!$K$19="Baja",'Mapa final'!$O$19="Mayor"),CONCATENATE("R",'Mapa final'!$A$19),"")</f>
        <v/>
      </c>
      <c r="AM66" s="478"/>
      <c r="AN66" s="482" t="str">
        <f ca="1">IF(AND('Mapa final'!$K$7="Baja",'Mapa final'!$O$7="Mayor"),CONCATENATE("R",'Mapa final'!$A$7),"")</f>
        <v/>
      </c>
      <c r="AO66" s="483"/>
      <c r="AP66" s="483" t="str">
        <f ca="1">IF(AND('Mapa final'!$K$10="Baja",'Mapa final'!$O$10="Mayor"),CONCATENATE("R",'Mapa final'!$A$10),"")</f>
        <v/>
      </c>
      <c r="AQ66" s="483"/>
      <c r="AR66" s="483" t="str">
        <f ca="1">IF(AND('Mapa final'!$K$13="Baja",'Mapa final'!$O$13="Mayor"),CONCATENATE("R",'Mapa final'!$A$13),"")</f>
        <v/>
      </c>
      <c r="AS66" s="483"/>
      <c r="AT66" s="483" t="str">
        <f ca="1">IF(AND('Mapa final'!$K$16="Baja",'Mapa final'!$O$16="Mayor"),CONCATENATE("R",'Mapa final'!$A$16),"")</f>
        <v/>
      </c>
      <c r="AU66" s="483"/>
      <c r="AV66" s="483" t="str">
        <f ca="1">IF(AND('Mapa final'!$K$19="Baja",'Mapa final'!$O$19="Mayor"),CONCATENATE("R",'Mapa final'!$A$19),"")</f>
        <v/>
      </c>
      <c r="AW66" s="484"/>
      <c r="AX66" s="489" t="str">
        <f ca="1">IF(AND('Mapa final'!$K$7="Baja",'Mapa final'!$O$7="Catastrófico"),CONCATENATE("R",'Mapa final'!$A$7),"")</f>
        <v/>
      </c>
      <c r="AY66" s="488"/>
      <c r="AZ66" s="488" t="str">
        <f ca="1">IF(AND('Mapa final'!$K$10="Baja",'Mapa final'!$O$10="Catastrófico"),CONCATENATE("R",'Mapa final'!$A$10),"")</f>
        <v/>
      </c>
      <c r="BA66" s="488"/>
      <c r="BB66" s="488" t="str">
        <f ca="1">IF(AND('Mapa final'!$K$13="Baja",'Mapa final'!$O$13="Catastrófico"),CONCATENATE("R",'Mapa final'!$A$13),"")</f>
        <v/>
      </c>
      <c r="BC66" s="488"/>
      <c r="BD66" s="488" t="str">
        <f ca="1">IF(AND('Mapa final'!$K$16="Baja",'Mapa final'!$O$16="Catastrófico"),CONCATENATE("R",'Mapa final'!$A$16),"")</f>
        <v/>
      </c>
      <c r="BE66" s="488"/>
      <c r="BF66" s="488" t="str">
        <f ca="1">IF(AND('Mapa final'!$K$19="Baja",'Mapa final'!$O$19="Catastrófico"),CONCATENATE("R",'Mapa final'!$A$19),"")</f>
        <v/>
      </c>
      <c r="BG66" s="543"/>
      <c r="BH66" s="41"/>
      <c r="BI66" s="516"/>
      <c r="BJ66" s="517"/>
      <c r="BK66" s="517"/>
      <c r="BL66" s="517"/>
      <c r="BM66" s="517"/>
      <c r="BN66" s="518"/>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row>
    <row r="67" spans="1:100" ht="15" customHeight="1" x14ac:dyDescent="0.25">
      <c r="A67" s="41"/>
      <c r="B67" s="546"/>
      <c r="C67" s="546"/>
      <c r="D67" s="303"/>
      <c r="E67" s="533"/>
      <c r="F67" s="534"/>
      <c r="G67" s="534"/>
      <c r="H67" s="534"/>
      <c r="I67" s="535"/>
      <c r="J67" s="461"/>
      <c r="K67" s="462"/>
      <c r="L67" s="462"/>
      <c r="M67" s="462"/>
      <c r="N67" s="462"/>
      <c r="O67" s="462"/>
      <c r="P67" s="462"/>
      <c r="Q67" s="462"/>
      <c r="R67" s="462"/>
      <c r="S67" s="463"/>
      <c r="T67" s="469"/>
      <c r="U67" s="467"/>
      <c r="V67" s="467"/>
      <c r="W67" s="467"/>
      <c r="X67" s="467"/>
      <c r="Y67" s="467"/>
      <c r="Z67" s="467"/>
      <c r="AA67" s="467"/>
      <c r="AB67" s="467"/>
      <c r="AC67" s="468"/>
      <c r="AD67" s="469"/>
      <c r="AE67" s="467"/>
      <c r="AF67" s="467"/>
      <c r="AG67" s="467"/>
      <c r="AH67" s="467"/>
      <c r="AI67" s="467"/>
      <c r="AJ67" s="467"/>
      <c r="AK67" s="467"/>
      <c r="AL67" s="467"/>
      <c r="AM67" s="468"/>
      <c r="AN67" s="472"/>
      <c r="AO67" s="470"/>
      <c r="AP67" s="470"/>
      <c r="AQ67" s="470"/>
      <c r="AR67" s="470"/>
      <c r="AS67" s="470"/>
      <c r="AT67" s="470"/>
      <c r="AU67" s="470"/>
      <c r="AV67" s="470"/>
      <c r="AW67" s="471"/>
      <c r="AX67" s="466"/>
      <c r="AY67" s="464"/>
      <c r="AZ67" s="464"/>
      <c r="BA67" s="464"/>
      <c r="BB67" s="464"/>
      <c r="BC67" s="464"/>
      <c r="BD67" s="464"/>
      <c r="BE67" s="464"/>
      <c r="BF67" s="464"/>
      <c r="BG67" s="465"/>
      <c r="BH67" s="41"/>
      <c r="BI67" s="516"/>
      <c r="BJ67" s="517"/>
      <c r="BK67" s="517"/>
      <c r="BL67" s="517"/>
      <c r="BM67" s="517"/>
      <c r="BN67" s="518"/>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row>
    <row r="68" spans="1:100" ht="15" customHeight="1" x14ac:dyDescent="0.25">
      <c r="A68" s="41"/>
      <c r="B68" s="546"/>
      <c r="C68" s="546"/>
      <c r="D68" s="303"/>
      <c r="E68" s="533"/>
      <c r="F68" s="534"/>
      <c r="G68" s="534"/>
      <c r="H68" s="534"/>
      <c r="I68" s="535"/>
      <c r="J68" s="461" t="str">
        <f ca="1">IF(AND('Mapa final'!$K$22="Baja",'Mapa final'!$O$22="Mayor"),CONCATENATE("R",'Mapa final'!$A$22),"")</f>
        <v/>
      </c>
      <c r="K68" s="462"/>
      <c r="L68" s="462" t="str">
        <f ca="1">IF(AND('Mapa final'!$K$25="Baja",'Mapa final'!$O$25="Mayor"),CONCATENATE("R",'Mapa final'!$A$25),"")</f>
        <v/>
      </c>
      <c r="M68" s="462"/>
      <c r="N68" s="462" t="str">
        <f ca="1">IF(AND('Mapa final'!$K$28="Baja",'Mapa final'!$O$28="Mayor"),CONCATENATE("R",'Mapa final'!$A$28),"")</f>
        <v/>
      </c>
      <c r="O68" s="462"/>
      <c r="P68" s="462" t="str">
        <f ca="1">IF(AND('Mapa final'!$K$31="Baja",'Mapa final'!$O$31="Mayor"),CONCATENATE("R",'Mapa final'!$A$31),"")</f>
        <v>R10</v>
      </c>
      <c r="Q68" s="462"/>
      <c r="R68" s="462" t="str">
        <f ca="1">IF(AND('Mapa final'!$K$34="Baja",'Mapa final'!$O$34="Mayor"),CONCATENATE("R",'Mapa final'!$A$34),"")</f>
        <v/>
      </c>
      <c r="S68" s="463"/>
      <c r="T68" s="469" t="str">
        <f ca="1">IF(AND('Mapa final'!$K$22="Baja",'Mapa final'!$O$22="Mayor"),CONCATENATE("R",'Mapa final'!$A$22),"")</f>
        <v/>
      </c>
      <c r="U68" s="467"/>
      <c r="V68" s="467" t="str">
        <f ca="1">IF(AND('Mapa final'!$K$25="Baja",'Mapa final'!$O$25="Mayor"),CONCATENATE("R",'Mapa final'!$A$25),"")</f>
        <v/>
      </c>
      <c r="W68" s="467"/>
      <c r="X68" s="467" t="str">
        <f ca="1">IF(AND('Mapa final'!$K$28="Baja",'Mapa final'!$O$28="Mayor"),CONCATENATE("R",'Mapa final'!$A$28),"")</f>
        <v/>
      </c>
      <c r="Y68" s="467"/>
      <c r="Z68" s="467" t="str">
        <f ca="1">IF(AND('Mapa final'!$K$31="Baja",'Mapa final'!$O$31="Mayor"),CONCATENATE("R",'Mapa final'!$A$31),"")</f>
        <v>R10</v>
      </c>
      <c r="AA68" s="467"/>
      <c r="AB68" s="467" t="str">
        <f ca="1">IF(AND('Mapa final'!$K$34="Baja",'Mapa final'!$O$34="Mayor"),CONCATENATE("R",'Mapa final'!$A$34),"")</f>
        <v/>
      </c>
      <c r="AC68" s="468"/>
      <c r="AD68" s="469" t="str">
        <f ca="1">IF(AND('Mapa final'!$K$22="Baja",'Mapa final'!$O$22="Mayor"),CONCATENATE("R",'Mapa final'!$A$22),"")</f>
        <v/>
      </c>
      <c r="AE68" s="467"/>
      <c r="AF68" s="467" t="str">
        <f ca="1">IF(AND('Mapa final'!$K$25="Baja",'Mapa final'!$O$25="Mayor"),CONCATENATE("R",'Mapa final'!$A$25),"")</f>
        <v/>
      </c>
      <c r="AG68" s="467"/>
      <c r="AH68" s="467" t="str">
        <f ca="1">IF(AND('Mapa final'!$K$28="Baja",'Mapa final'!$O$28="Mayor"),CONCATENATE("R",'Mapa final'!$A$28),"")</f>
        <v/>
      </c>
      <c r="AI68" s="467"/>
      <c r="AJ68" s="467" t="str">
        <f ca="1">IF(AND('Mapa final'!$K$31="Baja",'Mapa final'!$O$31="Mayor"),CONCATENATE("R",'Mapa final'!$A$31),"")</f>
        <v>R10</v>
      </c>
      <c r="AK68" s="467"/>
      <c r="AL68" s="467" t="str">
        <f ca="1">IF(AND('Mapa final'!$K$34="Baja",'Mapa final'!$O$34="Mayor"),CONCATENATE("R",'Mapa final'!$A$34),"")</f>
        <v/>
      </c>
      <c r="AM68" s="468"/>
      <c r="AN68" s="472" t="str">
        <f ca="1">IF(AND('Mapa final'!$K$22="Baja",'Mapa final'!$O$22="Mayor"),CONCATENATE("R",'Mapa final'!$A$22),"")</f>
        <v/>
      </c>
      <c r="AO68" s="470"/>
      <c r="AP68" s="470" t="str">
        <f ca="1">IF(AND('Mapa final'!$K$25="Baja",'Mapa final'!$O$25="Mayor"),CONCATENATE("R",'Mapa final'!$A$25),"")</f>
        <v/>
      </c>
      <c r="AQ68" s="470"/>
      <c r="AR68" s="470" t="str">
        <f ca="1">IF(AND('Mapa final'!$K$28="Baja",'Mapa final'!$O$28="Mayor"),CONCATENATE("R",'Mapa final'!$A$28),"")</f>
        <v/>
      </c>
      <c r="AS68" s="470"/>
      <c r="AT68" s="470" t="str">
        <f ca="1">IF(AND('Mapa final'!$K$31="Baja",'Mapa final'!$O$31="Mayor"),CONCATENATE("R",'Mapa final'!$A$31),"")</f>
        <v>R10</v>
      </c>
      <c r="AU68" s="470"/>
      <c r="AV68" s="470" t="str">
        <f ca="1">IF(AND('Mapa final'!$K$34="Baja",'Mapa final'!$O$34="Mayor"),CONCATENATE("R",'Mapa final'!$A$34),"")</f>
        <v/>
      </c>
      <c r="AW68" s="471"/>
      <c r="AX68" s="466" t="str">
        <f ca="1">IF(AND('Mapa final'!$K$22="Baja",'Mapa final'!$O$22="Catastrófico"),CONCATENATE("R",'Mapa final'!$A$22),"")</f>
        <v/>
      </c>
      <c r="AY68" s="464"/>
      <c r="AZ68" s="464" t="str">
        <f ca="1">IF(AND('Mapa final'!$K$25="Baja",'Mapa final'!$O$25="Catastrófico"),CONCATENATE("R",'Mapa final'!$A$25),"")</f>
        <v/>
      </c>
      <c r="BA68" s="464"/>
      <c r="BB68" s="464" t="str">
        <f ca="1">IF(AND('Mapa final'!$K$28="Baja",'Mapa final'!$O$28="Catastrófico"),CONCATENATE("R",'Mapa final'!$A$28),"")</f>
        <v/>
      </c>
      <c r="BC68" s="464"/>
      <c r="BD68" s="464" t="str">
        <f ca="1">IF(AND('Mapa final'!$K$31="Baja",'Mapa final'!$O$31="Catastrófico"),CONCATENATE("R",'Mapa final'!$A$31),"")</f>
        <v/>
      </c>
      <c r="BE68" s="464"/>
      <c r="BF68" s="464" t="str">
        <f ca="1">IF(AND('Mapa final'!$K$34="Baja",'Mapa final'!$O$34="Catastrófico"),CONCATENATE("R",'Mapa final'!$A$34),"")</f>
        <v/>
      </c>
      <c r="BG68" s="465"/>
      <c r="BH68" s="41"/>
      <c r="BI68" s="516"/>
      <c r="BJ68" s="517"/>
      <c r="BK68" s="517"/>
      <c r="BL68" s="517"/>
      <c r="BM68" s="517"/>
      <c r="BN68" s="518"/>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row>
    <row r="69" spans="1:100" ht="15" customHeight="1" x14ac:dyDescent="0.25">
      <c r="A69" s="41"/>
      <c r="B69" s="546"/>
      <c r="C69" s="546"/>
      <c r="D69" s="303"/>
      <c r="E69" s="533"/>
      <c r="F69" s="534"/>
      <c r="G69" s="534"/>
      <c r="H69" s="534"/>
      <c r="I69" s="535"/>
      <c r="J69" s="461"/>
      <c r="K69" s="462"/>
      <c r="L69" s="462"/>
      <c r="M69" s="462"/>
      <c r="N69" s="462"/>
      <c r="O69" s="462"/>
      <c r="P69" s="462"/>
      <c r="Q69" s="462"/>
      <c r="R69" s="462"/>
      <c r="S69" s="463"/>
      <c r="T69" s="469"/>
      <c r="U69" s="467"/>
      <c r="V69" s="467"/>
      <c r="W69" s="467"/>
      <c r="X69" s="467"/>
      <c r="Y69" s="467"/>
      <c r="Z69" s="467"/>
      <c r="AA69" s="467"/>
      <c r="AB69" s="467"/>
      <c r="AC69" s="468"/>
      <c r="AD69" s="469"/>
      <c r="AE69" s="467"/>
      <c r="AF69" s="467"/>
      <c r="AG69" s="467"/>
      <c r="AH69" s="467"/>
      <c r="AI69" s="467"/>
      <c r="AJ69" s="467"/>
      <c r="AK69" s="467"/>
      <c r="AL69" s="467"/>
      <c r="AM69" s="468"/>
      <c r="AN69" s="472"/>
      <c r="AO69" s="470"/>
      <c r="AP69" s="470"/>
      <c r="AQ69" s="470"/>
      <c r="AR69" s="470"/>
      <c r="AS69" s="470"/>
      <c r="AT69" s="470"/>
      <c r="AU69" s="470"/>
      <c r="AV69" s="470"/>
      <c r="AW69" s="471"/>
      <c r="AX69" s="466"/>
      <c r="AY69" s="464"/>
      <c r="AZ69" s="464"/>
      <c r="BA69" s="464"/>
      <c r="BB69" s="464"/>
      <c r="BC69" s="464"/>
      <c r="BD69" s="464"/>
      <c r="BE69" s="464"/>
      <c r="BF69" s="464"/>
      <c r="BG69" s="465"/>
      <c r="BH69" s="41"/>
      <c r="BI69" s="516"/>
      <c r="BJ69" s="517"/>
      <c r="BK69" s="517"/>
      <c r="BL69" s="517"/>
      <c r="BM69" s="517"/>
      <c r="BN69" s="518"/>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row>
    <row r="70" spans="1:100" ht="15" customHeight="1" x14ac:dyDescent="0.25">
      <c r="A70" s="41"/>
      <c r="B70" s="546"/>
      <c r="C70" s="546"/>
      <c r="D70" s="303"/>
      <c r="E70" s="533"/>
      <c r="F70" s="534"/>
      <c r="G70" s="534"/>
      <c r="H70" s="534"/>
      <c r="I70" s="535"/>
      <c r="J70" s="461" t="str">
        <f ca="1">IF(AND('Mapa final'!$K$37="Baja",'Mapa final'!$O$37="Mayor"),CONCATENATE("R",'Mapa final'!$A$37),"")</f>
        <v/>
      </c>
      <c r="K70" s="462"/>
      <c r="L70" s="462" t="str">
        <f ca="1">IF(AND('Mapa final'!$K$40="Baja",'Mapa final'!$O$40="Mayor"),CONCATENATE("R",'Mapa final'!$A$40),"")</f>
        <v/>
      </c>
      <c r="M70" s="462"/>
      <c r="N70" s="462" t="str">
        <f ca="1">IF(AND('Mapa final'!$K$43="Baja",'Mapa final'!$O$43="Mayor"),CONCATENATE("R",'Mapa final'!$A$43),"")</f>
        <v/>
      </c>
      <c r="O70" s="462"/>
      <c r="P70" s="462" t="str">
        <f ca="1">IF(AND('Mapa final'!$K$46="Baja",'Mapa final'!$O$46="Mayor"),CONCATENATE("R",'Mapa final'!$A$46),"")</f>
        <v/>
      </c>
      <c r="Q70" s="462"/>
      <c r="R70" s="462" t="str">
        <f ca="1">IF(AND('Mapa final'!$K$49="Baja",'Mapa final'!$O$49="Mayor"),CONCATENATE("R",'Mapa final'!$A$49),"")</f>
        <v/>
      </c>
      <c r="S70" s="463"/>
      <c r="T70" s="469" t="str">
        <f ca="1">IF(AND('Mapa final'!$K$37="Baja",'Mapa final'!$O$37="Mayor"),CONCATENATE("R",'Mapa final'!$A$37),"")</f>
        <v/>
      </c>
      <c r="U70" s="467"/>
      <c r="V70" s="467" t="str">
        <f ca="1">IF(AND('Mapa final'!$K$40="Baja",'Mapa final'!$O$40="Mayor"),CONCATENATE("R",'Mapa final'!$A$40),"")</f>
        <v/>
      </c>
      <c r="W70" s="467"/>
      <c r="X70" s="467" t="str">
        <f ca="1">IF(AND('Mapa final'!$K$43="Baja",'Mapa final'!$O$43="Mayor"),CONCATENATE("R",'Mapa final'!$A$43),"")</f>
        <v/>
      </c>
      <c r="Y70" s="467"/>
      <c r="Z70" s="467" t="str">
        <f ca="1">IF(AND('Mapa final'!$K$46="Baja",'Mapa final'!$O$46="Mayor"),CONCATENATE("R",'Mapa final'!$A$46),"")</f>
        <v/>
      </c>
      <c r="AA70" s="467"/>
      <c r="AB70" s="467" t="str">
        <f ca="1">IF(AND('Mapa final'!$K$49="Baja",'Mapa final'!$O$49="Mayor"),CONCATENATE("R",'Mapa final'!$A$49),"")</f>
        <v/>
      </c>
      <c r="AC70" s="468"/>
      <c r="AD70" s="469" t="str">
        <f ca="1">IF(AND('Mapa final'!$K$37="Baja",'Mapa final'!$O$37="Mayor"),CONCATENATE("R",'Mapa final'!$A$37),"")</f>
        <v/>
      </c>
      <c r="AE70" s="467"/>
      <c r="AF70" s="467" t="str">
        <f ca="1">IF(AND('Mapa final'!$K$40="Baja",'Mapa final'!$O$40="Mayor"),CONCATENATE("R",'Mapa final'!$A$40),"")</f>
        <v/>
      </c>
      <c r="AG70" s="467"/>
      <c r="AH70" s="467" t="str">
        <f ca="1">IF(AND('Mapa final'!$K$43="Baja",'Mapa final'!$O$43="Mayor"),CONCATENATE("R",'Mapa final'!$A$43),"")</f>
        <v/>
      </c>
      <c r="AI70" s="467"/>
      <c r="AJ70" s="467" t="str">
        <f ca="1">IF(AND('Mapa final'!$K$46="Baja",'Mapa final'!$O$46="Mayor"),CONCATENATE("R",'Mapa final'!$A$46),"")</f>
        <v/>
      </c>
      <c r="AK70" s="467"/>
      <c r="AL70" s="467" t="str">
        <f ca="1">IF(AND('Mapa final'!$K$49="Baja",'Mapa final'!$O$49="Mayor"),CONCATENATE("R",'Mapa final'!$A$49),"")</f>
        <v/>
      </c>
      <c r="AM70" s="468"/>
      <c r="AN70" s="472" t="str">
        <f ca="1">IF(AND('Mapa final'!$K$37="Baja",'Mapa final'!$O$37="Mayor"),CONCATENATE("R",'Mapa final'!$A$37),"")</f>
        <v/>
      </c>
      <c r="AO70" s="470"/>
      <c r="AP70" s="470" t="str">
        <f ca="1">IF(AND('Mapa final'!$K$40="Baja",'Mapa final'!$O$40="Mayor"),CONCATENATE("R",'Mapa final'!$A$40),"")</f>
        <v/>
      </c>
      <c r="AQ70" s="470"/>
      <c r="AR70" s="470" t="str">
        <f ca="1">IF(AND('Mapa final'!$K$43="Baja",'Mapa final'!$O$43="Mayor"),CONCATENATE("R",'Mapa final'!$A$43),"")</f>
        <v/>
      </c>
      <c r="AS70" s="470"/>
      <c r="AT70" s="470" t="str">
        <f ca="1">IF(AND('Mapa final'!$K$46="Baja",'Mapa final'!$O$46="Mayor"),CONCATENATE("R",'Mapa final'!$A$46),"")</f>
        <v/>
      </c>
      <c r="AU70" s="470"/>
      <c r="AV70" s="470" t="str">
        <f ca="1">IF(AND('Mapa final'!$K$49="Baja",'Mapa final'!$O$49="Mayor"),CONCATENATE("R",'Mapa final'!$A$49),"")</f>
        <v/>
      </c>
      <c r="AW70" s="471"/>
      <c r="AX70" s="466" t="str">
        <f ca="1">IF(AND('Mapa final'!$K$37="Baja",'Mapa final'!$O$37="Catastrófico"),CONCATENATE("R",'Mapa final'!$A$37),"")</f>
        <v/>
      </c>
      <c r="AY70" s="464"/>
      <c r="AZ70" s="464" t="str">
        <f ca="1">IF(AND('Mapa final'!$K$40="Baja",'Mapa final'!$O$40="Catastrófico"),CONCATENATE("R",'Mapa final'!$A$40),"")</f>
        <v/>
      </c>
      <c r="BA70" s="464"/>
      <c r="BB70" s="464" t="str">
        <f ca="1">IF(AND('Mapa final'!$K$43="Baja",'Mapa final'!$O$43="Catastrófico"),CONCATENATE("R",'Mapa final'!$A$43),"")</f>
        <v/>
      </c>
      <c r="BC70" s="464"/>
      <c r="BD70" s="464" t="str">
        <f ca="1">IF(AND('Mapa final'!$K$46="Baja",'Mapa final'!$O$46="Catastrófico"),CONCATENATE("R",'Mapa final'!$A$46),"")</f>
        <v/>
      </c>
      <c r="BE70" s="464"/>
      <c r="BF70" s="464" t="str">
        <f ca="1">IF(AND('Mapa final'!$K$49="Baja",'Mapa final'!$O$49="Catastrófico"),CONCATENATE("R",'Mapa final'!$A$49),"")</f>
        <v/>
      </c>
      <c r="BG70" s="465"/>
      <c r="BH70" s="41"/>
      <c r="BI70" s="516"/>
      <c r="BJ70" s="517"/>
      <c r="BK70" s="517"/>
      <c r="BL70" s="517"/>
      <c r="BM70" s="517"/>
      <c r="BN70" s="518"/>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row>
    <row r="71" spans="1:100" ht="15" customHeight="1" x14ac:dyDescent="0.25">
      <c r="A71" s="41"/>
      <c r="B71" s="546"/>
      <c r="C71" s="546"/>
      <c r="D71" s="303"/>
      <c r="E71" s="533"/>
      <c r="F71" s="534"/>
      <c r="G71" s="534"/>
      <c r="H71" s="534"/>
      <c r="I71" s="535"/>
      <c r="J71" s="461"/>
      <c r="K71" s="462"/>
      <c r="L71" s="462"/>
      <c r="M71" s="462"/>
      <c r="N71" s="462"/>
      <c r="O71" s="462"/>
      <c r="P71" s="462"/>
      <c r="Q71" s="462"/>
      <c r="R71" s="462"/>
      <c r="S71" s="463"/>
      <c r="T71" s="469"/>
      <c r="U71" s="467"/>
      <c r="V71" s="467"/>
      <c r="W71" s="467"/>
      <c r="X71" s="467"/>
      <c r="Y71" s="467"/>
      <c r="Z71" s="467"/>
      <c r="AA71" s="467"/>
      <c r="AB71" s="467"/>
      <c r="AC71" s="468"/>
      <c r="AD71" s="469"/>
      <c r="AE71" s="467"/>
      <c r="AF71" s="467"/>
      <c r="AG71" s="467"/>
      <c r="AH71" s="467"/>
      <c r="AI71" s="467"/>
      <c r="AJ71" s="467"/>
      <c r="AK71" s="467"/>
      <c r="AL71" s="467"/>
      <c r="AM71" s="468"/>
      <c r="AN71" s="472"/>
      <c r="AO71" s="470"/>
      <c r="AP71" s="470"/>
      <c r="AQ71" s="470"/>
      <c r="AR71" s="470"/>
      <c r="AS71" s="470"/>
      <c r="AT71" s="470"/>
      <c r="AU71" s="470"/>
      <c r="AV71" s="470"/>
      <c r="AW71" s="471"/>
      <c r="AX71" s="466"/>
      <c r="AY71" s="464"/>
      <c r="AZ71" s="464"/>
      <c r="BA71" s="464"/>
      <c r="BB71" s="464"/>
      <c r="BC71" s="464"/>
      <c r="BD71" s="464"/>
      <c r="BE71" s="464"/>
      <c r="BF71" s="464"/>
      <c r="BG71" s="465"/>
      <c r="BH71" s="41"/>
      <c r="BI71" s="516"/>
      <c r="BJ71" s="517"/>
      <c r="BK71" s="517"/>
      <c r="BL71" s="517"/>
      <c r="BM71" s="517"/>
      <c r="BN71" s="518"/>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row>
    <row r="72" spans="1:100" ht="15" customHeight="1" x14ac:dyDescent="0.25">
      <c r="A72" s="41"/>
      <c r="B72" s="546"/>
      <c r="C72" s="546"/>
      <c r="D72" s="303"/>
      <c r="E72" s="533"/>
      <c r="F72" s="534"/>
      <c r="G72" s="534"/>
      <c r="H72" s="534"/>
      <c r="I72" s="535"/>
      <c r="J72" s="461" t="str">
        <f ca="1">IF(AND('Mapa final'!$K$52="Baja",'Mapa final'!$O$52="Mayor"),CONCATENATE("R",'Mapa final'!$A$52),"")</f>
        <v/>
      </c>
      <c r="K72" s="462"/>
      <c r="L72" s="462" t="str">
        <f ca="1">IF(AND('Mapa final'!$K$55="Baja",'Mapa final'!$O$55="Mayor"),CONCATENATE("R",'Mapa final'!$A$55),"")</f>
        <v/>
      </c>
      <c r="M72" s="462"/>
      <c r="N72" s="462" t="str">
        <f ca="1">IF(AND('Mapa final'!$K$58="Baja",'Mapa final'!$O$58="Mayor"),CONCATENATE("R",'Mapa final'!$A$58),"")</f>
        <v/>
      </c>
      <c r="O72" s="462"/>
      <c r="P72" s="462" t="str">
        <f ca="1">IF(AND('Mapa final'!$K$61="Baja",'Mapa final'!$O$61="Mayor"),CONCATENATE("R",'Mapa final'!$A$61),"")</f>
        <v/>
      </c>
      <c r="Q72" s="462"/>
      <c r="R72" s="462" t="str">
        <f ca="1">IF(AND('Mapa final'!$K$64="Baja",'Mapa final'!$O$64="Mayor"),CONCATENATE("R",'Mapa final'!$A$64),"")</f>
        <v/>
      </c>
      <c r="S72" s="463"/>
      <c r="T72" s="469" t="str">
        <f ca="1">IF(AND('Mapa final'!$K$52="Baja",'Mapa final'!$O$52="Mayor"),CONCATENATE("R",'Mapa final'!$A$52),"")</f>
        <v/>
      </c>
      <c r="U72" s="467"/>
      <c r="V72" s="467" t="str">
        <f ca="1">IF(AND('Mapa final'!$K$55="Baja",'Mapa final'!$O$55="Mayor"),CONCATENATE("R",'Mapa final'!$A$55),"")</f>
        <v/>
      </c>
      <c r="W72" s="467"/>
      <c r="X72" s="467" t="str">
        <f ca="1">IF(AND('Mapa final'!$K$58="Baja",'Mapa final'!$O$58="Mayor"),CONCATENATE("R",'Mapa final'!$A$58),"")</f>
        <v/>
      </c>
      <c r="Y72" s="467"/>
      <c r="Z72" s="467" t="str">
        <f ca="1">IF(AND('Mapa final'!$K$61="Baja",'Mapa final'!$O$61="Mayor"),CONCATENATE("R",'Mapa final'!$A$61),"")</f>
        <v/>
      </c>
      <c r="AA72" s="467"/>
      <c r="AB72" s="467" t="str">
        <f ca="1">IF(AND('Mapa final'!$K$64="Baja",'Mapa final'!$O$64="Mayor"),CONCATENATE("R",'Mapa final'!$A$64),"")</f>
        <v/>
      </c>
      <c r="AC72" s="468"/>
      <c r="AD72" s="469" t="str">
        <f ca="1">IF(AND('Mapa final'!$K$52="Baja",'Mapa final'!$O$52="Mayor"),CONCATENATE("R",'Mapa final'!$A$52),"")</f>
        <v/>
      </c>
      <c r="AE72" s="467"/>
      <c r="AF72" s="467" t="str">
        <f ca="1">IF(AND('Mapa final'!$K$55="Baja",'Mapa final'!$O$55="Mayor"),CONCATENATE("R",'Mapa final'!$A$55),"")</f>
        <v/>
      </c>
      <c r="AG72" s="467"/>
      <c r="AH72" s="467" t="str">
        <f ca="1">IF(AND('Mapa final'!$K$58="Baja",'Mapa final'!$O$58="Mayor"),CONCATENATE("R",'Mapa final'!$A$58),"")</f>
        <v/>
      </c>
      <c r="AI72" s="467"/>
      <c r="AJ72" s="467" t="str">
        <f ca="1">IF(AND('Mapa final'!$K$61="Baja",'Mapa final'!$O$61="Mayor"),CONCATENATE("R",'Mapa final'!$A$61),"")</f>
        <v/>
      </c>
      <c r="AK72" s="467"/>
      <c r="AL72" s="467" t="str">
        <f ca="1">IF(AND('Mapa final'!$K$64="Baja",'Mapa final'!$O$64="Mayor"),CONCATENATE("R",'Mapa final'!$A$64),"")</f>
        <v/>
      </c>
      <c r="AM72" s="468"/>
      <c r="AN72" s="472" t="str">
        <f ca="1">IF(AND('Mapa final'!$K$52="Baja",'Mapa final'!$O$52="Mayor"),CONCATENATE("R",'Mapa final'!$A$52),"")</f>
        <v/>
      </c>
      <c r="AO72" s="470"/>
      <c r="AP72" s="470" t="str">
        <f ca="1">IF(AND('Mapa final'!$K$55="Baja",'Mapa final'!$O$55="Mayor"),CONCATENATE("R",'Mapa final'!$A$55),"")</f>
        <v/>
      </c>
      <c r="AQ72" s="470"/>
      <c r="AR72" s="470" t="str">
        <f ca="1">IF(AND('Mapa final'!$K$58="Baja",'Mapa final'!$O$58="Mayor"),CONCATENATE("R",'Mapa final'!$A$58),"")</f>
        <v/>
      </c>
      <c r="AS72" s="470"/>
      <c r="AT72" s="470" t="str">
        <f ca="1">IF(AND('Mapa final'!$K$61="Baja",'Mapa final'!$O$61="Mayor"),CONCATENATE("R",'Mapa final'!$A$61),"")</f>
        <v/>
      </c>
      <c r="AU72" s="470"/>
      <c r="AV72" s="470" t="str">
        <f ca="1">IF(AND('Mapa final'!$K$64="Baja",'Mapa final'!$O$64="Mayor"),CONCATENATE("R",'Mapa final'!$A$64),"")</f>
        <v/>
      </c>
      <c r="AW72" s="471"/>
      <c r="AX72" s="466" t="str">
        <f ca="1">IF(AND('Mapa final'!$K$52="Baja",'Mapa final'!$O$52="Catastrófico"),CONCATENATE("R",'Mapa final'!$A$52),"")</f>
        <v/>
      </c>
      <c r="AY72" s="464"/>
      <c r="AZ72" s="464" t="str">
        <f ca="1">IF(AND('Mapa final'!$K$55="Baja",'Mapa final'!$O$55="Catastrófico"),CONCATENATE("R",'Mapa final'!$A$55),"")</f>
        <v/>
      </c>
      <c r="BA72" s="464"/>
      <c r="BB72" s="464" t="str">
        <f ca="1">IF(AND('Mapa final'!$K$58="Baja",'Mapa final'!$O$58="Catastrófico"),CONCATENATE("R",'Mapa final'!$A$58),"")</f>
        <v/>
      </c>
      <c r="BC72" s="464"/>
      <c r="BD72" s="464" t="str">
        <f ca="1">IF(AND('Mapa final'!$K$61="Baja",'Mapa final'!$O$61="Catastrófico"),CONCATENATE("R",'Mapa final'!$A$61),"")</f>
        <v/>
      </c>
      <c r="BE72" s="464"/>
      <c r="BF72" s="464" t="str">
        <f ca="1">IF(AND('Mapa final'!$K$64="Baja",'Mapa final'!$O$64="Catastrófico"),CONCATENATE("R",'Mapa final'!$A$64),"")</f>
        <v/>
      </c>
      <c r="BG72" s="465"/>
      <c r="BH72" s="41"/>
      <c r="BI72" s="516"/>
      <c r="BJ72" s="517"/>
      <c r="BK72" s="517"/>
      <c r="BL72" s="517"/>
      <c r="BM72" s="517"/>
      <c r="BN72" s="518"/>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row>
    <row r="73" spans="1:100" ht="15" customHeight="1" thickBot="1" x14ac:dyDescent="0.3">
      <c r="A73" s="41"/>
      <c r="B73" s="546"/>
      <c r="C73" s="546"/>
      <c r="D73" s="303"/>
      <c r="E73" s="533"/>
      <c r="F73" s="534"/>
      <c r="G73" s="534"/>
      <c r="H73" s="534"/>
      <c r="I73" s="535"/>
      <c r="J73" s="461"/>
      <c r="K73" s="462"/>
      <c r="L73" s="462"/>
      <c r="M73" s="462"/>
      <c r="N73" s="462"/>
      <c r="O73" s="462"/>
      <c r="P73" s="462"/>
      <c r="Q73" s="462"/>
      <c r="R73" s="462"/>
      <c r="S73" s="463"/>
      <c r="T73" s="469"/>
      <c r="U73" s="467"/>
      <c r="V73" s="467"/>
      <c r="W73" s="467"/>
      <c r="X73" s="467"/>
      <c r="Y73" s="467"/>
      <c r="Z73" s="467"/>
      <c r="AA73" s="467"/>
      <c r="AB73" s="467"/>
      <c r="AC73" s="468"/>
      <c r="AD73" s="469"/>
      <c r="AE73" s="467"/>
      <c r="AF73" s="467"/>
      <c r="AG73" s="467"/>
      <c r="AH73" s="467"/>
      <c r="AI73" s="467"/>
      <c r="AJ73" s="467"/>
      <c r="AK73" s="467"/>
      <c r="AL73" s="467"/>
      <c r="AM73" s="468"/>
      <c r="AN73" s="472"/>
      <c r="AO73" s="470"/>
      <c r="AP73" s="470"/>
      <c r="AQ73" s="470"/>
      <c r="AR73" s="470"/>
      <c r="AS73" s="470"/>
      <c r="AT73" s="470"/>
      <c r="AU73" s="470"/>
      <c r="AV73" s="470"/>
      <c r="AW73" s="471"/>
      <c r="AX73" s="466"/>
      <c r="AY73" s="464"/>
      <c r="AZ73" s="464"/>
      <c r="BA73" s="464"/>
      <c r="BB73" s="464"/>
      <c r="BC73" s="464"/>
      <c r="BD73" s="464"/>
      <c r="BE73" s="464"/>
      <c r="BF73" s="464"/>
      <c r="BG73" s="465"/>
      <c r="BH73" s="41"/>
      <c r="BI73" s="519"/>
      <c r="BJ73" s="520"/>
      <c r="BK73" s="520"/>
      <c r="BL73" s="520"/>
      <c r="BM73" s="520"/>
      <c r="BN73" s="52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row>
    <row r="74" spans="1:100" ht="15" customHeight="1" x14ac:dyDescent="0.25">
      <c r="A74" s="41"/>
      <c r="B74" s="546"/>
      <c r="C74" s="546"/>
      <c r="D74" s="303"/>
      <c r="E74" s="533"/>
      <c r="F74" s="534"/>
      <c r="G74" s="534"/>
      <c r="H74" s="534"/>
      <c r="I74" s="535"/>
      <c r="J74" s="461" t="str">
        <f ca="1">IF(AND('Mapa final'!$K$67="Baja",'Mapa final'!$O$67="Mayor"),CONCATENATE("R",'Mapa final'!$A$67),"")</f>
        <v/>
      </c>
      <c r="K74" s="462"/>
      <c r="L74" s="462" t="str">
        <f ca="1">IF(AND('Mapa final'!$K$70="Baja",'Mapa final'!$O$70="Mayor"),CONCATENATE("R",'Mapa final'!$A$70),"")</f>
        <v/>
      </c>
      <c r="M74" s="462"/>
      <c r="N74" s="462" t="str">
        <f ca="1">IF(AND('Mapa final'!$K$73="Baja",'Mapa final'!$O$73="Mayor"),CONCATENATE("R",'Mapa final'!$A$73),"")</f>
        <v/>
      </c>
      <c r="O74" s="462"/>
      <c r="P74" s="462" t="str">
        <f ca="1">IF(AND('Mapa final'!$K$76="Baja",'Mapa final'!$O$76="Mayor"),CONCATENATE("R",'Mapa final'!$A$76),"")</f>
        <v/>
      </c>
      <c r="Q74" s="462"/>
      <c r="R74" s="462" t="str">
        <f ca="1">IF(AND('Mapa final'!$K$79="Baja",'Mapa final'!$O$79="Mayor"),CONCATENATE("R",'Mapa final'!$A$79),"")</f>
        <v/>
      </c>
      <c r="S74" s="463"/>
      <c r="T74" s="469" t="str">
        <f ca="1">IF(AND('Mapa final'!$K$67="Baja",'Mapa final'!$O$67="Mayor"),CONCATENATE("R",'Mapa final'!$A$67),"")</f>
        <v/>
      </c>
      <c r="U74" s="467"/>
      <c r="V74" s="467" t="str">
        <f ca="1">IF(AND('Mapa final'!$K$70="Baja",'Mapa final'!$O$70="Mayor"),CONCATENATE("R",'Mapa final'!$A$70),"")</f>
        <v/>
      </c>
      <c r="W74" s="467"/>
      <c r="X74" s="467" t="str">
        <f ca="1">IF(AND('Mapa final'!$K$73="Baja",'Mapa final'!$O$73="Mayor"),CONCATENATE("R",'Mapa final'!$A$73),"")</f>
        <v/>
      </c>
      <c r="Y74" s="467"/>
      <c r="Z74" s="467" t="str">
        <f ca="1">IF(AND('Mapa final'!$K$76="Baja",'Mapa final'!$O$76="Mayor"),CONCATENATE("R",'Mapa final'!$A$76),"")</f>
        <v/>
      </c>
      <c r="AA74" s="467"/>
      <c r="AB74" s="467" t="str">
        <f ca="1">IF(AND('Mapa final'!$K$79="Baja",'Mapa final'!$O$79="Mayor"),CONCATENATE("R",'Mapa final'!$A$79),"")</f>
        <v/>
      </c>
      <c r="AC74" s="468"/>
      <c r="AD74" s="469" t="str">
        <f ca="1">IF(AND('Mapa final'!$K$67="Baja",'Mapa final'!$O$67="Mayor"),CONCATENATE("R",'Mapa final'!$A$67),"")</f>
        <v/>
      </c>
      <c r="AE74" s="467"/>
      <c r="AF74" s="467" t="str">
        <f ca="1">IF(AND('Mapa final'!$K$70="Baja",'Mapa final'!$O$70="Mayor"),CONCATENATE("R",'Mapa final'!$A$70),"")</f>
        <v/>
      </c>
      <c r="AG74" s="467"/>
      <c r="AH74" s="467" t="str">
        <f ca="1">IF(AND('Mapa final'!$K$73="Baja",'Mapa final'!$O$73="Mayor"),CONCATENATE("R",'Mapa final'!$A$73),"")</f>
        <v/>
      </c>
      <c r="AI74" s="467"/>
      <c r="AJ74" s="467" t="str">
        <f ca="1">IF(AND('Mapa final'!$K$76="Baja",'Mapa final'!$O$76="Mayor"),CONCATENATE("R",'Mapa final'!$A$76),"")</f>
        <v/>
      </c>
      <c r="AK74" s="467"/>
      <c r="AL74" s="467" t="str">
        <f ca="1">IF(AND('Mapa final'!$K$79="Baja",'Mapa final'!$O$79="Mayor"),CONCATENATE("R",'Mapa final'!$A$79),"")</f>
        <v/>
      </c>
      <c r="AM74" s="468"/>
      <c r="AN74" s="472" t="str">
        <f ca="1">IF(AND('Mapa final'!$K$67="Baja",'Mapa final'!$O$67="Mayor"),CONCATENATE("R",'Mapa final'!$A$67),"")</f>
        <v/>
      </c>
      <c r="AO74" s="470"/>
      <c r="AP74" s="470" t="str">
        <f ca="1">IF(AND('Mapa final'!$K$70="Baja",'Mapa final'!$O$70="Mayor"),CONCATENATE("R",'Mapa final'!$A$70),"")</f>
        <v/>
      </c>
      <c r="AQ74" s="470"/>
      <c r="AR74" s="470" t="str">
        <f ca="1">IF(AND('Mapa final'!$K$73="Baja",'Mapa final'!$O$73="Mayor"),CONCATENATE("R",'Mapa final'!$A$73),"")</f>
        <v/>
      </c>
      <c r="AS74" s="470"/>
      <c r="AT74" s="470" t="str">
        <f ca="1">IF(AND('Mapa final'!$K$76="Baja",'Mapa final'!$O$76="Mayor"),CONCATENATE("R",'Mapa final'!$A$76),"")</f>
        <v/>
      </c>
      <c r="AU74" s="470"/>
      <c r="AV74" s="470" t="str">
        <f ca="1">IF(AND('Mapa final'!$K$79="Baja",'Mapa final'!$O$79="Mayor"),CONCATENATE("R",'Mapa final'!$A$79),"")</f>
        <v/>
      </c>
      <c r="AW74" s="471"/>
      <c r="AX74" s="466" t="str">
        <f ca="1">IF(AND('Mapa final'!$K$67="Baja",'Mapa final'!$O$67="Catastrófico"),CONCATENATE("R",'Mapa final'!$A$67),"")</f>
        <v/>
      </c>
      <c r="AY74" s="464"/>
      <c r="AZ74" s="464" t="str">
        <f ca="1">IF(AND('Mapa final'!$K$70="Baja",'Mapa final'!$O$70="Catastrófico"),CONCATENATE("R",'Mapa final'!$A$70),"")</f>
        <v/>
      </c>
      <c r="BA74" s="464"/>
      <c r="BB74" s="464" t="str">
        <f ca="1">IF(AND('Mapa final'!$K$73="Baja",'Mapa final'!$O$73="Catastrófico"),CONCATENATE("R",'Mapa final'!$A$73),"")</f>
        <v/>
      </c>
      <c r="BC74" s="464"/>
      <c r="BD74" s="464" t="str">
        <f ca="1">IF(AND('Mapa final'!$K$76="Baja",'Mapa final'!$O$76="Catastrófico"),CONCATENATE("R",'Mapa final'!$A$76),"")</f>
        <v/>
      </c>
      <c r="BE74" s="464"/>
      <c r="BF74" s="464" t="str">
        <f ca="1">IF(AND('Mapa final'!$K$79="Baja",'Mapa final'!$O$79="Catastrófico"),CONCATENATE("R",'Mapa final'!$A$79),"")</f>
        <v/>
      </c>
      <c r="BG74" s="465"/>
      <c r="BH74" s="41"/>
      <c r="BI74" s="522" t="s">
        <v>76</v>
      </c>
      <c r="BJ74" s="523"/>
      <c r="BK74" s="523"/>
      <c r="BL74" s="523"/>
      <c r="BM74" s="523"/>
      <c r="BN74" s="524"/>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row>
    <row r="75" spans="1:100" ht="15" customHeight="1" x14ac:dyDescent="0.25">
      <c r="A75" s="41"/>
      <c r="B75" s="546"/>
      <c r="C75" s="546"/>
      <c r="D75" s="303"/>
      <c r="E75" s="533"/>
      <c r="F75" s="534"/>
      <c r="G75" s="534"/>
      <c r="H75" s="534"/>
      <c r="I75" s="535"/>
      <c r="J75" s="461"/>
      <c r="K75" s="462"/>
      <c r="L75" s="462"/>
      <c r="M75" s="462"/>
      <c r="N75" s="462"/>
      <c r="O75" s="462"/>
      <c r="P75" s="462"/>
      <c r="Q75" s="462"/>
      <c r="R75" s="462"/>
      <c r="S75" s="463"/>
      <c r="T75" s="469"/>
      <c r="U75" s="467"/>
      <c r="V75" s="467"/>
      <c r="W75" s="467"/>
      <c r="X75" s="467"/>
      <c r="Y75" s="467"/>
      <c r="Z75" s="467"/>
      <c r="AA75" s="467"/>
      <c r="AB75" s="467"/>
      <c r="AC75" s="468"/>
      <c r="AD75" s="469"/>
      <c r="AE75" s="467"/>
      <c r="AF75" s="467"/>
      <c r="AG75" s="467"/>
      <c r="AH75" s="467"/>
      <c r="AI75" s="467"/>
      <c r="AJ75" s="467"/>
      <c r="AK75" s="467"/>
      <c r="AL75" s="467"/>
      <c r="AM75" s="468"/>
      <c r="AN75" s="472"/>
      <c r="AO75" s="470"/>
      <c r="AP75" s="470"/>
      <c r="AQ75" s="470"/>
      <c r="AR75" s="470"/>
      <c r="AS75" s="470"/>
      <c r="AT75" s="470"/>
      <c r="AU75" s="470"/>
      <c r="AV75" s="470"/>
      <c r="AW75" s="471"/>
      <c r="AX75" s="466"/>
      <c r="AY75" s="464"/>
      <c r="AZ75" s="464"/>
      <c r="BA75" s="464"/>
      <c r="BB75" s="464"/>
      <c r="BC75" s="464"/>
      <c r="BD75" s="464"/>
      <c r="BE75" s="464"/>
      <c r="BF75" s="464"/>
      <c r="BG75" s="465"/>
      <c r="BH75" s="41"/>
      <c r="BI75" s="525"/>
      <c r="BJ75" s="526"/>
      <c r="BK75" s="526"/>
      <c r="BL75" s="526"/>
      <c r="BM75" s="526"/>
      <c r="BN75" s="527"/>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row>
    <row r="76" spans="1:100" ht="15" customHeight="1" x14ac:dyDescent="0.25">
      <c r="A76" s="41"/>
      <c r="B76" s="546"/>
      <c r="C76" s="546"/>
      <c r="D76" s="303"/>
      <c r="E76" s="533"/>
      <c r="F76" s="534"/>
      <c r="G76" s="534"/>
      <c r="H76" s="534"/>
      <c r="I76" s="535"/>
      <c r="J76" s="461" t="str">
        <f ca="1">IF(AND('Mapa final'!$K$82="Baja",'Mapa final'!$O$82="Mayor"),CONCATENATE("R",'Mapa final'!$A$82),"")</f>
        <v/>
      </c>
      <c r="K76" s="462"/>
      <c r="L76" s="462" t="str">
        <f ca="1">IF(AND('Mapa final'!$K$85="Baja",'Mapa final'!$O$85="Mayor"),CONCATENATE("R",'Mapa final'!$A$85),"")</f>
        <v/>
      </c>
      <c r="M76" s="462"/>
      <c r="N76" s="462" t="str">
        <f ca="1">IF(AND('Mapa final'!$K$88="Baja",'Mapa final'!$O$88="Mayor"),CONCATENATE("R",'Mapa final'!$A$88),"")</f>
        <v/>
      </c>
      <c r="O76" s="462"/>
      <c r="P76" s="462" t="str">
        <f ca="1">IF(AND('Mapa final'!$K$91="Baja",'Mapa final'!$O$91="Mayor"),CONCATENATE("R",'Mapa final'!$A$91),"")</f>
        <v/>
      </c>
      <c r="Q76" s="462"/>
      <c r="R76" s="462" t="str">
        <f ca="1">IF(AND('Mapa final'!$K$94="Baja",'Mapa final'!$O$94="Mayor"),CONCATENATE("R",'Mapa final'!$A$94),"")</f>
        <v/>
      </c>
      <c r="S76" s="463"/>
      <c r="T76" s="469" t="str">
        <f ca="1">IF(AND('Mapa final'!$K$82="Baja",'Mapa final'!$O$82="Mayor"),CONCATENATE("R",'Mapa final'!$A$82),"")</f>
        <v/>
      </c>
      <c r="U76" s="467"/>
      <c r="V76" s="467" t="str">
        <f ca="1">IF(AND('Mapa final'!$K$85="Baja",'Mapa final'!$O$85="Mayor"),CONCATENATE("R",'Mapa final'!$A$85),"")</f>
        <v/>
      </c>
      <c r="W76" s="467"/>
      <c r="X76" s="467" t="str">
        <f ca="1">IF(AND('Mapa final'!$K$88="Baja",'Mapa final'!$O$88="Mayor"),CONCATENATE("R",'Mapa final'!$A$88),"")</f>
        <v/>
      </c>
      <c r="Y76" s="467"/>
      <c r="Z76" s="467" t="str">
        <f ca="1">IF(AND('Mapa final'!$K$91="Baja",'Mapa final'!$O$91="Mayor"),CONCATENATE("R",'Mapa final'!$A$91),"")</f>
        <v/>
      </c>
      <c r="AA76" s="467"/>
      <c r="AB76" s="467" t="str">
        <f ca="1">IF(AND('Mapa final'!$K$94="Baja",'Mapa final'!$O$94="Mayor"),CONCATENATE("R",'Mapa final'!$A$94),"")</f>
        <v/>
      </c>
      <c r="AC76" s="468"/>
      <c r="AD76" s="469" t="str">
        <f ca="1">IF(AND('Mapa final'!$K$82="Baja",'Mapa final'!$O$82="Mayor"),CONCATENATE("R",'Mapa final'!$A$82),"")</f>
        <v/>
      </c>
      <c r="AE76" s="467"/>
      <c r="AF76" s="467" t="str">
        <f ca="1">IF(AND('Mapa final'!$K$85="Baja",'Mapa final'!$O$85="Mayor"),CONCATENATE("R",'Mapa final'!$A$85),"")</f>
        <v/>
      </c>
      <c r="AG76" s="467"/>
      <c r="AH76" s="467" t="str">
        <f ca="1">IF(AND('Mapa final'!$K$88="Baja",'Mapa final'!$O$88="Mayor"),CONCATENATE("R",'Mapa final'!$A$88),"")</f>
        <v/>
      </c>
      <c r="AI76" s="467"/>
      <c r="AJ76" s="467" t="str">
        <f ca="1">IF(AND('Mapa final'!$K$91="Baja",'Mapa final'!$O$91="Mayor"),CONCATENATE("R",'Mapa final'!$A$91),"")</f>
        <v/>
      </c>
      <c r="AK76" s="467"/>
      <c r="AL76" s="467" t="str">
        <f ca="1">IF(AND('Mapa final'!$K$94="Baja",'Mapa final'!$O$94="Mayor"),CONCATENATE("R",'Mapa final'!$A$94),"")</f>
        <v/>
      </c>
      <c r="AM76" s="468"/>
      <c r="AN76" s="472" t="str">
        <f ca="1">IF(AND('Mapa final'!$K$82="Baja",'Mapa final'!$O$82="Mayor"),CONCATENATE("R",'Mapa final'!$A$82),"")</f>
        <v/>
      </c>
      <c r="AO76" s="470"/>
      <c r="AP76" s="470" t="str">
        <f ca="1">IF(AND('Mapa final'!$K$85="Baja",'Mapa final'!$O$85="Mayor"),CONCATENATE("R",'Mapa final'!$A$85),"")</f>
        <v/>
      </c>
      <c r="AQ76" s="470"/>
      <c r="AR76" s="470" t="str">
        <f ca="1">IF(AND('Mapa final'!$K$88="Baja",'Mapa final'!$O$88="Mayor"),CONCATENATE("R",'Mapa final'!$A$88),"")</f>
        <v/>
      </c>
      <c r="AS76" s="470"/>
      <c r="AT76" s="470" t="str">
        <f ca="1">IF(AND('Mapa final'!$K$91="Baja",'Mapa final'!$O$91="Mayor"),CONCATENATE("R",'Mapa final'!$A$91),"")</f>
        <v/>
      </c>
      <c r="AU76" s="470"/>
      <c r="AV76" s="470" t="str">
        <f ca="1">IF(AND('Mapa final'!$K$94="Baja",'Mapa final'!$O$94="Mayor"),CONCATENATE("R",'Mapa final'!$A$94),"")</f>
        <v/>
      </c>
      <c r="AW76" s="471"/>
      <c r="AX76" s="466" t="str">
        <f ca="1">IF(AND('Mapa final'!$K$82="Baja",'Mapa final'!$O$82="Catastrófico"),CONCATENATE("R",'Mapa final'!$A$82),"")</f>
        <v/>
      </c>
      <c r="AY76" s="464"/>
      <c r="AZ76" s="464" t="str">
        <f ca="1">IF(AND('Mapa final'!$K$85="Baja",'Mapa final'!$O$85="Catastrófico"),CONCATENATE("R",'Mapa final'!$A$85),"")</f>
        <v/>
      </c>
      <c r="BA76" s="464"/>
      <c r="BB76" s="464" t="str">
        <f ca="1">IF(AND('Mapa final'!$K$88="Baja",'Mapa final'!$O$88="Catastrófico"),CONCATENATE("R",'Mapa final'!$A$88),"")</f>
        <v/>
      </c>
      <c r="BC76" s="464"/>
      <c r="BD76" s="464" t="str">
        <f ca="1">IF(AND('Mapa final'!$K$91="Baja",'Mapa final'!$O$91="Catastrófico"),CONCATENATE("R",'Mapa final'!$A$91),"")</f>
        <v/>
      </c>
      <c r="BE76" s="464"/>
      <c r="BF76" s="464" t="str">
        <f ca="1">IF(AND('Mapa final'!$K$94="Baja",'Mapa final'!$O$94="Catastrófico"),CONCATENATE("R",'Mapa final'!$A$94),"")</f>
        <v/>
      </c>
      <c r="BG76" s="465"/>
      <c r="BH76" s="41"/>
      <c r="BI76" s="525"/>
      <c r="BJ76" s="526"/>
      <c r="BK76" s="526"/>
      <c r="BL76" s="526"/>
      <c r="BM76" s="526"/>
      <c r="BN76" s="527"/>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row>
    <row r="77" spans="1:100" ht="15" customHeight="1" x14ac:dyDescent="0.25">
      <c r="A77" s="41"/>
      <c r="B77" s="546"/>
      <c r="C77" s="546"/>
      <c r="D77" s="303"/>
      <c r="E77" s="533"/>
      <c r="F77" s="534"/>
      <c r="G77" s="534"/>
      <c r="H77" s="534"/>
      <c r="I77" s="535"/>
      <c r="J77" s="461"/>
      <c r="K77" s="462"/>
      <c r="L77" s="462"/>
      <c r="M77" s="462"/>
      <c r="N77" s="462"/>
      <c r="O77" s="462"/>
      <c r="P77" s="462"/>
      <c r="Q77" s="462"/>
      <c r="R77" s="462"/>
      <c r="S77" s="463"/>
      <c r="T77" s="469"/>
      <c r="U77" s="467"/>
      <c r="V77" s="467"/>
      <c r="W77" s="467"/>
      <c r="X77" s="467"/>
      <c r="Y77" s="467"/>
      <c r="Z77" s="467"/>
      <c r="AA77" s="467"/>
      <c r="AB77" s="467"/>
      <c r="AC77" s="468"/>
      <c r="AD77" s="469"/>
      <c r="AE77" s="467"/>
      <c r="AF77" s="467"/>
      <c r="AG77" s="467"/>
      <c r="AH77" s="467"/>
      <c r="AI77" s="467"/>
      <c r="AJ77" s="467"/>
      <c r="AK77" s="467"/>
      <c r="AL77" s="467"/>
      <c r="AM77" s="468"/>
      <c r="AN77" s="472"/>
      <c r="AO77" s="470"/>
      <c r="AP77" s="470"/>
      <c r="AQ77" s="470"/>
      <c r="AR77" s="470"/>
      <c r="AS77" s="470"/>
      <c r="AT77" s="470"/>
      <c r="AU77" s="470"/>
      <c r="AV77" s="470"/>
      <c r="AW77" s="471"/>
      <c r="AX77" s="466"/>
      <c r="AY77" s="464"/>
      <c r="AZ77" s="464"/>
      <c r="BA77" s="464"/>
      <c r="BB77" s="464"/>
      <c r="BC77" s="464"/>
      <c r="BD77" s="464"/>
      <c r="BE77" s="464"/>
      <c r="BF77" s="464"/>
      <c r="BG77" s="465"/>
      <c r="BH77" s="41"/>
      <c r="BI77" s="525"/>
      <c r="BJ77" s="526"/>
      <c r="BK77" s="526"/>
      <c r="BL77" s="526"/>
      <c r="BM77" s="526"/>
      <c r="BN77" s="527"/>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row>
    <row r="78" spans="1:100" ht="15" customHeight="1" x14ac:dyDescent="0.25">
      <c r="A78" s="41"/>
      <c r="B78" s="546"/>
      <c r="C78" s="546"/>
      <c r="D78" s="303"/>
      <c r="E78" s="533"/>
      <c r="F78" s="534"/>
      <c r="G78" s="534"/>
      <c r="H78" s="534"/>
      <c r="I78" s="535"/>
      <c r="J78" s="461" t="str">
        <f>IF(AND('Mapa final'!$K$97="Baja",'Mapa final'!$O$97="Mayor"),CONCATENATE("R",'Mapa final'!$A$97),"")</f>
        <v/>
      </c>
      <c r="K78" s="462"/>
      <c r="L78" s="462" t="str">
        <f ca="1">IF(AND('Mapa final'!$K$100="Baja",'Mapa final'!$O$100="Mayor"),CONCATENATE("R",'Mapa final'!$A$100),"")</f>
        <v/>
      </c>
      <c r="M78" s="462"/>
      <c r="N78" s="462" t="str">
        <f ca="1">IF(AND('Mapa final'!$K$103="Baja",'Mapa final'!$O$103="Mayor"),CONCATENATE("R",'Mapa final'!$A$103),"")</f>
        <v/>
      </c>
      <c r="O78" s="462"/>
      <c r="P78" s="462" t="str">
        <f ca="1">IF(AND('Mapa final'!$K$106="Baja",'Mapa final'!$O$106="Mayor"),CONCATENATE("R",'Mapa final'!$A$106),"")</f>
        <v/>
      </c>
      <c r="Q78" s="462"/>
      <c r="R78" s="462" t="str">
        <f ca="1">IF(AND('Mapa final'!$K$109="Baja",'Mapa final'!$O$109="Mayor"),CONCATENATE("R",'Mapa final'!$A$109),"")</f>
        <v/>
      </c>
      <c r="S78" s="463"/>
      <c r="T78" s="469" t="str">
        <f>IF(AND('Mapa final'!$K$97="Baja",'Mapa final'!$O$97="Mayor"),CONCATENATE("R",'Mapa final'!$A$97),"")</f>
        <v/>
      </c>
      <c r="U78" s="467"/>
      <c r="V78" s="467" t="str">
        <f ca="1">IF(AND('Mapa final'!$K$100="Baja",'Mapa final'!$O$100="Mayor"),CONCATENATE("R",'Mapa final'!$A$100),"")</f>
        <v/>
      </c>
      <c r="W78" s="467"/>
      <c r="X78" s="467" t="str">
        <f ca="1">IF(AND('Mapa final'!$K$103="Baja",'Mapa final'!$O$103="Mayor"),CONCATENATE("R",'Mapa final'!$A$103),"")</f>
        <v/>
      </c>
      <c r="Y78" s="467"/>
      <c r="Z78" s="467" t="str">
        <f ca="1">IF(AND('Mapa final'!$K$106="Baja",'Mapa final'!$O$106="Mayor"),CONCATENATE("R",'Mapa final'!$A$106),"")</f>
        <v/>
      </c>
      <c r="AA78" s="467"/>
      <c r="AB78" s="467" t="str">
        <f ca="1">IF(AND('Mapa final'!$K$109="Baja",'Mapa final'!$O$109="Mayor"),CONCATENATE("R",'Mapa final'!$A$109),"")</f>
        <v/>
      </c>
      <c r="AC78" s="468"/>
      <c r="AD78" s="469" t="str">
        <f>IF(AND('Mapa final'!$K$97="Baja",'Mapa final'!$O$97="Mayor"),CONCATENATE("R",'Mapa final'!$A$97),"")</f>
        <v/>
      </c>
      <c r="AE78" s="467"/>
      <c r="AF78" s="467" t="str">
        <f ca="1">IF(AND('Mapa final'!$K$100="Baja",'Mapa final'!$O$100="Mayor"),CONCATENATE("R",'Mapa final'!$A$100),"")</f>
        <v/>
      </c>
      <c r="AG78" s="467"/>
      <c r="AH78" s="467" t="str">
        <f ca="1">IF(AND('Mapa final'!$K$103="Baja",'Mapa final'!$O$103="Mayor"),CONCATENATE("R",'Mapa final'!$A$103),"")</f>
        <v/>
      </c>
      <c r="AI78" s="467"/>
      <c r="AJ78" s="467" t="str">
        <f ca="1">IF(AND('Mapa final'!$K$106="Baja",'Mapa final'!$O$106="Mayor"),CONCATENATE("R",'Mapa final'!$A$106),"")</f>
        <v/>
      </c>
      <c r="AK78" s="467"/>
      <c r="AL78" s="467" t="str">
        <f ca="1">IF(AND('Mapa final'!$K$109="Baja",'Mapa final'!$O$109="Mayor"),CONCATENATE("R",'Mapa final'!$A$109),"")</f>
        <v/>
      </c>
      <c r="AM78" s="468"/>
      <c r="AN78" s="472" t="str">
        <f>IF(AND('Mapa final'!$K$97="Baja",'Mapa final'!$O$97="Mayor"),CONCATENATE("R",'Mapa final'!$A$97),"")</f>
        <v/>
      </c>
      <c r="AO78" s="470"/>
      <c r="AP78" s="470" t="str">
        <f ca="1">IF(AND('Mapa final'!$K$100="Baja",'Mapa final'!$O$100="Mayor"),CONCATENATE("R",'Mapa final'!$A$100),"")</f>
        <v/>
      </c>
      <c r="AQ78" s="470"/>
      <c r="AR78" s="470" t="str">
        <f ca="1">IF(AND('Mapa final'!$K$103="Baja",'Mapa final'!$O$103="Mayor"),CONCATENATE("R",'Mapa final'!$A$103),"")</f>
        <v/>
      </c>
      <c r="AS78" s="470"/>
      <c r="AT78" s="470" t="str">
        <f ca="1">IF(AND('Mapa final'!$K$106="Baja",'Mapa final'!$O$106="Mayor"),CONCATENATE("R",'Mapa final'!$A$106),"")</f>
        <v/>
      </c>
      <c r="AU78" s="470"/>
      <c r="AV78" s="470" t="str">
        <f ca="1">IF(AND('Mapa final'!$K$109="Baja",'Mapa final'!$O$109="Mayor"),CONCATENATE("R",'Mapa final'!$A$109),"")</f>
        <v/>
      </c>
      <c r="AW78" s="471"/>
      <c r="AX78" s="466" t="str">
        <f>IF(AND('Mapa final'!$K$97="Baja",'Mapa final'!$O$97="Catastrófico"),CONCATENATE("R",'Mapa final'!$A$97),"")</f>
        <v/>
      </c>
      <c r="AY78" s="464"/>
      <c r="AZ78" s="464" t="str">
        <f ca="1">IF(AND('Mapa final'!$K$100="Baja",'Mapa final'!$O$100="Catastrófico"),CONCATENATE("R",'Mapa final'!$A$100),"")</f>
        <v/>
      </c>
      <c r="BA78" s="464"/>
      <c r="BB78" s="464" t="str">
        <f ca="1">IF(AND('Mapa final'!$K$103="Baja",'Mapa final'!$O$103="Catastrófico"),CONCATENATE("R",'Mapa final'!$A$103),"")</f>
        <v/>
      </c>
      <c r="BC78" s="464"/>
      <c r="BD78" s="464" t="str">
        <f ca="1">IF(AND('Mapa final'!$K$106="Baja",'Mapa final'!$O$106="Catastrófico"),CONCATENATE("R",'Mapa final'!$A$106),"")</f>
        <v/>
      </c>
      <c r="BE78" s="464"/>
      <c r="BF78" s="464" t="str">
        <f ca="1">IF(AND('Mapa final'!$K$109="Baja",'Mapa final'!$O$109="Catastrófico"),CONCATENATE("R",'Mapa final'!$A$109),"")</f>
        <v/>
      </c>
      <c r="BG78" s="465"/>
      <c r="BH78" s="41"/>
      <c r="BI78" s="525"/>
      <c r="BJ78" s="526"/>
      <c r="BK78" s="526"/>
      <c r="BL78" s="526"/>
      <c r="BM78" s="526"/>
      <c r="BN78" s="527"/>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row>
    <row r="79" spans="1:100" ht="15" customHeight="1" x14ac:dyDescent="0.25">
      <c r="A79" s="41"/>
      <c r="B79" s="546"/>
      <c r="C79" s="546"/>
      <c r="D79" s="303"/>
      <c r="E79" s="533"/>
      <c r="F79" s="534"/>
      <c r="G79" s="534"/>
      <c r="H79" s="534"/>
      <c r="I79" s="535"/>
      <c r="J79" s="461"/>
      <c r="K79" s="462"/>
      <c r="L79" s="462"/>
      <c r="M79" s="462"/>
      <c r="N79" s="462"/>
      <c r="O79" s="462"/>
      <c r="P79" s="462"/>
      <c r="Q79" s="462"/>
      <c r="R79" s="462"/>
      <c r="S79" s="463"/>
      <c r="T79" s="469"/>
      <c r="U79" s="467"/>
      <c r="V79" s="467"/>
      <c r="W79" s="467"/>
      <c r="X79" s="467"/>
      <c r="Y79" s="467"/>
      <c r="Z79" s="467"/>
      <c r="AA79" s="467"/>
      <c r="AB79" s="467"/>
      <c r="AC79" s="468"/>
      <c r="AD79" s="469"/>
      <c r="AE79" s="467"/>
      <c r="AF79" s="467"/>
      <c r="AG79" s="467"/>
      <c r="AH79" s="467"/>
      <c r="AI79" s="467"/>
      <c r="AJ79" s="467"/>
      <c r="AK79" s="467"/>
      <c r="AL79" s="467"/>
      <c r="AM79" s="468"/>
      <c r="AN79" s="472"/>
      <c r="AO79" s="470"/>
      <c r="AP79" s="470"/>
      <c r="AQ79" s="470"/>
      <c r="AR79" s="470"/>
      <c r="AS79" s="470"/>
      <c r="AT79" s="470"/>
      <c r="AU79" s="470"/>
      <c r="AV79" s="470"/>
      <c r="AW79" s="471"/>
      <c r="AX79" s="466"/>
      <c r="AY79" s="464"/>
      <c r="AZ79" s="464"/>
      <c r="BA79" s="464"/>
      <c r="BB79" s="464"/>
      <c r="BC79" s="464"/>
      <c r="BD79" s="464"/>
      <c r="BE79" s="464"/>
      <c r="BF79" s="464"/>
      <c r="BG79" s="465"/>
      <c r="BH79" s="41"/>
      <c r="BI79" s="525"/>
      <c r="BJ79" s="526"/>
      <c r="BK79" s="526"/>
      <c r="BL79" s="526"/>
      <c r="BM79" s="526"/>
      <c r="BN79" s="527"/>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row>
    <row r="80" spans="1:100" ht="15" customHeight="1" x14ac:dyDescent="0.25">
      <c r="A80" s="41"/>
      <c r="B80" s="546"/>
      <c r="C80" s="546"/>
      <c r="D80" s="303"/>
      <c r="E80" s="533"/>
      <c r="F80" s="534"/>
      <c r="G80" s="534"/>
      <c r="H80" s="534"/>
      <c r="I80" s="535"/>
      <c r="J80" s="461" t="str">
        <f ca="1">IF(AND('Mapa final'!$K$112="Baja",'Mapa final'!$O$112="Mayor"),CONCATENATE("R",'Mapa final'!$A$112),"")</f>
        <v/>
      </c>
      <c r="K80" s="462"/>
      <c r="L80" s="462" t="str">
        <f ca="1">IF(AND('Mapa final'!$K$115="Baja",'Mapa final'!$O$115="Mayor"),CONCATENATE("R",'Mapa final'!$A$115),"")</f>
        <v/>
      </c>
      <c r="M80" s="462"/>
      <c r="N80" s="462" t="str">
        <f ca="1">IF(AND('Mapa final'!$K$118="Baja",'Mapa final'!$O$118="Mayor"),CONCATENATE("R",'Mapa final'!$A$118),"")</f>
        <v/>
      </c>
      <c r="O80" s="462"/>
      <c r="P80" s="462" t="str">
        <f ca="1">IF(AND('Mapa final'!$K$121="Baja",'Mapa final'!$O$121="Mayor"),CONCATENATE("R",'Mapa final'!$A$121),"")</f>
        <v/>
      </c>
      <c r="Q80" s="462"/>
      <c r="R80" s="462" t="str">
        <f ca="1">IF(AND('Mapa final'!$K$124="Baja",'Mapa final'!$O$124="Mayor"),CONCATENATE("R",'Mapa final'!$A$124),"")</f>
        <v/>
      </c>
      <c r="S80" s="463"/>
      <c r="T80" s="469" t="str">
        <f ca="1">IF(AND('Mapa final'!$K$112="Baja",'Mapa final'!$O$112="Mayor"),CONCATENATE("R",'Mapa final'!$A$112),"")</f>
        <v/>
      </c>
      <c r="U80" s="467"/>
      <c r="V80" s="467" t="str">
        <f ca="1">IF(AND('Mapa final'!$K$115="Baja",'Mapa final'!$O$115="Mayor"),CONCATENATE("R",'Mapa final'!$A$115),"")</f>
        <v/>
      </c>
      <c r="W80" s="467"/>
      <c r="X80" s="467" t="str">
        <f ca="1">IF(AND('Mapa final'!$K$118="Baja",'Mapa final'!$O$118="Mayor"),CONCATENATE("R",'Mapa final'!$A$118),"")</f>
        <v/>
      </c>
      <c r="Y80" s="467"/>
      <c r="Z80" s="467" t="str">
        <f ca="1">IF(AND('Mapa final'!$K$121="Baja",'Mapa final'!$O$121="Mayor"),CONCATENATE("R",'Mapa final'!$A$121),"")</f>
        <v/>
      </c>
      <c r="AA80" s="467"/>
      <c r="AB80" s="467" t="str">
        <f ca="1">IF(AND('Mapa final'!$K$124="Baja",'Mapa final'!$O$124="Mayor"),CONCATENATE("R",'Mapa final'!$A$124),"")</f>
        <v/>
      </c>
      <c r="AC80" s="468"/>
      <c r="AD80" s="469" t="str">
        <f ca="1">IF(AND('Mapa final'!$K$112="Baja",'Mapa final'!$O$112="Mayor"),CONCATENATE("R",'Mapa final'!$A$112),"")</f>
        <v/>
      </c>
      <c r="AE80" s="467"/>
      <c r="AF80" s="467" t="str">
        <f ca="1">IF(AND('Mapa final'!$K$115="Baja",'Mapa final'!$O$115="Mayor"),CONCATENATE("R",'Mapa final'!$A$115),"")</f>
        <v/>
      </c>
      <c r="AG80" s="467"/>
      <c r="AH80" s="467" t="str">
        <f ca="1">IF(AND('Mapa final'!$K$118="Baja",'Mapa final'!$O$118="Mayor"),CONCATENATE("R",'Mapa final'!$A$118),"")</f>
        <v/>
      </c>
      <c r="AI80" s="467"/>
      <c r="AJ80" s="467" t="str">
        <f ca="1">IF(AND('Mapa final'!$K$121="Baja",'Mapa final'!$O$121="Mayor"),CONCATENATE("R",'Mapa final'!$A$121),"")</f>
        <v/>
      </c>
      <c r="AK80" s="467"/>
      <c r="AL80" s="467" t="str">
        <f ca="1">IF(AND('Mapa final'!$K$124="Baja",'Mapa final'!$O$124="Mayor"),CONCATENATE("R",'Mapa final'!$A$124),"")</f>
        <v/>
      </c>
      <c r="AM80" s="468"/>
      <c r="AN80" s="472" t="str">
        <f ca="1">IF(AND('Mapa final'!$K$112="Baja",'Mapa final'!$O$112="Mayor"),CONCATENATE("R",'Mapa final'!$A$112),"")</f>
        <v/>
      </c>
      <c r="AO80" s="470"/>
      <c r="AP80" s="470" t="str">
        <f ca="1">IF(AND('Mapa final'!$K$115="Baja",'Mapa final'!$O$115="Mayor"),CONCATENATE("R",'Mapa final'!$A$115),"")</f>
        <v/>
      </c>
      <c r="AQ80" s="470"/>
      <c r="AR80" s="470" t="str">
        <f ca="1">IF(AND('Mapa final'!$K$118="Baja",'Mapa final'!$O$118="Mayor"),CONCATENATE("R",'Mapa final'!$A$118),"")</f>
        <v/>
      </c>
      <c r="AS80" s="470"/>
      <c r="AT80" s="470" t="str">
        <f ca="1">IF(AND('Mapa final'!$K$121="Baja",'Mapa final'!$O$121="Mayor"),CONCATENATE("R",'Mapa final'!$A$121),"")</f>
        <v/>
      </c>
      <c r="AU80" s="470"/>
      <c r="AV80" s="470" t="str">
        <f ca="1">IF(AND('Mapa final'!$K$124="Baja",'Mapa final'!$O$124="Mayor"),CONCATENATE("R",'Mapa final'!$A$124),"")</f>
        <v/>
      </c>
      <c r="AW80" s="471"/>
      <c r="AX80" s="466" t="str">
        <f ca="1">IF(AND('Mapa final'!$K$112="Baja",'Mapa final'!$O$112="Catastrófico"),CONCATENATE("R",'Mapa final'!$A$112),"")</f>
        <v/>
      </c>
      <c r="AY80" s="464"/>
      <c r="AZ80" s="464" t="str">
        <f ca="1">IF(AND('Mapa final'!$K$115="Baja",'Mapa final'!$O$115="Catastrófico"),CONCATENATE("R",'Mapa final'!$A$115),"")</f>
        <v/>
      </c>
      <c r="BA80" s="464"/>
      <c r="BB80" s="464" t="str">
        <f ca="1">IF(AND('Mapa final'!$K$118="Baja",'Mapa final'!$O$118="Catastrófico"),CONCATENATE("R",'Mapa final'!$A$118),"")</f>
        <v/>
      </c>
      <c r="BC80" s="464"/>
      <c r="BD80" s="464" t="str">
        <f ca="1">IF(AND('Mapa final'!$K$121="Baja",'Mapa final'!$O$121="Catastrófico"),CONCATENATE("R",'Mapa final'!$A$121),"")</f>
        <v/>
      </c>
      <c r="BE80" s="464"/>
      <c r="BF80" s="464" t="str">
        <f ca="1">IF(AND('Mapa final'!$K$124="Baja",'Mapa final'!$O$124="Catastrófico"),CONCATENATE("R",'Mapa final'!$A$124),"")</f>
        <v/>
      </c>
      <c r="BG80" s="465"/>
      <c r="BH80" s="41"/>
      <c r="BI80" s="525"/>
      <c r="BJ80" s="526"/>
      <c r="BK80" s="526"/>
      <c r="BL80" s="526"/>
      <c r="BM80" s="526"/>
      <c r="BN80" s="527"/>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row>
    <row r="81" spans="1:100" ht="15" customHeight="1" x14ac:dyDescent="0.25">
      <c r="A81" s="41"/>
      <c r="B81" s="546"/>
      <c r="C81" s="546"/>
      <c r="D81" s="303"/>
      <c r="E81" s="533"/>
      <c r="F81" s="534"/>
      <c r="G81" s="534"/>
      <c r="H81" s="534"/>
      <c r="I81" s="535"/>
      <c r="J81" s="461"/>
      <c r="K81" s="462"/>
      <c r="L81" s="462"/>
      <c r="M81" s="462"/>
      <c r="N81" s="462"/>
      <c r="O81" s="462"/>
      <c r="P81" s="462"/>
      <c r="Q81" s="462"/>
      <c r="R81" s="462"/>
      <c r="S81" s="463"/>
      <c r="T81" s="469"/>
      <c r="U81" s="467"/>
      <c r="V81" s="467"/>
      <c r="W81" s="467"/>
      <c r="X81" s="467"/>
      <c r="Y81" s="467"/>
      <c r="Z81" s="467"/>
      <c r="AA81" s="467"/>
      <c r="AB81" s="467"/>
      <c r="AC81" s="468"/>
      <c r="AD81" s="469"/>
      <c r="AE81" s="467"/>
      <c r="AF81" s="467"/>
      <c r="AG81" s="467"/>
      <c r="AH81" s="467"/>
      <c r="AI81" s="467"/>
      <c r="AJ81" s="467"/>
      <c r="AK81" s="467"/>
      <c r="AL81" s="467"/>
      <c r="AM81" s="468"/>
      <c r="AN81" s="472"/>
      <c r="AO81" s="470"/>
      <c r="AP81" s="470"/>
      <c r="AQ81" s="470"/>
      <c r="AR81" s="470"/>
      <c r="AS81" s="470"/>
      <c r="AT81" s="470"/>
      <c r="AU81" s="470"/>
      <c r="AV81" s="470"/>
      <c r="AW81" s="471"/>
      <c r="AX81" s="466"/>
      <c r="AY81" s="464"/>
      <c r="AZ81" s="464"/>
      <c r="BA81" s="464"/>
      <c r="BB81" s="464"/>
      <c r="BC81" s="464"/>
      <c r="BD81" s="464"/>
      <c r="BE81" s="464"/>
      <c r="BF81" s="464"/>
      <c r="BG81" s="465"/>
      <c r="BH81" s="41"/>
      <c r="BI81" s="525"/>
      <c r="BJ81" s="526"/>
      <c r="BK81" s="526"/>
      <c r="BL81" s="526"/>
      <c r="BM81" s="526"/>
      <c r="BN81" s="527"/>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row>
    <row r="82" spans="1:100" ht="15" customHeight="1" x14ac:dyDescent="0.25">
      <c r="A82" s="41"/>
      <c r="B82" s="546"/>
      <c r="C82" s="546"/>
      <c r="D82" s="303"/>
      <c r="E82" s="533"/>
      <c r="F82" s="534"/>
      <c r="G82" s="534"/>
      <c r="H82" s="534"/>
      <c r="I82" s="535"/>
      <c r="J82" s="461" t="str">
        <f ca="1">IF(AND('Mapa final'!$K$127="Baja",'Mapa final'!$O$127="Mayor"),CONCATENATE("R",'Mapa final'!$A$127),"")</f>
        <v/>
      </c>
      <c r="K82" s="462"/>
      <c r="L82" s="462" t="str">
        <f ca="1">IF(AND('Mapa final'!$K$130="Baja",'Mapa final'!$O$130="Mayor"),CONCATENATE("R",'Mapa final'!$A$130),"")</f>
        <v/>
      </c>
      <c r="M82" s="462"/>
      <c r="N82" s="462" t="str">
        <f ca="1">IF(AND('Mapa final'!$K$133="Baja",'Mapa final'!$O$133="Mayor"),CONCATENATE("R",'Mapa final'!$A$133),"")</f>
        <v/>
      </c>
      <c r="O82" s="462"/>
      <c r="P82" s="462" t="str">
        <f ca="1">IF(AND('Mapa final'!$K$136="Baja",'Mapa final'!$O$136="Mayor"),CONCATENATE("R",'Mapa final'!$A$136),"")</f>
        <v>R45</v>
      </c>
      <c r="Q82" s="462"/>
      <c r="R82" s="462" t="str">
        <f ca="1">IF(AND('Mapa final'!$K$139="Baja",'Mapa final'!$O$139="Mayor"),CONCATENATE("R",'Mapa final'!$A$139),"")</f>
        <v/>
      </c>
      <c r="S82" s="463"/>
      <c r="T82" s="469" t="str">
        <f ca="1">IF(AND('Mapa final'!$K$127="Baja",'Mapa final'!$O$127="Mayor"),CONCATENATE("R",'Mapa final'!$A$127),"")</f>
        <v/>
      </c>
      <c r="U82" s="467"/>
      <c r="V82" s="467" t="str">
        <f ca="1">IF(AND('Mapa final'!$K$130="Baja",'Mapa final'!$O$130="Mayor"),CONCATENATE("R",'Mapa final'!$A$130),"")</f>
        <v/>
      </c>
      <c r="W82" s="467"/>
      <c r="X82" s="467" t="str">
        <f ca="1">IF(AND('Mapa final'!$K$133="Baja",'Mapa final'!$O$133="Mayor"),CONCATENATE("R",'Mapa final'!$A$133),"")</f>
        <v/>
      </c>
      <c r="Y82" s="467"/>
      <c r="Z82" s="467" t="str">
        <f ca="1">IF(AND('Mapa final'!$K$136="Baja",'Mapa final'!$O$136="Mayor"),CONCATENATE("R",'Mapa final'!$A$136),"")</f>
        <v>R45</v>
      </c>
      <c r="AA82" s="467"/>
      <c r="AB82" s="467" t="str">
        <f ca="1">IF(AND('Mapa final'!$K$139="Baja",'Mapa final'!$O$139="Mayor"),CONCATENATE("R",'Mapa final'!$A$139),"")</f>
        <v/>
      </c>
      <c r="AC82" s="468"/>
      <c r="AD82" s="469" t="str">
        <f ca="1">IF(AND('Mapa final'!$K$127="Baja",'Mapa final'!$O$127="Mayor"),CONCATENATE("R",'Mapa final'!$A$127),"")</f>
        <v/>
      </c>
      <c r="AE82" s="467"/>
      <c r="AF82" s="467" t="str">
        <f ca="1">IF(AND('Mapa final'!$K$130="Baja",'Mapa final'!$O$130="Mayor"),CONCATENATE("R",'Mapa final'!$A$130),"")</f>
        <v/>
      </c>
      <c r="AG82" s="467"/>
      <c r="AH82" s="467" t="str">
        <f ca="1">IF(AND('Mapa final'!$K$133="Baja",'Mapa final'!$O$133="Mayor"),CONCATENATE("R",'Mapa final'!$A$133),"")</f>
        <v/>
      </c>
      <c r="AI82" s="467"/>
      <c r="AJ82" s="467" t="str">
        <f ca="1">IF(AND('Mapa final'!$K$136="Baja",'Mapa final'!$O$136="Mayor"),CONCATENATE("R",'Mapa final'!$A$136),"")</f>
        <v>R45</v>
      </c>
      <c r="AK82" s="467"/>
      <c r="AL82" s="467" t="str">
        <f ca="1">IF(AND('Mapa final'!$K$139="Baja",'Mapa final'!$O$139="Mayor"),CONCATENATE("R",'Mapa final'!$A$139),"")</f>
        <v/>
      </c>
      <c r="AM82" s="468"/>
      <c r="AN82" s="472" t="str">
        <f ca="1">IF(AND('Mapa final'!$K$127="Baja",'Mapa final'!$O$127="Mayor"),CONCATENATE("R",'Mapa final'!$A$127),"")</f>
        <v/>
      </c>
      <c r="AO82" s="470"/>
      <c r="AP82" s="470" t="str">
        <f ca="1">IF(AND('Mapa final'!$K$130="Baja",'Mapa final'!$O$130="Mayor"),CONCATENATE("R",'Mapa final'!$A$130),"")</f>
        <v/>
      </c>
      <c r="AQ82" s="470"/>
      <c r="AR82" s="470" t="str">
        <f ca="1">IF(AND('Mapa final'!$K$133="Baja",'Mapa final'!$O$133="Mayor"),CONCATENATE("R",'Mapa final'!$A$133),"")</f>
        <v/>
      </c>
      <c r="AS82" s="470"/>
      <c r="AT82" s="470" t="str">
        <f ca="1">IF(AND('Mapa final'!$K$136="Baja",'Mapa final'!$O$136="Mayor"),CONCATENATE("R",'Mapa final'!$A$136),"")</f>
        <v>R45</v>
      </c>
      <c r="AU82" s="470"/>
      <c r="AV82" s="470" t="str">
        <f ca="1">IF(AND('Mapa final'!$K$139="Baja",'Mapa final'!$O$139="Mayor"),CONCATENATE("R",'Mapa final'!$A$139),"")</f>
        <v/>
      </c>
      <c r="AW82" s="471"/>
      <c r="AX82" s="466" t="str">
        <f ca="1">IF(AND('Mapa final'!$K$127="Baja",'Mapa final'!$O$127="Catastrófico"),CONCATENATE("R",'Mapa final'!$A$127),"")</f>
        <v/>
      </c>
      <c r="AY82" s="464"/>
      <c r="AZ82" s="464" t="str">
        <f ca="1">IF(AND('Mapa final'!$K$130="Baja",'Mapa final'!$O$130="Catastrófico"),CONCATENATE("R",'Mapa final'!$A$130),"")</f>
        <v/>
      </c>
      <c r="BA82" s="464"/>
      <c r="BB82" s="464" t="str">
        <f ca="1">IF(AND('Mapa final'!$K$133="Baja",'Mapa final'!$O$133="Catastrófico"),CONCATENATE("R",'Mapa final'!$A$133),"")</f>
        <v/>
      </c>
      <c r="BC82" s="464"/>
      <c r="BD82" s="464" t="str">
        <f ca="1">IF(AND('Mapa final'!$K$136="Baja",'Mapa final'!$O$136="Catastrófico"),CONCATENATE("R",'Mapa final'!$A$136),"")</f>
        <v/>
      </c>
      <c r="BE82" s="464"/>
      <c r="BF82" s="464" t="str">
        <f ca="1">IF(AND('Mapa final'!$K$139="Baja",'Mapa final'!$O$139="Catastrófico"),CONCATENATE("R",'Mapa final'!$A$139),"")</f>
        <v/>
      </c>
      <c r="BG82" s="465"/>
      <c r="BH82" s="41"/>
      <c r="BI82" s="525"/>
      <c r="BJ82" s="526"/>
      <c r="BK82" s="526"/>
      <c r="BL82" s="526"/>
      <c r="BM82" s="526"/>
      <c r="BN82" s="527"/>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row>
    <row r="83" spans="1:100" ht="15" customHeight="1" x14ac:dyDescent="0.25">
      <c r="A83" s="41"/>
      <c r="B83" s="546"/>
      <c r="C83" s="546"/>
      <c r="D83" s="303"/>
      <c r="E83" s="533"/>
      <c r="F83" s="534"/>
      <c r="G83" s="534"/>
      <c r="H83" s="534"/>
      <c r="I83" s="535"/>
      <c r="J83" s="461"/>
      <c r="K83" s="462"/>
      <c r="L83" s="462"/>
      <c r="M83" s="462"/>
      <c r="N83" s="462"/>
      <c r="O83" s="462"/>
      <c r="P83" s="462"/>
      <c r="Q83" s="462"/>
      <c r="R83" s="462"/>
      <c r="S83" s="463"/>
      <c r="T83" s="469"/>
      <c r="U83" s="467"/>
      <c r="V83" s="467"/>
      <c r="W83" s="467"/>
      <c r="X83" s="467"/>
      <c r="Y83" s="467"/>
      <c r="Z83" s="467"/>
      <c r="AA83" s="467"/>
      <c r="AB83" s="467"/>
      <c r="AC83" s="468"/>
      <c r="AD83" s="469"/>
      <c r="AE83" s="467"/>
      <c r="AF83" s="467"/>
      <c r="AG83" s="467"/>
      <c r="AH83" s="467"/>
      <c r="AI83" s="467"/>
      <c r="AJ83" s="467"/>
      <c r="AK83" s="467"/>
      <c r="AL83" s="467"/>
      <c r="AM83" s="468"/>
      <c r="AN83" s="472"/>
      <c r="AO83" s="470"/>
      <c r="AP83" s="470"/>
      <c r="AQ83" s="470"/>
      <c r="AR83" s="470"/>
      <c r="AS83" s="470"/>
      <c r="AT83" s="470"/>
      <c r="AU83" s="470"/>
      <c r="AV83" s="470"/>
      <c r="AW83" s="471"/>
      <c r="AX83" s="466"/>
      <c r="AY83" s="464"/>
      <c r="AZ83" s="464"/>
      <c r="BA83" s="464"/>
      <c r="BB83" s="464"/>
      <c r="BC83" s="464"/>
      <c r="BD83" s="464"/>
      <c r="BE83" s="464"/>
      <c r="BF83" s="464"/>
      <c r="BG83" s="465"/>
      <c r="BH83" s="41"/>
      <c r="BI83" s="525"/>
      <c r="BJ83" s="526"/>
      <c r="BK83" s="526"/>
      <c r="BL83" s="526"/>
      <c r="BM83" s="526"/>
      <c r="BN83" s="527"/>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row>
    <row r="84" spans="1:100" ht="15" customHeight="1" x14ac:dyDescent="0.25">
      <c r="A84" s="41"/>
      <c r="B84" s="546"/>
      <c r="C84" s="546"/>
      <c r="D84" s="303"/>
      <c r="E84" s="533"/>
      <c r="F84" s="534"/>
      <c r="G84" s="534"/>
      <c r="H84" s="534"/>
      <c r="I84" s="535"/>
      <c r="J84" s="461" t="str">
        <f ca="1">IF(AND('Mapa final'!$K$142="Baja",'Mapa final'!$O$142="Mayor"),CONCATENATE("R",'Mapa final'!$A$142),"")</f>
        <v/>
      </c>
      <c r="K84" s="462"/>
      <c r="L84" s="462" t="str">
        <f ca="1">IF(AND('Mapa final'!$K$145="Baja",'Mapa final'!$O$145="Mayor"),CONCATENATE("R",'Mapa final'!$A$145),"")</f>
        <v/>
      </c>
      <c r="M84" s="462"/>
      <c r="N84" s="462" t="str">
        <f ca="1">IF(AND('Mapa final'!$K$148="Baja",'Mapa final'!$O$148="Mayor"),CONCATENATE("R",'Mapa final'!$A$148),"")</f>
        <v/>
      </c>
      <c r="O84" s="462"/>
      <c r="P84" s="462" t="str">
        <f>IF(AND('Mapa final'!$K$151="Baja",'Mapa final'!$O$151="Mayor"),CONCATENATE("R",'Mapa final'!$A$151),"")</f>
        <v/>
      </c>
      <c r="Q84" s="462"/>
      <c r="R84" s="462" t="str">
        <f>IF(AND('Mapa final'!$K$154="Baja",'Mapa final'!$O$154="Mayor"),CONCATENATE("R",'Mapa final'!$A$154),"")</f>
        <v/>
      </c>
      <c r="S84" s="463"/>
      <c r="T84" s="469" t="str">
        <f ca="1">IF(AND('Mapa final'!$K$142="Baja",'Mapa final'!$O$142="Mayor"),CONCATENATE("R",'Mapa final'!$A$142),"")</f>
        <v/>
      </c>
      <c r="U84" s="467"/>
      <c r="V84" s="467" t="str">
        <f ca="1">IF(AND('Mapa final'!$K$145="Baja",'Mapa final'!$O$145="Mayor"),CONCATENATE("R",'Mapa final'!$A$145),"")</f>
        <v/>
      </c>
      <c r="W84" s="467"/>
      <c r="X84" s="467" t="str">
        <f ca="1">IF(AND('Mapa final'!$K$148="Baja",'Mapa final'!$O$148="Mayor"),CONCATENATE("R",'Mapa final'!$A$148),"")</f>
        <v/>
      </c>
      <c r="Y84" s="467"/>
      <c r="Z84" s="467" t="str">
        <f>IF(AND('Mapa final'!$K$151="Baja",'Mapa final'!$O$151="Mayor"),CONCATENATE("R",'Mapa final'!$A$151),"")</f>
        <v/>
      </c>
      <c r="AA84" s="467"/>
      <c r="AB84" s="467" t="str">
        <f>IF(AND('Mapa final'!$K$154="Baja",'Mapa final'!$O$154="Mayor"),CONCATENATE("R",'Mapa final'!$A$154),"")</f>
        <v/>
      </c>
      <c r="AC84" s="468"/>
      <c r="AD84" s="469" t="str">
        <f ca="1">IF(AND('Mapa final'!$K$142="Baja",'Mapa final'!$O$142="Mayor"),CONCATENATE("R",'Mapa final'!$A$142),"")</f>
        <v/>
      </c>
      <c r="AE84" s="467"/>
      <c r="AF84" s="467" t="str">
        <f ca="1">IF(AND('Mapa final'!$K$145="Baja",'Mapa final'!$O$145="Mayor"),CONCATENATE("R",'Mapa final'!$A$145),"")</f>
        <v/>
      </c>
      <c r="AG84" s="467"/>
      <c r="AH84" s="467" t="str">
        <f ca="1">IF(AND('Mapa final'!$K$148="Baja",'Mapa final'!$O$148="Mayor"),CONCATENATE("R",'Mapa final'!$A$148),"")</f>
        <v/>
      </c>
      <c r="AI84" s="467"/>
      <c r="AJ84" s="467" t="str">
        <f>IF(AND('Mapa final'!$K$151="Baja",'Mapa final'!$O$151="Mayor"),CONCATENATE("R",'Mapa final'!$A$151),"")</f>
        <v/>
      </c>
      <c r="AK84" s="467"/>
      <c r="AL84" s="467" t="str">
        <f>IF(AND('Mapa final'!$K$154="Baja",'Mapa final'!$O$154="Mayor"),CONCATENATE("R",'Mapa final'!$A$154),"")</f>
        <v/>
      </c>
      <c r="AM84" s="468"/>
      <c r="AN84" s="472" t="str">
        <f ca="1">IF(AND('Mapa final'!$K$142="Baja",'Mapa final'!$O$142="Mayor"),CONCATENATE("R",'Mapa final'!$A$142),"")</f>
        <v/>
      </c>
      <c r="AO84" s="470"/>
      <c r="AP84" s="470" t="str">
        <f ca="1">IF(AND('Mapa final'!$K$145="Baja",'Mapa final'!$O$145="Mayor"),CONCATENATE("R",'Mapa final'!$A$145),"")</f>
        <v/>
      </c>
      <c r="AQ84" s="470"/>
      <c r="AR84" s="470" t="str">
        <f ca="1">IF(AND('Mapa final'!$K$148="Baja",'Mapa final'!$O$148="Mayor"),CONCATENATE("R",'Mapa final'!$A$148),"")</f>
        <v/>
      </c>
      <c r="AS84" s="470"/>
      <c r="AT84" s="470" t="str">
        <f>IF(AND('Mapa final'!$K$151="Baja",'Mapa final'!$O$151="Mayor"),CONCATENATE("R",'Mapa final'!$A$151),"")</f>
        <v/>
      </c>
      <c r="AU84" s="470"/>
      <c r="AV84" s="470" t="str">
        <f>IF(AND('Mapa final'!$K$154="Baja",'Mapa final'!$O$154="Mayor"),CONCATENATE("R",'Mapa final'!$A$154),"")</f>
        <v/>
      </c>
      <c r="AW84" s="471"/>
      <c r="AX84" s="466" t="str">
        <f ca="1">IF(AND('Mapa final'!$K$142="Baja",'Mapa final'!$O$142="Catastrófico"),CONCATENATE("R",'Mapa final'!$A$142),"")</f>
        <v/>
      </c>
      <c r="AY84" s="464"/>
      <c r="AZ84" s="464" t="str">
        <f ca="1">IF(AND('Mapa final'!$K$145="Baja",'Mapa final'!$O$145="Catastrófico"),CONCATENATE("R",'Mapa final'!$A$145),"")</f>
        <v/>
      </c>
      <c r="BA84" s="464"/>
      <c r="BB84" s="464" t="str">
        <f ca="1">IF(AND('Mapa final'!$K$148="Baja",'Mapa final'!$O$148="Catastrófico"),CONCATENATE("R",'Mapa final'!$A$148),"")</f>
        <v/>
      </c>
      <c r="BC84" s="464"/>
      <c r="BD84" s="464" t="str">
        <f>IF(AND('Mapa final'!$K$151="Baja",'Mapa final'!$O$151="Catastrófico"),CONCATENATE("R",'Mapa final'!$A$151),"")</f>
        <v/>
      </c>
      <c r="BE84" s="464"/>
      <c r="BF84" s="464" t="str">
        <f>IF(AND('Mapa final'!$K$154="Baja",'Mapa final'!$O$154="Catastrófico"),CONCATENATE("R",'Mapa final'!$A$154),"")</f>
        <v/>
      </c>
      <c r="BG84" s="465"/>
      <c r="BH84" s="41"/>
      <c r="BI84" s="525"/>
      <c r="BJ84" s="526"/>
      <c r="BK84" s="526"/>
      <c r="BL84" s="526"/>
      <c r="BM84" s="526"/>
      <c r="BN84" s="527"/>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row>
    <row r="85" spans="1:100" ht="15.75" customHeight="1" thickBot="1" x14ac:dyDescent="0.3">
      <c r="A85" s="41"/>
      <c r="B85" s="546"/>
      <c r="C85" s="546"/>
      <c r="D85" s="303"/>
      <c r="E85" s="536"/>
      <c r="F85" s="537"/>
      <c r="G85" s="537"/>
      <c r="H85" s="537"/>
      <c r="I85" s="537"/>
      <c r="J85" s="490"/>
      <c r="K85" s="491"/>
      <c r="L85" s="491"/>
      <c r="M85" s="491"/>
      <c r="N85" s="491"/>
      <c r="O85" s="491"/>
      <c r="P85" s="491"/>
      <c r="Q85" s="491"/>
      <c r="R85" s="491"/>
      <c r="S85" s="493"/>
      <c r="T85" s="479"/>
      <c r="U85" s="480"/>
      <c r="V85" s="480"/>
      <c r="W85" s="480"/>
      <c r="X85" s="480"/>
      <c r="Y85" s="480"/>
      <c r="Z85" s="480"/>
      <c r="AA85" s="480"/>
      <c r="AB85" s="480"/>
      <c r="AC85" s="481"/>
      <c r="AD85" s="479"/>
      <c r="AE85" s="480"/>
      <c r="AF85" s="480"/>
      <c r="AG85" s="480"/>
      <c r="AH85" s="480"/>
      <c r="AI85" s="480"/>
      <c r="AJ85" s="480"/>
      <c r="AK85" s="480"/>
      <c r="AL85" s="480"/>
      <c r="AM85" s="481"/>
      <c r="AN85" s="473"/>
      <c r="AO85" s="474"/>
      <c r="AP85" s="474"/>
      <c r="AQ85" s="474"/>
      <c r="AR85" s="474"/>
      <c r="AS85" s="474"/>
      <c r="AT85" s="474"/>
      <c r="AU85" s="474"/>
      <c r="AV85" s="474"/>
      <c r="AW85" s="475"/>
      <c r="AX85" s="486"/>
      <c r="AY85" s="485"/>
      <c r="AZ85" s="485"/>
      <c r="BA85" s="485"/>
      <c r="BB85" s="485"/>
      <c r="BC85" s="485"/>
      <c r="BD85" s="485"/>
      <c r="BE85" s="485"/>
      <c r="BF85" s="485"/>
      <c r="BG85" s="487"/>
      <c r="BH85" s="41"/>
      <c r="BI85" s="525"/>
      <c r="BJ85" s="526"/>
      <c r="BK85" s="526"/>
      <c r="BL85" s="526"/>
      <c r="BM85" s="526"/>
      <c r="BN85" s="527"/>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row>
    <row r="86" spans="1:100" ht="15" customHeight="1" x14ac:dyDescent="0.25">
      <c r="A86" s="41"/>
      <c r="B86" s="546"/>
      <c r="C86" s="546"/>
      <c r="D86" s="303"/>
      <c r="E86" s="531" t="s">
        <v>104</v>
      </c>
      <c r="F86" s="532"/>
      <c r="G86" s="532"/>
      <c r="H86" s="532"/>
      <c r="I86" s="538"/>
      <c r="J86" s="544" t="str">
        <f ca="1">IF(AND('Mapa final'!$K$7="Muy Baja",'Mapa final'!$O$7="Mayor"),CONCATENATE("R",'Mapa final'!$A$7),"")</f>
        <v/>
      </c>
      <c r="K86" s="492"/>
      <c r="L86" s="492" t="str">
        <f ca="1">IF(AND('Mapa final'!$K$10="Muy Baja",'Mapa final'!$O$10="Mayor"),CONCATENATE("R",'Mapa final'!$A$10),"")</f>
        <v/>
      </c>
      <c r="M86" s="492"/>
      <c r="N86" s="492" t="str">
        <f ca="1">IF(AND('Mapa final'!$K$13="Muy Baja",'Mapa final'!$O$13="Mayor"),CONCATENATE("R",'Mapa final'!$A$13),"")</f>
        <v/>
      </c>
      <c r="O86" s="492"/>
      <c r="P86" s="492" t="str">
        <f ca="1">IF(AND('Mapa final'!$K$16="Muy Baja",'Mapa final'!$O$16="Mayor"),CONCATENATE("R",'Mapa final'!$A$16),"")</f>
        <v/>
      </c>
      <c r="Q86" s="492"/>
      <c r="R86" s="492" t="str">
        <f ca="1">IF(AND('Mapa final'!$K$19="Muy Baja",'Mapa final'!$O$19="Mayor"),CONCATENATE("R",'Mapa final'!$A$19),"")</f>
        <v/>
      </c>
      <c r="S86" s="494"/>
      <c r="T86" s="544" t="str">
        <f ca="1">IF(AND('Mapa final'!$K$7="Muy Baja",'Mapa final'!$O$7="Mayor"),CONCATENATE("R",'Mapa final'!$A$7),"")</f>
        <v/>
      </c>
      <c r="U86" s="492"/>
      <c r="V86" s="492" t="str">
        <f ca="1">IF(AND('Mapa final'!$K$10="Muy Baja",'Mapa final'!$O$10="Mayor"),CONCATENATE("R",'Mapa final'!$A$10),"")</f>
        <v/>
      </c>
      <c r="W86" s="492"/>
      <c r="X86" s="492" t="str">
        <f ca="1">IF(AND('Mapa final'!$K$13="Muy Baja",'Mapa final'!$O$13="Mayor"),CONCATENATE("R",'Mapa final'!$A$13),"")</f>
        <v/>
      </c>
      <c r="Y86" s="492"/>
      <c r="Z86" s="492" t="str">
        <f ca="1">IF(AND('Mapa final'!$K$16="Muy Baja",'Mapa final'!$O$16="Mayor"),CONCATENATE("R",'Mapa final'!$A$16),"")</f>
        <v/>
      </c>
      <c r="AA86" s="492"/>
      <c r="AB86" s="492" t="str">
        <f ca="1">IF(AND('Mapa final'!$K$19="Muy Baja",'Mapa final'!$O$19="Mayor"),CONCATENATE("R",'Mapa final'!$A$19),"")</f>
        <v/>
      </c>
      <c r="AC86" s="494"/>
      <c r="AD86" s="476" t="str">
        <f ca="1">IF(AND('Mapa final'!$K$7="Muy Baja",'Mapa final'!$O$7="Mayor"),CONCATENATE("R",'Mapa final'!$A$7),"")</f>
        <v/>
      </c>
      <c r="AE86" s="477"/>
      <c r="AF86" s="477" t="str">
        <f ca="1">IF(AND('Mapa final'!$K$10="Muy Baja",'Mapa final'!$O$10="Mayor"),CONCATENATE("R",'Mapa final'!$A$10),"")</f>
        <v/>
      </c>
      <c r="AG86" s="477"/>
      <c r="AH86" s="477" t="str">
        <f ca="1">IF(AND('Mapa final'!$K$13="Muy Baja",'Mapa final'!$O$13="Mayor"),CONCATENATE("R",'Mapa final'!$A$13),"")</f>
        <v/>
      </c>
      <c r="AI86" s="477"/>
      <c r="AJ86" s="477" t="str">
        <f ca="1">IF(AND('Mapa final'!$K$16="Muy Baja",'Mapa final'!$O$16="Mayor"),CONCATENATE("R",'Mapa final'!$A$16),"")</f>
        <v/>
      </c>
      <c r="AK86" s="477"/>
      <c r="AL86" s="477" t="str">
        <f ca="1">IF(AND('Mapa final'!$K$19="Muy Baja",'Mapa final'!$O$19="Mayor"),CONCATENATE("R",'Mapa final'!$A$19),"")</f>
        <v/>
      </c>
      <c r="AM86" s="478"/>
      <c r="AN86" s="482" t="str">
        <f ca="1">IF(AND('Mapa final'!$K$7="Muy Baja",'Mapa final'!$O$7="Mayor"),CONCATENATE("R",'Mapa final'!$A$7),"")</f>
        <v/>
      </c>
      <c r="AO86" s="483"/>
      <c r="AP86" s="483" t="str">
        <f ca="1">IF(AND('Mapa final'!$K$10="Muy Baja",'Mapa final'!$O$10="Mayor"),CONCATENATE("R",'Mapa final'!$A$10),"")</f>
        <v/>
      </c>
      <c r="AQ86" s="483"/>
      <c r="AR86" s="483" t="str">
        <f ca="1">IF(AND('Mapa final'!$K$13="Muy Baja",'Mapa final'!$O$13="Mayor"),CONCATENATE("R",'Mapa final'!$A$13),"")</f>
        <v/>
      </c>
      <c r="AS86" s="483"/>
      <c r="AT86" s="483" t="str">
        <f ca="1">IF(AND('Mapa final'!$K$16="Muy Baja",'Mapa final'!$O$16="Mayor"),CONCATENATE("R",'Mapa final'!$A$16),"")</f>
        <v/>
      </c>
      <c r="AU86" s="483"/>
      <c r="AV86" s="483" t="str">
        <f ca="1">IF(AND('Mapa final'!$K$19="Muy Baja",'Mapa final'!$O$19="Mayor"),CONCATENATE("R",'Mapa final'!$A$19),"")</f>
        <v/>
      </c>
      <c r="AW86" s="484"/>
      <c r="AX86" s="489" t="str">
        <f ca="1">IF(AND('Mapa final'!$K$7="Muy Baja",'Mapa final'!$O$7="Catastrófico"),CONCATENATE("R",'Mapa final'!$A$7),"")</f>
        <v/>
      </c>
      <c r="AY86" s="488"/>
      <c r="AZ86" s="488" t="str">
        <f ca="1">IF(AND('Mapa final'!$K$10="Muy Baja",'Mapa final'!$O$10="Catastrófico"),CONCATENATE("R",'Mapa final'!$A$10),"")</f>
        <v/>
      </c>
      <c r="BA86" s="488"/>
      <c r="BB86" s="488" t="str">
        <f ca="1">IF(AND('Mapa final'!$K$13="Muy Baja",'Mapa final'!$O$13="Catastrófico"),CONCATENATE("R",'Mapa final'!$A$13),"")</f>
        <v/>
      </c>
      <c r="BC86" s="488"/>
      <c r="BD86" s="488" t="str">
        <f ca="1">IF(AND('Mapa final'!$K$16="Muy Baja",'Mapa final'!$O$16="Catastrófico"),CONCATENATE("R",'Mapa final'!$A$16),"")</f>
        <v/>
      </c>
      <c r="BE86" s="488"/>
      <c r="BF86" s="488" t="str">
        <f ca="1">IF(AND('Mapa final'!$K$19="Muy Baja",'Mapa final'!$O$19="Catastrófico"),CONCATENATE("R",'Mapa final'!$A$19),"")</f>
        <v/>
      </c>
      <c r="BG86" s="543"/>
      <c r="BH86" s="41"/>
      <c r="BI86" s="525"/>
      <c r="BJ86" s="526"/>
      <c r="BK86" s="526"/>
      <c r="BL86" s="526"/>
      <c r="BM86" s="526"/>
      <c r="BN86" s="527"/>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row>
    <row r="87" spans="1:100" ht="15" customHeight="1" x14ac:dyDescent="0.25">
      <c r="A87" s="41"/>
      <c r="B87" s="546"/>
      <c r="C87" s="546"/>
      <c r="D87" s="303"/>
      <c r="E87" s="533"/>
      <c r="F87" s="534"/>
      <c r="G87" s="534"/>
      <c r="H87" s="534"/>
      <c r="I87" s="539"/>
      <c r="J87" s="461"/>
      <c r="K87" s="462"/>
      <c r="L87" s="462"/>
      <c r="M87" s="462"/>
      <c r="N87" s="462"/>
      <c r="O87" s="462"/>
      <c r="P87" s="462"/>
      <c r="Q87" s="462"/>
      <c r="R87" s="462"/>
      <c r="S87" s="463"/>
      <c r="T87" s="461"/>
      <c r="U87" s="462"/>
      <c r="V87" s="462"/>
      <c r="W87" s="462"/>
      <c r="X87" s="462"/>
      <c r="Y87" s="462"/>
      <c r="Z87" s="462"/>
      <c r="AA87" s="462"/>
      <c r="AB87" s="462"/>
      <c r="AC87" s="463"/>
      <c r="AD87" s="469"/>
      <c r="AE87" s="467"/>
      <c r="AF87" s="467"/>
      <c r="AG87" s="467"/>
      <c r="AH87" s="467"/>
      <c r="AI87" s="467"/>
      <c r="AJ87" s="467"/>
      <c r="AK87" s="467"/>
      <c r="AL87" s="467"/>
      <c r="AM87" s="468"/>
      <c r="AN87" s="472"/>
      <c r="AO87" s="470"/>
      <c r="AP87" s="470"/>
      <c r="AQ87" s="470"/>
      <c r="AR87" s="470"/>
      <c r="AS87" s="470"/>
      <c r="AT87" s="470"/>
      <c r="AU87" s="470"/>
      <c r="AV87" s="470"/>
      <c r="AW87" s="471"/>
      <c r="AX87" s="466"/>
      <c r="AY87" s="464"/>
      <c r="AZ87" s="464"/>
      <c r="BA87" s="464"/>
      <c r="BB87" s="464"/>
      <c r="BC87" s="464"/>
      <c r="BD87" s="464"/>
      <c r="BE87" s="464"/>
      <c r="BF87" s="464"/>
      <c r="BG87" s="465"/>
      <c r="BH87" s="41"/>
      <c r="BI87" s="525"/>
      <c r="BJ87" s="526"/>
      <c r="BK87" s="526"/>
      <c r="BL87" s="526"/>
      <c r="BM87" s="526"/>
      <c r="BN87" s="527"/>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row>
    <row r="88" spans="1:100" ht="15" customHeight="1" x14ac:dyDescent="0.25">
      <c r="A88" s="41"/>
      <c r="B88" s="546"/>
      <c r="C88" s="546"/>
      <c r="D88" s="303"/>
      <c r="E88" s="533"/>
      <c r="F88" s="534"/>
      <c r="G88" s="534"/>
      <c r="H88" s="534"/>
      <c r="I88" s="539"/>
      <c r="J88" s="461" t="str">
        <f ca="1">IF(AND('Mapa final'!$K$22="Muy Baja",'Mapa final'!$O$22="Mayor"),CONCATENATE("R",'Mapa final'!$A$22),"")</f>
        <v/>
      </c>
      <c r="K88" s="462"/>
      <c r="L88" s="462" t="str">
        <f ca="1">IF(AND('Mapa final'!$K$25="Muy Baja",'Mapa final'!$O$25="Mayor"),CONCATENATE("R",'Mapa final'!$A$25),"")</f>
        <v/>
      </c>
      <c r="M88" s="462"/>
      <c r="N88" s="462" t="str">
        <f ca="1">IF(AND('Mapa final'!$K$28="Muy Baja",'Mapa final'!$O$28="Mayor"),CONCATENATE("R",'Mapa final'!$A$28),"")</f>
        <v/>
      </c>
      <c r="O88" s="462"/>
      <c r="P88" s="462" t="str">
        <f ca="1">IF(AND('Mapa final'!$K$31="Muy Baja",'Mapa final'!$O$31="Mayor"),CONCATENATE("R",'Mapa final'!$A$31),"")</f>
        <v/>
      </c>
      <c r="Q88" s="462"/>
      <c r="R88" s="462" t="str">
        <f ca="1">IF(AND('Mapa final'!$K$34="Muy Baja",'Mapa final'!$O$34="Mayor"),CONCATENATE("R",'Mapa final'!$A$34),"")</f>
        <v/>
      </c>
      <c r="S88" s="463"/>
      <c r="T88" s="461" t="str">
        <f ca="1">IF(AND('Mapa final'!$K$22="Muy Baja",'Mapa final'!$O$22="Mayor"),CONCATENATE("R",'Mapa final'!$A$22),"")</f>
        <v/>
      </c>
      <c r="U88" s="462"/>
      <c r="V88" s="462" t="str">
        <f ca="1">IF(AND('Mapa final'!$K$25="Muy Baja",'Mapa final'!$O$25="Mayor"),CONCATENATE("R",'Mapa final'!$A$25),"")</f>
        <v/>
      </c>
      <c r="W88" s="462"/>
      <c r="X88" s="462" t="str">
        <f ca="1">IF(AND('Mapa final'!$K$28="Muy Baja",'Mapa final'!$O$28="Mayor"),CONCATENATE("R",'Mapa final'!$A$28),"")</f>
        <v/>
      </c>
      <c r="Y88" s="462"/>
      <c r="Z88" s="462" t="str">
        <f ca="1">IF(AND('Mapa final'!$K$31="Muy Baja",'Mapa final'!$O$31="Mayor"),CONCATENATE("R",'Mapa final'!$A$31),"")</f>
        <v/>
      </c>
      <c r="AA88" s="462"/>
      <c r="AB88" s="462" t="str">
        <f ca="1">IF(AND('Mapa final'!$K$34="Muy Baja",'Mapa final'!$O$34="Mayor"),CONCATENATE("R",'Mapa final'!$A$34),"")</f>
        <v/>
      </c>
      <c r="AC88" s="463"/>
      <c r="AD88" s="469" t="str">
        <f ca="1">IF(AND('Mapa final'!$K$22="Muy Baja",'Mapa final'!$O$22="Mayor"),CONCATENATE("R",'Mapa final'!$A$22),"")</f>
        <v/>
      </c>
      <c r="AE88" s="467"/>
      <c r="AF88" s="467" t="str">
        <f ca="1">IF(AND('Mapa final'!$K$25="Muy Baja",'Mapa final'!$O$25="Mayor"),CONCATENATE("R",'Mapa final'!$A$25),"")</f>
        <v/>
      </c>
      <c r="AG88" s="467"/>
      <c r="AH88" s="467" t="str">
        <f ca="1">IF(AND('Mapa final'!$K$28="Muy Baja",'Mapa final'!$O$28="Mayor"),CONCATENATE("R",'Mapa final'!$A$28),"")</f>
        <v/>
      </c>
      <c r="AI88" s="467"/>
      <c r="AJ88" s="467" t="str">
        <f ca="1">IF(AND('Mapa final'!$K$31="Muy Baja",'Mapa final'!$O$31="Mayor"),CONCATENATE("R",'Mapa final'!$A$31),"")</f>
        <v/>
      </c>
      <c r="AK88" s="467"/>
      <c r="AL88" s="467" t="str">
        <f ca="1">IF(AND('Mapa final'!$K$34="Muy Baja",'Mapa final'!$O$34="Mayor"),CONCATENATE("R",'Mapa final'!$A$34),"")</f>
        <v/>
      </c>
      <c r="AM88" s="468"/>
      <c r="AN88" s="472" t="str">
        <f ca="1">IF(AND('Mapa final'!$K$22="Muy Baja",'Mapa final'!$O$22="Mayor"),CONCATENATE("R",'Mapa final'!$A$22),"")</f>
        <v/>
      </c>
      <c r="AO88" s="470"/>
      <c r="AP88" s="470" t="str">
        <f ca="1">IF(AND('Mapa final'!$K$25="Muy Baja",'Mapa final'!$O$25="Mayor"),CONCATENATE("R",'Mapa final'!$A$25),"")</f>
        <v/>
      </c>
      <c r="AQ88" s="470"/>
      <c r="AR88" s="470" t="str">
        <f ca="1">IF(AND('Mapa final'!$K$28="Muy Baja",'Mapa final'!$O$28="Mayor"),CONCATENATE("R",'Mapa final'!$A$28),"")</f>
        <v/>
      </c>
      <c r="AS88" s="470"/>
      <c r="AT88" s="470" t="str">
        <f ca="1">IF(AND('Mapa final'!$K$31="Muy Baja",'Mapa final'!$O$31="Mayor"),CONCATENATE("R",'Mapa final'!$A$31),"")</f>
        <v/>
      </c>
      <c r="AU88" s="470"/>
      <c r="AV88" s="470" t="str">
        <f ca="1">IF(AND('Mapa final'!$K$34="Muy Baja",'Mapa final'!$O$34="Mayor"),CONCATENATE("R",'Mapa final'!$A$34),"")</f>
        <v/>
      </c>
      <c r="AW88" s="471"/>
      <c r="AX88" s="466" t="str">
        <f ca="1">IF(AND('Mapa final'!$K$22="Muy Baja",'Mapa final'!$O$22="Catastrófico"),CONCATENATE("R",'Mapa final'!$A$22),"")</f>
        <v/>
      </c>
      <c r="AY88" s="464"/>
      <c r="AZ88" s="464" t="str">
        <f ca="1">IF(AND('Mapa final'!$K$25="Muy Baja",'Mapa final'!$O$25="Catastrófico"),CONCATENATE("R",'Mapa final'!$A$25),"")</f>
        <v/>
      </c>
      <c r="BA88" s="464"/>
      <c r="BB88" s="464" t="str">
        <f ca="1">IF(AND('Mapa final'!$K$28="Muy Baja",'Mapa final'!$O$28="Catastrófico"),CONCATENATE("R",'Mapa final'!$A$28),"")</f>
        <v/>
      </c>
      <c r="BC88" s="464"/>
      <c r="BD88" s="464" t="str">
        <f ca="1">IF(AND('Mapa final'!$K$31="Muy Baja",'Mapa final'!$O$31="Catastrófico"),CONCATENATE("R",'Mapa final'!$A$31),"")</f>
        <v/>
      </c>
      <c r="BE88" s="464"/>
      <c r="BF88" s="464" t="str">
        <f ca="1">IF(AND('Mapa final'!$K$34="Muy Baja",'Mapa final'!$O$34="Catastrófico"),CONCATENATE("R",'Mapa final'!$A$34),"")</f>
        <v/>
      </c>
      <c r="BG88" s="465"/>
      <c r="BH88" s="41"/>
      <c r="BI88" s="525"/>
      <c r="BJ88" s="526"/>
      <c r="BK88" s="526"/>
      <c r="BL88" s="526"/>
      <c r="BM88" s="526"/>
      <c r="BN88" s="527"/>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row>
    <row r="89" spans="1:100" ht="15" customHeight="1" x14ac:dyDescent="0.25">
      <c r="A89" s="41"/>
      <c r="B89" s="546"/>
      <c r="C89" s="546"/>
      <c r="D89" s="303"/>
      <c r="E89" s="533"/>
      <c r="F89" s="534"/>
      <c r="G89" s="534"/>
      <c r="H89" s="534"/>
      <c r="I89" s="539"/>
      <c r="J89" s="461"/>
      <c r="K89" s="462"/>
      <c r="L89" s="462"/>
      <c r="M89" s="462"/>
      <c r="N89" s="462"/>
      <c r="O89" s="462"/>
      <c r="P89" s="462"/>
      <c r="Q89" s="462"/>
      <c r="R89" s="462"/>
      <c r="S89" s="463"/>
      <c r="T89" s="461"/>
      <c r="U89" s="462"/>
      <c r="V89" s="462"/>
      <c r="W89" s="462"/>
      <c r="X89" s="462"/>
      <c r="Y89" s="462"/>
      <c r="Z89" s="462"/>
      <c r="AA89" s="462"/>
      <c r="AB89" s="462"/>
      <c r="AC89" s="463"/>
      <c r="AD89" s="469"/>
      <c r="AE89" s="467"/>
      <c r="AF89" s="467"/>
      <c r="AG89" s="467"/>
      <c r="AH89" s="467"/>
      <c r="AI89" s="467"/>
      <c r="AJ89" s="467"/>
      <c r="AK89" s="467"/>
      <c r="AL89" s="467"/>
      <c r="AM89" s="468"/>
      <c r="AN89" s="472"/>
      <c r="AO89" s="470"/>
      <c r="AP89" s="470"/>
      <c r="AQ89" s="470"/>
      <c r="AR89" s="470"/>
      <c r="AS89" s="470"/>
      <c r="AT89" s="470"/>
      <c r="AU89" s="470"/>
      <c r="AV89" s="470"/>
      <c r="AW89" s="471"/>
      <c r="AX89" s="466"/>
      <c r="AY89" s="464"/>
      <c r="AZ89" s="464"/>
      <c r="BA89" s="464"/>
      <c r="BB89" s="464"/>
      <c r="BC89" s="464"/>
      <c r="BD89" s="464"/>
      <c r="BE89" s="464"/>
      <c r="BF89" s="464"/>
      <c r="BG89" s="465"/>
      <c r="BH89" s="41"/>
      <c r="BI89" s="525"/>
      <c r="BJ89" s="526"/>
      <c r="BK89" s="526"/>
      <c r="BL89" s="526"/>
      <c r="BM89" s="526"/>
      <c r="BN89" s="527"/>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row>
    <row r="90" spans="1:100" ht="15" customHeight="1" x14ac:dyDescent="0.25">
      <c r="A90" s="41"/>
      <c r="B90" s="546"/>
      <c r="C90" s="546"/>
      <c r="D90" s="303"/>
      <c r="E90" s="533"/>
      <c r="F90" s="534"/>
      <c r="G90" s="534"/>
      <c r="H90" s="534"/>
      <c r="I90" s="539"/>
      <c r="J90" s="461" t="str">
        <f ca="1">IF(AND('Mapa final'!$K$37="Muy Baja",'Mapa final'!$O$37="Mayor"),CONCATENATE("R",'Mapa final'!$A$37),"")</f>
        <v/>
      </c>
      <c r="K90" s="462"/>
      <c r="L90" s="462" t="str">
        <f ca="1">IF(AND('Mapa final'!$K$40="Muy Baja",'Mapa final'!$O$40="Mayor"),CONCATENATE("R",'Mapa final'!$A$40),"")</f>
        <v/>
      </c>
      <c r="M90" s="462"/>
      <c r="N90" s="462" t="str">
        <f ca="1">IF(AND('Mapa final'!$K$43="Muy Baja",'Mapa final'!$O$43="Mayor"),CONCATENATE("R",'Mapa final'!$A$43),"")</f>
        <v/>
      </c>
      <c r="O90" s="462"/>
      <c r="P90" s="462" t="str">
        <f ca="1">IF(AND('Mapa final'!$K$46="Muy Baja",'Mapa final'!$O$46="Mayor"),CONCATENATE("R",'Mapa final'!$A$46),"")</f>
        <v/>
      </c>
      <c r="Q90" s="462"/>
      <c r="R90" s="462" t="str">
        <f ca="1">IF(AND('Mapa final'!$K$49="Muy Baja",'Mapa final'!$O$49="Mayor"),CONCATENATE("R",'Mapa final'!$A$49),"")</f>
        <v/>
      </c>
      <c r="S90" s="463"/>
      <c r="T90" s="461" t="str">
        <f ca="1">IF(AND('Mapa final'!$K$37="Muy Baja",'Mapa final'!$O$37="Mayor"),CONCATENATE("R",'Mapa final'!$A$37),"")</f>
        <v/>
      </c>
      <c r="U90" s="462"/>
      <c r="V90" s="462" t="str">
        <f ca="1">IF(AND('Mapa final'!$K$40="Muy Baja",'Mapa final'!$O$40="Mayor"),CONCATENATE("R",'Mapa final'!$A$40),"")</f>
        <v/>
      </c>
      <c r="W90" s="462"/>
      <c r="X90" s="462" t="str">
        <f ca="1">IF(AND('Mapa final'!$K$43="Muy Baja",'Mapa final'!$O$43="Mayor"),CONCATENATE("R",'Mapa final'!$A$43),"")</f>
        <v/>
      </c>
      <c r="Y90" s="462"/>
      <c r="Z90" s="462" t="str">
        <f ca="1">IF(AND('Mapa final'!$K$46="Muy Baja",'Mapa final'!$O$46="Mayor"),CONCATENATE("R",'Mapa final'!$A$46),"")</f>
        <v/>
      </c>
      <c r="AA90" s="462"/>
      <c r="AB90" s="462" t="str">
        <f ca="1">IF(AND('Mapa final'!$K$49="Muy Baja",'Mapa final'!$O$49="Mayor"),CONCATENATE("R",'Mapa final'!$A$49),"")</f>
        <v/>
      </c>
      <c r="AC90" s="463"/>
      <c r="AD90" s="469" t="str">
        <f ca="1">IF(AND('Mapa final'!$K$37="Muy Baja",'Mapa final'!$O$37="Mayor"),CONCATENATE("R",'Mapa final'!$A$37),"")</f>
        <v/>
      </c>
      <c r="AE90" s="467"/>
      <c r="AF90" s="467" t="str">
        <f ca="1">IF(AND('Mapa final'!$K$40="Muy Baja",'Mapa final'!$O$40="Mayor"),CONCATENATE("R",'Mapa final'!$A$40),"")</f>
        <v/>
      </c>
      <c r="AG90" s="467"/>
      <c r="AH90" s="467" t="str">
        <f ca="1">IF(AND('Mapa final'!$K$43="Muy Baja",'Mapa final'!$O$43="Mayor"),CONCATENATE("R",'Mapa final'!$A$43),"")</f>
        <v/>
      </c>
      <c r="AI90" s="467"/>
      <c r="AJ90" s="467" t="str">
        <f ca="1">IF(AND('Mapa final'!$K$46="Muy Baja",'Mapa final'!$O$46="Mayor"),CONCATENATE("R",'Mapa final'!$A$46),"")</f>
        <v/>
      </c>
      <c r="AK90" s="467"/>
      <c r="AL90" s="467" t="str">
        <f ca="1">IF(AND('Mapa final'!$K$49="Muy Baja",'Mapa final'!$O$49="Mayor"),CONCATENATE("R",'Mapa final'!$A$49),"")</f>
        <v/>
      </c>
      <c r="AM90" s="468"/>
      <c r="AN90" s="472" t="str">
        <f ca="1">IF(AND('Mapa final'!$K$37="Muy Baja",'Mapa final'!$O$37="Mayor"),CONCATENATE("R",'Mapa final'!$A$37),"")</f>
        <v/>
      </c>
      <c r="AO90" s="470"/>
      <c r="AP90" s="470" t="str">
        <f ca="1">IF(AND('Mapa final'!$K$40="Muy Baja",'Mapa final'!$O$40="Mayor"),CONCATENATE("R",'Mapa final'!$A$40),"")</f>
        <v/>
      </c>
      <c r="AQ90" s="470"/>
      <c r="AR90" s="470" t="str">
        <f ca="1">IF(AND('Mapa final'!$K$43="Muy Baja",'Mapa final'!$O$43="Mayor"),CONCATENATE("R",'Mapa final'!$A$43),"")</f>
        <v/>
      </c>
      <c r="AS90" s="470"/>
      <c r="AT90" s="470" t="str">
        <f ca="1">IF(AND('Mapa final'!$K$46="Muy Baja",'Mapa final'!$O$46="Mayor"),CONCATENATE("R",'Mapa final'!$A$46),"")</f>
        <v/>
      </c>
      <c r="AU90" s="470"/>
      <c r="AV90" s="470" t="str">
        <f ca="1">IF(AND('Mapa final'!$K$49="Muy Baja",'Mapa final'!$O$49="Mayor"),CONCATENATE("R",'Mapa final'!$A$49),"")</f>
        <v/>
      </c>
      <c r="AW90" s="471"/>
      <c r="AX90" s="466" t="str">
        <f ca="1">IF(AND('Mapa final'!$K$37="Muy Baja",'Mapa final'!$O$37="Catastrófico"),CONCATENATE("R",'Mapa final'!$A$37),"")</f>
        <v/>
      </c>
      <c r="AY90" s="464"/>
      <c r="AZ90" s="464" t="str">
        <f ca="1">IF(AND('Mapa final'!$K$40="Muy Baja",'Mapa final'!$O$40="Catastrófico"),CONCATENATE("R",'Mapa final'!$A$40),"")</f>
        <v/>
      </c>
      <c r="BA90" s="464"/>
      <c r="BB90" s="464" t="str">
        <f ca="1">IF(AND('Mapa final'!$K$43="Muy Baja",'Mapa final'!$O$43="Catastrófico"),CONCATENATE("R",'Mapa final'!$A$43),"")</f>
        <v/>
      </c>
      <c r="BC90" s="464"/>
      <c r="BD90" s="464" t="str">
        <f ca="1">IF(AND('Mapa final'!$K$46="Muy Baja",'Mapa final'!$O$46="Catastrófico"),CONCATENATE("R",'Mapa final'!$A$46),"")</f>
        <v/>
      </c>
      <c r="BE90" s="464"/>
      <c r="BF90" s="464" t="str">
        <f ca="1">IF(AND('Mapa final'!$K$49="Muy Baja",'Mapa final'!$O$49="Catastrófico"),CONCATENATE("R",'Mapa final'!$A$49),"")</f>
        <v/>
      </c>
      <c r="BG90" s="465"/>
      <c r="BH90" s="41"/>
      <c r="BI90" s="525"/>
      <c r="BJ90" s="526"/>
      <c r="BK90" s="526"/>
      <c r="BL90" s="526"/>
      <c r="BM90" s="526"/>
      <c r="BN90" s="527"/>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row>
    <row r="91" spans="1:100" ht="15" customHeight="1" x14ac:dyDescent="0.25">
      <c r="A91" s="41"/>
      <c r="B91" s="546"/>
      <c r="C91" s="546"/>
      <c r="D91" s="303"/>
      <c r="E91" s="533"/>
      <c r="F91" s="534"/>
      <c r="G91" s="534"/>
      <c r="H91" s="534"/>
      <c r="I91" s="539"/>
      <c r="J91" s="461"/>
      <c r="K91" s="462"/>
      <c r="L91" s="462"/>
      <c r="M91" s="462"/>
      <c r="N91" s="462"/>
      <c r="O91" s="462"/>
      <c r="P91" s="462"/>
      <c r="Q91" s="462"/>
      <c r="R91" s="462"/>
      <c r="S91" s="463"/>
      <c r="T91" s="461"/>
      <c r="U91" s="462"/>
      <c r="V91" s="462"/>
      <c r="W91" s="462"/>
      <c r="X91" s="462"/>
      <c r="Y91" s="462"/>
      <c r="Z91" s="462"/>
      <c r="AA91" s="462"/>
      <c r="AB91" s="462"/>
      <c r="AC91" s="463"/>
      <c r="AD91" s="469"/>
      <c r="AE91" s="467"/>
      <c r="AF91" s="467"/>
      <c r="AG91" s="467"/>
      <c r="AH91" s="467"/>
      <c r="AI91" s="467"/>
      <c r="AJ91" s="467"/>
      <c r="AK91" s="467"/>
      <c r="AL91" s="467"/>
      <c r="AM91" s="468"/>
      <c r="AN91" s="472"/>
      <c r="AO91" s="470"/>
      <c r="AP91" s="470"/>
      <c r="AQ91" s="470"/>
      <c r="AR91" s="470"/>
      <c r="AS91" s="470"/>
      <c r="AT91" s="470"/>
      <c r="AU91" s="470"/>
      <c r="AV91" s="470"/>
      <c r="AW91" s="471"/>
      <c r="AX91" s="466"/>
      <c r="AY91" s="464"/>
      <c r="AZ91" s="464"/>
      <c r="BA91" s="464"/>
      <c r="BB91" s="464"/>
      <c r="BC91" s="464"/>
      <c r="BD91" s="464"/>
      <c r="BE91" s="464"/>
      <c r="BF91" s="464"/>
      <c r="BG91" s="465"/>
      <c r="BH91" s="41"/>
      <c r="BI91" s="525"/>
      <c r="BJ91" s="526"/>
      <c r="BK91" s="526"/>
      <c r="BL91" s="526"/>
      <c r="BM91" s="526"/>
      <c r="BN91" s="527"/>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row>
    <row r="92" spans="1:100" ht="15" customHeight="1" x14ac:dyDescent="0.25">
      <c r="A92" s="41"/>
      <c r="B92" s="546"/>
      <c r="C92" s="546"/>
      <c r="D92" s="303"/>
      <c r="E92" s="533"/>
      <c r="F92" s="534"/>
      <c r="G92" s="534"/>
      <c r="H92" s="534"/>
      <c r="I92" s="539"/>
      <c r="J92" s="461" t="str">
        <f ca="1">IF(AND('Mapa final'!$K$52="Muy Baja",'Mapa final'!$O$52="Mayor"),CONCATENATE("R",'Mapa final'!$A$52),"")</f>
        <v/>
      </c>
      <c r="K92" s="462"/>
      <c r="L92" s="462" t="str">
        <f ca="1">IF(AND('Mapa final'!$K$55="Muy Baja",'Mapa final'!$O$55="Mayor"),CONCATENATE("R",'Mapa final'!$A$55),"")</f>
        <v/>
      </c>
      <c r="M92" s="462"/>
      <c r="N92" s="462" t="str">
        <f ca="1">IF(AND('Mapa final'!$K$58="Muy Baja",'Mapa final'!$O$58="Mayor"),CONCATENATE("R",'Mapa final'!$A$58),"")</f>
        <v/>
      </c>
      <c r="O92" s="462"/>
      <c r="P92" s="462" t="str">
        <f ca="1">IF(AND('Mapa final'!$K$61="Muy Baja",'Mapa final'!$O$61="Mayor"),CONCATENATE("R",'Mapa final'!$A$61),"")</f>
        <v/>
      </c>
      <c r="Q92" s="462"/>
      <c r="R92" s="462" t="str">
        <f ca="1">IF(AND('Mapa final'!$K$64="Muy Baja",'Mapa final'!$O$64="Mayor"),CONCATENATE("R",'Mapa final'!$A$64),"")</f>
        <v/>
      </c>
      <c r="S92" s="463"/>
      <c r="T92" s="461" t="str">
        <f ca="1">IF(AND('Mapa final'!$K$52="Muy Baja",'Mapa final'!$O$52="Mayor"),CONCATENATE("R",'Mapa final'!$A$52),"")</f>
        <v/>
      </c>
      <c r="U92" s="462"/>
      <c r="V92" s="462" t="str">
        <f ca="1">IF(AND('Mapa final'!$K$55="Muy Baja",'Mapa final'!$O$55="Mayor"),CONCATENATE("R",'Mapa final'!$A$55),"")</f>
        <v/>
      </c>
      <c r="W92" s="462"/>
      <c r="X92" s="462" t="str">
        <f ca="1">IF(AND('Mapa final'!$K$58="Muy Baja",'Mapa final'!$O$58="Mayor"),CONCATENATE("R",'Mapa final'!$A$58),"")</f>
        <v/>
      </c>
      <c r="Y92" s="462"/>
      <c r="Z92" s="462" t="str">
        <f ca="1">IF(AND('Mapa final'!$K$61="Muy Baja",'Mapa final'!$O$61="Mayor"),CONCATENATE("R",'Mapa final'!$A$61),"")</f>
        <v/>
      </c>
      <c r="AA92" s="462"/>
      <c r="AB92" s="462" t="str">
        <f ca="1">IF(AND('Mapa final'!$K$64="Muy Baja",'Mapa final'!$O$64="Mayor"),CONCATENATE("R",'Mapa final'!$A$64),"")</f>
        <v/>
      </c>
      <c r="AC92" s="463"/>
      <c r="AD92" s="469" t="str">
        <f ca="1">IF(AND('Mapa final'!$K$52="Muy Baja",'Mapa final'!$O$52="Mayor"),CONCATENATE("R",'Mapa final'!$A$52),"")</f>
        <v/>
      </c>
      <c r="AE92" s="467"/>
      <c r="AF92" s="467" t="str">
        <f ca="1">IF(AND('Mapa final'!$K$55="Muy Baja",'Mapa final'!$O$55="Mayor"),CONCATENATE("R",'Mapa final'!$A$55),"")</f>
        <v/>
      </c>
      <c r="AG92" s="467"/>
      <c r="AH92" s="467" t="str">
        <f ca="1">IF(AND('Mapa final'!$K$58="Muy Baja",'Mapa final'!$O$58="Mayor"),CONCATENATE("R",'Mapa final'!$A$58),"")</f>
        <v/>
      </c>
      <c r="AI92" s="467"/>
      <c r="AJ92" s="467" t="str">
        <f ca="1">IF(AND('Mapa final'!$K$61="Muy Baja",'Mapa final'!$O$61="Mayor"),CONCATENATE("R",'Mapa final'!$A$61),"")</f>
        <v/>
      </c>
      <c r="AK92" s="467"/>
      <c r="AL92" s="467" t="str">
        <f ca="1">IF(AND('Mapa final'!$K$64="Muy Baja",'Mapa final'!$O$64="Mayor"),CONCATENATE("R",'Mapa final'!$A$64),"")</f>
        <v/>
      </c>
      <c r="AM92" s="468"/>
      <c r="AN92" s="472" t="str">
        <f ca="1">IF(AND('Mapa final'!$K$52="Muy Baja",'Mapa final'!$O$52="Mayor"),CONCATENATE("R",'Mapa final'!$A$52),"")</f>
        <v/>
      </c>
      <c r="AO92" s="470"/>
      <c r="AP92" s="470" t="str">
        <f ca="1">IF(AND('Mapa final'!$K$55="Muy Baja",'Mapa final'!$O$55="Mayor"),CONCATENATE("R",'Mapa final'!$A$55),"")</f>
        <v/>
      </c>
      <c r="AQ92" s="470"/>
      <c r="AR92" s="470" t="str">
        <f ca="1">IF(AND('Mapa final'!$K$58="Muy Baja",'Mapa final'!$O$58="Mayor"),CONCATENATE("R",'Mapa final'!$A$58),"")</f>
        <v/>
      </c>
      <c r="AS92" s="470"/>
      <c r="AT92" s="470" t="str">
        <f ca="1">IF(AND('Mapa final'!$K$61="Muy Baja",'Mapa final'!$O$61="Mayor"),CONCATENATE("R",'Mapa final'!$A$61),"")</f>
        <v/>
      </c>
      <c r="AU92" s="470"/>
      <c r="AV92" s="470" t="str">
        <f ca="1">IF(AND('Mapa final'!$K$64="Muy Baja",'Mapa final'!$O$64="Mayor"),CONCATENATE("R",'Mapa final'!$A$64),"")</f>
        <v/>
      </c>
      <c r="AW92" s="471"/>
      <c r="AX92" s="466" t="str">
        <f ca="1">IF(AND('Mapa final'!$K$52="Muy Baja",'Mapa final'!$O$52="Catastrófico"),CONCATENATE("R",'Mapa final'!$A$52),"")</f>
        <v/>
      </c>
      <c r="AY92" s="464"/>
      <c r="AZ92" s="464" t="str">
        <f ca="1">IF(AND('Mapa final'!$K$55="Muy Baja",'Mapa final'!$O$55="Catastrófico"),CONCATENATE("R",'Mapa final'!$A$55),"")</f>
        <v/>
      </c>
      <c r="BA92" s="464"/>
      <c r="BB92" s="464" t="str">
        <f ca="1">IF(AND('Mapa final'!$K$58="Muy Baja",'Mapa final'!$O$58="Catastrófico"),CONCATENATE("R",'Mapa final'!$A$58),"")</f>
        <v/>
      </c>
      <c r="BC92" s="464"/>
      <c r="BD92" s="464" t="str">
        <f ca="1">IF(AND('Mapa final'!$K$61="Muy Baja",'Mapa final'!$O$61="Catastrófico"),CONCATENATE("R",'Mapa final'!$A$61),"")</f>
        <v/>
      </c>
      <c r="BE92" s="464"/>
      <c r="BF92" s="464" t="str">
        <f ca="1">IF(AND('Mapa final'!$K$64="Muy Baja",'Mapa final'!$O$64="Catastrófico"),CONCATENATE("R",'Mapa final'!$A$64),"")</f>
        <v/>
      </c>
      <c r="BG92" s="465"/>
      <c r="BH92" s="41"/>
      <c r="BI92" s="525"/>
      <c r="BJ92" s="526"/>
      <c r="BK92" s="526"/>
      <c r="BL92" s="526"/>
      <c r="BM92" s="526"/>
      <c r="BN92" s="527"/>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row>
    <row r="93" spans="1:100" ht="15" customHeight="1" x14ac:dyDescent="0.25">
      <c r="A93" s="41"/>
      <c r="B93" s="546"/>
      <c r="C93" s="546"/>
      <c r="D93" s="303"/>
      <c r="E93" s="533"/>
      <c r="F93" s="534"/>
      <c r="G93" s="534"/>
      <c r="H93" s="534"/>
      <c r="I93" s="539"/>
      <c r="J93" s="461"/>
      <c r="K93" s="462"/>
      <c r="L93" s="462"/>
      <c r="M93" s="462"/>
      <c r="N93" s="462"/>
      <c r="O93" s="462"/>
      <c r="P93" s="462"/>
      <c r="Q93" s="462"/>
      <c r="R93" s="462"/>
      <c r="S93" s="463"/>
      <c r="T93" s="461"/>
      <c r="U93" s="462"/>
      <c r="V93" s="462"/>
      <c r="W93" s="462"/>
      <c r="X93" s="462"/>
      <c r="Y93" s="462"/>
      <c r="Z93" s="462"/>
      <c r="AA93" s="462"/>
      <c r="AB93" s="462"/>
      <c r="AC93" s="463"/>
      <c r="AD93" s="469"/>
      <c r="AE93" s="467"/>
      <c r="AF93" s="467"/>
      <c r="AG93" s="467"/>
      <c r="AH93" s="467"/>
      <c r="AI93" s="467"/>
      <c r="AJ93" s="467"/>
      <c r="AK93" s="467"/>
      <c r="AL93" s="467"/>
      <c r="AM93" s="468"/>
      <c r="AN93" s="472"/>
      <c r="AO93" s="470"/>
      <c r="AP93" s="470"/>
      <c r="AQ93" s="470"/>
      <c r="AR93" s="470"/>
      <c r="AS93" s="470"/>
      <c r="AT93" s="470"/>
      <c r="AU93" s="470"/>
      <c r="AV93" s="470"/>
      <c r="AW93" s="471"/>
      <c r="AX93" s="466"/>
      <c r="AY93" s="464"/>
      <c r="AZ93" s="464"/>
      <c r="BA93" s="464"/>
      <c r="BB93" s="464"/>
      <c r="BC93" s="464"/>
      <c r="BD93" s="464"/>
      <c r="BE93" s="464"/>
      <c r="BF93" s="464"/>
      <c r="BG93" s="465"/>
      <c r="BH93" s="41"/>
      <c r="BI93" s="525"/>
      <c r="BJ93" s="526"/>
      <c r="BK93" s="526"/>
      <c r="BL93" s="526"/>
      <c r="BM93" s="526"/>
      <c r="BN93" s="527"/>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row>
    <row r="94" spans="1:100" ht="15" customHeight="1" x14ac:dyDescent="0.25">
      <c r="A94" s="41"/>
      <c r="B94" s="546"/>
      <c r="C94" s="546"/>
      <c r="D94" s="303"/>
      <c r="E94" s="533"/>
      <c r="F94" s="534"/>
      <c r="G94" s="534"/>
      <c r="H94" s="534"/>
      <c r="I94" s="539"/>
      <c r="J94" s="461" t="str">
        <f ca="1">IF(AND('Mapa final'!$K$67="Muy Baja",'Mapa final'!$O$67="Mayor"),CONCATENATE("R",'Mapa final'!$A$67),"")</f>
        <v/>
      </c>
      <c r="K94" s="462"/>
      <c r="L94" s="462" t="str">
        <f ca="1">IF(AND('Mapa final'!$K$70="Muy Baja",'Mapa final'!$O$70="Mayor"),CONCATENATE("R",'Mapa final'!$A$70),"")</f>
        <v/>
      </c>
      <c r="M94" s="462"/>
      <c r="N94" s="462" t="str">
        <f ca="1">IF(AND('Mapa final'!$K$73="Muy Baja",'Mapa final'!$O$73="Mayor"),CONCATENATE("R",'Mapa final'!$A$73),"")</f>
        <v/>
      </c>
      <c r="O94" s="462"/>
      <c r="P94" s="462" t="str">
        <f ca="1">IF(AND('Mapa final'!$K$76="Muy Baja",'Mapa final'!$O$76="Mayor"),CONCATENATE("R",'Mapa final'!$A$76),"")</f>
        <v/>
      </c>
      <c r="Q94" s="462"/>
      <c r="R94" s="462" t="str">
        <f ca="1">IF(AND('Mapa final'!$K$79="Muy Baja",'Mapa final'!$O$79="Mayor"),CONCATENATE("R",'Mapa final'!$A$79),"")</f>
        <v/>
      </c>
      <c r="S94" s="463"/>
      <c r="T94" s="461" t="str">
        <f ca="1">IF(AND('Mapa final'!$K$67="Muy Baja",'Mapa final'!$O$67="Mayor"),CONCATENATE("R",'Mapa final'!$A$67),"")</f>
        <v/>
      </c>
      <c r="U94" s="462"/>
      <c r="V94" s="462" t="str">
        <f ca="1">IF(AND('Mapa final'!$K$70="Muy Baja",'Mapa final'!$O$70="Mayor"),CONCATENATE("R",'Mapa final'!$A$70),"")</f>
        <v/>
      </c>
      <c r="W94" s="462"/>
      <c r="X94" s="462" t="str">
        <f ca="1">IF(AND('Mapa final'!$K$73="Muy Baja",'Mapa final'!$O$73="Mayor"),CONCATENATE("R",'Mapa final'!$A$73),"")</f>
        <v/>
      </c>
      <c r="Y94" s="462"/>
      <c r="Z94" s="462" t="str">
        <f ca="1">IF(AND('Mapa final'!$K$76="Muy Baja",'Mapa final'!$O$76="Mayor"),CONCATENATE("R",'Mapa final'!$A$76),"")</f>
        <v/>
      </c>
      <c r="AA94" s="462"/>
      <c r="AB94" s="462" t="str">
        <f ca="1">IF(AND('Mapa final'!$K$79="Muy Baja",'Mapa final'!$O$79="Mayor"),CONCATENATE("R",'Mapa final'!$A$79),"")</f>
        <v/>
      </c>
      <c r="AC94" s="463"/>
      <c r="AD94" s="469" t="str">
        <f ca="1">IF(AND('Mapa final'!$K$67="Muy Baja",'Mapa final'!$O$67="Mayor"),CONCATENATE("R",'Mapa final'!$A$67),"")</f>
        <v/>
      </c>
      <c r="AE94" s="467"/>
      <c r="AF94" s="467" t="str">
        <f ca="1">IF(AND('Mapa final'!$K$70="Muy Baja",'Mapa final'!$O$70="Mayor"),CONCATENATE("R",'Mapa final'!$A$70),"")</f>
        <v/>
      </c>
      <c r="AG94" s="467"/>
      <c r="AH94" s="467" t="str">
        <f ca="1">IF(AND('Mapa final'!$K$73="Muy Baja",'Mapa final'!$O$73="Mayor"),CONCATENATE("R",'Mapa final'!$A$73),"")</f>
        <v/>
      </c>
      <c r="AI94" s="467"/>
      <c r="AJ94" s="467" t="str">
        <f ca="1">IF(AND('Mapa final'!$K$76="Muy Baja",'Mapa final'!$O$76="Mayor"),CONCATENATE("R",'Mapa final'!$A$76),"")</f>
        <v/>
      </c>
      <c r="AK94" s="467"/>
      <c r="AL94" s="467" t="str">
        <f ca="1">IF(AND('Mapa final'!$K$79="Muy Baja",'Mapa final'!$O$79="Mayor"),CONCATENATE("R",'Mapa final'!$A$79),"")</f>
        <v/>
      </c>
      <c r="AM94" s="468"/>
      <c r="AN94" s="472" t="str">
        <f ca="1">IF(AND('Mapa final'!$K$67="Muy Baja",'Mapa final'!$O$67="Mayor"),CONCATENATE("R",'Mapa final'!$A$67),"")</f>
        <v/>
      </c>
      <c r="AO94" s="470"/>
      <c r="AP94" s="470" t="str">
        <f ca="1">IF(AND('Mapa final'!$K$70="Muy Baja",'Mapa final'!$O$70="Mayor"),CONCATENATE("R",'Mapa final'!$A$70),"")</f>
        <v/>
      </c>
      <c r="AQ94" s="470"/>
      <c r="AR94" s="470" t="str">
        <f ca="1">IF(AND('Mapa final'!$K$73="Muy Baja",'Mapa final'!$O$73="Mayor"),CONCATENATE("R",'Mapa final'!$A$73),"")</f>
        <v/>
      </c>
      <c r="AS94" s="470"/>
      <c r="AT94" s="470" t="str">
        <f ca="1">IF(AND('Mapa final'!$K$76="Muy Baja",'Mapa final'!$O$76="Mayor"),CONCATENATE("R",'Mapa final'!$A$76),"")</f>
        <v/>
      </c>
      <c r="AU94" s="470"/>
      <c r="AV94" s="470" t="str">
        <f ca="1">IF(AND('Mapa final'!$K$79="Muy Baja",'Mapa final'!$O$79="Mayor"),CONCATENATE("R",'Mapa final'!$A$79),"")</f>
        <v/>
      </c>
      <c r="AW94" s="471"/>
      <c r="AX94" s="466" t="str">
        <f ca="1">IF(AND('Mapa final'!$K$67="Muy Baja",'Mapa final'!$O$67="Catastrófico"),CONCATENATE("R",'Mapa final'!$A$67),"")</f>
        <v/>
      </c>
      <c r="AY94" s="464"/>
      <c r="AZ94" s="464" t="str">
        <f ca="1">IF(AND('Mapa final'!$K$70="Muy Baja",'Mapa final'!$O$70="Catastrófico"),CONCATENATE("R",'Mapa final'!$A$70),"")</f>
        <v/>
      </c>
      <c r="BA94" s="464"/>
      <c r="BB94" s="464" t="str">
        <f ca="1">IF(AND('Mapa final'!$K$73="Muy Baja",'Mapa final'!$O$73="Catastrófico"),CONCATENATE("R",'Mapa final'!$A$73),"")</f>
        <v/>
      </c>
      <c r="BC94" s="464"/>
      <c r="BD94" s="464" t="str">
        <f ca="1">IF(AND('Mapa final'!$K$76="Muy Baja",'Mapa final'!$O$76="Catastrófico"),CONCATENATE("R",'Mapa final'!$A$76),"")</f>
        <v/>
      </c>
      <c r="BE94" s="464"/>
      <c r="BF94" s="464" t="str">
        <f ca="1">IF(AND('Mapa final'!$K$79="Muy Baja",'Mapa final'!$O$79="Catastrófico"),CONCATENATE("R",'Mapa final'!$A$79),"")</f>
        <v/>
      </c>
      <c r="BG94" s="465"/>
      <c r="BH94" s="41"/>
      <c r="BI94" s="525"/>
      <c r="BJ94" s="526"/>
      <c r="BK94" s="526"/>
      <c r="BL94" s="526"/>
      <c r="BM94" s="526"/>
      <c r="BN94" s="527"/>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row>
    <row r="95" spans="1:100" ht="15" customHeight="1" x14ac:dyDescent="0.25">
      <c r="A95" s="41"/>
      <c r="B95" s="546"/>
      <c r="C95" s="546"/>
      <c r="D95" s="303"/>
      <c r="E95" s="533"/>
      <c r="F95" s="534"/>
      <c r="G95" s="534"/>
      <c r="H95" s="534"/>
      <c r="I95" s="539"/>
      <c r="J95" s="461"/>
      <c r="K95" s="462"/>
      <c r="L95" s="462"/>
      <c r="M95" s="462"/>
      <c r="N95" s="462"/>
      <c r="O95" s="462"/>
      <c r="P95" s="462"/>
      <c r="Q95" s="462"/>
      <c r="R95" s="462"/>
      <c r="S95" s="463"/>
      <c r="T95" s="461"/>
      <c r="U95" s="462"/>
      <c r="V95" s="462"/>
      <c r="W95" s="462"/>
      <c r="X95" s="462"/>
      <c r="Y95" s="462"/>
      <c r="Z95" s="462"/>
      <c r="AA95" s="462"/>
      <c r="AB95" s="462"/>
      <c r="AC95" s="463"/>
      <c r="AD95" s="469"/>
      <c r="AE95" s="467"/>
      <c r="AF95" s="467"/>
      <c r="AG95" s="467"/>
      <c r="AH95" s="467"/>
      <c r="AI95" s="467"/>
      <c r="AJ95" s="467"/>
      <c r="AK95" s="467"/>
      <c r="AL95" s="467"/>
      <c r="AM95" s="468"/>
      <c r="AN95" s="472"/>
      <c r="AO95" s="470"/>
      <c r="AP95" s="470"/>
      <c r="AQ95" s="470"/>
      <c r="AR95" s="470"/>
      <c r="AS95" s="470"/>
      <c r="AT95" s="470"/>
      <c r="AU95" s="470"/>
      <c r="AV95" s="470"/>
      <c r="AW95" s="471"/>
      <c r="AX95" s="466"/>
      <c r="AY95" s="464"/>
      <c r="AZ95" s="464"/>
      <c r="BA95" s="464"/>
      <c r="BB95" s="464"/>
      <c r="BC95" s="464"/>
      <c r="BD95" s="464"/>
      <c r="BE95" s="464"/>
      <c r="BF95" s="464"/>
      <c r="BG95" s="465"/>
      <c r="BH95" s="41"/>
      <c r="BI95" s="525"/>
      <c r="BJ95" s="526"/>
      <c r="BK95" s="526"/>
      <c r="BL95" s="526"/>
      <c r="BM95" s="526"/>
      <c r="BN95" s="527"/>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row>
    <row r="96" spans="1:100" ht="15" customHeight="1" x14ac:dyDescent="0.25">
      <c r="A96" s="41"/>
      <c r="B96" s="546"/>
      <c r="C96" s="546"/>
      <c r="D96" s="303"/>
      <c r="E96" s="533"/>
      <c r="F96" s="534"/>
      <c r="G96" s="534"/>
      <c r="H96" s="534"/>
      <c r="I96" s="539"/>
      <c r="J96" s="461" t="str">
        <f ca="1">IF(AND('Mapa final'!$K$82="Muy Baja",'Mapa final'!$O$82="Mayor"),CONCATENATE("R",'Mapa final'!$A$82),"")</f>
        <v/>
      </c>
      <c r="K96" s="462"/>
      <c r="L96" s="462" t="str">
        <f ca="1">IF(AND('Mapa final'!$K$85="Muy Baja",'Mapa final'!$O$85="Mayor"),CONCATENATE("R",'Mapa final'!$A$85),"")</f>
        <v/>
      </c>
      <c r="M96" s="462"/>
      <c r="N96" s="462" t="str">
        <f ca="1">IF(AND('Mapa final'!$K$88="Muy Baja",'Mapa final'!$O$88="Mayor"),CONCATENATE("R",'Mapa final'!$A$88),"")</f>
        <v/>
      </c>
      <c r="O96" s="462"/>
      <c r="P96" s="462" t="str">
        <f ca="1">IF(AND('Mapa final'!$K$91="Muy Baja",'Mapa final'!$O$91="Mayor"),CONCATENATE("R",'Mapa final'!$A$91),"")</f>
        <v/>
      </c>
      <c r="Q96" s="462"/>
      <c r="R96" s="462" t="str">
        <f ca="1">IF(AND('Mapa final'!$K$94="Muy Baja",'Mapa final'!$O$94="Mayor"),CONCATENATE("R",'Mapa final'!$A$94),"")</f>
        <v/>
      </c>
      <c r="S96" s="463"/>
      <c r="T96" s="461" t="str">
        <f ca="1">IF(AND('Mapa final'!$K$82="Muy Baja",'Mapa final'!$O$82="Mayor"),CONCATENATE("R",'Mapa final'!$A$82),"")</f>
        <v/>
      </c>
      <c r="U96" s="462"/>
      <c r="V96" s="462" t="str">
        <f ca="1">IF(AND('Mapa final'!$K$85="Muy Baja",'Mapa final'!$O$85="Mayor"),CONCATENATE("R",'Mapa final'!$A$85),"")</f>
        <v/>
      </c>
      <c r="W96" s="462"/>
      <c r="X96" s="462" t="str">
        <f ca="1">IF(AND('Mapa final'!$K$88="Muy Baja",'Mapa final'!$O$88="Mayor"),CONCATENATE("R",'Mapa final'!$A$88),"")</f>
        <v/>
      </c>
      <c r="Y96" s="462"/>
      <c r="Z96" s="462" t="str">
        <f ca="1">IF(AND('Mapa final'!$K$91="Muy Baja",'Mapa final'!$O$91="Mayor"),CONCATENATE("R",'Mapa final'!$A$91),"")</f>
        <v/>
      </c>
      <c r="AA96" s="462"/>
      <c r="AB96" s="462" t="str">
        <f ca="1">IF(AND('Mapa final'!$K$94="Muy Baja",'Mapa final'!$O$94="Mayor"),CONCATENATE("R",'Mapa final'!$A$94),"")</f>
        <v/>
      </c>
      <c r="AC96" s="463"/>
      <c r="AD96" s="469" t="str">
        <f ca="1">IF(AND('Mapa final'!$K$82="Muy Baja",'Mapa final'!$O$82="Mayor"),CONCATENATE("R",'Mapa final'!$A$82),"")</f>
        <v/>
      </c>
      <c r="AE96" s="467"/>
      <c r="AF96" s="467" t="str">
        <f ca="1">IF(AND('Mapa final'!$K$85="Muy Baja",'Mapa final'!$O$85="Mayor"),CONCATENATE("R",'Mapa final'!$A$85),"")</f>
        <v/>
      </c>
      <c r="AG96" s="467"/>
      <c r="AH96" s="467" t="str">
        <f ca="1">IF(AND('Mapa final'!$K$88="Muy Baja",'Mapa final'!$O$88="Mayor"),CONCATENATE("R",'Mapa final'!$A$88),"")</f>
        <v/>
      </c>
      <c r="AI96" s="467"/>
      <c r="AJ96" s="467" t="str">
        <f ca="1">IF(AND('Mapa final'!$K$91="Muy Baja",'Mapa final'!$O$91="Mayor"),CONCATENATE("R",'Mapa final'!$A$91),"")</f>
        <v/>
      </c>
      <c r="AK96" s="467"/>
      <c r="AL96" s="467" t="str">
        <f ca="1">IF(AND('Mapa final'!$K$94="Muy Baja",'Mapa final'!$O$94="Mayor"),CONCATENATE("R",'Mapa final'!$A$94),"")</f>
        <v/>
      </c>
      <c r="AM96" s="468"/>
      <c r="AN96" s="472" t="str">
        <f ca="1">IF(AND('Mapa final'!$K$82="Muy Baja",'Mapa final'!$O$82="Mayor"),CONCATENATE("R",'Mapa final'!$A$82),"")</f>
        <v/>
      </c>
      <c r="AO96" s="470"/>
      <c r="AP96" s="470" t="str">
        <f ca="1">IF(AND('Mapa final'!$K$85="Muy Baja",'Mapa final'!$O$85="Mayor"),CONCATENATE("R",'Mapa final'!$A$85),"")</f>
        <v/>
      </c>
      <c r="AQ96" s="470"/>
      <c r="AR96" s="470" t="str">
        <f ca="1">IF(AND('Mapa final'!$K$88="Muy Baja",'Mapa final'!$O$88="Mayor"),CONCATENATE("R",'Mapa final'!$A$88),"")</f>
        <v/>
      </c>
      <c r="AS96" s="470"/>
      <c r="AT96" s="470" t="str">
        <f ca="1">IF(AND('Mapa final'!$K$91="Muy Baja",'Mapa final'!$O$91="Mayor"),CONCATENATE("R",'Mapa final'!$A$91),"")</f>
        <v/>
      </c>
      <c r="AU96" s="470"/>
      <c r="AV96" s="470" t="str">
        <f ca="1">IF(AND('Mapa final'!$K$94="Muy Baja",'Mapa final'!$O$94="Mayor"),CONCATENATE("R",'Mapa final'!$A$94),"")</f>
        <v/>
      </c>
      <c r="AW96" s="471"/>
      <c r="AX96" s="466" t="str">
        <f ca="1">IF(AND('Mapa final'!$K$82="Muy Baja",'Mapa final'!$O$82="Catastrófico"),CONCATENATE("R",'Mapa final'!$A$82),"")</f>
        <v/>
      </c>
      <c r="AY96" s="464"/>
      <c r="AZ96" s="464" t="str">
        <f ca="1">IF(AND('Mapa final'!$K$85="Muy Baja",'Mapa final'!$O$85="Catastrófico"),CONCATENATE("R",'Mapa final'!$A$85),"")</f>
        <v/>
      </c>
      <c r="BA96" s="464"/>
      <c r="BB96" s="464" t="str">
        <f ca="1">IF(AND('Mapa final'!$K$88="Muy Baja",'Mapa final'!$O$88="Catastrófico"),CONCATENATE("R",'Mapa final'!$A$88),"")</f>
        <v/>
      </c>
      <c r="BC96" s="464"/>
      <c r="BD96" s="464" t="str">
        <f ca="1">IF(AND('Mapa final'!$K$91="Muy Baja",'Mapa final'!$O$91="Catastrófico"),CONCATENATE("R",'Mapa final'!$A$91),"")</f>
        <v/>
      </c>
      <c r="BE96" s="464"/>
      <c r="BF96" s="464" t="str">
        <f ca="1">IF(AND('Mapa final'!$K$94="Muy Baja",'Mapa final'!$O$94="Catastrófico"),CONCATENATE("R",'Mapa final'!$A$94),"")</f>
        <v/>
      </c>
      <c r="BG96" s="465"/>
      <c r="BH96" s="41"/>
      <c r="BI96" s="525"/>
      <c r="BJ96" s="526"/>
      <c r="BK96" s="526"/>
      <c r="BL96" s="526"/>
      <c r="BM96" s="526"/>
      <c r="BN96" s="527"/>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row>
    <row r="97" spans="1:100" ht="15" customHeight="1" thickBot="1" x14ac:dyDescent="0.3">
      <c r="A97" s="41"/>
      <c r="B97" s="546"/>
      <c r="C97" s="546"/>
      <c r="D97" s="303"/>
      <c r="E97" s="533"/>
      <c r="F97" s="534"/>
      <c r="G97" s="534"/>
      <c r="H97" s="534"/>
      <c r="I97" s="539"/>
      <c r="J97" s="461"/>
      <c r="K97" s="462"/>
      <c r="L97" s="462"/>
      <c r="M97" s="462"/>
      <c r="N97" s="462"/>
      <c r="O97" s="462"/>
      <c r="P97" s="462"/>
      <c r="Q97" s="462"/>
      <c r="R97" s="462"/>
      <c r="S97" s="463"/>
      <c r="T97" s="461"/>
      <c r="U97" s="462"/>
      <c r="V97" s="462"/>
      <c r="W97" s="462"/>
      <c r="X97" s="462"/>
      <c r="Y97" s="462"/>
      <c r="Z97" s="462"/>
      <c r="AA97" s="462"/>
      <c r="AB97" s="462"/>
      <c r="AC97" s="463"/>
      <c r="AD97" s="469"/>
      <c r="AE97" s="467"/>
      <c r="AF97" s="467"/>
      <c r="AG97" s="467"/>
      <c r="AH97" s="467"/>
      <c r="AI97" s="467"/>
      <c r="AJ97" s="467"/>
      <c r="AK97" s="467"/>
      <c r="AL97" s="467"/>
      <c r="AM97" s="468"/>
      <c r="AN97" s="472"/>
      <c r="AO97" s="470"/>
      <c r="AP97" s="470"/>
      <c r="AQ97" s="470"/>
      <c r="AR97" s="470"/>
      <c r="AS97" s="470"/>
      <c r="AT97" s="470"/>
      <c r="AU97" s="470"/>
      <c r="AV97" s="470"/>
      <c r="AW97" s="471"/>
      <c r="AX97" s="466"/>
      <c r="AY97" s="464"/>
      <c r="AZ97" s="464"/>
      <c r="BA97" s="464"/>
      <c r="BB97" s="464"/>
      <c r="BC97" s="464"/>
      <c r="BD97" s="464"/>
      <c r="BE97" s="464"/>
      <c r="BF97" s="464"/>
      <c r="BG97" s="465"/>
      <c r="BH97" s="41"/>
      <c r="BI97" s="528"/>
      <c r="BJ97" s="529"/>
      <c r="BK97" s="529"/>
      <c r="BL97" s="529"/>
      <c r="BM97" s="529"/>
      <c r="BN97" s="530"/>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row>
    <row r="98" spans="1:100" ht="15" customHeight="1" x14ac:dyDescent="0.25">
      <c r="A98" s="41"/>
      <c r="B98" s="546"/>
      <c r="C98" s="546"/>
      <c r="D98" s="303"/>
      <c r="E98" s="533"/>
      <c r="F98" s="534"/>
      <c r="G98" s="534"/>
      <c r="H98" s="534"/>
      <c r="I98" s="539"/>
      <c r="J98" s="461" t="str">
        <f>IF(AND('Mapa final'!$K$97="Muy Baja",'Mapa final'!$O$97="Mayor"),CONCATENATE("R",'Mapa final'!$A$97),"")</f>
        <v/>
      </c>
      <c r="K98" s="462"/>
      <c r="L98" s="462" t="str">
        <f ca="1">IF(AND('Mapa final'!$K$100="Muy Baja",'Mapa final'!$O$100="Mayor"),CONCATENATE("R",'Mapa final'!$A$100),"")</f>
        <v/>
      </c>
      <c r="M98" s="462"/>
      <c r="N98" s="462" t="str">
        <f ca="1">IF(AND('Mapa final'!$K$103="Muy Baja",'Mapa final'!$O$103="Mayor"),CONCATENATE("R",'Mapa final'!$A$103),"")</f>
        <v/>
      </c>
      <c r="O98" s="462"/>
      <c r="P98" s="462" t="str">
        <f ca="1">IF(AND('Mapa final'!$K$106="Muy Baja",'Mapa final'!$O$106="Mayor"),CONCATENATE("R",'Mapa final'!$A$106),"")</f>
        <v/>
      </c>
      <c r="Q98" s="462"/>
      <c r="R98" s="462" t="str">
        <f ca="1">IF(AND('Mapa final'!$K$109="Muy Baja",'Mapa final'!$O$109="Mayor"),CONCATENATE("R",'Mapa final'!$A$109),"")</f>
        <v/>
      </c>
      <c r="S98" s="463"/>
      <c r="T98" s="461" t="str">
        <f>IF(AND('Mapa final'!$K$97="Muy Baja",'Mapa final'!$O$97="Mayor"),CONCATENATE("R",'Mapa final'!$A$97),"")</f>
        <v/>
      </c>
      <c r="U98" s="462"/>
      <c r="V98" s="462" t="str">
        <f ca="1">IF(AND('Mapa final'!$K$100="Muy Baja",'Mapa final'!$O$100="Mayor"),CONCATENATE("R",'Mapa final'!$A$100),"")</f>
        <v/>
      </c>
      <c r="W98" s="462"/>
      <c r="X98" s="462" t="str">
        <f ca="1">IF(AND('Mapa final'!$K$103="Muy Baja",'Mapa final'!$O$103="Mayor"),CONCATENATE("R",'Mapa final'!$A$103),"")</f>
        <v/>
      </c>
      <c r="Y98" s="462"/>
      <c r="Z98" s="462" t="str">
        <f ca="1">IF(AND('Mapa final'!$K$106="Muy Baja",'Mapa final'!$O$106="Mayor"),CONCATENATE("R",'Mapa final'!$A$106),"")</f>
        <v/>
      </c>
      <c r="AA98" s="462"/>
      <c r="AB98" s="462" t="str">
        <f ca="1">IF(AND('Mapa final'!$K$109="Muy Baja",'Mapa final'!$O$109="Mayor"),CONCATENATE("R",'Mapa final'!$A$109),"")</f>
        <v/>
      </c>
      <c r="AC98" s="463"/>
      <c r="AD98" s="469" t="str">
        <f>IF(AND('Mapa final'!$K$97="Muy Baja",'Mapa final'!$O$97="Mayor"),CONCATENATE("R",'Mapa final'!$A$97),"")</f>
        <v/>
      </c>
      <c r="AE98" s="467"/>
      <c r="AF98" s="467" t="str">
        <f ca="1">IF(AND('Mapa final'!$K$100="Muy Baja",'Mapa final'!$O$100="Mayor"),CONCATENATE("R",'Mapa final'!$A$100),"")</f>
        <v/>
      </c>
      <c r="AG98" s="467"/>
      <c r="AH98" s="467" t="str">
        <f ca="1">IF(AND('Mapa final'!$K$103="Muy Baja",'Mapa final'!$O$103="Mayor"),CONCATENATE("R",'Mapa final'!$A$103),"")</f>
        <v/>
      </c>
      <c r="AI98" s="467"/>
      <c r="AJ98" s="467" t="str">
        <f ca="1">IF(AND('Mapa final'!$K$106="Muy Baja",'Mapa final'!$O$106="Mayor"),CONCATENATE("R",'Mapa final'!$A$106),"")</f>
        <v/>
      </c>
      <c r="AK98" s="467"/>
      <c r="AL98" s="467" t="str">
        <f ca="1">IF(AND('Mapa final'!$K$109="Muy Baja",'Mapa final'!$O$109="Mayor"),CONCATENATE("R",'Mapa final'!$A$109),"")</f>
        <v/>
      </c>
      <c r="AM98" s="468"/>
      <c r="AN98" s="472" t="str">
        <f>IF(AND('Mapa final'!$K$97="Muy Baja",'Mapa final'!$O$97="Mayor"),CONCATENATE("R",'Mapa final'!$A$97),"")</f>
        <v/>
      </c>
      <c r="AO98" s="470"/>
      <c r="AP98" s="470" t="str">
        <f ca="1">IF(AND('Mapa final'!$K$100="Muy Baja",'Mapa final'!$O$100="Mayor"),CONCATENATE("R",'Mapa final'!$A$100),"")</f>
        <v/>
      </c>
      <c r="AQ98" s="470"/>
      <c r="AR98" s="470" t="str">
        <f ca="1">IF(AND('Mapa final'!$K$103="Muy Baja",'Mapa final'!$O$103="Mayor"),CONCATENATE("R",'Mapa final'!$A$103),"")</f>
        <v/>
      </c>
      <c r="AS98" s="470"/>
      <c r="AT98" s="470" t="str">
        <f ca="1">IF(AND('Mapa final'!$K$106="Muy Baja",'Mapa final'!$O$106="Mayor"),CONCATENATE("R",'Mapa final'!$A$106),"")</f>
        <v/>
      </c>
      <c r="AU98" s="470"/>
      <c r="AV98" s="470" t="str">
        <f ca="1">IF(AND('Mapa final'!$K$109="Muy Baja",'Mapa final'!$O$109="Mayor"),CONCATENATE("R",'Mapa final'!$A$109),"")</f>
        <v/>
      </c>
      <c r="AW98" s="471"/>
      <c r="AX98" s="466" t="str">
        <f>IF(AND('Mapa final'!$K$97="Muy Baja",'Mapa final'!$O$97="Catastrófico"),CONCATENATE("R",'Mapa final'!$A$97),"")</f>
        <v/>
      </c>
      <c r="AY98" s="464"/>
      <c r="AZ98" s="464" t="str">
        <f ca="1">IF(AND('Mapa final'!$K$100="Muy Baja",'Mapa final'!$O$100="Catastrófico"),CONCATENATE("R",'Mapa final'!$A$100),"")</f>
        <v/>
      </c>
      <c r="BA98" s="464"/>
      <c r="BB98" s="464" t="str">
        <f ca="1">IF(AND('Mapa final'!$K$103="Muy Baja",'Mapa final'!$O$103="Catastrófico"),CONCATENATE("R",'Mapa final'!$A$103),"")</f>
        <v/>
      </c>
      <c r="BC98" s="464"/>
      <c r="BD98" s="464" t="str">
        <f ca="1">IF(AND('Mapa final'!$K$106="Muy Baja",'Mapa final'!$O$106="Catastrófico"),CONCATENATE("R",'Mapa final'!$A$106),"")</f>
        <v/>
      </c>
      <c r="BE98" s="464"/>
      <c r="BF98" s="464" t="str">
        <f ca="1">IF(AND('Mapa final'!$K$109="Muy Baja",'Mapa final'!$O$109="Catastrófico"),CONCATENATE("R",'Mapa final'!$A$109),"")</f>
        <v/>
      </c>
      <c r="BG98" s="465"/>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row>
    <row r="99" spans="1:100" ht="15" customHeight="1" x14ac:dyDescent="0.25">
      <c r="A99" s="41"/>
      <c r="B99" s="546"/>
      <c r="C99" s="546"/>
      <c r="D99" s="303"/>
      <c r="E99" s="533"/>
      <c r="F99" s="534"/>
      <c r="G99" s="534"/>
      <c r="H99" s="534"/>
      <c r="I99" s="539"/>
      <c r="J99" s="461"/>
      <c r="K99" s="462"/>
      <c r="L99" s="462"/>
      <c r="M99" s="462"/>
      <c r="N99" s="462"/>
      <c r="O99" s="462"/>
      <c r="P99" s="462"/>
      <c r="Q99" s="462"/>
      <c r="R99" s="462"/>
      <c r="S99" s="463"/>
      <c r="T99" s="461"/>
      <c r="U99" s="462"/>
      <c r="V99" s="462"/>
      <c r="W99" s="462"/>
      <c r="X99" s="462"/>
      <c r="Y99" s="462"/>
      <c r="Z99" s="462"/>
      <c r="AA99" s="462"/>
      <c r="AB99" s="462"/>
      <c r="AC99" s="463"/>
      <c r="AD99" s="469"/>
      <c r="AE99" s="467"/>
      <c r="AF99" s="467"/>
      <c r="AG99" s="467"/>
      <c r="AH99" s="467"/>
      <c r="AI99" s="467"/>
      <c r="AJ99" s="467"/>
      <c r="AK99" s="467"/>
      <c r="AL99" s="467"/>
      <c r="AM99" s="468"/>
      <c r="AN99" s="472"/>
      <c r="AO99" s="470"/>
      <c r="AP99" s="470"/>
      <c r="AQ99" s="470"/>
      <c r="AR99" s="470"/>
      <c r="AS99" s="470"/>
      <c r="AT99" s="470"/>
      <c r="AU99" s="470"/>
      <c r="AV99" s="470"/>
      <c r="AW99" s="471"/>
      <c r="AX99" s="466"/>
      <c r="AY99" s="464"/>
      <c r="AZ99" s="464"/>
      <c r="BA99" s="464"/>
      <c r="BB99" s="464"/>
      <c r="BC99" s="464"/>
      <c r="BD99" s="464"/>
      <c r="BE99" s="464"/>
      <c r="BF99" s="464"/>
      <c r="BG99" s="465"/>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row>
    <row r="100" spans="1:100" ht="15" customHeight="1" x14ac:dyDescent="0.25">
      <c r="A100" s="41"/>
      <c r="B100" s="546"/>
      <c r="C100" s="546"/>
      <c r="D100" s="303"/>
      <c r="E100" s="533"/>
      <c r="F100" s="534"/>
      <c r="G100" s="534"/>
      <c r="H100" s="534"/>
      <c r="I100" s="539"/>
      <c r="J100" s="461" t="str">
        <f ca="1">IF(AND('Mapa final'!$K$112="Muy Baja",'Mapa final'!$O$112="Mayor"),CONCATENATE("R",'Mapa final'!$A$112),"")</f>
        <v/>
      </c>
      <c r="K100" s="462"/>
      <c r="L100" s="462" t="str">
        <f ca="1">IF(AND('Mapa final'!$K$115="Muy Baja",'Mapa final'!$O$115="Mayor"),CONCATENATE("R",'Mapa final'!$A$115),"")</f>
        <v/>
      </c>
      <c r="M100" s="462"/>
      <c r="N100" s="462" t="str">
        <f ca="1">IF(AND('Mapa final'!$K$118="Muy Baja",'Mapa final'!$O$118="Mayor"),CONCATENATE("R",'Mapa final'!$A$118),"")</f>
        <v/>
      </c>
      <c r="O100" s="462"/>
      <c r="P100" s="462" t="str">
        <f ca="1">IF(AND('Mapa final'!$K$121="Muy Baja",'Mapa final'!$O$121="Mayor"),CONCATENATE("R",'Mapa final'!$A$121),"")</f>
        <v/>
      </c>
      <c r="Q100" s="462"/>
      <c r="R100" s="462" t="str">
        <f ca="1">IF(AND('Mapa final'!$K$124="Muy Baja",'Mapa final'!$O$124="Mayor"),CONCATENATE("R",'Mapa final'!$A$124),"")</f>
        <v/>
      </c>
      <c r="S100" s="463"/>
      <c r="T100" s="461" t="str">
        <f ca="1">IF(AND('Mapa final'!$K$112="Muy Baja",'Mapa final'!$O$112="Mayor"),CONCATENATE("R",'Mapa final'!$A$112),"")</f>
        <v/>
      </c>
      <c r="U100" s="462"/>
      <c r="V100" s="462" t="str">
        <f ca="1">IF(AND('Mapa final'!$K$115="Muy Baja",'Mapa final'!$O$115="Mayor"),CONCATENATE("R",'Mapa final'!$A$115),"")</f>
        <v/>
      </c>
      <c r="W100" s="462"/>
      <c r="X100" s="462" t="str">
        <f ca="1">IF(AND('Mapa final'!$K$118="Muy Baja",'Mapa final'!$O$118="Mayor"),CONCATENATE("R",'Mapa final'!$A$118),"")</f>
        <v/>
      </c>
      <c r="Y100" s="462"/>
      <c r="Z100" s="462" t="str">
        <f ca="1">IF(AND('Mapa final'!$K$121="Muy Baja",'Mapa final'!$O$121="Mayor"),CONCATENATE("R",'Mapa final'!$A$121),"")</f>
        <v/>
      </c>
      <c r="AA100" s="462"/>
      <c r="AB100" s="462" t="str">
        <f ca="1">IF(AND('Mapa final'!$K$124="Muy Baja",'Mapa final'!$O$124="Mayor"),CONCATENATE("R",'Mapa final'!$A$124),"")</f>
        <v/>
      </c>
      <c r="AC100" s="463"/>
      <c r="AD100" s="469" t="str">
        <f ca="1">IF(AND('Mapa final'!$K$112="Muy Baja",'Mapa final'!$O$112="Mayor"),CONCATENATE("R",'Mapa final'!$A$112),"")</f>
        <v/>
      </c>
      <c r="AE100" s="467"/>
      <c r="AF100" s="467" t="str">
        <f ca="1">IF(AND('Mapa final'!$K$115="Muy Baja",'Mapa final'!$O$115="Mayor"),CONCATENATE("R",'Mapa final'!$A$115),"")</f>
        <v/>
      </c>
      <c r="AG100" s="467"/>
      <c r="AH100" s="467" t="str">
        <f ca="1">IF(AND('Mapa final'!$K$118="Muy Baja",'Mapa final'!$O$118="Mayor"),CONCATENATE("R",'Mapa final'!$A$118),"")</f>
        <v/>
      </c>
      <c r="AI100" s="467"/>
      <c r="AJ100" s="467" t="str">
        <f ca="1">IF(AND('Mapa final'!$K$121="Muy Baja",'Mapa final'!$O$121="Mayor"),CONCATENATE("R",'Mapa final'!$A$121),"")</f>
        <v/>
      </c>
      <c r="AK100" s="467"/>
      <c r="AL100" s="467" t="str">
        <f ca="1">IF(AND('Mapa final'!$K$124="Muy Baja",'Mapa final'!$O$124="Mayor"),CONCATENATE("R",'Mapa final'!$A$124),"")</f>
        <v/>
      </c>
      <c r="AM100" s="468"/>
      <c r="AN100" s="472" t="str">
        <f ca="1">IF(AND('Mapa final'!$K$112="Muy Baja",'Mapa final'!$O$112="Mayor"),CONCATENATE("R",'Mapa final'!$A$112),"")</f>
        <v/>
      </c>
      <c r="AO100" s="470"/>
      <c r="AP100" s="470" t="str">
        <f ca="1">IF(AND('Mapa final'!$K$115="Muy Baja",'Mapa final'!$O$115="Mayor"),CONCATENATE("R",'Mapa final'!$A$115),"")</f>
        <v/>
      </c>
      <c r="AQ100" s="470"/>
      <c r="AR100" s="470" t="str">
        <f ca="1">IF(AND('Mapa final'!$K$118="Muy Baja",'Mapa final'!$O$118="Mayor"),CONCATENATE("R",'Mapa final'!$A$118),"")</f>
        <v/>
      </c>
      <c r="AS100" s="470"/>
      <c r="AT100" s="470" t="str">
        <f ca="1">IF(AND('Mapa final'!$K$121="Muy Baja",'Mapa final'!$O$121="Mayor"),CONCATENATE("R",'Mapa final'!$A$121),"")</f>
        <v/>
      </c>
      <c r="AU100" s="470"/>
      <c r="AV100" s="470" t="str">
        <f ca="1">IF(AND('Mapa final'!$K$124="Muy Baja",'Mapa final'!$O$124="Mayor"),CONCATENATE("R",'Mapa final'!$A$124),"")</f>
        <v/>
      </c>
      <c r="AW100" s="471"/>
      <c r="AX100" s="466" t="str">
        <f ca="1">IF(AND('Mapa final'!$K$112="Muy Baja",'Mapa final'!$O$112="Catastrófico"),CONCATENATE("R",'Mapa final'!$A$112),"")</f>
        <v/>
      </c>
      <c r="AY100" s="464"/>
      <c r="AZ100" s="464" t="str">
        <f ca="1">IF(AND('Mapa final'!$K$115="Muy Baja",'Mapa final'!$O$115="Catastrófico"),CONCATENATE("R",'Mapa final'!$A$115),"")</f>
        <v/>
      </c>
      <c r="BA100" s="464"/>
      <c r="BB100" s="464" t="str">
        <f ca="1">IF(AND('Mapa final'!$K$118="Muy Baja",'Mapa final'!$O$118="Catastrófico"),CONCATENATE("R",'Mapa final'!$A$118),"")</f>
        <v/>
      </c>
      <c r="BC100" s="464"/>
      <c r="BD100" s="464" t="str">
        <f ca="1">IF(AND('Mapa final'!$K$121="Muy Baja",'Mapa final'!$O$121="Catastrófico"),CONCATENATE("R",'Mapa final'!$A$121),"")</f>
        <v/>
      </c>
      <c r="BE100" s="464"/>
      <c r="BF100" s="464" t="str">
        <f ca="1">IF(AND('Mapa final'!$K$124="Muy Baja",'Mapa final'!$O$124="Catastrófico"),CONCATENATE("R",'Mapa final'!$A$124),"")</f>
        <v/>
      </c>
      <c r="BG100" s="465"/>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row>
    <row r="101" spans="1:100" ht="15" customHeight="1" x14ac:dyDescent="0.25">
      <c r="A101" s="41"/>
      <c r="B101" s="546"/>
      <c r="C101" s="546"/>
      <c r="D101" s="303"/>
      <c r="E101" s="533"/>
      <c r="F101" s="534"/>
      <c r="G101" s="534"/>
      <c r="H101" s="534"/>
      <c r="I101" s="539"/>
      <c r="J101" s="461"/>
      <c r="K101" s="462"/>
      <c r="L101" s="462"/>
      <c r="M101" s="462"/>
      <c r="N101" s="462"/>
      <c r="O101" s="462"/>
      <c r="P101" s="462"/>
      <c r="Q101" s="462"/>
      <c r="R101" s="462"/>
      <c r="S101" s="463"/>
      <c r="T101" s="461"/>
      <c r="U101" s="462"/>
      <c r="V101" s="462"/>
      <c r="W101" s="462"/>
      <c r="X101" s="462"/>
      <c r="Y101" s="462"/>
      <c r="Z101" s="462"/>
      <c r="AA101" s="462"/>
      <c r="AB101" s="462"/>
      <c r="AC101" s="463"/>
      <c r="AD101" s="469"/>
      <c r="AE101" s="467"/>
      <c r="AF101" s="467"/>
      <c r="AG101" s="467"/>
      <c r="AH101" s="467"/>
      <c r="AI101" s="467"/>
      <c r="AJ101" s="467"/>
      <c r="AK101" s="467"/>
      <c r="AL101" s="467"/>
      <c r="AM101" s="468"/>
      <c r="AN101" s="472"/>
      <c r="AO101" s="470"/>
      <c r="AP101" s="470"/>
      <c r="AQ101" s="470"/>
      <c r="AR101" s="470"/>
      <c r="AS101" s="470"/>
      <c r="AT101" s="470"/>
      <c r="AU101" s="470"/>
      <c r="AV101" s="470"/>
      <c r="AW101" s="471"/>
      <c r="AX101" s="466"/>
      <c r="AY101" s="464"/>
      <c r="AZ101" s="464"/>
      <c r="BA101" s="464"/>
      <c r="BB101" s="464"/>
      <c r="BC101" s="464"/>
      <c r="BD101" s="464"/>
      <c r="BE101" s="464"/>
      <c r="BF101" s="464"/>
      <c r="BG101" s="465"/>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row>
    <row r="102" spans="1:100" ht="15" customHeight="1" x14ac:dyDescent="0.25">
      <c r="A102" s="41"/>
      <c r="B102" s="546"/>
      <c r="C102" s="546"/>
      <c r="D102" s="303"/>
      <c r="E102" s="533"/>
      <c r="F102" s="534"/>
      <c r="G102" s="534"/>
      <c r="H102" s="534"/>
      <c r="I102" s="539"/>
      <c r="J102" s="461" t="str">
        <f ca="1">IF(AND('Mapa final'!$K$127="Muy Baja",'Mapa final'!$O$127="Mayor"),CONCATENATE("R",'Mapa final'!$A$127),"")</f>
        <v/>
      </c>
      <c r="K102" s="462"/>
      <c r="L102" s="462" t="str">
        <f ca="1">IF(AND('Mapa final'!$K$130="Muy Baja",'Mapa final'!$O$130="Mayor"),CONCATENATE("R",'Mapa final'!$A$130),"")</f>
        <v/>
      </c>
      <c r="M102" s="462"/>
      <c r="N102" s="462" t="str">
        <f ca="1">IF(AND('Mapa final'!$K$133="Muy Baja",'Mapa final'!$O$133="Mayor"),CONCATENATE("R",'Mapa final'!$A$133),"")</f>
        <v/>
      </c>
      <c r="O102" s="462"/>
      <c r="P102" s="462" t="str">
        <f ca="1">IF(AND('Mapa final'!$K$136="Muy Baja",'Mapa final'!$O$136="Mayor"),CONCATENATE("R",'Mapa final'!$A$136),"")</f>
        <v/>
      </c>
      <c r="Q102" s="462"/>
      <c r="R102" s="462" t="str">
        <f ca="1">IF(AND('Mapa final'!$K$139="Muy Baja",'Mapa final'!$O$139="Mayor"),CONCATENATE("R",'Mapa final'!$A$139),"")</f>
        <v/>
      </c>
      <c r="S102" s="463"/>
      <c r="T102" s="461" t="str">
        <f ca="1">IF(AND('Mapa final'!$K$127="Muy Baja",'Mapa final'!$O$127="Mayor"),CONCATENATE("R",'Mapa final'!$A$127),"")</f>
        <v/>
      </c>
      <c r="U102" s="462"/>
      <c r="V102" s="462" t="str">
        <f ca="1">IF(AND('Mapa final'!$K$130="Muy Baja",'Mapa final'!$O$130="Mayor"),CONCATENATE("R",'Mapa final'!$A$130),"")</f>
        <v/>
      </c>
      <c r="W102" s="462"/>
      <c r="X102" s="462" t="str">
        <f ca="1">IF(AND('Mapa final'!$K$133="Muy Baja",'Mapa final'!$O$133="Mayor"),CONCATENATE("R",'Mapa final'!$A$133),"")</f>
        <v/>
      </c>
      <c r="Y102" s="462"/>
      <c r="Z102" s="462" t="str">
        <f ca="1">IF(AND('Mapa final'!$K$136="Muy Baja",'Mapa final'!$O$136="Mayor"),CONCATENATE("R",'Mapa final'!$A$136),"")</f>
        <v/>
      </c>
      <c r="AA102" s="462"/>
      <c r="AB102" s="462" t="str">
        <f ca="1">IF(AND('Mapa final'!$K$139="Muy Baja",'Mapa final'!$O$139="Mayor"),CONCATENATE("R",'Mapa final'!$A$139),"")</f>
        <v/>
      </c>
      <c r="AC102" s="463"/>
      <c r="AD102" s="469" t="str">
        <f ca="1">IF(AND('Mapa final'!$K$127="Muy Baja",'Mapa final'!$O$127="Mayor"),CONCATENATE("R",'Mapa final'!$A$127),"")</f>
        <v/>
      </c>
      <c r="AE102" s="467"/>
      <c r="AF102" s="467" t="str">
        <f ca="1">IF(AND('Mapa final'!$K$130="Muy Baja",'Mapa final'!$O$130="Mayor"),CONCATENATE("R",'Mapa final'!$A$130),"")</f>
        <v/>
      </c>
      <c r="AG102" s="467"/>
      <c r="AH102" s="467" t="str">
        <f ca="1">IF(AND('Mapa final'!$K$133="Muy Baja",'Mapa final'!$O$133="Mayor"),CONCATENATE("R",'Mapa final'!$A$133),"")</f>
        <v/>
      </c>
      <c r="AI102" s="467"/>
      <c r="AJ102" s="467" t="str">
        <f ca="1">IF(AND('Mapa final'!$K$136="Muy Baja",'Mapa final'!$O$136="Mayor"),CONCATENATE("R",'Mapa final'!$A$136),"")</f>
        <v/>
      </c>
      <c r="AK102" s="467"/>
      <c r="AL102" s="467" t="str">
        <f ca="1">IF(AND('Mapa final'!$K$139="Muy Baja",'Mapa final'!$O$139="Mayor"),CONCATENATE("R",'Mapa final'!$A$139),"")</f>
        <v/>
      </c>
      <c r="AM102" s="468"/>
      <c r="AN102" s="472" t="str">
        <f ca="1">IF(AND('Mapa final'!$K$127="Muy Baja",'Mapa final'!$O$127="Mayor"),CONCATENATE("R",'Mapa final'!$A$127),"")</f>
        <v/>
      </c>
      <c r="AO102" s="470"/>
      <c r="AP102" s="470" t="str">
        <f ca="1">IF(AND('Mapa final'!$K$130="Muy Baja",'Mapa final'!$O$130="Mayor"),CONCATENATE("R",'Mapa final'!$A$130),"")</f>
        <v/>
      </c>
      <c r="AQ102" s="470"/>
      <c r="AR102" s="470" t="str">
        <f ca="1">IF(AND('Mapa final'!$K$133="Muy Baja",'Mapa final'!$O$133="Mayor"),CONCATENATE("R",'Mapa final'!$A$133),"")</f>
        <v/>
      </c>
      <c r="AS102" s="470"/>
      <c r="AT102" s="470" t="str">
        <f ca="1">IF(AND('Mapa final'!$K$136="Muy Baja",'Mapa final'!$O$136="Mayor"),CONCATENATE("R",'Mapa final'!$A$136),"")</f>
        <v/>
      </c>
      <c r="AU102" s="470"/>
      <c r="AV102" s="470" t="str">
        <f ca="1">IF(AND('Mapa final'!$K$139="Muy Baja",'Mapa final'!$O$139="Mayor"),CONCATENATE("R",'Mapa final'!$A$139),"")</f>
        <v/>
      </c>
      <c r="AW102" s="471"/>
      <c r="AX102" s="466" t="str">
        <f ca="1">IF(AND('Mapa final'!$K$127="Muy Baja",'Mapa final'!$O$127="Catastrófico"),CONCATENATE("R",'Mapa final'!$A$127),"")</f>
        <v/>
      </c>
      <c r="AY102" s="464"/>
      <c r="AZ102" s="464" t="str">
        <f ca="1">IF(AND('Mapa final'!$K$130="Muy Baja",'Mapa final'!$O$130="Catastrófico"),CONCATENATE("R",'Mapa final'!$A$130),"")</f>
        <v/>
      </c>
      <c r="BA102" s="464"/>
      <c r="BB102" s="464" t="str">
        <f ca="1">IF(AND('Mapa final'!$K$133="Muy Baja",'Mapa final'!$O$133="Catastrófico"),CONCATENATE("R",'Mapa final'!$A$133),"")</f>
        <v/>
      </c>
      <c r="BC102" s="464"/>
      <c r="BD102" s="464" t="str">
        <f ca="1">IF(AND('Mapa final'!$K$136="Muy Baja",'Mapa final'!$O$136="Catastrófico"),CONCATENATE("R",'Mapa final'!$A$136),"")</f>
        <v/>
      </c>
      <c r="BE102" s="464"/>
      <c r="BF102" s="464" t="str">
        <f ca="1">IF(AND('Mapa final'!$K$139="Muy Baja",'Mapa final'!$O$139="Catastrófico"),CONCATENATE("R",'Mapa final'!$A$139),"")</f>
        <v/>
      </c>
      <c r="BG102" s="465"/>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row>
    <row r="103" spans="1:100" ht="15" customHeight="1" x14ac:dyDescent="0.25">
      <c r="A103" s="41"/>
      <c r="B103" s="546"/>
      <c r="C103" s="546"/>
      <c r="D103" s="303"/>
      <c r="E103" s="533"/>
      <c r="F103" s="534"/>
      <c r="G103" s="534"/>
      <c r="H103" s="534"/>
      <c r="I103" s="539"/>
      <c r="J103" s="461"/>
      <c r="K103" s="462"/>
      <c r="L103" s="462"/>
      <c r="M103" s="462"/>
      <c r="N103" s="462"/>
      <c r="O103" s="462"/>
      <c r="P103" s="462"/>
      <c r="Q103" s="462"/>
      <c r="R103" s="462"/>
      <c r="S103" s="463"/>
      <c r="T103" s="461"/>
      <c r="U103" s="462"/>
      <c r="V103" s="462"/>
      <c r="W103" s="462"/>
      <c r="X103" s="462"/>
      <c r="Y103" s="462"/>
      <c r="Z103" s="462"/>
      <c r="AA103" s="462"/>
      <c r="AB103" s="462"/>
      <c r="AC103" s="463"/>
      <c r="AD103" s="469"/>
      <c r="AE103" s="467"/>
      <c r="AF103" s="467"/>
      <c r="AG103" s="467"/>
      <c r="AH103" s="467"/>
      <c r="AI103" s="467"/>
      <c r="AJ103" s="467"/>
      <c r="AK103" s="467"/>
      <c r="AL103" s="467"/>
      <c r="AM103" s="468"/>
      <c r="AN103" s="472"/>
      <c r="AO103" s="470"/>
      <c r="AP103" s="470"/>
      <c r="AQ103" s="470"/>
      <c r="AR103" s="470"/>
      <c r="AS103" s="470"/>
      <c r="AT103" s="470"/>
      <c r="AU103" s="470"/>
      <c r="AV103" s="470"/>
      <c r="AW103" s="471"/>
      <c r="AX103" s="466"/>
      <c r="AY103" s="464"/>
      <c r="AZ103" s="464"/>
      <c r="BA103" s="464"/>
      <c r="BB103" s="464"/>
      <c r="BC103" s="464"/>
      <c r="BD103" s="464"/>
      <c r="BE103" s="464"/>
      <c r="BF103" s="464"/>
      <c r="BG103" s="465"/>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row>
    <row r="104" spans="1:100" ht="15" customHeight="1" x14ac:dyDescent="0.25">
      <c r="A104" s="41"/>
      <c r="B104" s="546"/>
      <c r="C104" s="546"/>
      <c r="D104" s="303"/>
      <c r="E104" s="533"/>
      <c r="F104" s="534"/>
      <c r="G104" s="534"/>
      <c r="H104" s="534"/>
      <c r="I104" s="539"/>
      <c r="J104" s="461" t="str">
        <f ca="1">IF(AND('Mapa final'!$K$142="Muy Baja",'Mapa final'!$O$142="Mayor"),CONCATENATE("R",'Mapa final'!$A$142),"")</f>
        <v/>
      </c>
      <c r="K104" s="462"/>
      <c r="L104" s="462" t="str">
        <f ca="1">IF(AND('Mapa final'!$K$145="Muy Baja",'Mapa final'!$O$145="Mayor"),CONCATENATE("R",'Mapa final'!$A$145),"")</f>
        <v/>
      </c>
      <c r="M104" s="462"/>
      <c r="N104" s="462" t="str">
        <f ca="1">IF(AND('Mapa final'!$K$148="Muy Baja",'Mapa final'!$O$148="Mayor"),CONCATENATE("R",'Mapa final'!$A$148),"")</f>
        <v/>
      </c>
      <c r="O104" s="462"/>
      <c r="P104" s="462" t="str">
        <f>IF(AND('Mapa final'!$K$151="Muy Baja",'Mapa final'!$O$151="Mayor"),CONCATENATE("R",'Mapa final'!$A$151),"")</f>
        <v/>
      </c>
      <c r="Q104" s="462"/>
      <c r="R104" s="462" t="str">
        <f>IF(AND('Mapa final'!$K$154="Muy Baja",'Mapa final'!$O$154="Mayor"),CONCATENATE("R",'Mapa final'!$A$154),"")</f>
        <v/>
      </c>
      <c r="S104" s="463"/>
      <c r="T104" s="461" t="str">
        <f ca="1">IF(AND('Mapa final'!$K$142="Muy Baja",'Mapa final'!$O$142="Mayor"),CONCATENATE("R",'Mapa final'!$A$142),"")</f>
        <v/>
      </c>
      <c r="U104" s="462"/>
      <c r="V104" s="462" t="str">
        <f ca="1">IF(AND('Mapa final'!$K$145="Muy Baja",'Mapa final'!$O$145="Mayor"),CONCATENATE("R",'Mapa final'!$A$145),"")</f>
        <v/>
      </c>
      <c r="W104" s="462"/>
      <c r="X104" s="462" t="str">
        <f ca="1">IF(AND('Mapa final'!$K$148="Muy Baja",'Mapa final'!$O$148="Mayor"),CONCATENATE("R",'Mapa final'!$A$148),"")</f>
        <v/>
      </c>
      <c r="Y104" s="462"/>
      <c r="Z104" s="462" t="str">
        <f>IF(AND('Mapa final'!$K$151="Muy Baja",'Mapa final'!$O$151="Mayor"),CONCATENATE("R",'Mapa final'!$A$151),"")</f>
        <v/>
      </c>
      <c r="AA104" s="462"/>
      <c r="AB104" s="462" t="str">
        <f>IF(AND('Mapa final'!$K$154="Muy Baja",'Mapa final'!$O$154="Mayor"),CONCATENATE("R",'Mapa final'!$A$154),"")</f>
        <v/>
      </c>
      <c r="AC104" s="463"/>
      <c r="AD104" s="469" t="str">
        <f ca="1">IF(AND('Mapa final'!$K$142="Muy Baja",'Mapa final'!$O$142="Mayor"),CONCATENATE("R",'Mapa final'!$A$142),"")</f>
        <v/>
      </c>
      <c r="AE104" s="467"/>
      <c r="AF104" s="467" t="str">
        <f ca="1">IF(AND('Mapa final'!$K$145="Muy Baja",'Mapa final'!$O$145="Mayor"),CONCATENATE("R",'Mapa final'!$A$145),"")</f>
        <v/>
      </c>
      <c r="AG104" s="467"/>
      <c r="AH104" s="467" t="str">
        <f ca="1">IF(AND('Mapa final'!$K$148="Muy Baja",'Mapa final'!$O$148="Mayor"),CONCATENATE("R",'Mapa final'!$A$148),"")</f>
        <v/>
      </c>
      <c r="AI104" s="467"/>
      <c r="AJ104" s="467" t="str">
        <f>IF(AND('Mapa final'!$K$151="Muy Baja",'Mapa final'!$O$151="Mayor"),CONCATENATE("R",'Mapa final'!$A$151),"")</f>
        <v/>
      </c>
      <c r="AK104" s="467"/>
      <c r="AL104" s="467" t="str">
        <f>IF(AND('Mapa final'!$K$154="Muy Baja",'Mapa final'!$O$154="Mayor"),CONCATENATE("R",'Mapa final'!$A$154),"")</f>
        <v/>
      </c>
      <c r="AM104" s="468"/>
      <c r="AN104" s="472" t="str">
        <f ca="1">IF(AND('Mapa final'!$K$142="Muy Baja",'Mapa final'!$O$142="Mayor"),CONCATENATE("R",'Mapa final'!$A$142),"")</f>
        <v/>
      </c>
      <c r="AO104" s="470"/>
      <c r="AP104" s="470" t="str">
        <f ca="1">IF(AND('Mapa final'!$K$145="Muy Baja",'Mapa final'!$O$145="Mayor"),CONCATENATE("R",'Mapa final'!$A$145),"")</f>
        <v/>
      </c>
      <c r="AQ104" s="470"/>
      <c r="AR104" s="470" t="str">
        <f ca="1">IF(AND('Mapa final'!$K$148="Muy Baja",'Mapa final'!$O$148="Mayor"),CONCATENATE("R",'Mapa final'!$A$148),"")</f>
        <v/>
      </c>
      <c r="AS104" s="470"/>
      <c r="AT104" s="470" t="str">
        <f>IF(AND('Mapa final'!$K$151="Muy Baja",'Mapa final'!$O$151="Mayor"),CONCATENATE("R",'Mapa final'!$A$151),"")</f>
        <v/>
      </c>
      <c r="AU104" s="470"/>
      <c r="AV104" s="470" t="str">
        <f>IF(AND('Mapa final'!$K$154="Muy Baja",'Mapa final'!$O$154="Mayor"),CONCATENATE("R",'Mapa final'!$A$154),"")</f>
        <v/>
      </c>
      <c r="AW104" s="471"/>
      <c r="AX104" s="466" t="str">
        <f ca="1">IF(AND('Mapa final'!$K$142="Muy Baja",'Mapa final'!$O$142="Catastrófico"),CONCATENATE("R",'Mapa final'!$A$142),"")</f>
        <v/>
      </c>
      <c r="AY104" s="464"/>
      <c r="AZ104" s="464" t="str">
        <f ca="1">IF(AND('Mapa final'!$K$145="Muy Baja",'Mapa final'!$O$145="Catastrófico"),CONCATENATE("R",'Mapa final'!$A$145),"")</f>
        <v/>
      </c>
      <c r="BA104" s="464"/>
      <c r="BB104" s="464" t="str">
        <f ca="1">IF(AND('Mapa final'!$K$148="Muy Baja",'Mapa final'!$O$148="Catastrófico"),CONCATENATE("R",'Mapa final'!$A$148),"")</f>
        <v/>
      </c>
      <c r="BC104" s="464"/>
      <c r="BD104" s="464" t="str">
        <f>IF(AND('Mapa final'!$K$151="Muy Baja",'Mapa final'!$O$151="Catastrófico"),CONCATENATE("R",'Mapa final'!$A$151),"")</f>
        <v/>
      </c>
      <c r="BE104" s="464"/>
      <c r="BF104" s="464" t="str">
        <f>IF(AND('Mapa final'!$K$154="Muy Baja",'Mapa final'!$O$154="Catastrófico"),CONCATENATE("R",'Mapa final'!$A$154),"")</f>
        <v/>
      </c>
      <c r="BG104" s="465"/>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row>
    <row r="105" spans="1:100" ht="15.75" customHeight="1" thickBot="1" x14ac:dyDescent="0.3">
      <c r="A105" s="41"/>
      <c r="B105" s="546"/>
      <c r="C105" s="546"/>
      <c r="D105" s="303"/>
      <c r="E105" s="536"/>
      <c r="F105" s="537"/>
      <c r="G105" s="537"/>
      <c r="H105" s="537"/>
      <c r="I105" s="540"/>
      <c r="J105" s="490"/>
      <c r="K105" s="491"/>
      <c r="L105" s="491"/>
      <c r="M105" s="491"/>
      <c r="N105" s="491"/>
      <c r="O105" s="491"/>
      <c r="P105" s="491"/>
      <c r="Q105" s="491"/>
      <c r="R105" s="491"/>
      <c r="S105" s="493"/>
      <c r="T105" s="490"/>
      <c r="U105" s="491"/>
      <c r="V105" s="491"/>
      <c r="W105" s="491"/>
      <c r="X105" s="491"/>
      <c r="Y105" s="491"/>
      <c r="Z105" s="491"/>
      <c r="AA105" s="491"/>
      <c r="AB105" s="491"/>
      <c r="AC105" s="493"/>
      <c r="AD105" s="479"/>
      <c r="AE105" s="480"/>
      <c r="AF105" s="480"/>
      <c r="AG105" s="480"/>
      <c r="AH105" s="480"/>
      <c r="AI105" s="480"/>
      <c r="AJ105" s="480"/>
      <c r="AK105" s="480"/>
      <c r="AL105" s="480"/>
      <c r="AM105" s="481"/>
      <c r="AN105" s="473"/>
      <c r="AO105" s="474"/>
      <c r="AP105" s="474"/>
      <c r="AQ105" s="474"/>
      <c r="AR105" s="474"/>
      <c r="AS105" s="474"/>
      <c r="AT105" s="474"/>
      <c r="AU105" s="474"/>
      <c r="AV105" s="474"/>
      <c r="AW105" s="475"/>
      <c r="AX105" s="486"/>
      <c r="AY105" s="485"/>
      <c r="AZ105" s="485"/>
      <c r="BA105" s="485"/>
      <c r="BB105" s="485"/>
      <c r="BC105" s="485"/>
      <c r="BD105" s="485"/>
      <c r="BE105" s="485"/>
      <c r="BF105" s="485"/>
      <c r="BG105" s="487"/>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row>
    <row r="106" spans="1:100" x14ac:dyDescent="0.25">
      <c r="A106" s="41"/>
      <c r="B106" s="41"/>
      <c r="C106" s="41"/>
      <c r="D106" s="41"/>
      <c r="E106" s="41"/>
      <c r="F106" s="41"/>
      <c r="G106" s="41"/>
      <c r="H106" s="41"/>
      <c r="I106" s="41"/>
      <c r="J106" s="541" t="s">
        <v>103</v>
      </c>
      <c r="K106" s="535"/>
      <c r="L106" s="535"/>
      <c r="M106" s="535"/>
      <c r="N106" s="535"/>
      <c r="O106" s="535"/>
      <c r="P106" s="535"/>
      <c r="Q106" s="535"/>
      <c r="R106" s="535"/>
      <c r="S106" s="539"/>
      <c r="T106" s="541" t="s">
        <v>102</v>
      </c>
      <c r="U106" s="535"/>
      <c r="V106" s="535"/>
      <c r="W106" s="535"/>
      <c r="X106" s="535"/>
      <c r="Y106" s="535"/>
      <c r="Z106" s="535"/>
      <c r="AA106" s="535"/>
      <c r="AB106" s="535"/>
      <c r="AC106" s="539"/>
      <c r="AD106" s="541" t="s">
        <v>101</v>
      </c>
      <c r="AE106" s="535"/>
      <c r="AF106" s="535"/>
      <c r="AG106" s="535"/>
      <c r="AH106" s="535"/>
      <c r="AI106" s="535"/>
      <c r="AJ106" s="535"/>
      <c r="AK106" s="535"/>
      <c r="AL106" s="535"/>
      <c r="AM106" s="539"/>
      <c r="AN106" s="541" t="s">
        <v>100</v>
      </c>
      <c r="AO106" s="542"/>
      <c r="AP106" s="542"/>
      <c r="AQ106" s="542"/>
      <c r="AR106" s="542"/>
      <c r="AS106" s="542"/>
      <c r="AT106" s="535"/>
      <c r="AU106" s="535"/>
      <c r="AV106" s="535"/>
      <c r="AW106" s="539"/>
      <c r="AX106" s="541" t="s">
        <v>99</v>
      </c>
      <c r="AY106" s="535"/>
      <c r="AZ106" s="535"/>
      <c r="BA106" s="535"/>
      <c r="BB106" s="535"/>
      <c r="BC106" s="535"/>
      <c r="BD106" s="535"/>
      <c r="BE106" s="535"/>
      <c r="BF106" s="535"/>
      <c r="BG106" s="539"/>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row>
    <row r="107" spans="1:100" x14ac:dyDescent="0.25">
      <c r="A107" s="41"/>
      <c r="B107" s="41"/>
      <c r="C107" s="41"/>
      <c r="D107" s="41"/>
      <c r="E107" s="41"/>
      <c r="F107" s="41"/>
      <c r="G107" s="41"/>
      <c r="H107" s="41"/>
      <c r="I107" s="41"/>
      <c r="J107" s="533"/>
      <c r="K107" s="534"/>
      <c r="L107" s="534"/>
      <c r="M107" s="534"/>
      <c r="N107" s="534"/>
      <c r="O107" s="534"/>
      <c r="P107" s="534"/>
      <c r="Q107" s="534"/>
      <c r="R107" s="534"/>
      <c r="S107" s="539"/>
      <c r="T107" s="533"/>
      <c r="U107" s="534"/>
      <c r="V107" s="534"/>
      <c r="W107" s="534"/>
      <c r="X107" s="534"/>
      <c r="Y107" s="534"/>
      <c r="Z107" s="534"/>
      <c r="AA107" s="534"/>
      <c r="AB107" s="534"/>
      <c r="AC107" s="539"/>
      <c r="AD107" s="533"/>
      <c r="AE107" s="534"/>
      <c r="AF107" s="534"/>
      <c r="AG107" s="534"/>
      <c r="AH107" s="534"/>
      <c r="AI107" s="534"/>
      <c r="AJ107" s="534"/>
      <c r="AK107" s="534"/>
      <c r="AL107" s="534"/>
      <c r="AM107" s="539"/>
      <c r="AN107" s="533"/>
      <c r="AO107" s="534"/>
      <c r="AP107" s="534"/>
      <c r="AQ107" s="534"/>
      <c r="AR107" s="534"/>
      <c r="AS107" s="534"/>
      <c r="AT107" s="534"/>
      <c r="AU107" s="534"/>
      <c r="AV107" s="534"/>
      <c r="AW107" s="539"/>
      <c r="AX107" s="533"/>
      <c r="AY107" s="534"/>
      <c r="AZ107" s="534"/>
      <c r="BA107" s="534"/>
      <c r="BB107" s="534"/>
      <c r="BC107" s="534"/>
      <c r="BD107" s="534"/>
      <c r="BE107" s="534"/>
      <c r="BF107" s="534"/>
      <c r="BG107" s="539"/>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row>
    <row r="108" spans="1:100" x14ac:dyDescent="0.25">
      <c r="A108" s="41"/>
      <c r="B108" s="41"/>
      <c r="C108" s="41"/>
      <c r="D108" s="41"/>
      <c r="E108" s="41"/>
      <c r="F108" s="41"/>
      <c r="G108" s="41"/>
      <c r="H108" s="41"/>
      <c r="I108" s="41"/>
      <c r="J108" s="533"/>
      <c r="K108" s="534"/>
      <c r="L108" s="534"/>
      <c r="M108" s="534"/>
      <c r="N108" s="534"/>
      <c r="O108" s="534"/>
      <c r="P108" s="534"/>
      <c r="Q108" s="534"/>
      <c r="R108" s="534"/>
      <c r="S108" s="539"/>
      <c r="T108" s="533"/>
      <c r="U108" s="534"/>
      <c r="V108" s="534"/>
      <c r="W108" s="534"/>
      <c r="X108" s="534"/>
      <c r="Y108" s="534"/>
      <c r="Z108" s="534"/>
      <c r="AA108" s="534"/>
      <c r="AB108" s="534"/>
      <c r="AC108" s="539"/>
      <c r="AD108" s="533"/>
      <c r="AE108" s="534"/>
      <c r="AF108" s="534"/>
      <c r="AG108" s="534"/>
      <c r="AH108" s="534"/>
      <c r="AI108" s="534"/>
      <c r="AJ108" s="534"/>
      <c r="AK108" s="534"/>
      <c r="AL108" s="534"/>
      <c r="AM108" s="539"/>
      <c r="AN108" s="533"/>
      <c r="AO108" s="534"/>
      <c r="AP108" s="534"/>
      <c r="AQ108" s="534"/>
      <c r="AR108" s="534"/>
      <c r="AS108" s="534"/>
      <c r="AT108" s="534"/>
      <c r="AU108" s="534"/>
      <c r="AV108" s="534"/>
      <c r="AW108" s="539"/>
      <c r="AX108" s="533"/>
      <c r="AY108" s="534"/>
      <c r="AZ108" s="534"/>
      <c r="BA108" s="534"/>
      <c r="BB108" s="534"/>
      <c r="BC108" s="534"/>
      <c r="BD108" s="534"/>
      <c r="BE108" s="534"/>
      <c r="BF108" s="534"/>
      <c r="BG108" s="539"/>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row>
    <row r="109" spans="1:100" x14ac:dyDescent="0.25">
      <c r="A109" s="41"/>
      <c r="B109" s="41"/>
      <c r="C109" s="41"/>
      <c r="D109" s="41"/>
      <c r="E109" s="41"/>
      <c r="F109" s="41"/>
      <c r="G109" s="41"/>
      <c r="H109" s="41"/>
      <c r="I109" s="41"/>
      <c r="J109" s="533"/>
      <c r="K109" s="534"/>
      <c r="L109" s="534"/>
      <c r="M109" s="534"/>
      <c r="N109" s="534"/>
      <c r="O109" s="534"/>
      <c r="P109" s="534"/>
      <c r="Q109" s="534"/>
      <c r="R109" s="534"/>
      <c r="S109" s="539"/>
      <c r="T109" s="533"/>
      <c r="U109" s="534"/>
      <c r="V109" s="534"/>
      <c r="W109" s="534"/>
      <c r="X109" s="534"/>
      <c r="Y109" s="534"/>
      <c r="Z109" s="534"/>
      <c r="AA109" s="534"/>
      <c r="AB109" s="534"/>
      <c r="AC109" s="539"/>
      <c r="AD109" s="533"/>
      <c r="AE109" s="534"/>
      <c r="AF109" s="534"/>
      <c r="AG109" s="534"/>
      <c r="AH109" s="534"/>
      <c r="AI109" s="534"/>
      <c r="AJ109" s="534"/>
      <c r="AK109" s="534"/>
      <c r="AL109" s="534"/>
      <c r="AM109" s="539"/>
      <c r="AN109" s="533"/>
      <c r="AO109" s="534"/>
      <c r="AP109" s="534"/>
      <c r="AQ109" s="534"/>
      <c r="AR109" s="534"/>
      <c r="AS109" s="534"/>
      <c r="AT109" s="534"/>
      <c r="AU109" s="534"/>
      <c r="AV109" s="534"/>
      <c r="AW109" s="539"/>
      <c r="AX109" s="533"/>
      <c r="AY109" s="534"/>
      <c r="AZ109" s="534"/>
      <c r="BA109" s="534"/>
      <c r="BB109" s="534"/>
      <c r="BC109" s="534"/>
      <c r="BD109" s="534"/>
      <c r="BE109" s="534"/>
      <c r="BF109" s="534"/>
      <c r="BG109" s="539"/>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row>
    <row r="110" spans="1:100" x14ac:dyDescent="0.25">
      <c r="A110" s="41"/>
      <c r="B110" s="41"/>
      <c r="C110" s="41"/>
      <c r="D110" s="41"/>
      <c r="E110" s="41"/>
      <c r="F110" s="41"/>
      <c r="G110" s="41"/>
      <c r="H110" s="41"/>
      <c r="I110" s="41"/>
      <c r="J110" s="533"/>
      <c r="K110" s="534"/>
      <c r="L110" s="534"/>
      <c r="M110" s="534"/>
      <c r="N110" s="534"/>
      <c r="O110" s="534"/>
      <c r="P110" s="534"/>
      <c r="Q110" s="534"/>
      <c r="R110" s="534"/>
      <c r="S110" s="539"/>
      <c r="T110" s="533"/>
      <c r="U110" s="534"/>
      <c r="V110" s="534"/>
      <c r="W110" s="534"/>
      <c r="X110" s="534"/>
      <c r="Y110" s="534"/>
      <c r="Z110" s="534"/>
      <c r="AA110" s="534"/>
      <c r="AB110" s="534"/>
      <c r="AC110" s="539"/>
      <c r="AD110" s="533"/>
      <c r="AE110" s="534"/>
      <c r="AF110" s="534"/>
      <c r="AG110" s="534"/>
      <c r="AH110" s="534"/>
      <c r="AI110" s="534"/>
      <c r="AJ110" s="534"/>
      <c r="AK110" s="534"/>
      <c r="AL110" s="534"/>
      <c r="AM110" s="539"/>
      <c r="AN110" s="533"/>
      <c r="AO110" s="534"/>
      <c r="AP110" s="534"/>
      <c r="AQ110" s="534"/>
      <c r="AR110" s="534"/>
      <c r="AS110" s="534"/>
      <c r="AT110" s="534"/>
      <c r="AU110" s="534"/>
      <c r="AV110" s="534"/>
      <c r="AW110" s="539"/>
      <c r="AX110" s="533"/>
      <c r="AY110" s="534"/>
      <c r="AZ110" s="534"/>
      <c r="BA110" s="534"/>
      <c r="BB110" s="534"/>
      <c r="BC110" s="534"/>
      <c r="BD110" s="534"/>
      <c r="BE110" s="534"/>
      <c r="BF110" s="534"/>
      <c r="BG110" s="539"/>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row>
    <row r="111" spans="1:100" ht="15.75" thickBot="1" x14ac:dyDescent="0.3">
      <c r="A111" s="41"/>
      <c r="B111" s="41"/>
      <c r="C111" s="41"/>
      <c r="D111" s="41"/>
      <c r="E111" s="41"/>
      <c r="F111" s="41"/>
      <c r="G111" s="41"/>
      <c r="H111" s="41"/>
      <c r="I111" s="41"/>
      <c r="J111" s="536"/>
      <c r="K111" s="537"/>
      <c r="L111" s="537"/>
      <c r="M111" s="537"/>
      <c r="N111" s="537"/>
      <c r="O111" s="537"/>
      <c r="P111" s="537"/>
      <c r="Q111" s="537"/>
      <c r="R111" s="537"/>
      <c r="S111" s="540"/>
      <c r="T111" s="536"/>
      <c r="U111" s="537"/>
      <c r="V111" s="537"/>
      <c r="W111" s="537"/>
      <c r="X111" s="537"/>
      <c r="Y111" s="537"/>
      <c r="Z111" s="537"/>
      <c r="AA111" s="537"/>
      <c r="AB111" s="537"/>
      <c r="AC111" s="540"/>
      <c r="AD111" s="536"/>
      <c r="AE111" s="537"/>
      <c r="AF111" s="537"/>
      <c r="AG111" s="537"/>
      <c r="AH111" s="537"/>
      <c r="AI111" s="537"/>
      <c r="AJ111" s="537"/>
      <c r="AK111" s="537"/>
      <c r="AL111" s="537"/>
      <c r="AM111" s="540"/>
      <c r="AN111" s="536"/>
      <c r="AO111" s="537"/>
      <c r="AP111" s="537"/>
      <c r="AQ111" s="537"/>
      <c r="AR111" s="537"/>
      <c r="AS111" s="537"/>
      <c r="AT111" s="537"/>
      <c r="AU111" s="537"/>
      <c r="AV111" s="537"/>
      <c r="AW111" s="540"/>
      <c r="AX111" s="536"/>
      <c r="AY111" s="537"/>
      <c r="AZ111" s="537"/>
      <c r="BA111" s="537"/>
      <c r="BB111" s="537"/>
      <c r="BC111" s="537"/>
      <c r="BD111" s="537"/>
      <c r="BE111" s="537"/>
      <c r="BF111" s="537"/>
      <c r="BG111" s="540"/>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row>
    <row r="112" spans="1:100"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row>
    <row r="113" spans="1:100" ht="15" customHeight="1" x14ac:dyDescent="0.25">
      <c r="A113" s="41"/>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row>
    <row r="114" spans="1:100" ht="15" customHeight="1" x14ac:dyDescent="0.25">
      <c r="A114" s="41"/>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row>
    <row r="115" spans="1:100" x14ac:dyDescent="0.2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row>
    <row r="116" spans="1:100" x14ac:dyDescent="0.2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row>
    <row r="117" spans="1:100" x14ac:dyDescent="0.2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row>
    <row r="118" spans="1:100" x14ac:dyDescent="0.2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row>
    <row r="119" spans="1:100" x14ac:dyDescent="0.2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row>
    <row r="120" spans="1:100" x14ac:dyDescent="0.2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row>
    <row r="121" spans="1:100" ht="21"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5"/>
      <c r="BJ121" s="45"/>
      <c r="BK121" s="45"/>
      <c r="BL121" s="45"/>
      <c r="BM121" s="45"/>
      <c r="BN121" s="45"/>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row>
    <row r="122" spans="1:100" ht="21" x14ac:dyDescent="0.2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5"/>
      <c r="BJ122" s="45"/>
      <c r="BK122" s="45"/>
      <c r="BL122" s="45"/>
      <c r="BM122" s="45"/>
      <c r="BN122" s="45"/>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row>
    <row r="123" spans="1:100" x14ac:dyDescent="0.2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row>
    <row r="124" spans="1:100" x14ac:dyDescent="0.2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row>
    <row r="125" spans="1:100" x14ac:dyDescent="0.2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row>
    <row r="126" spans="1:100" x14ac:dyDescent="0.2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row>
    <row r="127" spans="1:100" x14ac:dyDescent="0.2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row>
    <row r="128" spans="1:100" x14ac:dyDescent="0.2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row>
    <row r="129" spans="1:100" x14ac:dyDescent="0.2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row>
    <row r="130" spans="1:100" x14ac:dyDescent="0.2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row>
    <row r="131" spans="1:100" x14ac:dyDescent="0.2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row>
    <row r="132" spans="1:100" x14ac:dyDescent="0.2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row>
    <row r="133" spans="1:100" x14ac:dyDescent="0.2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row>
    <row r="134" spans="1:100" x14ac:dyDescent="0.2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row>
    <row r="135" spans="1:100" x14ac:dyDescent="0.2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row>
    <row r="136" spans="1:100" x14ac:dyDescent="0.2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row>
    <row r="137" spans="1:100" x14ac:dyDescent="0.2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row>
    <row r="138" spans="1:100" x14ac:dyDescent="0.2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row>
    <row r="139" spans="1:100" x14ac:dyDescent="0.2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c r="BV139" s="41"/>
      <c r="BW139" s="41"/>
      <c r="BX139" s="41"/>
      <c r="BY139" s="41"/>
      <c r="BZ139" s="41"/>
      <c r="CA139" s="41"/>
      <c r="CB139" s="41"/>
      <c r="CC139" s="41"/>
      <c r="CD139" s="41"/>
      <c r="CE139" s="41"/>
    </row>
    <row r="140" spans="1:100" x14ac:dyDescent="0.2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c r="BV140" s="41"/>
      <c r="BW140" s="41"/>
      <c r="BX140" s="41"/>
      <c r="BY140" s="41"/>
      <c r="BZ140" s="41"/>
      <c r="CA140" s="41"/>
      <c r="CB140" s="41"/>
      <c r="CC140" s="41"/>
      <c r="CD140" s="41"/>
      <c r="CE140" s="41"/>
    </row>
    <row r="141" spans="1:100" x14ac:dyDescent="0.2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c r="BV141" s="41"/>
      <c r="BW141" s="41"/>
      <c r="BX141" s="41"/>
      <c r="BY141" s="41"/>
      <c r="BZ141" s="41"/>
      <c r="CA141" s="41"/>
      <c r="CB141" s="41"/>
      <c r="CC141" s="41"/>
      <c r="CD141" s="41"/>
      <c r="CE141" s="41"/>
    </row>
    <row r="142" spans="1:100" x14ac:dyDescent="0.2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row>
    <row r="143" spans="1:100" x14ac:dyDescent="0.2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row>
    <row r="144" spans="1:100" x14ac:dyDescent="0.2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c r="BV144" s="41"/>
      <c r="BW144" s="41"/>
      <c r="BX144" s="41"/>
      <c r="BY144" s="41"/>
      <c r="BZ144" s="41"/>
      <c r="CA144" s="41"/>
      <c r="CB144" s="41"/>
      <c r="CC144" s="41"/>
      <c r="CD144" s="41"/>
      <c r="CE144" s="41"/>
    </row>
    <row r="145" spans="1:83" x14ac:dyDescent="0.2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c r="BO145" s="41"/>
      <c r="BP145" s="41"/>
      <c r="BQ145" s="41"/>
      <c r="BR145" s="41"/>
      <c r="BS145" s="41"/>
      <c r="BT145" s="41"/>
      <c r="BU145" s="41"/>
      <c r="BV145" s="41"/>
      <c r="BW145" s="41"/>
      <c r="BX145" s="41"/>
      <c r="BY145" s="41"/>
      <c r="BZ145" s="41"/>
      <c r="CA145" s="41"/>
      <c r="CB145" s="41"/>
      <c r="CC145" s="41"/>
      <c r="CD145" s="41"/>
      <c r="CE145" s="41"/>
    </row>
    <row r="146" spans="1:83" x14ac:dyDescent="0.2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c r="BV146" s="41"/>
      <c r="BW146" s="41"/>
      <c r="BX146" s="41"/>
      <c r="BY146" s="41"/>
      <c r="BZ146" s="41"/>
      <c r="CA146" s="41"/>
      <c r="CB146" s="41"/>
      <c r="CC146" s="41"/>
      <c r="CD146" s="41"/>
      <c r="CE146" s="41"/>
    </row>
    <row r="147" spans="1:83" x14ac:dyDescent="0.2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c r="BV147" s="41"/>
      <c r="BW147" s="41"/>
      <c r="BX147" s="41"/>
      <c r="BY147" s="41"/>
      <c r="BZ147" s="41"/>
      <c r="CA147" s="41"/>
      <c r="CB147" s="41"/>
      <c r="CC147" s="41"/>
      <c r="CD147" s="41"/>
      <c r="CE147" s="41"/>
    </row>
    <row r="148" spans="1:83" x14ac:dyDescent="0.2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row>
    <row r="149" spans="1:83" x14ac:dyDescent="0.2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row>
    <row r="150" spans="1:83" x14ac:dyDescent="0.2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c r="BP150" s="41"/>
      <c r="BQ150" s="41"/>
      <c r="BR150" s="41"/>
      <c r="BS150" s="41"/>
      <c r="BT150" s="41"/>
      <c r="BU150" s="41"/>
      <c r="BV150" s="41"/>
      <c r="BW150" s="41"/>
      <c r="BX150" s="41"/>
      <c r="BY150" s="41"/>
      <c r="BZ150" s="41"/>
      <c r="CA150" s="41"/>
      <c r="CB150" s="41"/>
      <c r="CC150" s="41"/>
      <c r="CD150" s="41"/>
      <c r="CE150" s="41"/>
    </row>
    <row r="151" spans="1:83" x14ac:dyDescent="0.2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c r="BT151" s="41"/>
      <c r="BU151" s="41"/>
      <c r="BV151" s="41"/>
      <c r="BW151" s="41"/>
      <c r="BX151" s="41"/>
      <c r="BY151" s="41"/>
      <c r="BZ151" s="41"/>
      <c r="CA151" s="41"/>
      <c r="CB151" s="41"/>
      <c r="CC151" s="41"/>
      <c r="CD151" s="41"/>
      <c r="CE151" s="41"/>
    </row>
    <row r="152" spans="1:83" x14ac:dyDescent="0.2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c r="BV152" s="41"/>
      <c r="BW152" s="41"/>
      <c r="BX152" s="41"/>
      <c r="BY152" s="41"/>
      <c r="BZ152" s="41"/>
      <c r="CA152" s="41"/>
      <c r="CB152" s="41"/>
      <c r="CC152" s="41"/>
      <c r="CD152" s="41"/>
      <c r="CE152" s="41"/>
    </row>
    <row r="153" spans="1:83" x14ac:dyDescent="0.2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c r="BV153" s="41"/>
      <c r="BW153" s="41"/>
      <c r="BX153" s="41"/>
      <c r="BY153" s="41"/>
      <c r="BZ153" s="41"/>
      <c r="CA153" s="41"/>
      <c r="CB153" s="41"/>
      <c r="CC153" s="41"/>
      <c r="CD153" s="41"/>
      <c r="CE153" s="41"/>
    </row>
    <row r="154" spans="1:83" x14ac:dyDescent="0.2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c r="BV154" s="41"/>
      <c r="BW154" s="41"/>
      <c r="BX154" s="41"/>
      <c r="BY154" s="41"/>
      <c r="BZ154" s="41"/>
      <c r="CA154" s="41"/>
      <c r="CB154" s="41"/>
      <c r="CC154" s="41"/>
      <c r="CD154" s="41"/>
      <c r="CE154" s="41"/>
    </row>
    <row r="155" spans="1:83" x14ac:dyDescent="0.2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c r="BV155" s="41"/>
      <c r="BW155" s="41"/>
      <c r="BX155" s="41"/>
      <c r="BY155" s="41"/>
      <c r="BZ155" s="41"/>
      <c r="CA155" s="41"/>
      <c r="CB155" s="41"/>
      <c r="CC155" s="41"/>
      <c r="CD155" s="41"/>
      <c r="CE155" s="41"/>
    </row>
    <row r="156" spans="1:83" x14ac:dyDescent="0.2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c r="BV156" s="41"/>
      <c r="BW156" s="41"/>
      <c r="BX156" s="41"/>
      <c r="BY156" s="41"/>
      <c r="BZ156" s="41"/>
      <c r="CA156" s="41"/>
      <c r="CB156" s="41"/>
      <c r="CC156" s="41"/>
      <c r="CD156" s="41"/>
      <c r="CE156" s="41"/>
    </row>
    <row r="157" spans="1:83" x14ac:dyDescent="0.2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c r="BV157" s="41"/>
      <c r="BW157" s="41"/>
      <c r="BX157" s="41"/>
      <c r="BY157" s="41"/>
      <c r="BZ157" s="41"/>
      <c r="CA157" s="41"/>
      <c r="CB157" s="41"/>
      <c r="CC157" s="41"/>
      <c r="CD157" s="41"/>
      <c r="CE157" s="41"/>
    </row>
    <row r="158" spans="1:83" x14ac:dyDescent="0.2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41"/>
      <c r="BN158" s="41"/>
      <c r="BO158" s="41"/>
      <c r="BP158" s="41"/>
      <c r="BQ158" s="41"/>
      <c r="BR158" s="41"/>
      <c r="BS158" s="41"/>
      <c r="BT158" s="41"/>
      <c r="BU158" s="41"/>
      <c r="BV158" s="41"/>
      <c r="BW158" s="41"/>
      <c r="BX158" s="41"/>
      <c r="BY158" s="41"/>
      <c r="BZ158" s="41"/>
      <c r="CA158" s="41"/>
      <c r="CB158" s="41"/>
      <c r="CC158" s="41"/>
      <c r="CD158" s="41"/>
      <c r="CE158" s="41"/>
    </row>
    <row r="159" spans="1:83" x14ac:dyDescent="0.2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c r="BN159" s="41"/>
      <c r="BO159" s="41"/>
      <c r="BP159" s="41"/>
      <c r="BQ159" s="41"/>
      <c r="BR159" s="41"/>
      <c r="BS159" s="41"/>
      <c r="BT159" s="41"/>
      <c r="BU159" s="41"/>
      <c r="BV159" s="41"/>
      <c r="BW159" s="41"/>
      <c r="BX159" s="41"/>
      <c r="BY159" s="41"/>
      <c r="BZ159" s="41"/>
      <c r="CA159" s="41"/>
      <c r="CB159" s="41"/>
      <c r="CC159" s="41"/>
      <c r="CD159" s="41"/>
      <c r="CE159" s="41"/>
    </row>
    <row r="160" spans="1:83" x14ac:dyDescent="0.2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1"/>
      <c r="BQ160" s="41"/>
      <c r="BR160" s="41"/>
      <c r="BS160" s="41"/>
      <c r="BT160" s="41"/>
      <c r="BU160" s="41"/>
      <c r="BV160" s="41"/>
      <c r="BW160" s="41"/>
      <c r="BX160" s="41"/>
      <c r="BY160" s="41"/>
      <c r="BZ160" s="41"/>
      <c r="CA160" s="41"/>
      <c r="CB160" s="41"/>
      <c r="CC160" s="41"/>
      <c r="CD160" s="41"/>
      <c r="CE160" s="41"/>
    </row>
    <row r="161" spans="1:83" x14ac:dyDescent="0.2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c r="BN161" s="41"/>
      <c r="BO161" s="41"/>
      <c r="BP161" s="41"/>
      <c r="BQ161" s="41"/>
      <c r="BR161" s="41"/>
      <c r="BS161" s="41"/>
      <c r="BT161" s="41"/>
      <c r="BU161" s="41"/>
      <c r="BV161" s="41"/>
      <c r="BW161" s="41"/>
      <c r="BX161" s="41"/>
      <c r="BY161" s="41"/>
      <c r="BZ161" s="41"/>
      <c r="CA161" s="41"/>
      <c r="CB161" s="41"/>
      <c r="CC161" s="41"/>
      <c r="CD161" s="41"/>
      <c r="CE161" s="41"/>
    </row>
    <row r="162" spans="1:83" x14ac:dyDescent="0.2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c r="BV162" s="41"/>
      <c r="BW162" s="41"/>
      <c r="BX162" s="41"/>
      <c r="BY162" s="41"/>
      <c r="BZ162" s="41"/>
      <c r="CA162" s="41"/>
      <c r="CB162" s="41"/>
      <c r="CC162" s="41"/>
      <c r="CD162" s="41"/>
      <c r="CE162" s="41"/>
    </row>
    <row r="163" spans="1:83" x14ac:dyDescent="0.2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c r="BM163" s="41"/>
      <c r="BN163" s="41"/>
      <c r="BO163" s="41"/>
      <c r="BP163" s="41"/>
      <c r="BQ163" s="41"/>
      <c r="BR163" s="41"/>
      <c r="BS163" s="41"/>
      <c r="BT163" s="41"/>
      <c r="BU163" s="41"/>
      <c r="BV163" s="41"/>
      <c r="BW163" s="41"/>
      <c r="BX163" s="41"/>
      <c r="BY163" s="41"/>
      <c r="BZ163" s="41"/>
      <c r="CA163" s="41"/>
      <c r="CB163" s="41"/>
      <c r="CC163" s="41"/>
      <c r="CD163" s="41"/>
      <c r="CE163" s="41"/>
    </row>
    <row r="164" spans="1:83" x14ac:dyDescent="0.2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41"/>
      <c r="BM164" s="41"/>
      <c r="BN164" s="41"/>
      <c r="BO164" s="41"/>
      <c r="BP164" s="41"/>
      <c r="BQ164" s="41"/>
      <c r="BR164" s="41"/>
      <c r="BS164" s="41"/>
      <c r="BT164" s="41"/>
      <c r="BU164" s="41"/>
      <c r="BV164" s="41"/>
      <c r="BW164" s="41"/>
      <c r="BX164" s="41"/>
      <c r="BY164" s="41"/>
      <c r="BZ164" s="41"/>
      <c r="CA164" s="41"/>
      <c r="CB164" s="41"/>
      <c r="CC164" s="41"/>
      <c r="CD164" s="41"/>
      <c r="CE164" s="41"/>
    </row>
    <row r="165" spans="1:83" x14ac:dyDescent="0.2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41"/>
      <c r="BN165" s="41"/>
      <c r="BO165" s="41"/>
      <c r="BP165" s="41"/>
      <c r="BQ165" s="41"/>
      <c r="BR165" s="41"/>
      <c r="BS165" s="41"/>
      <c r="BT165" s="41"/>
      <c r="BU165" s="41"/>
      <c r="BV165" s="41"/>
      <c r="BW165" s="41"/>
      <c r="BX165" s="41"/>
      <c r="BY165" s="41"/>
      <c r="BZ165" s="41"/>
      <c r="CA165" s="41"/>
      <c r="CB165" s="41"/>
      <c r="CC165" s="41"/>
      <c r="CD165" s="41"/>
      <c r="CE165" s="41"/>
    </row>
    <row r="166" spans="1:83" x14ac:dyDescent="0.2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c r="BM166" s="41"/>
      <c r="BN166" s="41"/>
      <c r="BO166" s="41"/>
      <c r="BP166" s="41"/>
      <c r="BQ166" s="41"/>
      <c r="BR166" s="41"/>
      <c r="BS166" s="41"/>
      <c r="BT166" s="41"/>
      <c r="BU166" s="41"/>
      <c r="BV166" s="41"/>
      <c r="BW166" s="41"/>
      <c r="BX166" s="41"/>
      <c r="BY166" s="41"/>
      <c r="BZ166" s="41"/>
      <c r="CA166" s="41"/>
      <c r="CB166" s="41"/>
      <c r="CC166" s="41"/>
      <c r="CD166" s="41"/>
      <c r="CE166" s="41"/>
    </row>
    <row r="167" spans="1:83" x14ac:dyDescent="0.2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row>
    <row r="168" spans="1:83" x14ac:dyDescent="0.2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row>
    <row r="169" spans="1:83" x14ac:dyDescent="0.2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row>
    <row r="170" spans="1:83" x14ac:dyDescent="0.2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row>
    <row r="171" spans="1:83" x14ac:dyDescent="0.2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41"/>
      <c r="BM171" s="41"/>
      <c r="BN171" s="41"/>
      <c r="BO171" s="41"/>
      <c r="BP171" s="41"/>
      <c r="BQ171" s="41"/>
      <c r="BR171" s="41"/>
      <c r="BS171" s="41"/>
      <c r="BT171" s="41"/>
      <c r="BU171" s="41"/>
      <c r="BV171" s="41"/>
      <c r="BW171" s="41"/>
      <c r="BX171" s="41"/>
      <c r="BY171" s="41"/>
      <c r="BZ171" s="41"/>
      <c r="CA171" s="41"/>
      <c r="CB171" s="41"/>
      <c r="CC171" s="41"/>
      <c r="CD171" s="41"/>
      <c r="CE171" s="41"/>
    </row>
    <row r="172" spans="1:83" x14ac:dyDescent="0.2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41"/>
      <c r="BM172" s="41"/>
      <c r="BN172" s="41"/>
      <c r="BO172" s="41"/>
      <c r="BP172" s="41"/>
      <c r="BQ172" s="41"/>
      <c r="BR172" s="41"/>
      <c r="BS172" s="41"/>
      <c r="BT172" s="41"/>
      <c r="BU172" s="41"/>
      <c r="BV172" s="41"/>
      <c r="BW172" s="41"/>
      <c r="BX172" s="41"/>
      <c r="BY172" s="41"/>
      <c r="BZ172" s="41"/>
      <c r="CA172" s="41"/>
      <c r="CB172" s="41"/>
      <c r="CC172" s="41"/>
      <c r="CD172" s="41"/>
      <c r="CE172" s="41"/>
    </row>
    <row r="173" spans="1:83" x14ac:dyDescent="0.2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41"/>
      <c r="BM173" s="41"/>
      <c r="BN173" s="41"/>
      <c r="BO173" s="41"/>
      <c r="BP173" s="41"/>
      <c r="BQ173" s="41"/>
      <c r="BR173" s="41"/>
      <c r="BS173" s="41"/>
      <c r="BT173" s="41"/>
      <c r="BU173" s="41"/>
      <c r="BV173" s="41"/>
      <c r="BW173" s="41"/>
      <c r="BX173" s="41"/>
      <c r="BY173" s="41"/>
      <c r="BZ173" s="41"/>
      <c r="CA173" s="41"/>
      <c r="CB173" s="41"/>
      <c r="CC173" s="41"/>
      <c r="CD173" s="41"/>
      <c r="CE173" s="41"/>
    </row>
    <row r="174" spans="1:83" x14ac:dyDescent="0.2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41"/>
      <c r="BM174" s="41"/>
      <c r="BN174" s="41"/>
      <c r="BO174" s="41"/>
      <c r="BP174" s="41"/>
      <c r="BQ174" s="41"/>
      <c r="BR174" s="41"/>
      <c r="BS174" s="41"/>
      <c r="BT174" s="41"/>
      <c r="BU174" s="41"/>
      <c r="BV174" s="41"/>
      <c r="BW174" s="41"/>
      <c r="BX174" s="41"/>
      <c r="BY174" s="41"/>
      <c r="BZ174" s="41"/>
      <c r="CA174" s="41"/>
      <c r="CB174" s="41"/>
      <c r="CC174" s="41"/>
      <c r="CD174" s="41"/>
      <c r="CE174" s="41"/>
    </row>
    <row r="175" spans="1:83" x14ac:dyDescent="0.2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41"/>
      <c r="BM175" s="41"/>
      <c r="BN175" s="41"/>
      <c r="BO175" s="41"/>
      <c r="BP175" s="41"/>
      <c r="BQ175" s="41"/>
      <c r="BR175" s="41"/>
      <c r="BS175" s="41"/>
      <c r="BT175" s="41"/>
      <c r="BU175" s="41"/>
      <c r="BV175" s="41"/>
      <c r="BW175" s="41"/>
      <c r="BX175" s="41"/>
      <c r="BY175" s="41"/>
      <c r="BZ175" s="41"/>
      <c r="CA175" s="41"/>
      <c r="CB175" s="41"/>
      <c r="CC175" s="41"/>
      <c r="CD175" s="41"/>
      <c r="CE175" s="41"/>
    </row>
    <row r="176" spans="1:83" x14ac:dyDescent="0.2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41"/>
      <c r="BM176" s="41"/>
      <c r="BN176" s="41"/>
      <c r="BO176" s="41"/>
      <c r="BP176" s="41"/>
      <c r="BQ176" s="41"/>
      <c r="BR176" s="41"/>
      <c r="BS176" s="41"/>
      <c r="BT176" s="41"/>
      <c r="BU176" s="41"/>
      <c r="BV176" s="41"/>
      <c r="BW176" s="41"/>
      <c r="BX176" s="41"/>
      <c r="BY176" s="41"/>
      <c r="BZ176" s="41"/>
      <c r="CA176" s="41"/>
      <c r="CB176" s="41"/>
      <c r="CC176" s="41"/>
      <c r="CD176" s="41"/>
      <c r="CE176" s="41"/>
    </row>
    <row r="177" spans="1:83" x14ac:dyDescent="0.2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c r="BM177" s="41"/>
      <c r="BN177" s="41"/>
      <c r="BO177" s="41"/>
      <c r="BP177" s="41"/>
      <c r="BQ177" s="41"/>
      <c r="BR177" s="41"/>
      <c r="BS177" s="41"/>
      <c r="BT177" s="41"/>
      <c r="BU177" s="41"/>
      <c r="BV177" s="41"/>
      <c r="BW177" s="41"/>
      <c r="BX177" s="41"/>
      <c r="BY177" s="41"/>
      <c r="BZ177" s="41"/>
      <c r="CA177" s="41"/>
      <c r="CB177" s="41"/>
      <c r="CC177" s="41"/>
      <c r="CD177" s="41"/>
      <c r="CE177" s="41"/>
    </row>
    <row r="178" spans="1:83" x14ac:dyDescent="0.2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41"/>
      <c r="BM178" s="41"/>
      <c r="BN178" s="41"/>
      <c r="BO178" s="41"/>
      <c r="BP178" s="41"/>
      <c r="BQ178" s="41"/>
      <c r="BR178" s="41"/>
      <c r="BS178" s="41"/>
      <c r="BT178" s="41"/>
      <c r="BU178" s="41"/>
      <c r="BV178" s="41"/>
      <c r="BW178" s="41"/>
      <c r="BX178" s="41"/>
      <c r="BY178" s="41"/>
      <c r="BZ178" s="41"/>
      <c r="CA178" s="41"/>
      <c r="CB178" s="41"/>
      <c r="CC178" s="41"/>
      <c r="CD178" s="41"/>
      <c r="CE178" s="41"/>
    </row>
    <row r="179" spans="1:83" x14ac:dyDescent="0.2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41"/>
      <c r="BM179" s="41"/>
      <c r="BN179" s="41"/>
      <c r="BO179" s="41"/>
      <c r="BP179" s="41"/>
      <c r="BQ179" s="41"/>
      <c r="BR179" s="41"/>
      <c r="BS179" s="41"/>
      <c r="BT179" s="41"/>
      <c r="BU179" s="41"/>
      <c r="BV179" s="41"/>
      <c r="BW179" s="41"/>
      <c r="BX179" s="41"/>
      <c r="BY179" s="41"/>
      <c r="BZ179" s="41"/>
      <c r="CA179" s="41"/>
      <c r="CB179" s="41"/>
      <c r="CC179" s="41"/>
      <c r="CD179" s="41"/>
      <c r="CE179" s="41"/>
    </row>
    <row r="180" spans="1:83" x14ac:dyDescent="0.2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41"/>
      <c r="BM180" s="41"/>
      <c r="BN180" s="41"/>
      <c r="BO180" s="41"/>
      <c r="BP180" s="41"/>
      <c r="BQ180" s="41"/>
      <c r="BR180" s="41"/>
      <c r="BS180" s="41"/>
      <c r="BT180" s="41"/>
      <c r="BU180" s="41"/>
      <c r="BV180" s="41"/>
      <c r="BW180" s="41"/>
      <c r="BX180" s="41"/>
      <c r="BY180" s="41"/>
      <c r="BZ180" s="41"/>
      <c r="CA180" s="41"/>
      <c r="CB180" s="41"/>
      <c r="CC180" s="41"/>
      <c r="CD180" s="41"/>
      <c r="CE180" s="41"/>
    </row>
    <row r="181" spans="1:83" x14ac:dyDescent="0.2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41"/>
      <c r="BM181" s="41"/>
      <c r="BN181" s="41"/>
      <c r="BO181" s="41"/>
      <c r="BP181" s="41"/>
      <c r="BQ181" s="41"/>
      <c r="BR181" s="41"/>
      <c r="BS181" s="41"/>
      <c r="BT181" s="41"/>
      <c r="BU181" s="41"/>
      <c r="BV181" s="41"/>
      <c r="BW181" s="41"/>
      <c r="BX181" s="41"/>
      <c r="BY181" s="41"/>
      <c r="BZ181" s="41"/>
      <c r="CA181" s="41"/>
      <c r="CB181" s="41"/>
      <c r="CC181" s="41"/>
      <c r="CD181" s="41"/>
      <c r="CE181" s="41"/>
    </row>
    <row r="182" spans="1:83" x14ac:dyDescent="0.25">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c r="BN182" s="41"/>
      <c r="BO182" s="41"/>
      <c r="BP182" s="41"/>
      <c r="BQ182" s="41"/>
      <c r="BR182" s="41"/>
      <c r="BS182" s="41"/>
      <c r="BT182" s="41"/>
      <c r="BU182" s="41"/>
      <c r="BV182" s="41"/>
      <c r="BW182" s="41"/>
      <c r="BX182" s="41"/>
      <c r="BY182" s="41"/>
      <c r="BZ182" s="41"/>
      <c r="CA182" s="41"/>
      <c r="CB182" s="41"/>
      <c r="CC182" s="41"/>
      <c r="CD182" s="41"/>
      <c r="CE182" s="41"/>
    </row>
    <row r="183" spans="1:83" x14ac:dyDescent="0.25">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41"/>
      <c r="BM183" s="41"/>
      <c r="BN183" s="41"/>
      <c r="BO183" s="41"/>
      <c r="BP183" s="41"/>
      <c r="BQ183" s="41"/>
      <c r="BR183" s="41"/>
      <c r="BS183" s="41"/>
      <c r="BT183" s="41"/>
      <c r="BU183" s="41"/>
      <c r="BV183" s="41"/>
      <c r="BW183" s="41"/>
      <c r="BX183" s="41"/>
      <c r="BY183" s="41"/>
      <c r="BZ183" s="41"/>
      <c r="CA183" s="41"/>
      <c r="CB183" s="41"/>
      <c r="CC183" s="41"/>
      <c r="CD183" s="41"/>
      <c r="CE183" s="41"/>
    </row>
    <row r="184" spans="1:83" x14ac:dyDescent="0.25">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41"/>
      <c r="BM184" s="41"/>
      <c r="BN184" s="41"/>
      <c r="BO184" s="41"/>
      <c r="BP184" s="41"/>
      <c r="BQ184" s="41"/>
      <c r="BR184" s="41"/>
      <c r="BS184" s="41"/>
      <c r="BT184" s="41"/>
      <c r="BU184" s="41"/>
      <c r="BV184" s="41"/>
      <c r="BW184" s="41"/>
      <c r="BX184" s="41"/>
      <c r="BY184" s="41"/>
      <c r="BZ184" s="41"/>
      <c r="CA184" s="41"/>
      <c r="CB184" s="41"/>
      <c r="CC184" s="41"/>
      <c r="CD184" s="41"/>
      <c r="CE184" s="41"/>
    </row>
    <row r="185" spans="1:83" x14ac:dyDescent="0.25">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41"/>
      <c r="BM185" s="41"/>
      <c r="BN185" s="41"/>
      <c r="BO185" s="41"/>
      <c r="BP185" s="41"/>
      <c r="BQ185" s="41"/>
      <c r="BR185" s="41"/>
      <c r="BS185" s="41"/>
      <c r="BT185" s="41"/>
      <c r="BU185" s="41"/>
      <c r="BV185" s="41"/>
      <c r="BW185" s="41"/>
      <c r="BX185" s="41"/>
      <c r="BY185" s="41"/>
      <c r="BZ185" s="41"/>
      <c r="CA185" s="41"/>
      <c r="CB185" s="41"/>
      <c r="CC185" s="41"/>
      <c r="CD185" s="41"/>
      <c r="CE185" s="41"/>
    </row>
    <row r="186" spans="1:83" x14ac:dyDescent="0.25">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41"/>
      <c r="BM186" s="41"/>
      <c r="BN186" s="41"/>
      <c r="BO186" s="41"/>
      <c r="BP186" s="41"/>
      <c r="BQ186" s="41"/>
      <c r="BR186" s="41"/>
      <c r="BS186" s="41"/>
      <c r="BT186" s="41"/>
      <c r="BU186" s="41"/>
      <c r="BV186" s="41"/>
      <c r="BW186" s="41"/>
      <c r="BX186" s="41"/>
      <c r="BY186" s="41"/>
      <c r="BZ186" s="41"/>
      <c r="CA186" s="41"/>
      <c r="CB186" s="41"/>
      <c r="CC186" s="41"/>
      <c r="CD186" s="41"/>
      <c r="CE186" s="41"/>
    </row>
    <row r="187" spans="1:83" x14ac:dyDescent="0.25">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row>
    <row r="188" spans="1:83" x14ac:dyDescent="0.25">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row>
    <row r="189" spans="1:83" x14ac:dyDescent="0.25">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row>
    <row r="190" spans="1:83" x14ac:dyDescent="0.25">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41"/>
      <c r="BM190" s="41"/>
      <c r="BN190" s="41"/>
      <c r="BO190" s="41"/>
      <c r="BP190" s="41"/>
      <c r="BQ190" s="41"/>
      <c r="BR190" s="41"/>
      <c r="BS190" s="41"/>
      <c r="BT190" s="41"/>
      <c r="BU190" s="41"/>
      <c r="BV190" s="41"/>
      <c r="BW190" s="41"/>
      <c r="BX190" s="41"/>
      <c r="BY190" s="41"/>
      <c r="BZ190" s="41"/>
      <c r="CA190" s="41"/>
      <c r="CB190" s="41"/>
      <c r="CC190" s="41"/>
      <c r="CD190" s="41"/>
      <c r="CE190" s="41"/>
    </row>
    <row r="191" spans="1:83" x14ac:dyDescent="0.25">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c r="BJ191" s="41"/>
      <c r="BK191" s="41"/>
      <c r="BL191" s="41"/>
      <c r="BM191" s="41"/>
      <c r="BN191" s="41"/>
      <c r="BO191" s="41"/>
      <c r="BP191" s="41"/>
      <c r="BQ191" s="41"/>
      <c r="BR191" s="41"/>
      <c r="BS191" s="41"/>
      <c r="BT191" s="41"/>
      <c r="BU191" s="41"/>
      <c r="BV191" s="41"/>
      <c r="BW191" s="41"/>
      <c r="BX191" s="41"/>
      <c r="BY191" s="41"/>
      <c r="BZ191" s="41"/>
      <c r="CA191" s="41"/>
      <c r="CB191" s="41"/>
      <c r="CC191" s="41"/>
      <c r="CD191" s="41"/>
      <c r="CE191" s="41"/>
    </row>
    <row r="192" spans="1:83" x14ac:dyDescent="0.25">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41"/>
      <c r="BM192" s="41"/>
      <c r="BN192" s="41"/>
      <c r="BO192" s="41"/>
      <c r="BP192" s="41"/>
      <c r="BQ192" s="41"/>
      <c r="BR192" s="41"/>
      <c r="BS192" s="41"/>
      <c r="BT192" s="41"/>
      <c r="BU192" s="41"/>
      <c r="BV192" s="41"/>
      <c r="BW192" s="41"/>
      <c r="BX192" s="41"/>
      <c r="BY192" s="41"/>
      <c r="BZ192" s="41"/>
      <c r="CA192" s="41"/>
      <c r="CB192" s="41"/>
      <c r="CC192" s="41"/>
      <c r="CD192" s="41"/>
      <c r="CE192" s="41"/>
    </row>
    <row r="193" spans="2:83" x14ac:dyDescent="0.25">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41"/>
      <c r="BM193" s="41"/>
      <c r="BN193" s="41"/>
      <c r="BO193" s="41"/>
      <c r="BP193" s="41"/>
      <c r="BQ193" s="41"/>
      <c r="BR193" s="41"/>
      <c r="BS193" s="41"/>
      <c r="BT193" s="41"/>
      <c r="BU193" s="41"/>
      <c r="BV193" s="41"/>
      <c r="BW193" s="41"/>
      <c r="BX193" s="41"/>
      <c r="BY193" s="41"/>
      <c r="BZ193" s="41"/>
      <c r="CA193" s="41"/>
      <c r="CB193" s="41"/>
      <c r="CC193" s="41"/>
      <c r="CD193" s="41"/>
      <c r="CE193" s="41"/>
    </row>
    <row r="194" spans="2:83" x14ac:dyDescent="0.25">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41"/>
      <c r="BM194" s="41"/>
      <c r="BN194" s="41"/>
      <c r="BO194" s="41"/>
      <c r="BP194" s="41"/>
      <c r="BQ194" s="41"/>
      <c r="BR194" s="41"/>
      <c r="BS194" s="41"/>
      <c r="BT194" s="41"/>
      <c r="BU194" s="41"/>
      <c r="BV194" s="41"/>
      <c r="BW194" s="41"/>
      <c r="BX194" s="41"/>
      <c r="BY194" s="41"/>
      <c r="BZ194" s="41"/>
      <c r="CA194" s="41"/>
      <c r="CB194" s="41"/>
      <c r="CC194" s="41"/>
      <c r="CD194" s="41"/>
      <c r="CE194" s="41"/>
    </row>
    <row r="195" spans="2:83" x14ac:dyDescent="0.25">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41"/>
      <c r="BM195" s="41"/>
      <c r="BN195" s="41"/>
      <c r="BO195" s="41"/>
      <c r="BP195" s="41"/>
      <c r="BQ195" s="41"/>
      <c r="BR195" s="41"/>
      <c r="BS195" s="41"/>
      <c r="BT195" s="41"/>
      <c r="BU195" s="41"/>
      <c r="BV195" s="41"/>
      <c r="BW195" s="41"/>
      <c r="BX195" s="41"/>
      <c r="BY195" s="41"/>
      <c r="BZ195" s="41"/>
      <c r="CA195" s="41"/>
      <c r="CB195" s="41"/>
      <c r="CC195" s="41"/>
      <c r="CD195" s="41"/>
      <c r="CE195" s="41"/>
    </row>
    <row r="196" spans="2:83" x14ac:dyDescent="0.25">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41"/>
      <c r="BM196" s="41"/>
      <c r="BN196" s="41"/>
      <c r="BO196" s="41"/>
      <c r="BP196" s="41"/>
      <c r="BQ196" s="41"/>
      <c r="BR196" s="41"/>
      <c r="BS196" s="41"/>
      <c r="BT196" s="41"/>
      <c r="BU196" s="41"/>
      <c r="BV196" s="41"/>
      <c r="BW196" s="41"/>
      <c r="BX196" s="41"/>
      <c r="BY196" s="41"/>
      <c r="BZ196" s="41"/>
      <c r="CA196" s="41"/>
      <c r="CB196" s="41"/>
      <c r="CC196" s="41"/>
      <c r="CD196" s="41"/>
      <c r="CE196" s="41"/>
    </row>
    <row r="197" spans="2:83" x14ac:dyDescent="0.25">
      <c r="B197" s="41"/>
      <c r="C197" s="41"/>
      <c r="D197" s="41"/>
      <c r="E197" s="41"/>
      <c r="F197" s="41"/>
      <c r="G197" s="41"/>
      <c r="H197" s="41"/>
      <c r="I197" s="41"/>
      <c r="BI197" s="41"/>
      <c r="BJ197" s="41"/>
      <c r="BK197" s="41"/>
      <c r="BL197" s="41"/>
      <c r="BM197" s="41"/>
      <c r="BN197" s="41"/>
    </row>
    <row r="198" spans="2:83" x14ac:dyDescent="0.25">
      <c r="B198" s="41"/>
      <c r="C198" s="41"/>
      <c r="D198" s="41"/>
      <c r="E198" s="41"/>
      <c r="F198" s="41"/>
      <c r="G198" s="41"/>
      <c r="H198" s="41"/>
      <c r="I198" s="41"/>
      <c r="BI198" s="41"/>
      <c r="BJ198" s="41"/>
      <c r="BK198" s="41"/>
      <c r="BL198" s="41"/>
      <c r="BM198" s="41"/>
      <c r="BN198" s="41"/>
    </row>
    <row r="199" spans="2:83" x14ac:dyDescent="0.25">
      <c r="B199" s="41"/>
      <c r="C199" s="41"/>
      <c r="D199" s="41"/>
      <c r="E199" s="41"/>
      <c r="F199" s="41"/>
      <c r="G199" s="41"/>
      <c r="H199" s="41"/>
      <c r="I199" s="41"/>
      <c r="BI199" s="41"/>
      <c r="BJ199" s="41"/>
      <c r="BK199" s="41"/>
      <c r="BL199" s="41"/>
      <c r="BM199" s="41"/>
      <c r="BN199" s="41"/>
    </row>
    <row r="200" spans="2:83" x14ac:dyDescent="0.25">
      <c r="B200" s="41"/>
      <c r="C200" s="41"/>
      <c r="D200" s="41"/>
      <c r="E200" s="41"/>
      <c r="F200" s="41"/>
      <c r="G200" s="41"/>
      <c r="H200" s="41"/>
      <c r="I200" s="41"/>
      <c r="BI200" s="41"/>
      <c r="BJ200" s="41"/>
      <c r="BK200" s="41"/>
      <c r="BL200" s="41"/>
      <c r="BM200" s="41"/>
      <c r="BN200" s="41"/>
    </row>
    <row r="201" spans="2:83" x14ac:dyDescent="0.25">
      <c r="BI201" s="41"/>
      <c r="BJ201" s="41"/>
      <c r="BK201" s="41"/>
      <c r="BL201" s="41"/>
      <c r="BM201" s="41"/>
      <c r="BN201" s="41"/>
    </row>
    <row r="202" spans="2:83" x14ac:dyDescent="0.25">
      <c r="BI202" s="41"/>
      <c r="BJ202" s="41"/>
      <c r="BK202" s="41"/>
      <c r="BL202" s="41"/>
      <c r="BM202" s="41"/>
      <c r="BN202" s="41"/>
    </row>
    <row r="203" spans="2:83" x14ac:dyDescent="0.25">
      <c r="BI203" s="41"/>
      <c r="BJ203" s="41"/>
      <c r="BK203" s="41"/>
      <c r="BL203" s="41"/>
      <c r="BM203" s="41"/>
      <c r="BN203" s="41"/>
    </row>
    <row r="204" spans="2:83" x14ac:dyDescent="0.25">
      <c r="BI204" s="41"/>
      <c r="BJ204" s="41"/>
      <c r="BK204" s="41"/>
      <c r="BL204" s="41"/>
      <c r="BM204" s="41"/>
      <c r="BN204" s="41"/>
    </row>
  </sheetData>
  <mergeCells count="1267">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1"/>
      <c r="B1" s="547" t="s">
        <v>49</v>
      </c>
      <c r="C1" s="547"/>
      <c r="D1" s="547"/>
      <c r="E1" s="41"/>
      <c r="F1" s="41"/>
      <c r="G1" s="41"/>
      <c r="H1" s="41"/>
      <c r="I1" s="41"/>
      <c r="J1" s="41"/>
      <c r="K1" s="41"/>
      <c r="L1" s="41"/>
      <c r="M1" s="41"/>
      <c r="N1" s="41"/>
      <c r="O1" s="41"/>
      <c r="P1" s="41"/>
      <c r="Q1" s="41"/>
      <c r="R1" s="41"/>
      <c r="S1" s="41"/>
      <c r="T1" s="41"/>
      <c r="U1" s="41"/>
      <c r="V1" s="41"/>
      <c r="W1" s="41"/>
      <c r="X1" s="41"/>
      <c r="Y1" s="41"/>
      <c r="Z1" s="41"/>
      <c r="AA1" s="41"/>
      <c r="AB1" s="41"/>
      <c r="AC1" s="41"/>
      <c r="AD1" s="41"/>
      <c r="AE1" s="41"/>
    </row>
    <row r="2" spans="1:37" x14ac:dyDescent="0.25">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row>
    <row r="3" spans="1:37" ht="25.5" x14ac:dyDescent="0.25">
      <c r="A3" s="41"/>
      <c r="B3" s="7"/>
      <c r="C3" s="8" t="s">
        <v>46</v>
      </c>
      <c r="D3" s="8" t="s">
        <v>4</v>
      </c>
      <c r="E3" s="41"/>
      <c r="F3" s="41"/>
      <c r="G3" s="41"/>
      <c r="H3" s="41"/>
      <c r="I3" s="41"/>
      <c r="J3" s="41"/>
      <c r="K3" s="41"/>
      <c r="L3" s="41"/>
      <c r="M3" s="41"/>
      <c r="N3" s="41"/>
      <c r="O3" s="41"/>
      <c r="P3" s="41"/>
      <c r="Q3" s="41"/>
      <c r="R3" s="41"/>
      <c r="S3" s="41"/>
      <c r="T3" s="41"/>
      <c r="U3" s="41"/>
      <c r="V3" s="41"/>
      <c r="W3" s="41"/>
      <c r="X3" s="41"/>
      <c r="Y3" s="41"/>
      <c r="Z3" s="41"/>
      <c r="AA3" s="41"/>
      <c r="AB3" s="41"/>
      <c r="AC3" s="41"/>
      <c r="AD3" s="41"/>
      <c r="AE3" s="41"/>
    </row>
    <row r="4" spans="1:37" ht="51" x14ac:dyDescent="0.25">
      <c r="A4" s="41"/>
      <c r="B4" s="9" t="s">
        <v>45</v>
      </c>
      <c r="C4" s="10" t="s">
        <v>93</v>
      </c>
      <c r="D4" s="11">
        <v>0.2</v>
      </c>
      <c r="E4" s="41"/>
      <c r="F4" s="41"/>
      <c r="G4" s="41"/>
      <c r="H4" s="41"/>
      <c r="I4" s="41"/>
      <c r="J4" s="41"/>
      <c r="K4" s="41"/>
      <c r="L4" s="41"/>
      <c r="M4" s="41"/>
      <c r="N4" s="41"/>
      <c r="O4" s="41"/>
      <c r="P4" s="41"/>
      <c r="Q4" s="41"/>
      <c r="R4" s="41"/>
      <c r="S4" s="41"/>
      <c r="T4" s="41"/>
      <c r="U4" s="41"/>
      <c r="V4" s="41"/>
      <c r="W4" s="41"/>
      <c r="X4" s="41"/>
      <c r="Y4" s="41"/>
      <c r="Z4" s="41"/>
      <c r="AA4" s="41"/>
      <c r="AB4" s="41"/>
      <c r="AC4" s="41"/>
      <c r="AD4" s="41"/>
      <c r="AE4" s="41"/>
    </row>
    <row r="5" spans="1:37" ht="51" x14ac:dyDescent="0.25">
      <c r="A5" s="41"/>
      <c r="B5" s="12" t="s">
        <v>47</v>
      </c>
      <c r="C5" s="13" t="s">
        <v>94</v>
      </c>
      <c r="D5" s="14">
        <v>0.4</v>
      </c>
      <c r="E5" s="41"/>
      <c r="F5" s="41"/>
      <c r="G5" s="41"/>
      <c r="H5" s="41"/>
      <c r="I5" s="41"/>
      <c r="J5" s="41"/>
      <c r="K5" s="41"/>
      <c r="L5" s="41"/>
      <c r="M5" s="41"/>
      <c r="N5" s="41"/>
      <c r="O5" s="41"/>
      <c r="P5" s="41"/>
      <c r="Q5" s="41"/>
      <c r="R5" s="41"/>
      <c r="S5" s="41"/>
      <c r="T5" s="41"/>
      <c r="U5" s="41"/>
      <c r="V5" s="41"/>
      <c r="W5" s="41"/>
      <c r="X5" s="41"/>
      <c r="Y5" s="41"/>
      <c r="Z5" s="41"/>
      <c r="AA5" s="41"/>
      <c r="AB5" s="41"/>
      <c r="AC5" s="41"/>
      <c r="AD5" s="41"/>
      <c r="AE5" s="41"/>
    </row>
    <row r="6" spans="1:37" ht="51" x14ac:dyDescent="0.25">
      <c r="A6" s="41"/>
      <c r="B6" s="15" t="s">
        <v>98</v>
      </c>
      <c r="C6" s="13" t="s">
        <v>95</v>
      </c>
      <c r="D6" s="14">
        <v>0.6</v>
      </c>
      <c r="E6" s="41"/>
      <c r="F6" s="41"/>
      <c r="G6" s="41"/>
      <c r="H6" s="41"/>
      <c r="I6" s="41"/>
      <c r="J6" s="41"/>
      <c r="K6" s="41"/>
      <c r="L6" s="41"/>
      <c r="M6" s="41"/>
      <c r="N6" s="41"/>
      <c r="O6" s="41"/>
      <c r="P6" s="41"/>
      <c r="Q6" s="41"/>
      <c r="R6" s="41"/>
      <c r="S6" s="41"/>
      <c r="T6" s="41"/>
      <c r="U6" s="41"/>
      <c r="V6" s="41"/>
      <c r="W6" s="41"/>
      <c r="X6" s="41"/>
      <c r="Y6" s="41"/>
      <c r="Z6" s="41"/>
      <c r="AA6" s="41"/>
      <c r="AB6" s="41"/>
      <c r="AC6" s="41"/>
      <c r="AD6" s="41"/>
      <c r="AE6" s="41"/>
    </row>
    <row r="7" spans="1:37" ht="76.5" x14ac:dyDescent="0.25">
      <c r="A7" s="41"/>
      <c r="B7" s="16" t="s">
        <v>6</v>
      </c>
      <c r="C7" s="13" t="s">
        <v>96</v>
      </c>
      <c r="D7" s="14">
        <v>0.8</v>
      </c>
      <c r="E7" s="41"/>
      <c r="F7" s="41"/>
      <c r="G7" s="41"/>
      <c r="H7" s="41"/>
      <c r="I7" s="41"/>
      <c r="J7" s="41"/>
      <c r="K7" s="41"/>
      <c r="L7" s="41"/>
      <c r="M7" s="41"/>
      <c r="N7" s="41"/>
      <c r="O7" s="41"/>
      <c r="P7" s="41"/>
      <c r="Q7" s="41"/>
      <c r="R7" s="41"/>
      <c r="S7" s="41"/>
      <c r="T7" s="41"/>
      <c r="U7" s="41"/>
      <c r="V7" s="41"/>
      <c r="W7" s="41"/>
      <c r="X7" s="41"/>
      <c r="Y7" s="41"/>
      <c r="Z7" s="41"/>
      <c r="AA7" s="41"/>
      <c r="AB7" s="41"/>
      <c r="AC7" s="41"/>
      <c r="AD7" s="41"/>
      <c r="AE7" s="41"/>
    </row>
    <row r="8" spans="1:37" ht="51" x14ac:dyDescent="0.25">
      <c r="A8" s="41"/>
      <c r="B8" s="17" t="s">
        <v>48</v>
      </c>
      <c r="C8" s="13" t="s">
        <v>97</v>
      </c>
      <c r="D8" s="14">
        <v>1</v>
      </c>
      <c r="E8" s="41"/>
      <c r="F8" s="41"/>
      <c r="G8" s="41"/>
      <c r="H8" s="41"/>
      <c r="I8" s="41"/>
      <c r="J8" s="41"/>
      <c r="K8" s="41"/>
      <c r="L8" s="41"/>
      <c r="M8" s="41"/>
      <c r="N8" s="41"/>
      <c r="O8" s="41"/>
      <c r="P8" s="41"/>
      <c r="Q8" s="41"/>
      <c r="R8" s="41"/>
      <c r="S8" s="41"/>
      <c r="T8" s="41"/>
      <c r="U8" s="41"/>
      <c r="V8" s="41"/>
      <c r="W8" s="41"/>
      <c r="X8" s="41"/>
      <c r="Y8" s="41"/>
      <c r="Z8" s="41"/>
      <c r="AA8" s="41"/>
      <c r="AB8" s="41"/>
      <c r="AC8" s="41"/>
      <c r="AD8" s="41"/>
      <c r="AE8" s="41"/>
    </row>
    <row r="9" spans="1:37" x14ac:dyDescent="0.25">
      <c r="A9" s="41"/>
      <c r="B9" s="65"/>
      <c r="C9" s="65"/>
      <c r="D9" s="65"/>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row>
    <row r="10" spans="1:37" ht="16.5" x14ac:dyDescent="0.25">
      <c r="A10" s="41"/>
      <c r="B10" s="66"/>
      <c r="C10" s="65"/>
      <c r="D10" s="65"/>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row>
    <row r="11" spans="1:37" x14ac:dyDescent="0.25">
      <c r="A11" s="41"/>
      <c r="B11" s="65"/>
      <c r="C11" s="65"/>
      <c r="D11" s="65"/>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row>
    <row r="12" spans="1:37" x14ac:dyDescent="0.25">
      <c r="A12" s="41"/>
      <c r="B12" s="65"/>
      <c r="C12" s="65"/>
      <c r="D12" s="65"/>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row>
    <row r="13" spans="1:37" x14ac:dyDescent="0.25">
      <c r="A13" s="41"/>
      <c r="B13" s="65"/>
      <c r="C13" s="65"/>
      <c r="D13" s="65"/>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row>
    <row r="14" spans="1:37" x14ac:dyDescent="0.25">
      <c r="A14" s="41"/>
      <c r="B14" s="65"/>
      <c r="C14" s="65"/>
      <c r="D14" s="65"/>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row>
    <row r="15" spans="1:37" x14ac:dyDescent="0.25">
      <c r="A15" s="41"/>
      <c r="B15" s="65"/>
      <c r="C15" s="65"/>
      <c r="D15" s="65"/>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row>
    <row r="16" spans="1:37" x14ac:dyDescent="0.25">
      <c r="A16" s="41"/>
      <c r="B16" s="65"/>
      <c r="C16" s="65"/>
      <c r="D16" s="65"/>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row>
    <row r="17" spans="1:37" x14ac:dyDescent="0.25">
      <c r="A17" s="41"/>
      <c r="B17" s="65"/>
      <c r="C17" s="65"/>
      <c r="D17" s="65"/>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row>
    <row r="18" spans="1:37" x14ac:dyDescent="0.25">
      <c r="A18" s="41"/>
      <c r="B18" s="65"/>
      <c r="C18" s="65"/>
      <c r="D18" s="65"/>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row>
    <row r="19" spans="1:37"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row>
    <row r="20" spans="1:37" x14ac:dyDescent="0.2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row>
    <row r="21" spans="1:37"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row>
    <row r="22" spans="1:37"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row>
    <row r="23" spans="1:37"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row>
    <row r="24" spans="1:37"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row>
    <row r="25" spans="1:37"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row>
    <row r="26" spans="1:37"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row>
    <row r="27" spans="1:37"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row>
    <row r="28" spans="1:37"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row>
    <row r="29" spans="1:37"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row>
    <row r="30" spans="1:37"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row>
    <row r="31" spans="1:37" x14ac:dyDescent="0.2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row>
    <row r="32" spans="1:37"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row>
    <row r="33" spans="1:31" x14ac:dyDescent="0.25">
      <c r="A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row>
    <row r="34" spans="1:31" x14ac:dyDescent="0.25">
      <c r="A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row>
    <row r="35" spans="1:31" x14ac:dyDescent="0.25">
      <c r="A35" s="41"/>
    </row>
    <row r="36" spans="1:31" x14ac:dyDescent="0.25">
      <c r="A36" s="41"/>
    </row>
    <row r="37" spans="1:31" x14ac:dyDescent="0.25">
      <c r="A37" s="41"/>
    </row>
    <row r="38" spans="1:31" x14ac:dyDescent="0.25">
      <c r="A38" s="41"/>
    </row>
    <row r="39" spans="1:31" x14ac:dyDescent="0.25">
      <c r="A39" s="41"/>
    </row>
    <row r="40" spans="1:31" x14ac:dyDescent="0.25">
      <c r="A40" s="41"/>
    </row>
    <row r="41" spans="1:31" x14ac:dyDescent="0.25">
      <c r="A41" s="41"/>
    </row>
    <row r="42" spans="1:31" x14ac:dyDescent="0.25">
      <c r="A42" s="41"/>
    </row>
    <row r="43" spans="1:31" x14ac:dyDescent="0.25">
      <c r="A43" s="41"/>
    </row>
    <row r="44" spans="1:31" x14ac:dyDescent="0.25">
      <c r="A44" s="41"/>
    </row>
    <row r="45" spans="1:31" x14ac:dyDescent="0.25">
      <c r="A45" s="41"/>
    </row>
    <row r="46" spans="1:31" x14ac:dyDescent="0.25">
      <c r="A46" s="41"/>
    </row>
    <row r="47" spans="1:31" x14ac:dyDescent="0.25">
      <c r="A47" s="41"/>
    </row>
    <row r="48" spans="1:31" x14ac:dyDescent="0.25">
      <c r="A48" s="41"/>
    </row>
    <row r="49" spans="1:1" x14ac:dyDescent="0.25">
      <c r="A49" s="41"/>
    </row>
    <row r="50" spans="1:1" x14ac:dyDescent="0.25">
      <c r="A50" s="41"/>
    </row>
    <row r="51" spans="1:1" x14ac:dyDescent="0.25">
      <c r="A51" s="41"/>
    </row>
    <row r="52" spans="1:1" x14ac:dyDescent="0.25">
      <c r="A52" s="41"/>
    </row>
    <row r="53" spans="1:1" x14ac:dyDescent="0.25">
      <c r="A53" s="41"/>
    </row>
    <row r="54" spans="1:1" x14ac:dyDescent="0.25">
      <c r="A54" s="41"/>
    </row>
    <row r="55" spans="1:1" x14ac:dyDescent="0.25">
      <c r="A55" s="41"/>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topLeftCell="A204" zoomScale="70" zoomScaleNormal="70" workbookViewId="0">
      <selection activeCell="C218" sqref="C218"/>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41"/>
      <c r="B1" s="548" t="s">
        <v>57</v>
      </c>
      <c r="C1" s="548"/>
      <c r="D1" s="548"/>
      <c r="E1" s="41"/>
      <c r="F1" s="41"/>
      <c r="G1" s="41"/>
      <c r="H1" s="41"/>
      <c r="I1" s="41"/>
      <c r="J1" s="41"/>
      <c r="K1" s="41"/>
      <c r="L1" s="41"/>
      <c r="M1" s="41"/>
      <c r="N1" s="41"/>
      <c r="O1" s="41"/>
      <c r="P1" s="41"/>
      <c r="Q1" s="41"/>
      <c r="R1" s="41"/>
      <c r="S1" s="41"/>
      <c r="T1" s="41"/>
      <c r="U1" s="41"/>
    </row>
    <row r="2" spans="1:21" x14ac:dyDescent="0.25">
      <c r="A2" s="41"/>
      <c r="B2" s="41"/>
      <c r="C2" s="41"/>
      <c r="D2" s="41"/>
      <c r="E2" s="41"/>
      <c r="F2" s="41"/>
      <c r="G2" s="41"/>
      <c r="H2" s="41"/>
      <c r="I2" s="41"/>
      <c r="J2" s="41"/>
      <c r="K2" s="41"/>
      <c r="L2" s="41"/>
      <c r="M2" s="41"/>
      <c r="N2" s="41"/>
      <c r="O2" s="41"/>
      <c r="P2" s="41"/>
      <c r="Q2" s="41"/>
      <c r="R2" s="41"/>
      <c r="S2" s="41"/>
      <c r="T2" s="41"/>
      <c r="U2" s="41"/>
    </row>
    <row r="3" spans="1:21" ht="30" x14ac:dyDescent="0.25">
      <c r="A3" s="41"/>
      <c r="B3" s="62"/>
      <c r="C3" s="30" t="s">
        <v>50</v>
      </c>
      <c r="D3" s="30" t="s">
        <v>51</v>
      </c>
      <c r="E3" s="41"/>
      <c r="F3" s="41"/>
      <c r="G3" s="41"/>
      <c r="H3" s="41"/>
      <c r="I3" s="41"/>
      <c r="J3" s="41"/>
      <c r="K3" s="41"/>
      <c r="L3" s="41"/>
      <c r="M3" s="41"/>
      <c r="N3" s="41"/>
      <c r="O3" s="41"/>
      <c r="P3" s="41"/>
      <c r="Q3" s="41"/>
      <c r="R3" s="41"/>
      <c r="S3" s="41"/>
      <c r="T3" s="41"/>
      <c r="U3" s="41"/>
    </row>
    <row r="4" spans="1:21" ht="33.75" x14ac:dyDescent="0.25">
      <c r="A4" s="61" t="s">
        <v>77</v>
      </c>
      <c r="B4" s="33" t="s">
        <v>92</v>
      </c>
      <c r="C4" s="38" t="s">
        <v>132</v>
      </c>
      <c r="D4" s="31" t="s">
        <v>90</v>
      </c>
      <c r="E4" s="41"/>
      <c r="F4" s="41"/>
      <c r="G4" s="41"/>
      <c r="H4" s="41"/>
      <c r="I4" s="41"/>
      <c r="J4" s="41"/>
      <c r="K4" s="41"/>
      <c r="L4" s="41"/>
      <c r="M4" s="41"/>
      <c r="N4" s="41"/>
      <c r="O4" s="41"/>
      <c r="P4" s="41"/>
      <c r="Q4" s="41"/>
      <c r="R4" s="41"/>
      <c r="S4" s="41"/>
      <c r="T4" s="41"/>
      <c r="U4" s="41"/>
    </row>
    <row r="5" spans="1:21" ht="101.25" x14ac:dyDescent="0.25">
      <c r="A5" s="61" t="s">
        <v>78</v>
      </c>
      <c r="B5" s="34" t="s">
        <v>53</v>
      </c>
      <c r="C5" s="39" t="s">
        <v>86</v>
      </c>
      <c r="D5" s="32" t="s">
        <v>486</v>
      </c>
      <c r="E5" s="41"/>
      <c r="F5" s="41"/>
      <c r="G5" s="41"/>
      <c r="H5" s="41"/>
      <c r="I5" s="41"/>
      <c r="J5" s="41"/>
      <c r="K5" s="41"/>
      <c r="L5" s="41"/>
      <c r="M5" s="41"/>
      <c r="N5" s="41"/>
      <c r="O5" s="41"/>
      <c r="P5" s="41"/>
      <c r="Q5" s="41"/>
      <c r="R5" s="41"/>
      <c r="S5" s="41"/>
      <c r="T5" s="41"/>
      <c r="U5" s="41"/>
    </row>
    <row r="6" spans="1:21" ht="67.5" x14ac:dyDescent="0.25">
      <c r="A6" s="61" t="s">
        <v>75</v>
      </c>
      <c r="B6" s="35" t="s">
        <v>54</v>
      </c>
      <c r="C6" s="39" t="s">
        <v>87</v>
      </c>
      <c r="D6" s="32" t="s">
        <v>91</v>
      </c>
      <c r="E6" s="41"/>
      <c r="F6" s="41"/>
      <c r="G6" s="41"/>
      <c r="H6" s="41"/>
      <c r="I6" s="41"/>
      <c r="J6" s="41"/>
      <c r="K6" s="41"/>
      <c r="L6" s="41"/>
      <c r="M6" s="41"/>
      <c r="N6" s="41"/>
      <c r="O6" s="41"/>
      <c r="P6" s="41"/>
      <c r="Q6" s="41"/>
      <c r="R6" s="41"/>
      <c r="S6" s="41"/>
      <c r="T6" s="41"/>
      <c r="U6" s="41"/>
    </row>
    <row r="7" spans="1:21" ht="101.25" x14ac:dyDescent="0.25">
      <c r="A7" s="61" t="s">
        <v>7</v>
      </c>
      <c r="B7" s="36" t="s">
        <v>55</v>
      </c>
      <c r="C7" s="39" t="s">
        <v>88</v>
      </c>
      <c r="D7" s="32" t="s">
        <v>488</v>
      </c>
      <c r="E7" s="41"/>
      <c r="F7" s="41"/>
      <c r="G7" s="41"/>
      <c r="H7" s="41"/>
      <c r="I7" s="41"/>
      <c r="J7" s="41"/>
      <c r="K7" s="41"/>
      <c r="L7" s="41"/>
      <c r="M7" s="41"/>
      <c r="N7" s="41"/>
      <c r="O7" s="41"/>
      <c r="P7" s="41"/>
      <c r="Q7" s="41"/>
      <c r="R7" s="41"/>
      <c r="S7" s="41"/>
      <c r="T7" s="41"/>
      <c r="U7" s="41"/>
    </row>
    <row r="8" spans="1:21" ht="67.5" x14ac:dyDescent="0.25">
      <c r="A8" s="61" t="s">
        <v>79</v>
      </c>
      <c r="B8" s="37" t="s">
        <v>56</v>
      </c>
      <c r="C8" s="39" t="s">
        <v>89</v>
      </c>
      <c r="D8" s="32" t="s">
        <v>109</v>
      </c>
      <c r="E8" s="41"/>
      <c r="F8" s="41"/>
      <c r="G8" s="41"/>
      <c r="H8" s="41"/>
      <c r="I8" s="41"/>
      <c r="J8" s="41"/>
      <c r="K8" s="41"/>
      <c r="L8" s="41"/>
      <c r="M8" s="41"/>
      <c r="N8" s="41"/>
      <c r="O8" s="41"/>
      <c r="P8" s="41"/>
      <c r="Q8" s="41"/>
      <c r="R8" s="41"/>
      <c r="S8" s="41"/>
      <c r="T8" s="41"/>
      <c r="U8" s="41"/>
    </row>
    <row r="9" spans="1:21" ht="20.25" x14ac:dyDescent="0.25">
      <c r="A9" s="61"/>
      <c r="B9" s="61"/>
      <c r="C9" s="63"/>
      <c r="D9" s="63"/>
      <c r="E9" s="41"/>
      <c r="F9" s="41"/>
      <c r="G9" s="41"/>
      <c r="H9" s="41"/>
      <c r="I9" s="41"/>
      <c r="J9" s="41"/>
      <c r="K9" s="41"/>
      <c r="L9" s="41"/>
      <c r="M9" s="41"/>
      <c r="N9" s="41"/>
      <c r="O9" s="41"/>
      <c r="P9" s="41"/>
      <c r="Q9" s="41"/>
      <c r="R9" s="41"/>
      <c r="S9" s="41"/>
      <c r="T9" s="41"/>
      <c r="U9" s="41"/>
    </row>
    <row r="10" spans="1:21" ht="16.5" x14ac:dyDescent="0.25">
      <c r="A10" s="61"/>
      <c r="B10" s="64"/>
      <c r="C10" s="64"/>
      <c r="D10" s="64"/>
      <c r="E10" s="41"/>
      <c r="F10" s="41"/>
      <c r="G10" s="41"/>
      <c r="H10" s="41"/>
      <c r="I10" s="41"/>
      <c r="J10" s="41"/>
      <c r="K10" s="41"/>
      <c r="L10" s="41"/>
      <c r="M10" s="41"/>
      <c r="N10" s="41"/>
      <c r="O10" s="41"/>
      <c r="P10" s="41"/>
      <c r="Q10" s="41"/>
      <c r="R10" s="41"/>
      <c r="S10" s="41"/>
      <c r="T10" s="41"/>
      <c r="U10" s="41"/>
    </row>
    <row r="11" spans="1:21" x14ac:dyDescent="0.25">
      <c r="A11" s="61"/>
      <c r="B11" s="61" t="s">
        <v>84</v>
      </c>
      <c r="C11" s="61" t="s">
        <v>478</v>
      </c>
      <c r="D11" s="61" t="s">
        <v>479</v>
      </c>
      <c r="E11" s="41"/>
      <c r="F11" s="41"/>
      <c r="G11" s="41"/>
      <c r="H11" s="41"/>
      <c r="I11" s="41"/>
      <c r="J11" s="41"/>
      <c r="K11" s="41"/>
      <c r="L11" s="41"/>
      <c r="M11" s="41"/>
      <c r="N11" s="41"/>
      <c r="O11" s="41"/>
      <c r="P11" s="41"/>
      <c r="Q11" s="41"/>
      <c r="R11" s="41"/>
      <c r="S11" s="41"/>
      <c r="T11" s="41"/>
      <c r="U11" s="41"/>
    </row>
    <row r="12" spans="1:21" x14ac:dyDescent="0.25">
      <c r="A12" s="61"/>
      <c r="B12" s="61" t="s">
        <v>82</v>
      </c>
      <c r="C12" s="61" t="s">
        <v>480</v>
      </c>
      <c r="D12" s="61" t="s">
        <v>487</v>
      </c>
      <c r="E12" s="41"/>
      <c r="F12" s="41"/>
      <c r="G12" s="41"/>
      <c r="H12" s="41"/>
      <c r="I12" s="41"/>
      <c r="J12" s="41"/>
      <c r="K12" s="41"/>
      <c r="L12" s="41"/>
      <c r="M12" s="41"/>
      <c r="N12" s="41"/>
      <c r="O12" s="41"/>
      <c r="P12" s="41"/>
      <c r="Q12" s="41"/>
      <c r="R12" s="41"/>
      <c r="S12" s="41"/>
      <c r="T12" s="41"/>
      <c r="U12" s="41"/>
    </row>
    <row r="13" spans="1:21" x14ac:dyDescent="0.25">
      <c r="A13" s="61"/>
      <c r="B13" s="61"/>
      <c r="C13" s="61" t="s">
        <v>481</v>
      </c>
      <c r="D13" s="61" t="s">
        <v>482</v>
      </c>
      <c r="E13" s="41"/>
      <c r="F13" s="41"/>
      <c r="G13" s="41"/>
      <c r="H13" s="41"/>
      <c r="I13" s="41"/>
      <c r="J13" s="41"/>
      <c r="K13" s="41"/>
      <c r="L13" s="41"/>
      <c r="M13" s="41"/>
      <c r="N13" s="41"/>
      <c r="O13" s="41"/>
      <c r="P13" s="41"/>
      <c r="Q13" s="41"/>
      <c r="R13" s="41"/>
      <c r="S13" s="41"/>
      <c r="T13" s="41"/>
      <c r="U13" s="41"/>
    </row>
    <row r="14" spans="1:21" x14ac:dyDescent="0.25">
      <c r="A14" s="61"/>
      <c r="B14" s="61"/>
      <c r="C14" s="61" t="s">
        <v>483</v>
      </c>
      <c r="D14" s="61" t="s">
        <v>489</v>
      </c>
      <c r="E14" s="41"/>
      <c r="F14" s="41"/>
      <c r="G14" s="41"/>
      <c r="H14" s="41"/>
      <c r="I14" s="41"/>
      <c r="J14" s="41"/>
      <c r="K14" s="41"/>
      <c r="L14" s="41"/>
      <c r="M14" s="41"/>
      <c r="N14" s="41"/>
      <c r="O14" s="41"/>
      <c r="P14" s="41"/>
      <c r="Q14" s="41"/>
      <c r="R14" s="41"/>
      <c r="S14" s="41"/>
      <c r="T14" s="41"/>
      <c r="U14" s="41"/>
    </row>
    <row r="15" spans="1:21" x14ac:dyDescent="0.25">
      <c r="A15" s="61"/>
      <c r="B15" s="61"/>
      <c r="C15" s="61" t="s">
        <v>484</v>
      </c>
      <c r="D15" s="61" t="s">
        <v>485</v>
      </c>
      <c r="E15" s="41"/>
      <c r="F15" s="41"/>
      <c r="G15" s="41"/>
      <c r="H15" s="41"/>
      <c r="I15" s="41"/>
      <c r="J15" s="41"/>
      <c r="K15" s="41"/>
      <c r="L15" s="41"/>
      <c r="M15" s="41"/>
      <c r="N15" s="41"/>
      <c r="O15" s="41"/>
      <c r="P15" s="41"/>
      <c r="Q15" s="41"/>
      <c r="R15" s="41"/>
      <c r="S15" s="41"/>
      <c r="T15" s="41"/>
      <c r="U15" s="41"/>
    </row>
    <row r="16" spans="1:21" x14ac:dyDescent="0.25">
      <c r="A16" s="61"/>
      <c r="B16" s="61"/>
      <c r="C16" s="61"/>
      <c r="D16" s="61"/>
      <c r="E16" s="41"/>
      <c r="F16" s="41"/>
      <c r="G16" s="41"/>
      <c r="H16" s="41"/>
      <c r="I16" s="41"/>
      <c r="J16" s="41"/>
      <c r="K16" s="41"/>
      <c r="L16" s="41"/>
      <c r="M16" s="41"/>
      <c r="N16" s="41"/>
      <c r="O16" s="41"/>
    </row>
    <row r="17" spans="1:15" x14ac:dyDescent="0.25">
      <c r="A17" s="61"/>
      <c r="B17" s="61"/>
      <c r="C17" s="61"/>
      <c r="D17" s="61"/>
      <c r="E17" s="41"/>
      <c r="F17" s="41"/>
      <c r="G17" s="41"/>
      <c r="H17" s="41"/>
      <c r="I17" s="41"/>
      <c r="J17" s="41"/>
      <c r="K17" s="41"/>
      <c r="L17" s="41"/>
      <c r="M17" s="41"/>
      <c r="N17" s="41"/>
      <c r="O17" s="41"/>
    </row>
    <row r="18" spans="1:15" x14ac:dyDescent="0.25">
      <c r="A18" s="61"/>
      <c r="B18" s="65"/>
      <c r="C18" s="65"/>
      <c r="D18" s="65"/>
      <c r="E18" s="41"/>
      <c r="F18" s="41"/>
      <c r="G18" s="41"/>
      <c r="H18" s="41"/>
      <c r="I18" s="41"/>
      <c r="J18" s="41"/>
      <c r="K18" s="41"/>
      <c r="L18" s="41"/>
      <c r="M18" s="41"/>
      <c r="N18" s="41"/>
      <c r="O18" s="41"/>
    </row>
    <row r="19" spans="1:15" x14ac:dyDescent="0.25">
      <c r="A19" s="61"/>
      <c r="B19" s="65"/>
      <c r="C19" s="65"/>
      <c r="D19" s="65"/>
      <c r="E19" s="41"/>
      <c r="F19" s="41"/>
      <c r="G19" s="41"/>
      <c r="H19" s="41"/>
      <c r="I19" s="41"/>
      <c r="J19" s="41"/>
      <c r="K19" s="41"/>
      <c r="L19" s="41"/>
      <c r="M19" s="41"/>
      <c r="N19" s="41"/>
      <c r="O19" s="41"/>
    </row>
    <row r="20" spans="1:15" x14ac:dyDescent="0.25">
      <c r="A20" s="61"/>
      <c r="B20" s="65"/>
      <c r="C20" s="65"/>
      <c r="D20" s="65"/>
      <c r="E20" s="41"/>
      <c r="F20" s="41"/>
      <c r="G20" s="41"/>
      <c r="H20" s="41"/>
      <c r="I20" s="41"/>
      <c r="J20" s="41"/>
      <c r="K20" s="41"/>
      <c r="L20" s="41"/>
      <c r="M20" s="41"/>
      <c r="N20" s="41"/>
      <c r="O20" s="41"/>
    </row>
    <row r="21" spans="1:15" x14ac:dyDescent="0.25">
      <c r="A21" s="61"/>
      <c r="B21" s="65"/>
      <c r="C21" s="65"/>
      <c r="D21" s="65"/>
      <c r="E21" s="41"/>
      <c r="F21" s="41"/>
      <c r="G21" s="41"/>
      <c r="H21" s="41"/>
      <c r="I21" s="41"/>
      <c r="J21" s="41"/>
      <c r="K21" s="41"/>
      <c r="L21" s="41"/>
      <c r="M21" s="41"/>
      <c r="N21" s="41"/>
      <c r="O21" s="41"/>
    </row>
    <row r="22" spans="1:15" ht="20.25" x14ac:dyDescent="0.25">
      <c r="A22" s="61"/>
      <c r="B22" s="61"/>
      <c r="C22" s="63"/>
      <c r="D22" s="63"/>
      <c r="E22" s="41"/>
      <c r="F22" s="41"/>
      <c r="G22" s="41"/>
      <c r="H22" s="41"/>
      <c r="I22" s="41"/>
      <c r="J22" s="41"/>
      <c r="K22" s="41"/>
      <c r="L22" s="41"/>
      <c r="M22" s="41"/>
      <c r="N22" s="41"/>
      <c r="O22" s="41"/>
    </row>
    <row r="23" spans="1:15" ht="20.25" x14ac:dyDescent="0.25">
      <c r="A23" s="61"/>
      <c r="B23" s="61"/>
      <c r="C23" s="63"/>
      <c r="D23" s="63"/>
      <c r="E23" s="41"/>
      <c r="F23" s="41"/>
      <c r="G23" s="41"/>
      <c r="H23" s="41"/>
      <c r="I23" s="41"/>
      <c r="J23" s="41"/>
      <c r="K23" s="41"/>
      <c r="L23" s="41"/>
      <c r="M23" s="41"/>
      <c r="N23" s="41"/>
      <c r="O23" s="41"/>
    </row>
    <row r="24" spans="1:15" ht="20.25" x14ac:dyDescent="0.25">
      <c r="A24" s="61"/>
      <c r="B24" s="61"/>
      <c r="C24" s="63"/>
      <c r="D24" s="63"/>
      <c r="E24" s="41"/>
      <c r="F24" s="41"/>
      <c r="G24" s="41"/>
      <c r="H24" s="41"/>
      <c r="I24" s="41"/>
      <c r="J24" s="41"/>
      <c r="K24" s="41"/>
      <c r="L24" s="41"/>
      <c r="M24" s="41"/>
      <c r="N24" s="41"/>
      <c r="O24" s="41"/>
    </row>
    <row r="25" spans="1:15" ht="20.25" x14ac:dyDescent="0.25">
      <c r="A25" s="61"/>
      <c r="B25" s="61"/>
      <c r="C25" s="63"/>
      <c r="D25" s="63"/>
      <c r="E25" s="41"/>
      <c r="F25" s="41"/>
      <c r="G25" s="41"/>
      <c r="H25" s="41"/>
      <c r="I25" s="41"/>
      <c r="J25" s="41"/>
      <c r="K25" s="41"/>
      <c r="L25" s="41"/>
      <c r="M25" s="41"/>
      <c r="N25" s="41"/>
      <c r="O25" s="41"/>
    </row>
    <row r="26" spans="1:15" ht="20.25" x14ac:dyDescent="0.25">
      <c r="A26" s="61"/>
      <c r="B26" s="61"/>
      <c r="C26" s="63"/>
      <c r="D26" s="63"/>
      <c r="E26" s="41"/>
      <c r="F26" s="41"/>
      <c r="G26" s="41"/>
      <c r="H26" s="41"/>
      <c r="I26" s="41"/>
      <c r="J26" s="41"/>
      <c r="K26" s="41"/>
      <c r="L26" s="41"/>
      <c r="M26" s="41"/>
      <c r="N26" s="41"/>
      <c r="O26" s="41"/>
    </row>
    <row r="27" spans="1:15" ht="20.25" x14ac:dyDescent="0.25">
      <c r="A27" s="61"/>
      <c r="B27" s="61"/>
      <c r="C27" s="63"/>
      <c r="D27" s="63"/>
      <c r="E27" s="41"/>
      <c r="F27" s="41"/>
      <c r="G27" s="41"/>
      <c r="H27" s="41"/>
      <c r="I27" s="41"/>
      <c r="J27" s="41"/>
      <c r="K27" s="41"/>
      <c r="L27" s="41"/>
      <c r="M27" s="41"/>
      <c r="N27" s="41"/>
      <c r="O27" s="41"/>
    </row>
    <row r="28" spans="1:15" ht="20.25" x14ac:dyDescent="0.25">
      <c r="A28" s="61"/>
      <c r="B28" s="61"/>
      <c r="C28" s="63"/>
      <c r="D28" s="63"/>
      <c r="E28" s="41"/>
      <c r="F28" s="41"/>
      <c r="G28" s="41"/>
      <c r="H28" s="41"/>
      <c r="I28" s="41"/>
      <c r="J28" s="41"/>
      <c r="K28" s="41"/>
      <c r="L28" s="41"/>
      <c r="M28" s="41"/>
      <c r="N28" s="41"/>
      <c r="O28" s="41"/>
    </row>
    <row r="29" spans="1:15" ht="20.25" x14ac:dyDescent="0.25">
      <c r="A29" s="61"/>
      <c r="B29" s="61"/>
      <c r="C29" s="63"/>
      <c r="D29" s="63"/>
      <c r="E29" s="41"/>
      <c r="F29" s="41"/>
      <c r="G29" s="41"/>
      <c r="H29" s="41"/>
      <c r="I29" s="41"/>
      <c r="J29" s="41"/>
      <c r="K29" s="41"/>
      <c r="L29" s="41"/>
      <c r="M29" s="41"/>
      <c r="N29" s="41"/>
      <c r="O29" s="41"/>
    </row>
    <row r="30" spans="1:15" ht="20.25" x14ac:dyDescent="0.25">
      <c r="A30" s="61"/>
      <c r="B30" s="61"/>
      <c r="C30" s="63"/>
      <c r="D30" s="63"/>
      <c r="E30" s="41"/>
      <c r="F30" s="41"/>
      <c r="G30" s="41"/>
      <c r="H30" s="41"/>
      <c r="I30" s="41"/>
      <c r="J30" s="41"/>
      <c r="K30" s="41"/>
      <c r="L30" s="41"/>
      <c r="M30" s="41"/>
      <c r="N30" s="41"/>
      <c r="O30" s="41"/>
    </row>
    <row r="31" spans="1:15" ht="20.25" x14ac:dyDescent="0.25">
      <c r="A31" s="61"/>
      <c r="B31" s="61"/>
      <c r="C31" s="63"/>
      <c r="D31" s="63"/>
      <c r="E31" s="41"/>
      <c r="F31" s="41"/>
      <c r="G31" s="41"/>
      <c r="H31" s="41"/>
      <c r="I31" s="41"/>
      <c r="J31" s="41"/>
      <c r="K31" s="41"/>
      <c r="L31" s="41"/>
      <c r="M31" s="41"/>
      <c r="N31" s="41"/>
      <c r="O31" s="41"/>
    </row>
    <row r="32" spans="1:15" ht="20.25" x14ac:dyDescent="0.25">
      <c r="A32" s="61"/>
      <c r="B32" s="61"/>
      <c r="C32" s="63"/>
      <c r="D32" s="63"/>
      <c r="E32" s="41"/>
      <c r="F32" s="41"/>
      <c r="G32" s="41"/>
      <c r="H32" s="41"/>
      <c r="I32" s="41"/>
      <c r="J32" s="41"/>
      <c r="K32" s="41"/>
      <c r="L32" s="41"/>
      <c r="M32" s="41"/>
      <c r="N32" s="41"/>
      <c r="O32" s="41"/>
    </row>
    <row r="33" spans="1:15" ht="20.25" x14ac:dyDescent="0.25">
      <c r="A33" s="61"/>
      <c r="B33" s="61"/>
      <c r="C33" s="63"/>
      <c r="D33" s="63"/>
      <c r="E33" s="41"/>
      <c r="F33" s="41"/>
      <c r="G33" s="41"/>
      <c r="H33" s="41"/>
      <c r="I33" s="41"/>
      <c r="J33" s="41"/>
      <c r="K33" s="41"/>
      <c r="L33" s="41"/>
      <c r="M33" s="41"/>
      <c r="N33" s="41"/>
      <c r="O33" s="41"/>
    </row>
    <row r="34" spans="1:15" ht="20.25" x14ac:dyDescent="0.25">
      <c r="A34" s="61"/>
      <c r="B34" s="61"/>
      <c r="C34" s="63"/>
      <c r="D34" s="63"/>
      <c r="E34" s="41"/>
      <c r="F34" s="41"/>
      <c r="G34" s="41"/>
      <c r="H34" s="41"/>
      <c r="I34" s="41"/>
      <c r="J34" s="41"/>
      <c r="K34" s="41"/>
      <c r="L34" s="41"/>
      <c r="M34" s="41"/>
      <c r="N34" s="41"/>
      <c r="O34" s="41"/>
    </row>
    <row r="35" spans="1:15" ht="20.25" x14ac:dyDescent="0.25">
      <c r="A35" s="61"/>
      <c r="B35" s="61"/>
      <c r="C35" s="63"/>
      <c r="D35" s="63"/>
      <c r="E35" s="41"/>
      <c r="F35" s="41"/>
      <c r="G35" s="41"/>
      <c r="H35" s="41"/>
      <c r="I35" s="41"/>
      <c r="J35" s="41"/>
      <c r="K35" s="41"/>
      <c r="L35" s="41"/>
      <c r="M35" s="41"/>
      <c r="N35" s="41"/>
      <c r="O35" s="41"/>
    </row>
    <row r="36" spans="1:15" ht="20.25" x14ac:dyDescent="0.25">
      <c r="A36" s="61"/>
      <c r="B36" s="61"/>
      <c r="C36" s="63"/>
      <c r="D36" s="63"/>
      <c r="E36" s="41"/>
      <c r="F36" s="41"/>
      <c r="G36" s="41"/>
      <c r="H36" s="41"/>
      <c r="I36" s="41"/>
      <c r="J36" s="41"/>
      <c r="K36" s="41"/>
      <c r="L36" s="41"/>
      <c r="M36" s="41"/>
      <c r="N36" s="41"/>
      <c r="O36" s="41"/>
    </row>
    <row r="37" spans="1:15" ht="20.25" x14ac:dyDescent="0.25">
      <c r="A37" s="61"/>
      <c r="B37" s="61"/>
      <c r="C37" s="63"/>
      <c r="D37" s="63"/>
      <c r="E37" s="41"/>
      <c r="F37" s="41"/>
      <c r="G37" s="41"/>
      <c r="H37" s="41"/>
      <c r="I37" s="41"/>
      <c r="J37" s="41"/>
      <c r="K37" s="41"/>
      <c r="L37" s="41"/>
      <c r="M37" s="41"/>
      <c r="N37" s="41"/>
      <c r="O37" s="41"/>
    </row>
    <row r="38" spans="1:15" ht="20.25" x14ac:dyDescent="0.25">
      <c r="A38" s="61"/>
      <c r="B38" s="61"/>
      <c r="C38" s="63"/>
      <c r="D38" s="63"/>
      <c r="E38" s="41"/>
      <c r="F38" s="41"/>
      <c r="G38" s="41"/>
      <c r="H38" s="41"/>
      <c r="I38" s="41"/>
      <c r="J38" s="41"/>
      <c r="K38" s="41"/>
      <c r="L38" s="41"/>
      <c r="M38" s="41"/>
      <c r="N38" s="41"/>
      <c r="O38" s="41"/>
    </row>
    <row r="39" spans="1:15" ht="20.25" x14ac:dyDescent="0.25">
      <c r="A39" s="61"/>
      <c r="B39" s="61"/>
      <c r="C39" s="63"/>
      <c r="D39" s="63"/>
      <c r="E39" s="41"/>
      <c r="F39" s="41"/>
      <c r="G39" s="41"/>
      <c r="H39" s="41"/>
      <c r="I39" s="41"/>
      <c r="J39" s="41"/>
      <c r="K39" s="41"/>
      <c r="L39" s="41"/>
      <c r="M39" s="41"/>
      <c r="N39" s="41"/>
      <c r="O39" s="41"/>
    </row>
    <row r="40" spans="1:15" ht="20.25" x14ac:dyDescent="0.25">
      <c r="A40" s="61"/>
      <c r="B40" s="61"/>
      <c r="C40" s="63"/>
      <c r="D40" s="63"/>
      <c r="E40" s="41"/>
      <c r="F40" s="41"/>
      <c r="G40" s="41"/>
      <c r="H40" s="41"/>
      <c r="I40" s="41"/>
      <c r="J40" s="41"/>
      <c r="K40" s="41"/>
      <c r="L40" s="41"/>
      <c r="M40" s="41"/>
      <c r="N40" s="41"/>
      <c r="O40" s="41"/>
    </row>
    <row r="41" spans="1:15" ht="20.25" x14ac:dyDescent="0.25">
      <c r="A41" s="61"/>
      <c r="B41" s="61"/>
      <c r="C41" s="63"/>
      <c r="D41" s="63"/>
      <c r="E41" s="41"/>
      <c r="F41" s="41"/>
      <c r="G41" s="41"/>
      <c r="H41" s="41"/>
      <c r="I41" s="41"/>
      <c r="J41" s="41"/>
      <c r="K41" s="41"/>
      <c r="L41" s="41"/>
      <c r="M41" s="41"/>
      <c r="N41" s="41"/>
      <c r="O41" s="41"/>
    </row>
    <row r="42" spans="1:15" ht="20.25" x14ac:dyDescent="0.25">
      <c r="A42" s="61"/>
      <c r="B42" s="61"/>
      <c r="C42" s="63"/>
      <c r="D42" s="63"/>
      <c r="E42" s="41"/>
      <c r="F42" s="41"/>
      <c r="G42" s="41"/>
      <c r="H42" s="41"/>
      <c r="I42" s="41"/>
      <c r="J42" s="41"/>
      <c r="K42" s="41"/>
      <c r="L42" s="41"/>
      <c r="M42" s="41"/>
      <c r="N42" s="41"/>
      <c r="O42" s="41"/>
    </row>
    <row r="43" spans="1:15" ht="20.25" x14ac:dyDescent="0.25">
      <c r="A43" s="61"/>
      <c r="B43" s="61"/>
      <c r="C43" s="63"/>
      <c r="D43" s="63"/>
      <c r="E43" s="41"/>
      <c r="F43" s="41"/>
      <c r="G43" s="41"/>
      <c r="H43" s="41"/>
      <c r="I43" s="41"/>
      <c r="J43" s="41"/>
      <c r="K43" s="41"/>
      <c r="L43" s="41"/>
      <c r="M43" s="41"/>
      <c r="N43" s="41"/>
      <c r="O43" s="41"/>
    </row>
    <row r="44" spans="1:15" ht="20.25" x14ac:dyDescent="0.25">
      <c r="A44" s="61"/>
      <c r="B44" s="61"/>
      <c r="C44" s="63"/>
      <c r="D44" s="63"/>
      <c r="E44" s="41"/>
      <c r="F44" s="41"/>
      <c r="G44" s="41"/>
      <c r="H44" s="41"/>
      <c r="I44" s="41"/>
      <c r="J44" s="41"/>
      <c r="K44" s="41"/>
      <c r="L44" s="41"/>
      <c r="M44" s="41"/>
      <c r="N44" s="41"/>
      <c r="O44" s="41"/>
    </row>
    <row r="45" spans="1:15" ht="20.25" x14ac:dyDescent="0.25">
      <c r="A45" s="61"/>
      <c r="B45" s="61"/>
      <c r="C45" s="63"/>
      <c r="D45" s="63"/>
      <c r="E45" s="41"/>
      <c r="F45" s="41"/>
      <c r="G45" s="41"/>
      <c r="H45" s="41"/>
      <c r="I45" s="41"/>
      <c r="J45" s="41"/>
      <c r="K45" s="41"/>
      <c r="L45" s="41"/>
      <c r="M45" s="41"/>
      <c r="N45" s="41"/>
      <c r="O45" s="41"/>
    </row>
    <row r="46" spans="1:15" ht="20.25" x14ac:dyDescent="0.25">
      <c r="A46" s="61"/>
      <c r="B46" s="61"/>
      <c r="C46" s="63"/>
      <c r="D46" s="63"/>
      <c r="E46" s="41"/>
      <c r="F46" s="41"/>
      <c r="G46" s="41"/>
      <c r="H46" s="41"/>
      <c r="I46" s="41"/>
      <c r="J46" s="41"/>
      <c r="K46" s="41"/>
      <c r="L46" s="41"/>
      <c r="M46" s="41"/>
      <c r="N46" s="41"/>
      <c r="O46" s="41"/>
    </row>
    <row r="47" spans="1:15" ht="20.25" x14ac:dyDescent="0.25">
      <c r="A47" s="61"/>
      <c r="B47" s="61"/>
      <c r="C47" s="63"/>
      <c r="D47" s="63"/>
      <c r="E47" s="41"/>
      <c r="F47" s="41"/>
      <c r="G47" s="41"/>
      <c r="H47" s="41"/>
      <c r="I47" s="41"/>
      <c r="J47" s="41"/>
      <c r="K47" s="41"/>
      <c r="L47" s="41"/>
      <c r="M47" s="41"/>
      <c r="N47" s="41"/>
      <c r="O47" s="41"/>
    </row>
    <row r="48" spans="1:15" ht="20.25" x14ac:dyDescent="0.25">
      <c r="A48" s="61"/>
      <c r="B48" s="61"/>
      <c r="C48" s="63"/>
      <c r="D48" s="63"/>
      <c r="E48" s="41"/>
      <c r="F48" s="41"/>
      <c r="G48" s="41"/>
      <c r="H48" s="41"/>
      <c r="I48" s="41"/>
      <c r="J48" s="41"/>
      <c r="K48" s="41"/>
      <c r="L48" s="41"/>
      <c r="M48" s="41"/>
      <c r="N48" s="41"/>
      <c r="O48" s="41"/>
    </row>
    <row r="49" spans="1:15" ht="20.25" x14ac:dyDescent="0.25">
      <c r="A49" s="61"/>
      <c r="B49" s="61"/>
      <c r="C49" s="63"/>
      <c r="D49" s="63"/>
      <c r="E49" s="41"/>
      <c r="F49" s="41"/>
      <c r="G49" s="41"/>
      <c r="H49" s="41"/>
      <c r="I49" s="41"/>
      <c r="J49" s="41"/>
      <c r="K49" s="41"/>
      <c r="L49" s="41"/>
      <c r="M49" s="41"/>
      <c r="N49" s="41"/>
      <c r="O49" s="41"/>
    </row>
    <row r="50" spans="1:15" ht="20.25" x14ac:dyDescent="0.25">
      <c r="A50" s="61"/>
      <c r="B50" s="61"/>
      <c r="C50" s="63"/>
      <c r="D50" s="63"/>
      <c r="E50" s="41"/>
      <c r="F50" s="41"/>
      <c r="G50" s="41"/>
      <c r="H50" s="41"/>
      <c r="I50" s="41"/>
      <c r="J50" s="41"/>
      <c r="K50" s="41"/>
      <c r="L50" s="41"/>
      <c r="M50" s="41"/>
      <c r="N50" s="41"/>
      <c r="O50" s="41"/>
    </row>
    <row r="51" spans="1:15" ht="20.25" x14ac:dyDescent="0.25">
      <c r="A51" s="61"/>
      <c r="B51" s="61"/>
      <c r="C51" s="63"/>
      <c r="D51" s="63"/>
      <c r="E51" s="41"/>
      <c r="F51" s="41"/>
      <c r="G51" s="41"/>
      <c r="H51" s="41"/>
      <c r="I51" s="41"/>
      <c r="J51" s="41"/>
      <c r="K51" s="41"/>
      <c r="L51" s="41"/>
      <c r="M51" s="41"/>
      <c r="N51" s="41"/>
      <c r="O51" s="41"/>
    </row>
    <row r="52" spans="1:15" ht="20.25" x14ac:dyDescent="0.25">
      <c r="A52" s="61"/>
      <c r="B52" s="19"/>
      <c r="C52" s="28"/>
      <c r="D52" s="28"/>
    </row>
    <row r="53" spans="1:15" ht="20.25" x14ac:dyDescent="0.25">
      <c r="A53" s="61"/>
      <c r="B53" s="19"/>
      <c r="C53" s="28"/>
      <c r="D53" s="28"/>
    </row>
    <row r="54" spans="1:15" ht="20.25" x14ac:dyDescent="0.25">
      <c r="A54" s="61"/>
      <c r="B54" s="19"/>
      <c r="C54" s="28"/>
      <c r="D54" s="28"/>
    </row>
    <row r="55" spans="1:15" ht="20.25" x14ac:dyDescent="0.25">
      <c r="A55" s="61"/>
      <c r="B55" s="19"/>
      <c r="C55" s="28"/>
      <c r="D55" s="28"/>
    </row>
    <row r="56" spans="1:15" ht="20.25" x14ac:dyDescent="0.25">
      <c r="A56" s="61"/>
      <c r="B56" s="19"/>
      <c r="C56" s="28"/>
      <c r="D56" s="28"/>
    </row>
    <row r="57" spans="1:15" ht="20.25" x14ac:dyDescent="0.25">
      <c r="A57" s="61"/>
      <c r="B57" s="19"/>
      <c r="C57" s="28"/>
      <c r="D57" s="28"/>
    </row>
    <row r="58" spans="1:15" ht="20.25" x14ac:dyDescent="0.25">
      <c r="A58" s="61"/>
      <c r="B58" s="19"/>
      <c r="C58" s="28"/>
      <c r="D58" s="28"/>
    </row>
    <row r="59" spans="1:15" ht="20.25" x14ac:dyDescent="0.25">
      <c r="A59" s="61"/>
      <c r="B59" s="19"/>
      <c r="C59" s="28"/>
      <c r="D59" s="28"/>
    </row>
    <row r="60" spans="1:15" ht="20.25" x14ac:dyDescent="0.25">
      <c r="A60" s="61"/>
      <c r="B60" s="19"/>
      <c r="C60" s="28"/>
      <c r="D60" s="28"/>
    </row>
    <row r="61" spans="1:15" ht="20.25" x14ac:dyDescent="0.25">
      <c r="A61" s="61"/>
      <c r="B61" s="19"/>
      <c r="C61" s="28"/>
      <c r="D61" s="28"/>
    </row>
    <row r="62" spans="1:15" ht="20.25" x14ac:dyDescent="0.25">
      <c r="A62" s="61"/>
      <c r="B62" s="19"/>
      <c r="C62" s="28"/>
      <c r="D62" s="28"/>
    </row>
    <row r="63" spans="1:15" ht="20.25" x14ac:dyDescent="0.25">
      <c r="A63" s="61"/>
      <c r="B63" s="19"/>
      <c r="C63" s="28"/>
      <c r="D63" s="28"/>
    </row>
    <row r="64" spans="1:15" ht="20.25" x14ac:dyDescent="0.25">
      <c r="A64" s="61"/>
      <c r="B64" s="19"/>
      <c r="C64" s="28"/>
      <c r="D64" s="28"/>
    </row>
    <row r="65" spans="1:4" ht="20.25" x14ac:dyDescent="0.25">
      <c r="A65" s="61"/>
      <c r="B65" s="19"/>
      <c r="C65" s="28"/>
      <c r="D65" s="28"/>
    </row>
    <row r="66" spans="1:4" ht="20.25" x14ac:dyDescent="0.25">
      <c r="A66" s="61"/>
      <c r="B66" s="19"/>
      <c r="C66" s="28"/>
      <c r="D66" s="28"/>
    </row>
    <row r="67" spans="1:4" ht="20.25" x14ac:dyDescent="0.25">
      <c r="A67" s="61"/>
      <c r="B67" s="19"/>
      <c r="C67" s="28"/>
      <c r="D67" s="28"/>
    </row>
    <row r="68" spans="1:4" ht="20.25" x14ac:dyDescent="0.25">
      <c r="A68" s="61"/>
      <c r="B68" s="19"/>
      <c r="C68" s="28"/>
      <c r="D68" s="28"/>
    </row>
    <row r="69" spans="1:4" ht="20.25" x14ac:dyDescent="0.25">
      <c r="A69" s="61"/>
      <c r="B69" s="19"/>
      <c r="C69" s="28"/>
      <c r="D69" s="28"/>
    </row>
    <row r="70" spans="1:4" ht="20.25" x14ac:dyDescent="0.25">
      <c r="A70" s="61"/>
      <c r="B70" s="19"/>
      <c r="C70" s="28"/>
      <c r="D70" s="28"/>
    </row>
    <row r="71" spans="1:4" ht="20.25" x14ac:dyDescent="0.25">
      <c r="A71" s="61"/>
      <c r="B71" s="19"/>
      <c r="C71" s="28"/>
      <c r="D71" s="28"/>
    </row>
    <row r="72" spans="1:4" ht="20.25" x14ac:dyDescent="0.25">
      <c r="A72" s="61"/>
      <c r="B72" s="19"/>
      <c r="C72" s="28"/>
      <c r="D72" s="28"/>
    </row>
    <row r="73" spans="1:4" ht="20.25" x14ac:dyDescent="0.25">
      <c r="A73" s="61"/>
      <c r="B73" s="19"/>
      <c r="C73" s="28"/>
      <c r="D73" s="28"/>
    </row>
    <row r="74" spans="1:4" ht="20.25" x14ac:dyDescent="0.25">
      <c r="A74" s="61"/>
      <c r="B74" s="19"/>
      <c r="C74" s="28"/>
      <c r="D74" s="28"/>
    </row>
    <row r="75" spans="1:4" ht="20.25" x14ac:dyDescent="0.25">
      <c r="A75" s="61"/>
      <c r="B75" s="19"/>
      <c r="C75" s="28"/>
      <c r="D75" s="28"/>
    </row>
    <row r="76" spans="1:4" ht="20.25" x14ac:dyDescent="0.25">
      <c r="A76" s="61"/>
      <c r="B76" s="19"/>
      <c r="C76" s="28"/>
      <c r="D76" s="28"/>
    </row>
    <row r="77" spans="1:4" ht="20.25" x14ac:dyDescent="0.25">
      <c r="A77" s="61"/>
      <c r="B77" s="19"/>
      <c r="C77" s="28"/>
      <c r="D77" s="28"/>
    </row>
    <row r="78" spans="1:4" ht="20.25" x14ac:dyDescent="0.25">
      <c r="A78" s="61"/>
      <c r="B78" s="19"/>
      <c r="C78" s="28"/>
      <c r="D78" s="28"/>
    </row>
    <row r="79" spans="1:4" ht="20.25" x14ac:dyDescent="0.25">
      <c r="A79" s="61"/>
      <c r="B79" s="19"/>
      <c r="C79" s="28"/>
      <c r="D79" s="28"/>
    </row>
    <row r="80" spans="1:4" ht="20.25" x14ac:dyDescent="0.25">
      <c r="A80" s="61"/>
      <c r="B80" s="19"/>
      <c r="C80" s="28"/>
      <c r="D80" s="28"/>
    </row>
    <row r="81" spans="1:4" ht="20.25" x14ac:dyDescent="0.25">
      <c r="A81" s="61"/>
      <c r="B81" s="19"/>
      <c r="C81" s="28"/>
      <c r="D81" s="28"/>
    </row>
    <row r="82" spans="1:4" ht="20.25" x14ac:dyDescent="0.25">
      <c r="A82" s="61"/>
      <c r="B82" s="19"/>
      <c r="C82" s="28"/>
      <c r="D82" s="28"/>
    </row>
    <row r="83" spans="1:4" ht="20.25" x14ac:dyDescent="0.25">
      <c r="A83" s="61"/>
      <c r="B83" s="19"/>
      <c r="C83" s="28"/>
      <c r="D83" s="28"/>
    </row>
    <row r="84" spans="1:4" ht="20.25" x14ac:dyDescent="0.25">
      <c r="A84" s="61"/>
      <c r="B84" s="19"/>
      <c r="C84" s="28"/>
      <c r="D84" s="28"/>
    </row>
    <row r="85" spans="1:4" ht="20.25" x14ac:dyDescent="0.25">
      <c r="A85" s="61"/>
      <c r="B85" s="19"/>
      <c r="C85" s="28"/>
      <c r="D85" s="28"/>
    </row>
    <row r="86" spans="1:4" ht="20.25" x14ac:dyDescent="0.25">
      <c r="A86" s="61"/>
      <c r="B86" s="19"/>
      <c r="C86" s="28"/>
      <c r="D86" s="28"/>
    </row>
    <row r="87" spans="1:4" ht="20.25" x14ac:dyDescent="0.25">
      <c r="A87" s="61"/>
      <c r="B87" s="19"/>
      <c r="C87" s="28"/>
      <c r="D87" s="28"/>
    </row>
    <row r="88" spans="1:4" ht="20.25" x14ac:dyDescent="0.25">
      <c r="A88" s="61"/>
      <c r="B88" s="19"/>
      <c r="C88" s="28"/>
      <c r="D88" s="28"/>
    </row>
    <row r="89" spans="1:4" ht="20.25" x14ac:dyDescent="0.25">
      <c r="A89" s="61"/>
      <c r="B89" s="19"/>
      <c r="C89" s="28"/>
      <c r="D89" s="28"/>
    </row>
    <row r="90" spans="1:4" ht="20.25" x14ac:dyDescent="0.25">
      <c r="A90" s="61"/>
      <c r="B90" s="19"/>
      <c r="C90" s="28"/>
      <c r="D90" s="28"/>
    </row>
    <row r="91" spans="1:4" ht="20.25" x14ac:dyDescent="0.25">
      <c r="A91" s="61"/>
      <c r="B91" s="19"/>
      <c r="C91" s="28"/>
      <c r="D91" s="28"/>
    </row>
    <row r="92" spans="1:4" ht="20.25" x14ac:dyDescent="0.25">
      <c r="A92" s="61"/>
      <c r="B92" s="19"/>
      <c r="C92" s="28"/>
      <c r="D92" s="28"/>
    </row>
    <row r="93" spans="1:4" ht="20.25" x14ac:dyDescent="0.25">
      <c r="A93" s="61"/>
      <c r="B93" s="19"/>
      <c r="C93" s="28"/>
      <c r="D93" s="28"/>
    </row>
    <row r="94" spans="1:4" ht="20.25" x14ac:dyDescent="0.25">
      <c r="A94" s="61"/>
      <c r="B94" s="19"/>
      <c r="C94" s="28"/>
      <c r="D94" s="28"/>
    </row>
    <row r="95" spans="1:4" ht="20.25" x14ac:dyDescent="0.25">
      <c r="A95" s="61"/>
      <c r="B95" s="19"/>
      <c r="C95" s="28"/>
      <c r="D95" s="28"/>
    </row>
    <row r="96" spans="1:4" ht="20.25" x14ac:dyDescent="0.25">
      <c r="A96" s="61"/>
      <c r="B96" s="19"/>
      <c r="C96" s="28"/>
      <c r="D96" s="28"/>
    </row>
    <row r="97" spans="1:4" ht="20.25" x14ac:dyDescent="0.25">
      <c r="A97" s="61"/>
      <c r="B97" s="19"/>
      <c r="C97" s="28"/>
      <c r="D97" s="28"/>
    </row>
    <row r="98" spans="1:4" ht="20.25" x14ac:dyDescent="0.25">
      <c r="A98" s="61"/>
      <c r="B98" s="19"/>
      <c r="C98" s="28"/>
      <c r="D98" s="28"/>
    </row>
    <row r="99" spans="1:4" ht="20.25" x14ac:dyDescent="0.25">
      <c r="A99" s="61"/>
      <c r="B99" s="19"/>
      <c r="C99" s="28"/>
      <c r="D99" s="28"/>
    </row>
    <row r="100" spans="1:4" ht="20.25" x14ac:dyDescent="0.25">
      <c r="A100" s="61"/>
      <c r="B100" s="19"/>
      <c r="C100" s="28"/>
      <c r="D100" s="28"/>
    </row>
    <row r="101" spans="1:4" ht="20.25" x14ac:dyDescent="0.25">
      <c r="A101" s="61"/>
      <c r="B101" s="19"/>
      <c r="C101" s="28"/>
      <c r="D101" s="28"/>
    </row>
    <row r="102" spans="1:4" ht="20.25" x14ac:dyDescent="0.25">
      <c r="A102" s="61"/>
      <c r="B102" s="19"/>
      <c r="C102" s="28"/>
      <c r="D102" s="28"/>
    </row>
    <row r="103" spans="1:4" ht="20.25" x14ac:dyDescent="0.25">
      <c r="A103" s="61"/>
      <c r="B103" s="19"/>
      <c r="C103" s="28"/>
      <c r="D103" s="28"/>
    </row>
    <row r="104" spans="1:4" ht="20.25" x14ac:dyDescent="0.25">
      <c r="A104" s="61"/>
      <c r="B104" s="19"/>
      <c r="C104" s="28"/>
      <c r="D104" s="28"/>
    </row>
    <row r="105" spans="1:4" ht="20.25" x14ac:dyDescent="0.25">
      <c r="A105" s="61"/>
      <c r="B105" s="19"/>
      <c r="C105" s="28"/>
      <c r="D105" s="28"/>
    </row>
    <row r="106" spans="1:4" ht="20.25" x14ac:dyDescent="0.25">
      <c r="A106" s="61"/>
      <c r="B106" s="19"/>
      <c r="C106" s="28"/>
      <c r="D106" s="28"/>
    </row>
    <row r="107" spans="1:4" ht="20.25" x14ac:dyDescent="0.25">
      <c r="A107" s="61"/>
      <c r="B107" s="19"/>
      <c r="C107" s="28"/>
      <c r="D107" s="28"/>
    </row>
    <row r="108" spans="1:4" ht="20.25" x14ac:dyDescent="0.25">
      <c r="A108" s="61"/>
      <c r="B108" s="19"/>
      <c r="C108" s="28"/>
      <c r="D108" s="28"/>
    </row>
    <row r="109" spans="1:4" ht="20.25" x14ac:dyDescent="0.25">
      <c r="A109" s="61"/>
      <c r="B109" s="19"/>
      <c r="C109" s="28"/>
      <c r="D109" s="28"/>
    </row>
    <row r="110" spans="1:4" ht="20.25" x14ac:dyDescent="0.25">
      <c r="A110" s="61"/>
      <c r="B110" s="19"/>
      <c r="C110" s="28"/>
      <c r="D110" s="28"/>
    </row>
    <row r="111" spans="1:4" ht="20.25" x14ac:dyDescent="0.25">
      <c r="A111" s="61"/>
      <c r="B111" s="19"/>
      <c r="C111" s="28"/>
      <c r="D111" s="28"/>
    </row>
    <row r="112" spans="1:4" ht="20.25" x14ac:dyDescent="0.25">
      <c r="A112" s="61"/>
      <c r="B112" s="19"/>
      <c r="C112" s="28"/>
      <c r="D112" s="28"/>
    </row>
    <row r="113" spans="1:4" ht="20.25" x14ac:dyDescent="0.25">
      <c r="A113" s="61"/>
      <c r="B113" s="19"/>
      <c r="C113" s="28"/>
      <c r="D113" s="28"/>
    </row>
    <row r="114" spans="1:4" ht="20.25" x14ac:dyDescent="0.25">
      <c r="A114" s="61"/>
      <c r="B114" s="19"/>
      <c r="C114" s="28"/>
      <c r="D114" s="28"/>
    </row>
    <row r="115" spans="1:4" ht="20.25" x14ac:dyDescent="0.25">
      <c r="A115" s="61"/>
      <c r="B115" s="19"/>
      <c r="C115" s="28"/>
      <c r="D115" s="28"/>
    </row>
    <row r="116" spans="1:4" ht="20.25" x14ac:dyDescent="0.25">
      <c r="A116" s="61"/>
      <c r="B116" s="19"/>
      <c r="C116" s="28"/>
      <c r="D116" s="28"/>
    </row>
    <row r="117" spans="1:4" ht="20.25" x14ac:dyDescent="0.25">
      <c r="A117" s="61"/>
      <c r="B117" s="19"/>
      <c r="C117" s="28"/>
      <c r="D117" s="28"/>
    </row>
    <row r="118" spans="1:4" ht="20.25" x14ac:dyDescent="0.25">
      <c r="A118" s="61"/>
      <c r="B118" s="19"/>
      <c r="C118" s="28"/>
      <c r="D118" s="28"/>
    </row>
    <row r="119" spans="1:4" ht="20.25" x14ac:dyDescent="0.25">
      <c r="A119" s="61"/>
      <c r="B119" s="19"/>
      <c r="C119" s="28"/>
      <c r="D119" s="28"/>
    </row>
    <row r="120" spans="1:4" ht="20.25" x14ac:dyDescent="0.25">
      <c r="A120" s="61"/>
      <c r="B120" s="19"/>
      <c r="C120" s="28"/>
      <c r="D120" s="28"/>
    </row>
    <row r="121" spans="1:4" ht="20.25" x14ac:dyDescent="0.25">
      <c r="A121" s="61"/>
      <c r="B121" s="19"/>
      <c r="C121" s="28"/>
      <c r="D121" s="28"/>
    </row>
    <row r="122" spans="1:4" ht="20.25" x14ac:dyDescent="0.25">
      <c r="A122" s="61"/>
      <c r="B122" s="19"/>
      <c r="C122" s="28"/>
      <c r="D122" s="28"/>
    </row>
    <row r="123" spans="1:4" ht="20.25" x14ac:dyDescent="0.25">
      <c r="A123" s="61"/>
      <c r="B123" s="19"/>
      <c r="C123" s="28"/>
      <c r="D123" s="28"/>
    </row>
    <row r="124" spans="1:4" ht="20.25" x14ac:dyDescent="0.25">
      <c r="A124" s="61"/>
      <c r="B124" s="19"/>
      <c r="C124" s="28"/>
      <c r="D124" s="28"/>
    </row>
    <row r="125" spans="1:4" ht="20.25" x14ac:dyDescent="0.25">
      <c r="A125" s="61"/>
      <c r="B125" s="19"/>
      <c r="C125" s="28"/>
      <c r="D125" s="28"/>
    </row>
    <row r="126" spans="1:4" ht="20.25" x14ac:dyDescent="0.25">
      <c r="A126" s="61"/>
      <c r="B126" s="19"/>
      <c r="C126" s="28"/>
      <c r="D126" s="28"/>
    </row>
    <row r="127" spans="1:4" ht="20.25" x14ac:dyDescent="0.25">
      <c r="A127" s="61"/>
      <c r="B127" s="19"/>
      <c r="C127" s="28"/>
      <c r="D127" s="28"/>
    </row>
    <row r="128" spans="1:4" ht="20.25" x14ac:dyDescent="0.25">
      <c r="A128" s="61"/>
      <c r="B128" s="19"/>
      <c r="C128" s="28"/>
      <c r="D128" s="28"/>
    </row>
    <row r="129" spans="1:4" ht="20.25" x14ac:dyDescent="0.25">
      <c r="A129" s="61"/>
      <c r="B129" s="19"/>
      <c r="C129" s="28"/>
      <c r="D129" s="28"/>
    </row>
    <row r="130" spans="1:4" ht="20.25" x14ac:dyDescent="0.25">
      <c r="A130" s="61"/>
      <c r="B130" s="19"/>
      <c r="C130" s="28"/>
      <c r="D130" s="28"/>
    </row>
    <row r="131" spans="1:4" ht="20.25" x14ac:dyDescent="0.25">
      <c r="A131" s="61"/>
      <c r="B131" s="19"/>
      <c r="C131" s="28"/>
      <c r="D131" s="28"/>
    </row>
    <row r="132" spans="1:4" ht="20.25" x14ac:dyDescent="0.25">
      <c r="A132" s="61"/>
      <c r="B132" s="19"/>
      <c r="C132" s="28"/>
      <c r="D132" s="28"/>
    </row>
    <row r="133" spans="1:4" ht="20.25" x14ac:dyDescent="0.25">
      <c r="A133" s="61"/>
      <c r="B133" s="19"/>
      <c r="C133" s="28"/>
      <c r="D133" s="28"/>
    </row>
    <row r="134" spans="1:4" ht="20.25" x14ac:dyDescent="0.25">
      <c r="A134" s="61"/>
      <c r="B134" s="19"/>
      <c r="C134" s="28"/>
      <c r="D134" s="28"/>
    </row>
    <row r="135" spans="1:4" ht="20.25" x14ac:dyDescent="0.25">
      <c r="A135" s="61"/>
      <c r="B135" s="19"/>
      <c r="C135" s="28"/>
      <c r="D135" s="28"/>
    </row>
    <row r="136" spans="1:4" ht="20.25" x14ac:dyDescent="0.25">
      <c r="A136" s="61"/>
      <c r="B136" s="19"/>
      <c r="C136" s="28"/>
      <c r="D136" s="28"/>
    </row>
    <row r="137" spans="1:4" ht="20.25" x14ac:dyDescent="0.25">
      <c r="A137" s="61"/>
      <c r="B137" s="19"/>
      <c r="C137" s="28"/>
      <c r="D137" s="28"/>
    </row>
    <row r="138" spans="1:4" ht="20.25" x14ac:dyDescent="0.25">
      <c r="A138" s="61"/>
      <c r="B138" s="19"/>
      <c r="C138" s="28"/>
      <c r="D138" s="28"/>
    </row>
    <row r="139" spans="1:4" ht="20.25" x14ac:dyDescent="0.25">
      <c r="A139" s="61"/>
      <c r="B139" s="19"/>
      <c r="C139" s="28"/>
      <c r="D139" s="28"/>
    </row>
    <row r="140" spans="1:4" ht="20.25" x14ac:dyDescent="0.25">
      <c r="A140" s="61"/>
      <c r="B140" s="19"/>
      <c r="C140" s="28"/>
      <c r="D140" s="28"/>
    </row>
    <row r="141" spans="1:4" ht="20.25" x14ac:dyDescent="0.25">
      <c r="A141" s="61"/>
      <c r="B141" s="19"/>
      <c r="C141" s="28"/>
      <c r="D141" s="28"/>
    </row>
    <row r="142" spans="1:4" ht="20.25" x14ac:dyDescent="0.25">
      <c r="A142" s="61"/>
      <c r="B142" s="19"/>
      <c r="C142" s="28"/>
      <c r="D142" s="28"/>
    </row>
    <row r="143" spans="1:4" ht="20.25" x14ac:dyDescent="0.25">
      <c r="A143" s="61"/>
      <c r="B143" s="19"/>
      <c r="C143" s="28"/>
      <c r="D143" s="28"/>
    </row>
    <row r="144" spans="1:4" ht="20.25" x14ac:dyDescent="0.25">
      <c r="A144" s="61"/>
      <c r="B144" s="19"/>
      <c r="C144" s="28"/>
      <c r="D144" s="28"/>
    </row>
    <row r="145" spans="1:4" ht="20.25" x14ac:dyDescent="0.25">
      <c r="A145" s="61"/>
      <c r="B145" s="19"/>
      <c r="C145" s="28"/>
      <c r="D145" s="28"/>
    </row>
    <row r="146" spans="1:4" ht="20.25" x14ac:dyDescent="0.25">
      <c r="A146" s="61"/>
      <c r="B146" s="19"/>
      <c r="C146" s="28"/>
      <c r="D146" s="28"/>
    </row>
    <row r="147" spans="1:4" ht="20.25" x14ac:dyDescent="0.25">
      <c r="A147" s="61"/>
      <c r="B147" s="19"/>
      <c r="C147" s="28"/>
      <c r="D147" s="28"/>
    </row>
    <row r="148" spans="1:4" ht="20.25" x14ac:dyDescent="0.25">
      <c r="A148" s="61"/>
      <c r="B148" s="19"/>
      <c r="C148" s="28"/>
      <c r="D148" s="28"/>
    </row>
    <row r="149" spans="1:4" ht="20.25" x14ac:dyDescent="0.25">
      <c r="A149" s="61"/>
      <c r="B149" s="19"/>
      <c r="C149" s="28"/>
      <c r="D149" s="28"/>
    </row>
    <row r="150" spans="1:4" ht="20.25" x14ac:dyDescent="0.25">
      <c r="A150" s="61"/>
      <c r="B150" s="19"/>
      <c r="C150" s="28"/>
      <c r="D150" s="28"/>
    </row>
    <row r="151" spans="1:4" ht="20.25" x14ac:dyDescent="0.25">
      <c r="A151" s="61"/>
      <c r="B151" s="19"/>
      <c r="C151" s="28"/>
      <c r="D151" s="28"/>
    </row>
    <row r="152" spans="1:4" ht="20.25" x14ac:dyDescent="0.25">
      <c r="A152" s="61"/>
      <c r="B152" s="19"/>
      <c r="C152" s="28"/>
      <c r="D152" s="28"/>
    </row>
    <row r="153" spans="1:4" ht="20.25" x14ac:dyDescent="0.25">
      <c r="A153" s="61"/>
      <c r="B153" s="19"/>
      <c r="C153" s="28"/>
      <c r="D153" s="28"/>
    </row>
    <row r="154" spans="1:4" ht="20.25" x14ac:dyDescent="0.25">
      <c r="A154" s="61"/>
      <c r="B154" s="19"/>
      <c r="C154" s="28"/>
      <c r="D154" s="28"/>
    </row>
    <row r="155" spans="1:4" ht="20.25" x14ac:dyDescent="0.25">
      <c r="A155" s="61"/>
      <c r="B155" s="19"/>
      <c r="C155" s="28"/>
      <c r="D155" s="28"/>
    </row>
    <row r="156" spans="1:4" ht="20.25" x14ac:dyDescent="0.25">
      <c r="A156" s="61"/>
      <c r="B156" s="19"/>
      <c r="C156" s="28"/>
      <c r="D156" s="28"/>
    </row>
    <row r="157" spans="1:4" ht="20.25" x14ac:dyDescent="0.25">
      <c r="A157" s="61"/>
      <c r="B157" s="19"/>
      <c r="C157" s="28"/>
      <c r="D157" s="28"/>
    </row>
    <row r="158" spans="1:4" ht="20.25" x14ac:dyDescent="0.25">
      <c r="A158" s="61"/>
      <c r="B158" s="19"/>
      <c r="C158" s="28"/>
      <c r="D158" s="28"/>
    </row>
    <row r="159" spans="1:4" ht="20.25" x14ac:dyDescent="0.25">
      <c r="A159" s="61"/>
      <c r="B159" s="19"/>
      <c r="C159" s="28"/>
      <c r="D159" s="28"/>
    </row>
    <row r="160" spans="1:4" ht="20.25" x14ac:dyDescent="0.25">
      <c r="A160" s="61"/>
      <c r="B160" s="19"/>
      <c r="C160" s="28"/>
      <c r="D160" s="28"/>
    </row>
    <row r="161" spans="1:4" ht="20.25" x14ac:dyDescent="0.25">
      <c r="A161" s="61"/>
      <c r="B161" s="19"/>
      <c r="C161" s="28"/>
      <c r="D161" s="28"/>
    </row>
    <row r="162" spans="1:4" ht="20.25" x14ac:dyDescent="0.25">
      <c r="A162" s="61"/>
      <c r="B162" s="19"/>
      <c r="C162" s="28"/>
      <c r="D162" s="28"/>
    </row>
    <row r="163" spans="1:4" ht="20.25" x14ac:dyDescent="0.25">
      <c r="A163" s="61"/>
      <c r="B163" s="19"/>
      <c r="C163" s="28"/>
      <c r="D163" s="28"/>
    </row>
    <row r="164" spans="1:4" ht="20.25" x14ac:dyDescent="0.25">
      <c r="A164" s="61"/>
      <c r="B164" s="19"/>
      <c r="C164" s="28"/>
      <c r="D164" s="28"/>
    </row>
    <row r="165" spans="1:4" ht="20.25" x14ac:dyDescent="0.25">
      <c r="A165" s="61"/>
      <c r="B165" s="19"/>
      <c r="C165" s="28"/>
      <c r="D165" s="28"/>
    </row>
    <row r="166" spans="1:4" ht="20.25" x14ac:dyDescent="0.25">
      <c r="A166" s="61"/>
      <c r="B166" s="19"/>
      <c r="C166" s="28"/>
      <c r="D166" s="28"/>
    </row>
    <row r="167" spans="1:4" ht="20.25" x14ac:dyDescent="0.25">
      <c r="A167" s="61"/>
      <c r="B167" s="19"/>
      <c r="C167" s="28"/>
      <c r="D167" s="28"/>
    </row>
    <row r="168" spans="1:4" ht="20.25" x14ac:dyDescent="0.25">
      <c r="A168" s="61"/>
      <c r="B168" s="19"/>
      <c r="C168" s="28"/>
      <c r="D168" s="28"/>
    </row>
    <row r="169" spans="1:4" ht="20.25" x14ac:dyDescent="0.25">
      <c r="A169" s="61"/>
      <c r="B169" s="19"/>
      <c r="C169" s="28"/>
      <c r="D169" s="28"/>
    </row>
    <row r="170" spans="1:4" ht="20.25" x14ac:dyDescent="0.25">
      <c r="A170" s="61"/>
      <c r="B170" s="19"/>
      <c r="C170" s="28"/>
      <c r="D170" s="28"/>
    </row>
    <row r="171" spans="1:4" ht="20.25" x14ac:dyDescent="0.25">
      <c r="A171" s="61"/>
      <c r="B171" s="19"/>
      <c r="C171" s="28"/>
      <c r="D171" s="28"/>
    </row>
    <row r="172" spans="1:4" ht="20.25" x14ac:dyDescent="0.25">
      <c r="A172" s="61"/>
      <c r="B172" s="19"/>
      <c r="C172" s="28"/>
      <c r="D172" s="28"/>
    </row>
    <row r="173" spans="1:4" ht="20.25" x14ac:dyDescent="0.25">
      <c r="A173" s="61"/>
      <c r="B173" s="19"/>
      <c r="C173" s="28"/>
      <c r="D173" s="28"/>
    </row>
    <row r="174" spans="1:4" ht="20.25" x14ac:dyDescent="0.25">
      <c r="A174" s="61"/>
      <c r="B174" s="19"/>
      <c r="C174" s="28"/>
      <c r="D174" s="28"/>
    </row>
    <row r="175" spans="1:4" ht="20.25" x14ac:dyDescent="0.25">
      <c r="A175" s="61"/>
      <c r="B175" s="19"/>
      <c r="C175" s="28"/>
      <c r="D175" s="28"/>
    </row>
    <row r="176" spans="1:4" ht="20.25" x14ac:dyDescent="0.25">
      <c r="A176" s="61"/>
      <c r="B176" s="19"/>
      <c r="C176" s="28"/>
      <c r="D176" s="28"/>
    </row>
    <row r="177" spans="1:4" ht="20.25" x14ac:dyDescent="0.25">
      <c r="A177" s="61"/>
      <c r="B177" s="19"/>
      <c r="C177" s="28"/>
      <c r="D177" s="28"/>
    </row>
    <row r="178" spans="1:4" ht="20.25" x14ac:dyDescent="0.25">
      <c r="A178" s="61"/>
      <c r="B178" s="19"/>
      <c r="C178" s="28"/>
      <c r="D178" s="28"/>
    </row>
    <row r="179" spans="1:4" ht="20.25" x14ac:dyDescent="0.25">
      <c r="A179" s="61"/>
      <c r="B179" s="19"/>
      <c r="C179" s="28"/>
      <c r="D179" s="28"/>
    </row>
    <row r="180" spans="1:4" ht="20.25" x14ac:dyDescent="0.25">
      <c r="A180" s="61"/>
      <c r="B180" s="19"/>
      <c r="C180" s="28"/>
      <c r="D180" s="28"/>
    </row>
    <row r="181" spans="1:4" ht="20.25" x14ac:dyDescent="0.25">
      <c r="A181" s="61"/>
      <c r="B181" s="19"/>
      <c r="C181" s="28"/>
      <c r="D181" s="28"/>
    </row>
    <row r="182" spans="1:4" ht="20.25" x14ac:dyDescent="0.25">
      <c r="A182" s="61"/>
      <c r="B182" s="19"/>
      <c r="C182" s="28"/>
      <c r="D182" s="28"/>
    </row>
    <row r="183" spans="1:4" ht="20.25" x14ac:dyDescent="0.25">
      <c r="A183" s="61"/>
      <c r="B183" s="19"/>
      <c r="C183" s="28"/>
      <c r="D183" s="28"/>
    </row>
    <row r="184" spans="1:4" ht="20.25" x14ac:dyDescent="0.25">
      <c r="A184" s="61"/>
      <c r="B184" s="19"/>
      <c r="C184" s="28"/>
      <c r="D184" s="28"/>
    </row>
    <row r="185" spans="1:4" ht="20.25" x14ac:dyDescent="0.25">
      <c r="A185" s="61"/>
      <c r="B185" s="19"/>
      <c r="C185" s="28"/>
      <c r="D185" s="28"/>
    </row>
    <row r="186" spans="1:4" ht="20.25" x14ac:dyDescent="0.25">
      <c r="A186" s="61"/>
      <c r="B186" s="19"/>
      <c r="C186" s="28"/>
      <c r="D186" s="28"/>
    </row>
    <row r="187" spans="1:4" ht="20.25" x14ac:dyDescent="0.25">
      <c r="A187" s="61"/>
      <c r="B187" s="19"/>
      <c r="C187" s="28"/>
      <c r="D187" s="28"/>
    </row>
    <row r="188" spans="1:4" ht="20.25" x14ac:dyDescent="0.25">
      <c r="A188" s="61"/>
      <c r="B188" s="19"/>
      <c r="C188" s="28"/>
      <c r="D188" s="28"/>
    </row>
    <row r="189" spans="1:4" ht="20.25" x14ac:dyDescent="0.25">
      <c r="A189" s="61"/>
      <c r="B189" s="19"/>
      <c r="C189" s="28"/>
      <c r="D189" s="28"/>
    </row>
    <row r="190" spans="1:4" ht="20.25" x14ac:dyDescent="0.25">
      <c r="A190" s="61"/>
      <c r="B190" s="19"/>
      <c r="C190" s="28"/>
      <c r="D190" s="28"/>
    </row>
    <row r="191" spans="1:4" ht="20.25" x14ac:dyDescent="0.25">
      <c r="A191" s="61"/>
      <c r="B191" s="19"/>
      <c r="C191" s="28"/>
      <c r="D191" s="28"/>
    </row>
    <row r="192" spans="1:4" ht="20.25" x14ac:dyDescent="0.25">
      <c r="A192" s="61"/>
      <c r="B192" s="19"/>
      <c r="C192" s="28"/>
      <c r="D192" s="28"/>
    </row>
    <row r="193" spans="1:4" ht="20.25" x14ac:dyDescent="0.25">
      <c r="A193" s="61"/>
      <c r="B193" s="19"/>
      <c r="C193" s="28"/>
      <c r="D193" s="28"/>
    </row>
    <row r="194" spans="1:4" ht="20.25" x14ac:dyDescent="0.25">
      <c r="A194" s="61"/>
      <c r="B194" s="19"/>
      <c r="C194" s="28"/>
      <c r="D194" s="28"/>
    </row>
    <row r="195" spans="1:4" ht="20.25" x14ac:dyDescent="0.25">
      <c r="A195" s="61"/>
      <c r="B195" s="19"/>
      <c r="C195" s="28"/>
      <c r="D195" s="28"/>
    </row>
    <row r="196" spans="1:4" ht="20.25" x14ac:dyDescent="0.25">
      <c r="A196" s="61"/>
      <c r="B196" s="19"/>
      <c r="C196" s="28"/>
      <c r="D196" s="28"/>
    </row>
    <row r="197" spans="1:4" ht="20.25" x14ac:dyDescent="0.25">
      <c r="A197" s="61"/>
      <c r="B197" s="19"/>
      <c r="C197" s="28"/>
      <c r="D197" s="28"/>
    </row>
    <row r="198" spans="1:4" ht="20.25" x14ac:dyDescent="0.25">
      <c r="A198" s="61"/>
      <c r="B198" s="19"/>
      <c r="C198" s="28"/>
      <c r="D198" s="28"/>
    </row>
    <row r="199" spans="1:4" ht="20.25" x14ac:dyDescent="0.25">
      <c r="A199" s="61"/>
      <c r="B199" s="19"/>
      <c r="C199" s="28"/>
      <c r="D199" s="28"/>
    </row>
    <row r="200" spans="1:4" ht="20.25" x14ac:dyDescent="0.25">
      <c r="A200" s="61"/>
      <c r="B200" s="19"/>
      <c r="C200" s="28"/>
      <c r="D200" s="28"/>
    </row>
    <row r="201" spans="1:4" ht="20.25" x14ac:dyDescent="0.25">
      <c r="A201" s="61"/>
      <c r="B201" s="19"/>
      <c r="C201" s="28"/>
      <c r="D201" s="28"/>
    </row>
    <row r="202" spans="1:4" ht="20.25" x14ac:dyDescent="0.25">
      <c r="A202" s="61"/>
      <c r="B202" s="19"/>
      <c r="C202" s="28"/>
      <c r="D202" s="28"/>
    </row>
    <row r="203" spans="1:4" ht="20.25" x14ac:dyDescent="0.25">
      <c r="A203" s="61"/>
      <c r="B203" s="19"/>
      <c r="C203" s="28"/>
      <c r="D203" s="28"/>
    </row>
    <row r="204" spans="1:4" ht="20.25" x14ac:dyDescent="0.25">
      <c r="A204" s="61"/>
      <c r="B204" s="19"/>
      <c r="C204" s="28"/>
      <c r="D204" s="28"/>
    </row>
    <row r="205" spans="1:4" ht="20.25" x14ac:dyDescent="0.25">
      <c r="A205" s="61"/>
      <c r="B205" s="19"/>
      <c r="C205" s="28"/>
      <c r="D205" s="28"/>
    </row>
    <row r="206" spans="1:4" ht="20.25" x14ac:dyDescent="0.25">
      <c r="A206" s="61"/>
      <c r="B206" s="19"/>
      <c r="C206" s="28"/>
      <c r="D206" s="28"/>
    </row>
    <row r="207" spans="1:4" ht="20.25" x14ac:dyDescent="0.25">
      <c r="A207" s="61"/>
      <c r="B207" s="19"/>
      <c r="C207" s="28"/>
      <c r="D207" s="28"/>
    </row>
    <row r="208" spans="1:4" x14ac:dyDescent="0.25">
      <c r="A208" s="41"/>
      <c r="B208" s="19"/>
      <c r="C208" s="19"/>
      <c r="D208" s="19"/>
    </row>
    <row r="209" spans="1:8" ht="20.25" x14ac:dyDescent="0.25">
      <c r="A209" s="41"/>
      <c r="B209" s="24" t="s">
        <v>81</v>
      </c>
      <c r="C209" s="24" t="s">
        <v>129</v>
      </c>
      <c r="D209" s="27" t="s">
        <v>81</v>
      </c>
      <c r="E209" s="27" t="s">
        <v>129</v>
      </c>
    </row>
    <row r="210" spans="1:8" ht="21" x14ac:dyDescent="0.35">
      <c r="A210" s="41"/>
      <c r="B210" s="25" t="s">
        <v>83</v>
      </c>
      <c r="C210" s="25" t="s">
        <v>52</v>
      </c>
      <c r="D210" t="s">
        <v>83</v>
      </c>
      <c r="F210" t="str">
        <f t="shared" ref="F210:F221" si="0">IF(NOT(ISBLANK(D210)),D210,IF(NOT(ISBLANK(E210))," "&amp;E210,FALSE))</f>
        <v>Afectación Económica o presupuestal</v>
      </c>
      <c r="G210" t="s">
        <v>83</v>
      </c>
      <c r="H210" t="str">
        <f ca="1">IF(NOT(ISERROR(MATCH(G210,_xlfn.ANCHORARRAY(B221),0))),F223&amp;"Por favor no seleccionar los criterios de impacto",G210)</f>
        <v>Afectación Económica o presupuestal</v>
      </c>
    </row>
    <row r="211" spans="1:8" ht="21" x14ac:dyDescent="0.35">
      <c r="A211" s="41"/>
      <c r="B211" s="25" t="s">
        <v>83</v>
      </c>
      <c r="C211" s="25" t="s">
        <v>86</v>
      </c>
      <c r="E211" t="s">
        <v>52</v>
      </c>
      <c r="F211" t="str">
        <f t="shared" si="0"/>
        <v xml:space="preserve"> Afectación menor a 10 SMLMV .</v>
      </c>
    </row>
    <row r="212" spans="1:8" ht="21" x14ac:dyDescent="0.35">
      <c r="A212" s="41"/>
      <c r="B212" s="25" t="s">
        <v>83</v>
      </c>
      <c r="C212" s="25" t="s">
        <v>87</v>
      </c>
      <c r="E212" t="s">
        <v>86</v>
      </c>
      <c r="F212" t="str">
        <f t="shared" si="0"/>
        <v xml:space="preserve"> Entre 10 y 50 SMLMV </v>
      </c>
    </row>
    <row r="213" spans="1:8" ht="21" x14ac:dyDescent="0.35">
      <c r="A213" s="41"/>
      <c r="B213" s="25" t="s">
        <v>83</v>
      </c>
      <c r="C213" s="25" t="s">
        <v>88</v>
      </c>
      <c r="E213" t="s">
        <v>87</v>
      </c>
      <c r="F213" t="str">
        <f t="shared" si="0"/>
        <v xml:space="preserve"> Entre 50 y 100 SMLMV </v>
      </c>
    </row>
    <row r="214" spans="1:8" ht="21" x14ac:dyDescent="0.35">
      <c r="A214" s="41"/>
      <c r="B214" s="25" t="s">
        <v>83</v>
      </c>
      <c r="C214" s="25" t="s">
        <v>89</v>
      </c>
      <c r="E214" t="s">
        <v>88</v>
      </c>
      <c r="F214" t="str">
        <f t="shared" si="0"/>
        <v xml:space="preserve"> Entre 100 y 500 SMLMV </v>
      </c>
    </row>
    <row r="215" spans="1:8" ht="21" x14ac:dyDescent="0.35">
      <c r="A215" s="41"/>
      <c r="B215" s="25" t="s">
        <v>51</v>
      </c>
      <c r="C215" s="25" t="s">
        <v>90</v>
      </c>
      <c r="E215" t="s">
        <v>89</v>
      </c>
      <c r="F215" t="str">
        <f t="shared" si="0"/>
        <v xml:space="preserve"> Mayor a 500 SMLMV </v>
      </c>
    </row>
    <row r="216" spans="1:8" ht="21" x14ac:dyDescent="0.35">
      <c r="A216" s="41"/>
      <c r="B216" s="25" t="s">
        <v>51</v>
      </c>
      <c r="C216" s="25" t="s">
        <v>486</v>
      </c>
      <c r="D216" t="s">
        <v>51</v>
      </c>
      <c r="F216" t="str">
        <f t="shared" si="0"/>
        <v>Pérdida Reputacional</v>
      </c>
    </row>
    <row r="217" spans="1:8" ht="21" x14ac:dyDescent="0.35">
      <c r="A217" s="41"/>
      <c r="B217" s="25" t="s">
        <v>51</v>
      </c>
      <c r="C217" s="25" t="s">
        <v>91</v>
      </c>
      <c r="E217" t="s">
        <v>90</v>
      </c>
      <c r="F217" t="str">
        <f t="shared" si="0"/>
        <v xml:space="preserve"> El riesgo afecta la imagen de alguna área de la organización</v>
      </c>
    </row>
    <row r="218" spans="1:8" ht="21" x14ac:dyDescent="0.35">
      <c r="A218" s="41"/>
      <c r="B218" s="25" t="s">
        <v>51</v>
      </c>
      <c r="C218" s="25" t="s">
        <v>488</v>
      </c>
      <c r="E218" t="s">
        <v>486</v>
      </c>
      <c r="F218" t="str">
        <f t="shared" si="0"/>
        <v xml:space="preserve"> El riesgo afecta la imagen de la entidad internamente, de conocimiento general, nivel interno, de junta directiva y accionistas y/o de proveedores</v>
      </c>
    </row>
    <row r="219" spans="1:8" ht="21" x14ac:dyDescent="0.35">
      <c r="A219" s="41"/>
      <c r="B219" s="25" t="s">
        <v>51</v>
      </c>
      <c r="C219" s="25" t="s">
        <v>109</v>
      </c>
      <c r="E219" t="s">
        <v>91</v>
      </c>
      <c r="F219" t="str">
        <f t="shared" si="0"/>
        <v xml:space="preserve"> El riesgo afecta la imagen de la entidad con algunos usuarios de relevancia frente al logro de los objetivos</v>
      </c>
    </row>
    <row r="220" spans="1:8" x14ac:dyDescent="0.25">
      <c r="A220" s="41"/>
      <c r="B220" s="26"/>
      <c r="C220" s="26"/>
      <c r="E220" t="s">
        <v>488</v>
      </c>
      <c r="F220" t="str">
        <f t="shared" si="0"/>
        <v xml:space="preserve"> El riesgo afecta la imagen de la entidad con efecto publicitario sostenido a nivel de sector administrativo, nivel departamental o municipal</v>
      </c>
    </row>
    <row r="221" spans="1:8" x14ac:dyDescent="0.25">
      <c r="A221" s="41"/>
      <c r="B221" s="26" t="e" cm="1">
        <f t="array" aca="1" ref="B221:B223" ca="1">_xlfn.UNIQUE(Tabla1[[#All],[Criterios]])</f>
        <v>#NAME?</v>
      </c>
      <c r="C221" s="26"/>
      <c r="E221" t="s">
        <v>109</v>
      </c>
      <c r="F221" t="str">
        <f t="shared" si="0"/>
        <v xml:space="preserve"> El riesgo afecta la imagen de la entidad a nivel nacional, con efecto publicitarios sostenible a nivel país</v>
      </c>
    </row>
    <row r="222" spans="1:8" x14ac:dyDescent="0.25">
      <c r="A222" s="41"/>
      <c r="B222" s="26" t="e">
        <f ca="1"/>
        <v>#NAME?</v>
      </c>
      <c r="C222" s="26"/>
    </row>
    <row r="223" spans="1:8" x14ac:dyDescent="0.25">
      <c r="B223" s="26" t="e">
        <f ca="1"/>
        <v>#NAME?</v>
      </c>
      <c r="C223" s="26"/>
      <c r="F223" s="29" t="s">
        <v>130</v>
      </c>
    </row>
    <row r="224" spans="1:8" x14ac:dyDescent="0.25">
      <c r="B224" s="18"/>
      <c r="C224" s="18"/>
      <c r="F224" s="29" t="s">
        <v>131</v>
      </c>
    </row>
    <row r="225" spans="2:4" x14ac:dyDescent="0.25">
      <c r="B225" s="18"/>
      <c r="C225" s="18"/>
    </row>
    <row r="226" spans="2:4" x14ac:dyDescent="0.25">
      <c r="B226" s="18"/>
      <c r="C226" s="18"/>
    </row>
    <row r="227" spans="2:4" x14ac:dyDescent="0.25">
      <c r="B227" s="18"/>
      <c r="C227" s="18"/>
      <c r="D227" s="18"/>
    </row>
    <row r="228" spans="2:4" x14ac:dyDescent="0.25">
      <c r="B228" s="18"/>
      <c r="C228" s="18"/>
      <c r="D228" s="18"/>
    </row>
    <row r="229" spans="2:4" x14ac:dyDescent="0.25">
      <c r="B229" s="18"/>
      <c r="C229" s="18"/>
      <c r="D229" s="18"/>
    </row>
    <row r="230" spans="2:4" x14ac:dyDescent="0.25">
      <c r="B230" s="18"/>
      <c r="C230" s="18"/>
      <c r="D230" s="18"/>
    </row>
    <row r="231" spans="2:4" x14ac:dyDescent="0.25">
      <c r="B231" s="18"/>
      <c r="C231" s="18"/>
      <c r="D231" s="18"/>
    </row>
    <row r="232" spans="2:4" x14ac:dyDescent="0.25">
      <c r="B232" s="18"/>
      <c r="C232" s="18"/>
      <c r="D232" s="18"/>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4" workbookViewId="0">
      <selection activeCell="C7" sqref="C7:C8"/>
    </sheetView>
  </sheetViews>
  <sheetFormatPr baseColWidth="10" defaultColWidth="14.28515625" defaultRowHeight="12.75" x14ac:dyDescent="0.2"/>
  <cols>
    <col min="1" max="2" width="14.28515625" style="46"/>
    <col min="3" max="3" width="17" style="46" customWidth="1"/>
    <col min="4" max="4" width="14.28515625" style="46"/>
    <col min="5" max="5" width="46" style="46" customWidth="1"/>
    <col min="6" max="16384" width="14.28515625" style="46"/>
  </cols>
  <sheetData>
    <row r="1" spans="2:6" ht="24" customHeight="1" thickBot="1" x14ac:dyDescent="0.25">
      <c r="B1" s="549" t="s">
        <v>72</v>
      </c>
      <c r="C1" s="550"/>
      <c r="D1" s="550"/>
      <c r="E1" s="550"/>
      <c r="F1" s="551"/>
    </row>
    <row r="2" spans="2:6" ht="16.5" thickBot="1" x14ac:dyDescent="0.3">
      <c r="B2" s="47"/>
      <c r="C2" s="47"/>
      <c r="D2" s="47"/>
      <c r="E2" s="47"/>
      <c r="F2" s="47"/>
    </row>
    <row r="3" spans="2:6" ht="16.5" thickBot="1" x14ac:dyDescent="0.25">
      <c r="B3" s="553" t="s">
        <v>58</v>
      </c>
      <c r="C3" s="554"/>
      <c r="D3" s="554"/>
      <c r="E3" s="59" t="s">
        <v>59</v>
      </c>
      <c r="F3" s="60" t="s">
        <v>60</v>
      </c>
    </row>
    <row r="4" spans="2:6" ht="31.5" x14ac:dyDescent="0.2">
      <c r="B4" s="555" t="s">
        <v>61</v>
      </c>
      <c r="C4" s="557" t="s">
        <v>13</v>
      </c>
      <c r="D4" s="48" t="s">
        <v>14</v>
      </c>
      <c r="E4" s="49" t="s">
        <v>62</v>
      </c>
      <c r="F4" s="50">
        <v>0.25</v>
      </c>
    </row>
    <row r="5" spans="2:6" ht="47.25" x14ac:dyDescent="0.2">
      <c r="B5" s="556"/>
      <c r="C5" s="558"/>
      <c r="D5" s="51" t="s">
        <v>15</v>
      </c>
      <c r="E5" s="52" t="s">
        <v>63</v>
      </c>
      <c r="F5" s="53">
        <v>0.15</v>
      </c>
    </row>
    <row r="6" spans="2:6" ht="47.25" x14ac:dyDescent="0.2">
      <c r="B6" s="556"/>
      <c r="C6" s="558"/>
      <c r="D6" s="51" t="s">
        <v>16</v>
      </c>
      <c r="E6" s="52" t="s">
        <v>64</v>
      </c>
      <c r="F6" s="53">
        <v>0.1</v>
      </c>
    </row>
    <row r="7" spans="2:6" ht="63" x14ac:dyDescent="0.2">
      <c r="B7" s="556"/>
      <c r="C7" s="558" t="s">
        <v>17</v>
      </c>
      <c r="D7" s="51" t="s">
        <v>10</v>
      </c>
      <c r="E7" s="52" t="s">
        <v>65</v>
      </c>
      <c r="F7" s="53">
        <v>0.25</v>
      </c>
    </row>
    <row r="8" spans="2:6" ht="31.5" x14ac:dyDescent="0.2">
      <c r="B8" s="556"/>
      <c r="C8" s="558"/>
      <c r="D8" s="51" t="s">
        <v>9</v>
      </c>
      <c r="E8" s="52" t="s">
        <v>66</v>
      </c>
      <c r="F8" s="53">
        <v>0.15</v>
      </c>
    </row>
    <row r="9" spans="2:6" ht="47.25" x14ac:dyDescent="0.2">
      <c r="B9" s="556" t="s">
        <v>136</v>
      </c>
      <c r="C9" s="558" t="s">
        <v>18</v>
      </c>
      <c r="D9" s="51" t="s">
        <v>19</v>
      </c>
      <c r="E9" s="52" t="s">
        <v>67</v>
      </c>
      <c r="F9" s="54" t="s">
        <v>68</v>
      </c>
    </row>
    <row r="10" spans="2:6" ht="63" x14ac:dyDescent="0.2">
      <c r="B10" s="556"/>
      <c r="C10" s="558"/>
      <c r="D10" s="51" t="s">
        <v>20</v>
      </c>
      <c r="E10" s="52" t="s">
        <v>69</v>
      </c>
      <c r="F10" s="54" t="s">
        <v>68</v>
      </c>
    </row>
    <row r="11" spans="2:6" ht="47.25" x14ac:dyDescent="0.2">
      <c r="B11" s="556"/>
      <c r="C11" s="558" t="s">
        <v>21</v>
      </c>
      <c r="D11" s="51" t="s">
        <v>22</v>
      </c>
      <c r="E11" s="52" t="s">
        <v>70</v>
      </c>
      <c r="F11" s="54" t="s">
        <v>68</v>
      </c>
    </row>
    <row r="12" spans="2:6" ht="47.25" x14ac:dyDescent="0.2">
      <c r="B12" s="556"/>
      <c r="C12" s="558"/>
      <c r="D12" s="51" t="s">
        <v>23</v>
      </c>
      <c r="E12" s="52" t="s">
        <v>71</v>
      </c>
      <c r="F12" s="54" t="s">
        <v>68</v>
      </c>
    </row>
    <row r="13" spans="2:6" ht="31.5" x14ac:dyDescent="0.2">
      <c r="B13" s="556"/>
      <c r="C13" s="558" t="s">
        <v>24</v>
      </c>
      <c r="D13" s="51" t="s">
        <v>110</v>
      </c>
      <c r="E13" s="52" t="s">
        <v>113</v>
      </c>
      <c r="F13" s="54" t="s">
        <v>68</v>
      </c>
    </row>
    <row r="14" spans="2:6" ht="32.25" thickBot="1" x14ac:dyDescent="0.25">
      <c r="B14" s="559"/>
      <c r="C14" s="560"/>
      <c r="D14" s="55" t="s">
        <v>111</v>
      </c>
      <c r="E14" s="56" t="s">
        <v>112</v>
      </c>
      <c r="F14" s="57" t="s">
        <v>68</v>
      </c>
    </row>
    <row r="15" spans="2:6" ht="49.5" customHeight="1" x14ac:dyDescent="0.2">
      <c r="B15" s="552" t="s">
        <v>133</v>
      </c>
      <c r="C15" s="552"/>
      <c r="D15" s="552"/>
      <c r="E15" s="552"/>
      <c r="F15" s="552"/>
    </row>
    <row r="16" spans="2:6" ht="27" customHeight="1" x14ac:dyDescent="0.25">
      <c r="B16" s="58"/>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490</v>
      </c>
    </row>
    <row r="9" spans="2:5" x14ac:dyDescent="0.25">
      <c r="B9" t="s">
        <v>36</v>
      </c>
    </row>
    <row r="10" spans="2:5" x14ac:dyDescent="0.25">
      <c r="B10" t="s">
        <v>37</v>
      </c>
    </row>
    <row r="13" spans="2:5" x14ac:dyDescent="0.25">
      <c r="B13" t="s">
        <v>329</v>
      </c>
    </row>
    <row r="14" spans="2:5" x14ac:dyDescent="0.25">
      <c r="B14" t="s">
        <v>327</v>
      </c>
    </row>
    <row r="15" spans="2:5" x14ac:dyDescent="0.25">
      <c r="B15" t="s">
        <v>334</v>
      </c>
    </row>
    <row r="16" spans="2:5" x14ac:dyDescent="0.25">
      <c r="B16" t="s">
        <v>114</v>
      </c>
    </row>
    <row r="17" spans="2:2" x14ac:dyDescent="0.25">
      <c r="B17" t="s">
        <v>115</v>
      </c>
    </row>
    <row r="18" spans="2:2" x14ac:dyDescent="0.25">
      <c r="B18" t="s">
        <v>116</v>
      </c>
    </row>
    <row r="19" spans="2:2" x14ac:dyDescent="0.25">
      <c r="B19" t="s">
        <v>117</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4" sqref="A4"/>
    </sheetView>
  </sheetViews>
  <sheetFormatPr baseColWidth="10" defaultColWidth="11.42578125" defaultRowHeight="12.75" x14ac:dyDescent="0.2"/>
  <cols>
    <col min="1" max="1" width="32.85546875" style="5" customWidth="1"/>
    <col min="2" max="16384" width="11.42578125" style="5"/>
  </cols>
  <sheetData>
    <row r="3" spans="1:1" x14ac:dyDescent="0.2">
      <c r="A3" s="6" t="s">
        <v>14</v>
      </c>
    </row>
    <row r="4" spans="1:1" x14ac:dyDescent="0.2">
      <c r="A4" s="6" t="s">
        <v>15</v>
      </c>
    </row>
    <row r="5" spans="1:1" x14ac:dyDescent="0.2">
      <c r="A5" s="6" t="s">
        <v>16</v>
      </c>
    </row>
    <row r="6" spans="1:1" x14ac:dyDescent="0.2">
      <c r="A6" s="6" t="s">
        <v>10</v>
      </c>
    </row>
    <row r="7" spans="1:1" x14ac:dyDescent="0.2">
      <c r="A7" s="6" t="s">
        <v>9</v>
      </c>
    </row>
    <row r="8" spans="1:1" x14ac:dyDescent="0.2">
      <c r="A8" s="6" t="s">
        <v>19</v>
      </c>
    </row>
    <row r="9" spans="1:1" x14ac:dyDescent="0.2">
      <c r="A9" s="6" t="s">
        <v>20</v>
      </c>
    </row>
    <row r="10" spans="1:1" x14ac:dyDescent="0.2">
      <c r="A10" s="6" t="s">
        <v>22</v>
      </c>
    </row>
    <row r="11" spans="1:1" x14ac:dyDescent="0.2">
      <c r="A11" s="6" t="s">
        <v>23</v>
      </c>
    </row>
    <row r="12" spans="1:1" x14ac:dyDescent="0.2">
      <c r="A12" s="6" t="s">
        <v>25</v>
      </c>
    </row>
    <row r="13" spans="1:1" x14ac:dyDescent="0.2">
      <c r="A13" s="6" t="s">
        <v>26</v>
      </c>
    </row>
    <row r="14" spans="1:1" x14ac:dyDescent="0.2">
      <c r="A14" s="6" t="s">
        <v>27</v>
      </c>
    </row>
    <row r="16" spans="1:1" x14ac:dyDescent="0.2">
      <c r="A16" s="6" t="s">
        <v>30</v>
      </c>
    </row>
    <row r="17" spans="1:1" x14ac:dyDescent="0.2">
      <c r="A17" s="6" t="s">
        <v>31</v>
      </c>
    </row>
    <row r="18" spans="1:1" x14ac:dyDescent="0.2">
      <c r="A18" s="6" t="s">
        <v>32</v>
      </c>
    </row>
    <row r="20" spans="1:1" x14ac:dyDescent="0.2">
      <c r="A20" s="6" t="s">
        <v>36</v>
      </c>
    </row>
    <row r="21" spans="1:1" x14ac:dyDescent="0.2">
      <c r="A21" s="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Esperanza Peña Quintero</cp:lastModifiedBy>
  <cp:lastPrinted>2023-03-27T14:56:44Z</cp:lastPrinted>
  <dcterms:created xsi:type="dcterms:W3CDTF">2020-03-24T23:12:47Z</dcterms:created>
  <dcterms:modified xsi:type="dcterms:W3CDTF">2023-08-10T17:00:26Z</dcterms:modified>
</cp:coreProperties>
</file>