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192.168.10.203\Institucional\SPAP\planeacion\1 EQUIPO SIG MIPG\Doc SIG\VIGENTES\Estrategicos\Direccion estrat\Otros\"/>
    </mc:Choice>
  </mc:AlternateContent>
  <bookViews>
    <workbookView xWindow="0" yWindow="0" windowWidth="20490" windowHeight="7650"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final'!$A$6:$CP$148</definedName>
  </definedNames>
  <calcPr calcId="162913"/>
  <pivotCaches>
    <pivotCache cacheId="0" r:id="rId11"/>
  </pivotCaches>
</workbook>
</file>

<file path=xl/calcChain.xml><?xml version="1.0" encoding="utf-8"?>
<calcChain xmlns="http://schemas.openxmlformats.org/spreadsheetml/2006/main">
  <c r="A34" i="1" l="1"/>
  <c r="A10" i="1" l="1"/>
  <c r="A13" i="1" s="1"/>
  <c r="A16" i="1" s="1"/>
  <c r="A19" i="1" s="1"/>
  <c r="A22" i="1" s="1"/>
  <c r="A25" i="1" s="1"/>
  <c r="A28" i="1" s="1"/>
  <c r="A31" i="1" s="1"/>
  <c r="A37" i="1" s="1"/>
  <c r="A40" i="1" s="1"/>
  <c r="A43" i="1" s="1"/>
  <c r="A46" i="1" s="1"/>
  <c r="A49" i="1" s="1"/>
  <c r="A52" i="1" s="1"/>
  <c r="A55" i="1" s="1"/>
  <c r="A58" i="1" s="1"/>
  <c r="A61" i="1" s="1"/>
  <c r="A64" i="1" s="1"/>
  <c r="A67" i="1" s="1"/>
  <c r="A70" i="1" s="1"/>
  <c r="A73" i="1" s="1"/>
  <c r="A76" i="1" s="1"/>
  <c r="A79" i="1" s="1"/>
  <c r="A82" i="1" s="1"/>
  <c r="A85" i="1" s="1"/>
  <c r="A88" i="1" s="1"/>
  <c r="A91" i="1" s="1"/>
  <c r="A94" i="1" s="1"/>
  <c r="A97" i="1" s="1"/>
  <c r="A100" i="1" s="1"/>
  <c r="A103" i="1" s="1"/>
  <c r="A106" i="1" s="1"/>
  <c r="A109" i="1" s="1"/>
  <c r="A112" i="1" s="1"/>
  <c r="A115" i="1" s="1"/>
  <c r="A118" i="1" s="1"/>
  <c r="A121" i="1" s="1"/>
  <c r="A124" i="1" s="1"/>
  <c r="A127" i="1" s="1"/>
  <c r="A130" i="1" s="1"/>
  <c r="A133" i="1" s="1"/>
  <c r="A136" i="1" s="1"/>
  <c r="A139" i="1" s="1"/>
  <c r="A142" i="1" s="1"/>
  <c r="A145" i="1" s="1"/>
  <c r="W86" i="1" l="1"/>
  <c r="T86" i="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136" i="1"/>
  <c r="T133" i="1"/>
  <c r="AA86" i="1" l="1"/>
  <c r="K64" i="1"/>
  <c r="W64" i="1"/>
  <c r="T64" i="1"/>
  <c r="L64" i="1" l="1"/>
  <c r="AA64" i="1" s="1"/>
  <c r="K133" i="1"/>
  <c r="W133" i="1"/>
  <c r="T134" i="1"/>
  <c r="AA134" i="1" s="1"/>
  <c r="W134" i="1"/>
  <c r="T135" i="1"/>
  <c r="AA135" i="1" s="1"/>
  <c r="W135" i="1"/>
  <c r="K136" i="1"/>
  <c r="W136" i="1"/>
  <c r="T137" i="1"/>
  <c r="AA137" i="1" s="1"/>
  <c r="W137" i="1"/>
  <c r="T138" i="1"/>
  <c r="AA138" i="1" s="1"/>
  <c r="AC138" i="1" s="1"/>
  <c r="W138" i="1"/>
  <c r="K139" i="1"/>
  <c r="T139" i="1"/>
  <c r="W139" i="1"/>
  <c r="T140" i="1"/>
  <c r="AA140" i="1" s="1"/>
  <c r="W140" i="1"/>
  <c r="T141" i="1"/>
  <c r="AA141" i="1" s="1"/>
  <c r="W141" i="1"/>
  <c r="K142" i="1"/>
  <c r="T142" i="1"/>
  <c r="W142" i="1"/>
  <c r="T143" i="1"/>
  <c r="AA143" i="1" s="1"/>
  <c r="W143" i="1"/>
  <c r="T144" i="1"/>
  <c r="AA144" i="1" s="1"/>
  <c r="W144" i="1"/>
  <c r="K145" i="1"/>
  <c r="T145" i="1"/>
  <c r="AA145" i="1" s="1"/>
  <c r="W145" i="1"/>
  <c r="T146" i="1"/>
  <c r="AA146" i="1" s="1"/>
  <c r="W146" i="1"/>
  <c r="T147" i="1"/>
  <c r="AA147" i="1" s="1"/>
  <c r="W147" i="1"/>
  <c r="W94" i="1"/>
  <c r="T94" i="1"/>
  <c r="N94" i="1"/>
  <c r="O94" i="1" s="1"/>
  <c r="P94" i="1" s="1"/>
  <c r="K94"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142" i="1"/>
  <c r="AA142" i="1" s="1"/>
  <c r="AC142" i="1" s="1"/>
  <c r="AE143" i="1"/>
  <c r="AD143" i="1" s="1"/>
  <c r="AE138" i="1"/>
  <c r="AD138" i="1" s="1"/>
  <c r="AB138" i="1"/>
  <c r="AE137" i="1"/>
  <c r="AD137" i="1" s="1"/>
  <c r="AC64" i="1"/>
  <c r="AB64" i="1"/>
  <c r="AC143" i="1"/>
  <c r="AB143" i="1"/>
  <c r="AC137" i="1"/>
  <c r="AB137" i="1"/>
  <c r="AC144" i="1"/>
  <c r="AB144" i="1"/>
  <c r="L133" i="1"/>
  <c r="AA133" i="1" s="1"/>
  <c r="AE144" i="1"/>
  <c r="AD144" i="1" s="1"/>
  <c r="L139" i="1"/>
  <c r="AA139" i="1" s="1"/>
  <c r="L145" i="1"/>
  <c r="L136" i="1"/>
  <c r="AA136" i="1" s="1"/>
  <c r="AB146" i="1"/>
  <c r="AC146" i="1"/>
  <c r="AB135" i="1"/>
  <c r="AC135" i="1"/>
  <c r="AB141" i="1"/>
  <c r="AC141" i="1"/>
  <c r="AB147" i="1"/>
  <c r="AC147" i="1"/>
  <c r="AB145" i="1"/>
  <c r="AC145" i="1"/>
  <c r="AB134" i="1"/>
  <c r="AC134" i="1"/>
  <c r="AB140" i="1"/>
  <c r="AC140" i="1"/>
  <c r="AE147" i="1"/>
  <c r="AD147" i="1" s="1"/>
  <c r="AE146" i="1"/>
  <c r="AD146" i="1" s="1"/>
  <c r="AE145" i="1"/>
  <c r="AD145" i="1" s="1"/>
  <c r="AE141" i="1"/>
  <c r="AD141" i="1" s="1"/>
  <c r="AE140" i="1"/>
  <c r="AD140" i="1" s="1"/>
  <c r="AE135" i="1"/>
  <c r="AD135" i="1" s="1"/>
  <c r="AE134" i="1"/>
  <c r="AD134" i="1" s="1"/>
  <c r="Q94" i="1"/>
  <c r="AE94" i="1"/>
  <c r="AD94" i="1" s="1"/>
  <c r="L94" i="1"/>
  <c r="AA94" i="1" s="1"/>
  <c r="AB139" i="1" l="1"/>
  <c r="AC139" i="1"/>
  <c r="O249" i="19"/>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136" i="1"/>
  <c r="AC136" i="1"/>
  <c r="AB133" i="1"/>
  <c r="AC133" i="1"/>
  <c r="AB142" i="1"/>
  <c r="AF138" i="1"/>
  <c r="AF144" i="1"/>
  <c r="AF140" i="1"/>
  <c r="AF134" i="1"/>
  <c r="AF147" i="1"/>
  <c r="AF137" i="1"/>
  <c r="AF143" i="1"/>
  <c r="AF141" i="1"/>
  <c r="AF145" i="1"/>
  <c r="AF135" i="1"/>
  <c r="AF146" i="1"/>
  <c r="AB94" i="1"/>
  <c r="AC94" i="1"/>
  <c r="AF94" i="1" l="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W79" i="1" l="1"/>
  <c r="T79" i="1"/>
  <c r="K79" i="1"/>
  <c r="L79" i="1" l="1"/>
  <c r="AA79" i="1" s="1"/>
  <c r="AB79" i="1" l="1"/>
  <c r="AC79" i="1"/>
  <c r="T30" i="1" l="1"/>
  <c r="T18" i="1" l="1"/>
  <c r="AE18" i="1" s="1"/>
  <c r="AD18" i="1" s="1"/>
  <c r="T17" i="1"/>
  <c r="AE17" i="1" s="1"/>
  <c r="AD17" i="1" s="1"/>
  <c r="W130" i="1"/>
  <c r="T130" i="1"/>
  <c r="K130" i="1"/>
  <c r="W129" i="1"/>
  <c r="T129" i="1"/>
  <c r="AD129" i="1" s="1"/>
  <c r="W128" i="1"/>
  <c r="T128" i="1"/>
  <c r="AD128" i="1" s="1"/>
  <c r="W127" i="1"/>
  <c r="T127" i="1"/>
  <c r="K127" i="1"/>
  <c r="W126" i="1"/>
  <c r="T126" i="1"/>
  <c r="AD126" i="1" s="1"/>
  <c r="W125" i="1"/>
  <c r="T125" i="1"/>
  <c r="AD125" i="1" s="1"/>
  <c r="W124" i="1"/>
  <c r="T124" i="1"/>
  <c r="K124" i="1"/>
  <c r="T123" i="1"/>
  <c r="AE123" i="1" s="1"/>
  <c r="AD123" i="1" s="1"/>
  <c r="T122" i="1"/>
  <c r="AE122" i="1" s="1"/>
  <c r="AD122" i="1" s="1"/>
  <c r="W121" i="1"/>
  <c r="T121" i="1"/>
  <c r="K121" i="1"/>
  <c r="L130" i="1" l="1"/>
  <c r="AA130" i="1" s="1"/>
  <c r="L127" i="1"/>
  <c r="AA127" i="1" s="1"/>
  <c r="AA128" i="1" s="1"/>
  <c r="AA129" i="1" s="1"/>
  <c r="L124" i="1"/>
  <c r="AA124" i="1" s="1"/>
  <c r="AA125" i="1" s="1"/>
  <c r="AA126" i="1" s="1"/>
  <c r="L121" i="1"/>
  <c r="AA121" i="1" s="1"/>
  <c r="AA122" i="1" s="1"/>
  <c r="AA123" i="1" s="1"/>
  <c r="T117" i="1"/>
  <c r="W116" i="1"/>
  <c r="T116" i="1"/>
  <c r="W115" i="1"/>
  <c r="T115" i="1"/>
  <c r="K115" i="1"/>
  <c r="W114" i="1"/>
  <c r="T114" i="1"/>
  <c r="W113" i="1"/>
  <c r="T113" i="1"/>
  <c r="W112" i="1"/>
  <c r="T112" i="1"/>
  <c r="K112" i="1"/>
  <c r="T111" i="1"/>
  <c r="W110" i="1"/>
  <c r="T110" i="1"/>
  <c r="W109" i="1"/>
  <c r="T109" i="1"/>
  <c r="K109" i="1"/>
  <c r="T108" i="1"/>
  <c r="W107" i="1"/>
  <c r="T107" i="1"/>
  <c r="W106" i="1"/>
  <c r="T106" i="1"/>
  <c r="K106" i="1"/>
  <c r="T105" i="1"/>
  <c r="W104" i="1"/>
  <c r="T104" i="1"/>
  <c r="W103" i="1"/>
  <c r="T103" i="1"/>
  <c r="K103" i="1"/>
  <c r="K118" i="1"/>
  <c r="K100" i="1"/>
  <c r="K97" i="1"/>
  <c r="K91" i="1"/>
  <c r="K88" i="1"/>
  <c r="K85" i="1"/>
  <c r="K82" i="1"/>
  <c r="K76" i="1"/>
  <c r="K73" i="1"/>
  <c r="K70" i="1"/>
  <c r="K67" i="1"/>
  <c r="K61" i="1"/>
  <c r="K58" i="1"/>
  <c r="K55" i="1"/>
  <c r="K52" i="1"/>
  <c r="K49" i="1"/>
  <c r="K46" i="1"/>
  <c r="K43" i="1"/>
  <c r="K40" i="1"/>
  <c r="K37" i="1"/>
  <c r="K34" i="1"/>
  <c r="K31" i="1"/>
  <c r="K28" i="1"/>
  <c r="K25" i="1"/>
  <c r="K22" i="1"/>
  <c r="K19" i="1"/>
  <c r="K16" i="1"/>
  <c r="K13" i="1"/>
  <c r="K10" i="1"/>
  <c r="T120" i="1"/>
  <c r="AE120" i="1" s="1"/>
  <c r="AD120" i="1" s="1"/>
  <c r="T119" i="1"/>
  <c r="AE119" i="1" s="1"/>
  <c r="AD119" i="1" s="1"/>
  <c r="W118" i="1"/>
  <c r="T118" i="1"/>
  <c r="T102" i="1"/>
  <c r="W101" i="1"/>
  <c r="T101" i="1"/>
  <c r="T99" i="1"/>
  <c r="W98" i="1"/>
  <c r="T98" i="1"/>
  <c r="W97" i="1"/>
  <c r="T97" i="1"/>
  <c r="T90" i="1"/>
  <c r="W89" i="1"/>
  <c r="T89" i="1"/>
  <c r="T87" i="1"/>
  <c r="W88" i="1"/>
  <c r="T88" i="1"/>
  <c r="T84" i="1"/>
  <c r="T83" i="1"/>
  <c r="W78" i="1"/>
  <c r="T78" i="1"/>
  <c r="W77" i="1"/>
  <c r="T77" i="1"/>
  <c r="W75" i="1"/>
  <c r="T75" i="1"/>
  <c r="AD75" i="1" s="1"/>
  <c r="W74" i="1"/>
  <c r="T74" i="1"/>
  <c r="T72" i="1"/>
  <c r="W70" i="1"/>
  <c r="T70" i="1"/>
  <c r="T71" i="1"/>
  <c r="W67" i="1"/>
  <c r="T67" i="1"/>
  <c r="T60" i="1"/>
  <c r="T57" i="1"/>
  <c r="AE57" i="1" s="1"/>
  <c r="AD57" i="1" s="1"/>
  <c r="T56" i="1"/>
  <c r="T54" i="1"/>
  <c r="AE54" i="1" s="1"/>
  <c r="AD54" i="1" s="1"/>
  <c r="T53" i="1"/>
  <c r="T51" i="1"/>
  <c r="AE51" i="1" s="1"/>
  <c r="AD51" i="1" s="1"/>
  <c r="W50" i="1"/>
  <c r="T50" i="1"/>
  <c r="T48" i="1"/>
  <c r="T47" i="1"/>
  <c r="T45" i="1"/>
  <c r="AE45" i="1" s="1"/>
  <c r="AD45" i="1" s="1"/>
  <c r="W46" i="1"/>
  <c r="T46" i="1"/>
  <c r="T44" i="1"/>
  <c r="T42" i="1"/>
  <c r="AE42" i="1" s="1"/>
  <c r="AD42" i="1" s="1"/>
  <c r="T41" i="1"/>
  <c r="T39" i="1"/>
  <c r="AE39" i="1" s="1"/>
  <c r="AD39" i="1" s="1"/>
  <c r="W38" i="1"/>
  <c r="T38" i="1"/>
  <c r="W40" i="1"/>
  <c r="T40" i="1"/>
  <c r="W37" i="1"/>
  <c r="T37" i="1"/>
  <c r="T36" i="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D50" i="1"/>
  <c r="AE56" i="1"/>
  <c r="AD56" i="1" s="1"/>
  <c r="AD74" i="1"/>
  <c r="AE83" i="1"/>
  <c r="AD83" i="1" s="1"/>
  <c r="AE87" i="1"/>
  <c r="AD87" i="1" s="1"/>
  <c r="AA87" i="1"/>
  <c r="AE108" i="1"/>
  <c r="AD108" i="1" s="1"/>
  <c r="AD113" i="1"/>
  <c r="AE20" i="1"/>
  <c r="AD20" i="1" s="1"/>
  <c r="AD26" i="1"/>
  <c r="AE32" i="1"/>
  <c r="AD32" i="1" s="1"/>
  <c r="AE41" i="1"/>
  <c r="AD41" i="1" s="1"/>
  <c r="AE44" i="1"/>
  <c r="AD44" i="1" s="1"/>
  <c r="AE48" i="1"/>
  <c r="AD48" i="1" s="1"/>
  <c r="AE71" i="1"/>
  <c r="AD71" i="1" s="1"/>
  <c r="AE72" i="1"/>
  <c r="AD72" i="1" s="1"/>
  <c r="AE84" i="1"/>
  <c r="AD84" i="1" s="1"/>
  <c r="AD89" i="1"/>
  <c r="AD98" i="1"/>
  <c r="AD101" i="1"/>
  <c r="AE105" i="1"/>
  <c r="AD105" i="1" s="1"/>
  <c r="AD110" i="1"/>
  <c r="AE47" i="1"/>
  <c r="AD47" i="1" s="1"/>
  <c r="AE53" i="1"/>
  <c r="AD53" i="1" s="1"/>
  <c r="AE90" i="1"/>
  <c r="AD90" i="1" s="1"/>
  <c r="AE99" i="1"/>
  <c r="AD99" i="1" s="1"/>
  <c r="AE102" i="1"/>
  <c r="AD102" i="1" s="1"/>
  <c r="AD104" i="1"/>
  <c r="AE111" i="1"/>
  <c r="AD111" i="1" s="1"/>
  <c r="AE116" i="1"/>
  <c r="AD116" i="1" s="1"/>
  <c r="AD107" i="1"/>
  <c r="AD114" i="1"/>
  <c r="AE86" i="1"/>
  <c r="AD86" i="1" s="1"/>
  <c r="AD38" i="1"/>
  <c r="AB130" i="1"/>
  <c r="AC130" i="1"/>
  <c r="AB127" i="1"/>
  <c r="AC127" i="1"/>
  <c r="AB129" i="1"/>
  <c r="AC129" i="1"/>
  <c r="AB128" i="1"/>
  <c r="AC128" i="1"/>
  <c r="AB124" i="1"/>
  <c r="AC124" i="1"/>
  <c r="AB126" i="1"/>
  <c r="AC126" i="1"/>
  <c r="AB125" i="1"/>
  <c r="AC125" i="1"/>
  <c r="AB121" i="1"/>
  <c r="AC121" i="1"/>
  <c r="AB123" i="1"/>
  <c r="AC123" i="1"/>
  <c r="AB122" i="1"/>
  <c r="AC122" i="1"/>
  <c r="L115" i="1"/>
  <c r="AA115" i="1" s="1"/>
  <c r="AA116" i="1" s="1"/>
  <c r="L112" i="1"/>
  <c r="AA112" i="1" s="1"/>
  <c r="AA113" i="1" s="1"/>
  <c r="AA114" i="1" s="1"/>
  <c r="L109" i="1"/>
  <c r="AA109" i="1" s="1"/>
  <c r="AA110" i="1" s="1"/>
  <c r="AA111" i="1" s="1"/>
  <c r="L106" i="1"/>
  <c r="AA106" i="1" s="1"/>
  <c r="AA107" i="1" s="1"/>
  <c r="AA108" i="1" s="1"/>
  <c r="L103" i="1"/>
  <c r="AA103" i="1" s="1"/>
  <c r="AA104" i="1" s="1"/>
  <c r="AA105" i="1" s="1"/>
  <c r="L118" i="1"/>
  <c r="AA118" i="1" s="1"/>
  <c r="AA119" i="1" s="1"/>
  <c r="AA120" i="1" s="1"/>
  <c r="L100" i="1"/>
  <c r="L97" i="1"/>
  <c r="AA97" i="1" s="1"/>
  <c r="AA98" i="1" s="1"/>
  <c r="AA99" i="1" s="1"/>
  <c r="L91" i="1"/>
  <c r="L88" i="1"/>
  <c r="AA88" i="1" s="1"/>
  <c r="AA89" i="1" s="1"/>
  <c r="AA90" i="1" s="1"/>
  <c r="L85" i="1"/>
  <c r="L82" i="1"/>
  <c r="L76" i="1"/>
  <c r="L73" i="1"/>
  <c r="L70" i="1"/>
  <c r="AA70" i="1" s="1"/>
  <c r="AA71" i="1" s="1"/>
  <c r="AA72" i="1" s="1"/>
  <c r="L67" i="1"/>
  <c r="AA67" i="1" s="1"/>
  <c r="L61" i="1"/>
  <c r="L58" i="1"/>
  <c r="L55" i="1"/>
  <c r="L52" i="1"/>
  <c r="L49" i="1"/>
  <c r="L46" i="1"/>
  <c r="AA46" i="1" s="1"/>
  <c r="AA47" i="1" s="1"/>
  <c r="AA48" i="1" s="1"/>
  <c r="L43" i="1"/>
  <c r="L40" i="1"/>
  <c r="AA40" i="1" s="1"/>
  <c r="AA41" i="1" s="1"/>
  <c r="AA42" i="1" s="1"/>
  <c r="L37" i="1"/>
  <c r="AA37" i="1" s="1"/>
  <c r="AA38" i="1" s="1"/>
  <c r="AA39" i="1" s="1"/>
  <c r="L34" i="1"/>
  <c r="AA34"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3" i="1"/>
  <c r="W43" i="1"/>
  <c r="T49" i="1"/>
  <c r="W49" i="1"/>
  <c r="T52" i="1"/>
  <c r="W52" i="1"/>
  <c r="T55" i="1"/>
  <c r="W55" i="1"/>
  <c r="T58" i="1"/>
  <c r="W58" i="1"/>
  <c r="T61" i="1"/>
  <c r="W61" i="1"/>
  <c r="T73" i="1"/>
  <c r="W73" i="1"/>
  <c r="T76" i="1"/>
  <c r="W76" i="1"/>
  <c r="T82" i="1"/>
  <c r="W82" i="1"/>
  <c r="T85" i="1"/>
  <c r="W85" i="1"/>
  <c r="T91" i="1"/>
  <c r="W91" i="1"/>
  <c r="T100" i="1"/>
  <c r="W100" i="1"/>
  <c r="T14" i="1"/>
  <c r="T15" i="1"/>
  <c r="T11" i="1"/>
  <c r="T12" i="1"/>
  <c r="N246" i="19" l="1"/>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76" i="1"/>
  <c r="AA77" i="1" s="1"/>
  <c r="AA78" i="1" s="1"/>
  <c r="AB78" i="1" s="1"/>
  <c r="AA85" i="1"/>
  <c r="AF128" i="1"/>
  <c r="AF126" i="1"/>
  <c r="AF125" i="1"/>
  <c r="AF122" i="1"/>
  <c r="AF123" i="1"/>
  <c r="AF129" i="1"/>
  <c r="AB115" i="1"/>
  <c r="AC115" i="1"/>
  <c r="AB116" i="1"/>
  <c r="AC116" i="1"/>
  <c r="AB113" i="1"/>
  <c r="AC113" i="1"/>
  <c r="AB112" i="1"/>
  <c r="AC112" i="1"/>
  <c r="AB114" i="1"/>
  <c r="AC114" i="1"/>
  <c r="AB109" i="1"/>
  <c r="AC109" i="1"/>
  <c r="AB110" i="1"/>
  <c r="AC110" i="1"/>
  <c r="AB111" i="1"/>
  <c r="AC111" i="1"/>
  <c r="AB106" i="1"/>
  <c r="AC106" i="1"/>
  <c r="AB107" i="1"/>
  <c r="AC107" i="1"/>
  <c r="AB108" i="1"/>
  <c r="AC108" i="1"/>
  <c r="AB103" i="1"/>
  <c r="AC103" i="1"/>
  <c r="AB104" i="1"/>
  <c r="AC104" i="1"/>
  <c r="AB105" i="1"/>
  <c r="AC105" i="1"/>
  <c r="AB120" i="1"/>
  <c r="AC120" i="1"/>
  <c r="AB119" i="1"/>
  <c r="AC119" i="1"/>
  <c r="AB118" i="1"/>
  <c r="AC118" i="1"/>
  <c r="AB99" i="1"/>
  <c r="AC99" i="1"/>
  <c r="AB98" i="1"/>
  <c r="AC98" i="1"/>
  <c r="AB97" i="1"/>
  <c r="AC97" i="1"/>
  <c r="AB90" i="1"/>
  <c r="AC90" i="1"/>
  <c r="AB89" i="1"/>
  <c r="AC89" i="1"/>
  <c r="AB87" i="1"/>
  <c r="AC87" i="1"/>
  <c r="AB88" i="1"/>
  <c r="AC88" i="1"/>
  <c r="AB86" i="1"/>
  <c r="AC86" i="1"/>
  <c r="AB72" i="1"/>
  <c r="AC72" i="1"/>
  <c r="AB70" i="1"/>
  <c r="AC70" i="1"/>
  <c r="AB71" i="1"/>
  <c r="AC71" i="1"/>
  <c r="AB67" i="1"/>
  <c r="AC67" i="1"/>
  <c r="AB48" i="1"/>
  <c r="AC48" i="1"/>
  <c r="AB47" i="1"/>
  <c r="AC47" i="1"/>
  <c r="AB46" i="1"/>
  <c r="AC46" i="1"/>
  <c r="AB42" i="1"/>
  <c r="AC42" i="1"/>
  <c r="AB41" i="1"/>
  <c r="AC41" i="1"/>
  <c r="AB39" i="1"/>
  <c r="AC39" i="1"/>
  <c r="AB38" i="1"/>
  <c r="AC38" i="1"/>
  <c r="AB40" i="1"/>
  <c r="AC40" i="1"/>
  <c r="AB37" i="1"/>
  <c r="AC37"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K213" i="19" l="1"/>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77" i="1"/>
  <c r="AB77" i="1"/>
  <c r="AC78" i="1"/>
  <c r="AF26" i="1"/>
  <c r="AF87" i="1"/>
  <c r="AF107" i="1"/>
  <c r="AF23" i="1"/>
  <c r="AF41" i="1"/>
  <c r="AF71" i="1"/>
  <c r="AF89" i="1"/>
  <c r="AF98" i="1"/>
  <c r="AF104" i="1"/>
  <c r="AF114" i="1"/>
  <c r="AF30" i="1"/>
  <c r="AF27" i="1"/>
  <c r="AF86" i="1"/>
  <c r="AF90" i="1"/>
  <c r="AF99" i="1"/>
  <c r="AF111" i="1"/>
  <c r="AF105" i="1"/>
  <c r="AF32" i="1"/>
  <c r="AF42" i="1"/>
  <c r="AF47" i="1"/>
  <c r="AF119" i="1"/>
  <c r="AF116" i="1"/>
  <c r="AF24" i="1"/>
  <c r="AF29" i="1"/>
  <c r="AF33" i="1"/>
  <c r="AF38" i="1"/>
  <c r="AF48" i="1"/>
  <c r="AF72" i="1"/>
  <c r="AF120" i="1"/>
  <c r="AF108" i="1"/>
  <c r="AF110" i="1"/>
  <c r="AF113" i="1"/>
  <c r="AF39" i="1"/>
  <c r="AA43" i="1"/>
  <c r="AA44" i="1" s="1"/>
  <c r="AA52" i="1"/>
  <c r="AA53" i="1" s="1"/>
  <c r="AA55" i="1"/>
  <c r="AA56" i="1" s="1"/>
  <c r="AA58" i="1"/>
  <c r="AA61" i="1"/>
  <c r="AA73" i="1"/>
  <c r="AA74" i="1" s="1"/>
  <c r="AA82" i="1"/>
  <c r="AA83" i="1" s="1"/>
  <c r="AA100" i="1"/>
  <c r="AA101" i="1" s="1"/>
  <c r="AA102" i="1" l="1"/>
  <c r="AC101" i="1"/>
  <c r="AB101" i="1"/>
  <c r="AA57" i="1"/>
  <c r="AB56" i="1"/>
  <c r="AC56" i="1"/>
  <c r="AA45" i="1"/>
  <c r="AC44" i="1"/>
  <c r="AB44" i="1"/>
  <c r="AA84" i="1"/>
  <c r="AB83" i="1"/>
  <c r="AC83" i="1"/>
  <c r="AA75" i="1"/>
  <c r="AB74" i="1"/>
  <c r="AC74" i="1"/>
  <c r="AA54" i="1"/>
  <c r="AB53" i="1"/>
  <c r="AC53" i="1"/>
  <c r="AC82" i="1"/>
  <c r="AB82" i="1"/>
  <c r="AC52" i="1"/>
  <c r="AB52" i="1"/>
  <c r="AC55" i="1"/>
  <c r="AB55" i="1"/>
  <c r="AC76" i="1"/>
  <c r="AB76" i="1"/>
  <c r="AC61" i="1"/>
  <c r="AB61" i="1"/>
  <c r="AC85" i="1"/>
  <c r="AB85" i="1"/>
  <c r="AC43" i="1"/>
  <c r="AB43" i="1"/>
  <c r="AC100" i="1"/>
  <c r="AB100" i="1"/>
  <c r="AC73" i="1"/>
  <c r="AB73" i="1"/>
  <c r="AC58" i="1"/>
  <c r="AB58" i="1"/>
  <c r="AA91" i="1"/>
  <c r="AA49" i="1"/>
  <c r="AA50" i="1" s="1"/>
  <c r="AA16" i="1"/>
  <c r="AA17" i="1" s="1"/>
  <c r="K7" i="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83" i="1"/>
  <c r="AF74" i="1"/>
  <c r="AC84" i="1"/>
  <c r="AB84" i="1"/>
  <c r="AF44" i="1"/>
  <c r="AF56" i="1"/>
  <c r="AB102" i="1"/>
  <c r="AC102" i="1"/>
  <c r="AA18" i="1"/>
  <c r="AB17" i="1"/>
  <c r="AC17" i="1"/>
  <c r="AF53" i="1"/>
  <c r="AB75" i="1"/>
  <c r="AC75" i="1"/>
  <c r="AB57" i="1"/>
  <c r="AC57" i="1"/>
  <c r="AA51" i="1"/>
  <c r="AB50" i="1"/>
  <c r="AC50" i="1"/>
  <c r="AC54" i="1"/>
  <c r="AB54" i="1"/>
  <c r="AB45" i="1"/>
  <c r="AC45" i="1"/>
  <c r="AF101" i="1"/>
  <c r="AC16" i="1"/>
  <c r="AB16" i="1"/>
  <c r="AC49" i="1"/>
  <c r="AB49" i="1"/>
  <c r="AC91" i="1"/>
  <c r="AB91" i="1"/>
  <c r="L7" i="1"/>
  <c r="AA19" i="1"/>
  <c r="AA20" i="1" s="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8" i="1"/>
  <c r="AA9" i="1" s="1"/>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54" i="1"/>
  <c r="AB51" i="1"/>
  <c r="AC51" i="1"/>
  <c r="AF75" i="1"/>
  <c r="AF17" i="1"/>
  <c r="AF84" i="1"/>
  <c r="AF45" i="1"/>
  <c r="AB18" i="1"/>
  <c r="AC18" i="1"/>
  <c r="AA21" i="1"/>
  <c r="AC20" i="1"/>
  <c r="AB20" i="1"/>
  <c r="AF57" i="1"/>
  <c r="AF50" i="1"/>
  <c r="AF102" i="1"/>
  <c r="AC19" i="1"/>
  <c r="AB19"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AB21" i="1"/>
  <c r="AC21" i="1"/>
  <c r="AF18" i="1"/>
  <c r="AF51" i="1"/>
  <c r="AF20" i="1"/>
  <c r="AB9" i="1"/>
  <c r="AC9" i="1"/>
  <c r="AC8" i="1"/>
  <c r="AB8" i="1"/>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AF21" i="1"/>
  <c r="AE15" i="1" l="1"/>
  <c r="AD15" i="1" s="1"/>
  <c r="AE14" i="1"/>
  <c r="AD14" i="1" s="1"/>
  <c r="AE12" i="1"/>
  <c r="AD12" i="1" s="1"/>
  <c r="AE11" i="1"/>
  <c r="AD11" i="1" s="1"/>
  <c r="W10" i="1"/>
  <c r="AA10" i="1" s="1"/>
  <c r="AA11" i="1" s="1"/>
  <c r="W13" i="1"/>
  <c r="AA13" i="1" s="1"/>
  <c r="AA14" i="1" s="1"/>
  <c r="AA15" i="1" l="1"/>
  <c r="AC14" i="1"/>
  <c r="AB14" i="1"/>
  <c r="AA12" i="1"/>
  <c r="AB11" i="1"/>
  <c r="AC11" i="1"/>
  <c r="AB7" i="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F14" i="1"/>
  <c r="AF11" i="1"/>
  <c r="AC15" i="1"/>
  <c r="AB15" i="1"/>
  <c r="AB12" i="1"/>
  <c r="AC12" i="1"/>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F15" i="1"/>
  <c r="AF12" i="1"/>
  <c r="AB10" i="1"/>
  <c r="AC10" i="1" l="1"/>
  <c r="AB13" i="1" s="1"/>
  <c r="AC13" i="1" l="1"/>
  <c r="AE9" i="1" l="1"/>
  <c r="AD9" i="1" s="1"/>
  <c r="AE8" i="1"/>
  <c r="AD8" i="1" s="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AF9" i="1"/>
  <c r="AF8" i="1"/>
  <c r="B223" i="13"/>
  <c r="B222" i="13"/>
  <c r="N16" i="1" l="1"/>
  <c r="O16" i="1" s="1"/>
  <c r="N109" i="1"/>
  <c r="O109" i="1" s="1"/>
  <c r="N61" i="1"/>
  <c r="O61" i="1" s="1"/>
  <c r="N118" i="1"/>
  <c r="O118" i="1" s="1"/>
  <c r="N103" i="1"/>
  <c r="O103" i="1" s="1"/>
  <c r="N10" i="1"/>
  <c r="O10" i="1" s="1"/>
  <c r="N106" i="1"/>
  <c r="O106" i="1" s="1"/>
  <c r="N100" i="1"/>
  <c r="O100" i="1" s="1"/>
  <c r="N13" i="1"/>
  <c r="O13" i="1" s="1"/>
  <c r="N64" i="1"/>
  <c r="O64" i="1" s="1"/>
  <c r="N127" i="1"/>
  <c r="O127" i="1" s="1"/>
  <c r="N97" i="1"/>
  <c r="O97" i="1" s="1"/>
  <c r="N82" i="1"/>
  <c r="O82" i="1" s="1"/>
  <c r="N37" i="1"/>
  <c r="O37" i="1" s="1"/>
  <c r="N124" i="1"/>
  <c r="O124" i="1" s="1"/>
  <c r="N85" i="1"/>
  <c r="O85" i="1" s="1"/>
  <c r="N76" i="1"/>
  <c r="O76" i="1" s="1"/>
  <c r="N91" i="1"/>
  <c r="O91" i="1" s="1"/>
  <c r="N28" i="1"/>
  <c r="O28" i="1" s="1"/>
  <c r="N133" i="1"/>
  <c r="O133" i="1" s="1"/>
  <c r="N67" i="1"/>
  <c r="O67" i="1" s="1"/>
  <c r="N142" i="1"/>
  <c r="O142" i="1" s="1"/>
  <c r="N121" i="1"/>
  <c r="O121" i="1" s="1"/>
  <c r="N70" i="1"/>
  <c r="O70" i="1" s="1"/>
  <c r="N52" i="1"/>
  <c r="O52" i="1" s="1"/>
  <c r="N19" i="1"/>
  <c r="O19" i="1" s="1"/>
  <c r="N136" i="1"/>
  <c r="O136" i="1" s="1"/>
  <c r="N130" i="1"/>
  <c r="O130" i="1" s="1"/>
  <c r="N55" i="1"/>
  <c r="O55" i="1" s="1"/>
  <c r="N40" i="1"/>
  <c r="O40" i="1" s="1"/>
  <c r="N22" i="1"/>
  <c r="O22" i="1" s="1"/>
  <c r="N145" i="1"/>
  <c r="O145" i="1" s="1"/>
  <c r="N88" i="1"/>
  <c r="O88" i="1" s="1"/>
  <c r="N43" i="1"/>
  <c r="O43" i="1" s="1"/>
  <c r="N139" i="1"/>
  <c r="O139" i="1" s="1"/>
  <c r="N73" i="1"/>
  <c r="O73" i="1" s="1"/>
  <c r="N34" i="1"/>
  <c r="O34" i="1" s="1"/>
  <c r="N79" i="1"/>
  <c r="O79" i="1" s="1"/>
  <c r="N58" i="1"/>
  <c r="O58" i="1" s="1"/>
  <c r="N25" i="1"/>
  <c r="O25" i="1" s="1"/>
  <c r="N49" i="1"/>
  <c r="O49" i="1" s="1"/>
  <c r="N115" i="1"/>
  <c r="O115" i="1" s="1"/>
  <c r="N112" i="1"/>
  <c r="O112" i="1" s="1"/>
  <c r="N46" i="1"/>
  <c r="O46" i="1" s="1"/>
  <c r="N31" i="1"/>
  <c r="O31"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P70" i="1"/>
  <c r="AE70" i="1" s="1"/>
  <c r="AD70" i="1" s="1"/>
  <c r="BB54" i="18"/>
  <c r="Q70" i="1"/>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P97" i="1"/>
  <c r="AE97" i="1" s="1"/>
  <c r="AD97" i="1" s="1"/>
  <c r="Q97" i="1"/>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43" i="1"/>
  <c r="AE43" i="1" s="1"/>
  <c r="AD43" i="1" s="1"/>
  <c r="AT90" i="18"/>
  <c r="Z70" i="18"/>
  <c r="Q43"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P121" i="1"/>
  <c r="AE121" i="1" s="1"/>
  <c r="AD121" i="1" s="1"/>
  <c r="AV20" i="18"/>
  <c r="Q121" i="1"/>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Q127" i="1"/>
  <c r="AF102" i="18"/>
  <c r="AP62" i="18"/>
  <c r="V42" i="18"/>
  <c r="L22" i="18"/>
  <c r="V62" i="18"/>
  <c r="AZ102" i="18"/>
  <c r="P127" i="1"/>
  <c r="AE127" i="1" s="1"/>
  <c r="AD127" i="1" s="1"/>
  <c r="P88" i="18"/>
  <c r="AT88" i="18"/>
  <c r="AT68" i="18"/>
  <c r="P48" i="18"/>
  <c r="Z28" i="18"/>
  <c r="Z88" i="18"/>
  <c r="Q31" i="1"/>
  <c r="AJ68" i="18"/>
  <c r="AJ28" i="18"/>
  <c r="P31" i="1"/>
  <c r="AE31" i="1" s="1"/>
  <c r="AD31" i="1" s="1"/>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P88" i="1"/>
  <c r="AE88" i="1" s="1"/>
  <c r="AD88" i="1" s="1"/>
  <c r="Q88" i="1"/>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P142" i="1"/>
  <c r="AE142" i="1" s="1"/>
  <c r="AD142" i="1" s="1"/>
  <c r="Q142" i="1"/>
  <c r="AN74" i="18"/>
  <c r="J14" i="18"/>
  <c r="J34" i="18"/>
  <c r="AD54" i="18"/>
  <c r="AX94" i="18"/>
  <c r="AD94" i="18"/>
  <c r="T14" i="18"/>
  <c r="AX74" i="18"/>
  <c r="T74" i="18"/>
  <c r="AN34" i="18"/>
  <c r="AX14" i="18"/>
  <c r="T34" i="18"/>
  <c r="AN14" i="18"/>
  <c r="J94" i="18"/>
  <c r="AD14" i="18"/>
  <c r="AD74" i="18"/>
  <c r="J54" i="18"/>
  <c r="T94" i="18"/>
  <c r="AN54" i="18"/>
  <c r="T54" i="18"/>
  <c r="AD34" i="18"/>
  <c r="P64" i="1"/>
  <c r="AE64" i="1" s="1"/>
  <c r="AD64" i="1" s="1"/>
  <c r="AX54" i="18"/>
  <c r="AX34" i="18"/>
  <c r="AN94" i="18"/>
  <c r="J74" i="18"/>
  <c r="Q64"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P139" i="1"/>
  <c r="AE139" i="1" s="1"/>
  <c r="AD139" i="1" s="1"/>
  <c r="Q139" i="1"/>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Q46" i="1"/>
  <c r="P46" i="1"/>
  <c r="AE46" i="1" s="1"/>
  <c r="AD46" i="1" s="1"/>
  <c r="BB84" i="18"/>
  <c r="BB104" i="18"/>
  <c r="X24" i="18"/>
  <c r="N104" i="18"/>
  <c r="BB44" i="18"/>
  <c r="AH84" i="18"/>
  <c r="AR64" i="18"/>
  <c r="X44" i="18"/>
  <c r="AR44" i="18"/>
  <c r="AH104" i="18"/>
  <c r="X64" i="18"/>
  <c r="AR24" i="18"/>
  <c r="BB24" i="18"/>
  <c r="N64" i="18"/>
  <c r="X104" i="18"/>
  <c r="AH44" i="18"/>
  <c r="N44" i="18"/>
  <c r="AR104" i="18"/>
  <c r="N24" i="18"/>
  <c r="N84" i="18"/>
  <c r="X84" i="18"/>
  <c r="BB64" i="18"/>
  <c r="AR84" i="18"/>
  <c r="Q145" i="1"/>
  <c r="P145" i="1"/>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67" i="1"/>
  <c r="AE67" i="1" s="1"/>
  <c r="AD67" i="1" s="1"/>
  <c r="V34" i="18"/>
  <c r="Q67" i="1"/>
  <c r="AP54" i="18"/>
  <c r="AR26" i="18"/>
  <c r="N46" i="18"/>
  <c r="X6" i="18"/>
  <c r="BB6" i="18"/>
  <c r="AH46" i="18"/>
  <c r="AH86" i="18"/>
  <c r="BB26" i="18"/>
  <c r="X46" i="18"/>
  <c r="BB86" i="18"/>
  <c r="BB66" i="18"/>
  <c r="X86" i="18"/>
  <c r="X66" i="18"/>
  <c r="AH66" i="18"/>
  <c r="AH6" i="18"/>
  <c r="AR66" i="18"/>
  <c r="N86" i="18"/>
  <c r="X26" i="18"/>
  <c r="AR46" i="18"/>
  <c r="BB46" i="18"/>
  <c r="AR86" i="18"/>
  <c r="AR6" i="18"/>
  <c r="N6" i="18"/>
  <c r="Q13" i="1"/>
  <c r="AH26" i="18"/>
  <c r="N26" i="18"/>
  <c r="N66" i="18"/>
  <c r="P13" i="1"/>
  <c r="AE13" i="1" s="1"/>
  <c r="AD13" i="1" s="1"/>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133" i="1"/>
  <c r="AE133" i="1" s="1"/>
  <c r="AD133" i="1" s="1"/>
  <c r="BD82" i="18"/>
  <c r="Q133" i="1"/>
  <c r="X58" i="18"/>
  <c r="N18" i="18"/>
  <c r="BB18" i="18"/>
  <c r="AH38" i="18"/>
  <c r="AR38" i="18"/>
  <c r="N78" i="18"/>
  <c r="N58" i="18"/>
  <c r="AR98" i="18"/>
  <c r="AH58" i="18"/>
  <c r="X78" i="18"/>
  <c r="AH98" i="18"/>
  <c r="BB38" i="18"/>
  <c r="N98" i="18"/>
  <c r="BB98" i="18"/>
  <c r="AH18" i="18"/>
  <c r="X98" i="18"/>
  <c r="AH78" i="18"/>
  <c r="AR18" i="18"/>
  <c r="BB78" i="18"/>
  <c r="X38" i="18"/>
  <c r="AR78" i="18"/>
  <c r="X18" i="18"/>
  <c r="BB58" i="18"/>
  <c r="P100" i="1"/>
  <c r="AE100" i="1" s="1"/>
  <c r="AD100" i="1" s="1"/>
  <c r="N38" i="18"/>
  <c r="AR58" i="18"/>
  <c r="Q100" i="1"/>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22" i="1"/>
  <c r="AE22" i="1" s="1"/>
  <c r="AD22" i="1" s="1"/>
  <c r="Q22" i="1"/>
  <c r="AH40" i="18"/>
  <c r="X40" i="18"/>
  <c r="AR100" i="18"/>
  <c r="N60" i="18"/>
  <c r="AR20" i="18"/>
  <c r="BB60" i="18"/>
  <c r="X80" i="18"/>
  <c r="N80" i="18"/>
  <c r="X20" i="18"/>
  <c r="N20" i="18"/>
  <c r="BB80" i="18"/>
  <c r="AH100" i="18"/>
  <c r="X60" i="18"/>
  <c r="BB100" i="18"/>
  <c r="N40" i="18"/>
  <c r="AH60" i="18"/>
  <c r="N100" i="18"/>
  <c r="BB20" i="18"/>
  <c r="AR40" i="18"/>
  <c r="X100" i="18"/>
  <c r="AR80" i="18"/>
  <c r="Q115" i="1"/>
  <c r="P115" i="1"/>
  <c r="AE115" i="1" s="1"/>
  <c r="AD115" i="1" s="1"/>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P28" i="1"/>
  <c r="AE28" i="1" s="1"/>
  <c r="AD28" i="1" s="1"/>
  <c r="Q28" i="1"/>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Q106" i="1"/>
  <c r="AB78" i="18"/>
  <c r="R78" i="18"/>
  <c r="P106" i="1"/>
  <c r="AE106" i="1" s="1"/>
  <c r="AD106" i="1" s="1"/>
  <c r="AX32" i="18"/>
  <c r="AD12" i="18"/>
  <c r="AN92" i="18"/>
  <c r="AD52" i="18"/>
  <c r="J32" i="18"/>
  <c r="AD92" i="18"/>
  <c r="AX92" i="18"/>
  <c r="J52" i="18"/>
  <c r="AN72" i="18"/>
  <c r="T72" i="18"/>
  <c r="AX52" i="18"/>
  <c r="T32" i="18"/>
  <c r="AN32" i="18"/>
  <c r="AD32" i="18"/>
  <c r="AX72" i="18"/>
  <c r="AX12" i="18"/>
  <c r="J92" i="18"/>
  <c r="AN12" i="18"/>
  <c r="AN52" i="18"/>
  <c r="J72" i="18"/>
  <c r="AD72" i="18"/>
  <c r="T52" i="18"/>
  <c r="J12" i="18"/>
  <c r="Q49" i="1"/>
  <c r="P49" i="1"/>
  <c r="AE49" i="1" s="1"/>
  <c r="AD49" i="1" s="1"/>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P40" i="1"/>
  <c r="AE40" i="1" s="1"/>
  <c r="AD40" i="1" s="1"/>
  <c r="Q40" i="1"/>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P91" i="1"/>
  <c r="AE91" i="1" s="1"/>
  <c r="AD91" i="1" s="1"/>
  <c r="Q91" i="1"/>
  <c r="AF46" i="18"/>
  <c r="L26" i="18"/>
  <c r="L86" i="18"/>
  <c r="AP26" i="18"/>
  <c r="AP46" i="18"/>
  <c r="AZ66" i="18"/>
  <c r="AF66" i="18"/>
  <c r="AZ46" i="18"/>
  <c r="AF26" i="18"/>
  <c r="AP6" i="18"/>
  <c r="V66" i="18"/>
  <c r="L46" i="18"/>
  <c r="AZ6" i="18"/>
  <c r="V26" i="18"/>
  <c r="AF86" i="18"/>
  <c r="AP66" i="18"/>
  <c r="AZ26" i="18"/>
  <c r="AF6" i="18"/>
  <c r="V6" i="18"/>
  <c r="V86" i="18"/>
  <c r="AZ86" i="18"/>
  <c r="V46" i="18"/>
  <c r="L6" i="18"/>
  <c r="Q10" i="1"/>
  <c r="AP86" i="18"/>
  <c r="L66" i="18"/>
  <c r="P10" i="1"/>
  <c r="AE10" i="1" s="1"/>
  <c r="AD10" i="1" s="1"/>
  <c r="AX16" i="18"/>
  <c r="AD56" i="18"/>
  <c r="J36" i="18"/>
  <c r="T16" i="18"/>
  <c r="T76" i="18"/>
  <c r="J16" i="18"/>
  <c r="J96" i="18"/>
  <c r="AX96" i="18"/>
  <c r="AN56" i="18"/>
  <c r="AD96" i="18"/>
  <c r="AN76" i="18"/>
  <c r="AX56" i="18"/>
  <c r="AX76" i="18"/>
  <c r="AN36" i="18"/>
  <c r="AD16" i="18"/>
  <c r="J76" i="18"/>
  <c r="J56" i="18"/>
  <c r="AN16" i="18"/>
  <c r="T36" i="18"/>
  <c r="T96" i="18"/>
  <c r="AD76" i="18"/>
  <c r="AD36" i="18"/>
  <c r="T56" i="18"/>
  <c r="P79" i="1"/>
  <c r="AE79" i="1" s="1"/>
  <c r="AD79" i="1" s="1"/>
  <c r="Q79" i="1"/>
  <c r="AX36" i="18"/>
  <c r="AN96" i="18"/>
  <c r="L68" i="18"/>
  <c r="AZ28" i="18"/>
  <c r="V28" i="18"/>
  <c r="L48" i="18"/>
  <c r="AZ88" i="18"/>
  <c r="V8" i="18"/>
  <c r="AZ8" i="18"/>
  <c r="AZ48" i="18"/>
  <c r="AP28" i="18"/>
  <c r="AF8" i="18"/>
  <c r="AP88" i="18"/>
  <c r="AP68" i="18"/>
  <c r="AZ68" i="18"/>
  <c r="L8" i="18"/>
  <c r="V68" i="18"/>
  <c r="V48" i="18"/>
  <c r="AP48" i="18"/>
  <c r="AF88" i="18"/>
  <c r="AP8" i="18"/>
  <c r="V88" i="18"/>
  <c r="AF28" i="18"/>
  <c r="L88" i="18"/>
  <c r="P25" i="1"/>
  <c r="AE25" i="1" s="1"/>
  <c r="AD25" i="1" s="1"/>
  <c r="AF68" i="18"/>
  <c r="Q25" i="1"/>
  <c r="AF48" i="18"/>
  <c r="L28" i="18"/>
  <c r="X32" i="18"/>
  <c r="N32" i="18"/>
  <c r="X72" i="18"/>
  <c r="X52" i="18"/>
  <c r="BB52" i="18"/>
  <c r="AH72" i="18"/>
  <c r="AR32" i="18"/>
  <c r="N52" i="18"/>
  <c r="AH92" i="18"/>
  <c r="X92" i="18"/>
  <c r="AH32" i="18"/>
  <c r="Q55" i="1"/>
  <c r="AH52" i="18"/>
  <c r="N12" i="18"/>
  <c r="P55" i="1"/>
  <c r="AE55" i="1" s="1"/>
  <c r="AD55"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76" i="1"/>
  <c r="P76" i="1"/>
  <c r="BD18" i="18"/>
  <c r="AJ38" i="18"/>
  <c r="BD58" i="18"/>
  <c r="AT78" i="18"/>
  <c r="P58" i="18"/>
  <c r="AT18" i="18"/>
  <c r="AT98" i="18"/>
  <c r="Z38" i="18"/>
  <c r="Z78" i="18"/>
  <c r="AJ18" i="18"/>
  <c r="AJ58" i="18"/>
  <c r="P78" i="18"/>
  <c r="P18" i="18"/>
  <c r="Z58" i="18"/>
  <c r="AT38" i="18"/>
  <c r="P38" i="18"/>
  <c r="AJ98" i="18"/>
  <c r="Z18" i="18"/>
  <c r="BD98" i="18"/>
  <c r="P98" i="18"/>
  <c r="BD78" i="18"/>
  <c r="BD38" i="18"/>
  <c r="AT58" i="18"/>
  <c r="P103" i="1"/>
  <c r="AE103" i="1" s="1"/>
  <c r="AD103" i="1" s="1"/>
  <c r="Q103" i="1"/>
  <c r="Z98" i="18"/>
  <c r="AJ78" i="18"/>
  <c r="AF40" i="18"/>
  <c r="V100" i="18"/>
  <c r="AF60" i="18"/>
  <c r="AP100" i="18"/>
  <c r="AZ80" i="18"/>
  <c r="V40" i="18"/>
  <c r="AP20" i="18"/>
  <c r="AF80" i="18"/>
  <c r="V80" i="18"/>
  <c r="AP40" i="18"/>
  <c r="AZ60" i="18"/>
  <c r="AZ40" i="18"/>
  <c r="AZ100" i="18"/>
  <c r="V20" i="18"/>
  <c r="L80" i="18"/>
  <c r="L40" i="18"/>
  <c r="L100" i="18"/>
  <c r="AZ20" i="18"/>
  <c r="AP60" i="18"/>
  <c r="AF20" i="18"/>
  <c r="P112" i="1"/>
  <c r="AE112" i="1" s="1"/>
  <c r="AD112" i="1" s="1"/>
  <c r="Q112"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58" i="1"/>
  <c r="AE58" i="1" s="1"/>
  <c r="AD58" i="1" s="1"/>
  <c r="P32" i="18"/>
  <c r="Q58" i="1"/>
  <c r="Z12" i="18"/>
  <c r="AR22" i="18"/>
  <c r="X102" i="18"/>
  <c r="AR82" i="18"/>
  <c r="AH22" i="18"/>
  <c r="X82" i="18"/>
  <c r="X62" i="18"/>
  <c r="AR62" i="18"/>
  <c r="BB22" i="18"/>
  <c r="AH102" i="18"/>
  <c r="BB62" i="18"/>
  <c r="BB102" i="18"/>
  <c r="AH42" i="18"/>
  <c r="AH62" i="18"/>
  <c r="N22" i="18"/>
  <c r="N102" i="18"/>
  <c r="N62" i="18"/>
  <c r="N82" i="18"/>
  <c r="AR42" i="18"/>
  <c r="AR102" i="18"/>
  <c r="AH82" i="18"/>
  <c r="BB82" i="18"/>
  <c r="P130" i="1"/>
  <c r="AE130" i="1" s="1"/>
  <c r="AD130" i="1" s="1"/>
  <c r="X22" i="18"/>
  <c r="X42" i="18"/>
  <c r="Q130"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P85" i="1"/>
  <c r="AE85" i="1" s="1"/>
  <c r="AD85" i="1" s="1"/>
  <c r="Q85" i="1"/>
  <c r="BD100" i="18"/>
  <c r="AT80" i="18"/>
  <c r="Z40" i="18"/>
  <c r="P100" i="18"/>
  <c r="AJ80" i="18"/>
  <c r="AT100" i="18"/>
  <c r="P80" i="18"/>
  <c r="AT20" i="18"/>
  <c r="AT40" i="18"/>
  <c r="P40" i="18"/>
  <c r="BD60" i="18"/>
  <c r="AT60" i="18"/>
  <c r="BD20" i="18"/>
  <c r="AJ40" i="18"/>
  <c r="BD40" i="18"/>
  <c r="Z20" i="18"/>
  <c r="P20" i="18"/>
  <c r="AJ100" i="18"/>
  <c r="Z100" i="18"/>
  <c r="BD80" i="18"/>
  <c r="AJ60" i="18"/>
  <c r="P118" i="1"/>
  <c r="AE118" i="1" s="1"/>
  <c r="AD118" i="1" s="1"/>
  <c r="Z80" i="18"/>
  <c r="Q118" i="1"/>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P136" i="1"/>
  <c r="AE136" i="1" s="1"/>
  <c r="AD136" i="1" s="1"/>
  <c r="Q136" i="1"/>
  <c r="AN62" i="18"/>
  <c r="J42" i="18"/>
  <c r="AD42" i="18"/>
  <c r="T62" i="18"/>
  <c r="AN102" i="18"/>
  <c r="J62" i="18"/>
  <c r="T42" i="18"/>
  <c r="AN42" i="18"/>
  <c r="T82" i="18"/>
  <c r="AX82" i="18"/>
  <c r="AD102" i="18"/>
  <c r="AD82" i="18"/>
  <c r="J82" i="18"/>
  <c r="AX62" i="18"/>
  <c r="P124" i="1"/>
  <c r="AE124" i="1" s="1"/>
  <c r="AD124" i="1" s="1"/>
  <c r="AD62" i="18"/>
  <c r="J102" i="18"/>
  <c r="Q124"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Q61" i="1"/>
  <c r="BF12" i="18"/>
  <c r="BF32" i="18"/>
  <c r="AL12" i="18"/>
  <c r="R72" i="18"/>
  <c r="AV52" i="18"/>
  <c r="R92" i="18"/>
  <c r="AB52" i="18"/>
  <c r="AL32" i="18"/>
  <c r="AB92" i="18"/>
  <c r="R12" i="18"/>
  <c r="P61" i="1"/>
  <c r="AE61" i="1" s="1"/>
  <c r="AD61" i="1" s="1"/>
  <c r="AX30" i="18"/>
  <c r="AX90" i="18"/>
  <c r="T90" i="18"/>
  <c r="AN30" i="18"/>
  <c r="AD30" i="18"/>
  <c r="AX50" i="18"/>
  <c r="AN10" i="18"/>
  <c r="AD90" i="18"/>
  <c r="AD10" i="18"/>
  <c r="T10" i="18"/>
  <c r="AX70" i="18"/>
  <c r="AN50" i="18"/>
  <c r="T50" i="18"/>
  <c r="T30" i="18"/>
  <c r="J30" i="18"/>
  <c r="J50" i="18"/>
  <c r="AN70" i="18"/>
  <c r="AD70" i="18"/>
  <c r="J70" i="18"/>
  <c r="AX10" i="18"/>
  <c r="J90" i="18"/>
  <c r="P34" i="1"/>
  <c r="AE34" i="1" s="1"/>
  <c r="AD34" i="1" s="1"/>
  <c r="T70" i="18"/>
  <c r="AN90" i="18"/>
  <c r="Q34" i="1"/>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P19" i="1"/>
  <c r="AE19" i="1" s="1"/>
  <c r="AD19" i="1" s="1"/>
  <c r="Q19" i="1"/>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P37" i="1"/>
  <c r="AE37" i="1" s="1"/>
  <c r="AD37" i="1" s="1"/>
  <c r="Q37" i="1"/>
  <c r="AN60" i="18"/>
  <c r="T60" i="18"/>
  <c r="AD20" i="18"/>
  <c r="T100" i="18"/>
  <c r="AX40" i="18"/>
  <c r="AD80" i="18"/>
  <c r="AD40" i="18"/>
  <c r="J60" i="18"/>
  <c r="AX100" i="18"/>
  <c r="AD100" i="18"/>
  <c r="AN20" i="18"/>
  <c r="AN40" i="18"/>
  <c r="AN100" i="18"/>
  <c r="AX20" i="18"/>
  <c r="AD60" i="18"/>
  <c r="AX80" i="18"/>
  <c r="J40" i="18"/>
  <c r="AX60" i="18"/>
  <c r="T80" i="18"/>
  <c r="J20" i="18"/>
  <c r="T40" i="18"/>
  <c r="J100" i="18"/>
  <c r="AN80" i="18"/>
  <c r="Q109" i="1"/>
  <c r="P109" i="1"/>
  <c r="AE109" i="1" s="1"/>
  <c r="AD109" i="1" s="1"/>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P73" i="1"/>
  <c r="AE73" i="1" s="1"/>
  <c r="AD73" i="1" s="1"/>
  <c r="Q73" i="1"/>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P52" i="1"/>
  <c r="AE52" i="1" s="1"/>
  <c r="AD52" i="1" s="1"/>
  <c r="AF92" i="18"/>
  <c r="Q52" i="1"/>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82" i="1"/>
  <c r="AE82" i="1" s="1"/>
  <c r="AD82" i="1" s="1"/>
  <c r="Q82" i="1"/>
  <c r="BD46" i="18"/>
  <c r="AJ26" i="18"/>
  <c r="AJ46" i="18"/>
  <c r="Z66" i="18"/>
  <c r="P46" i="18"/>
  <c r="BD6" i="18"/>
  <c r="BD26" i="18"/>
  <c r="AT46" i="18"/>
  <c r="AT26" i="18"/>
  <c r="AJ6" i="18"/>
  <c r="AT66" i="18"/>
  <c r="AJ86" i="18"/>
  <c r="AJ66" i="18"/>
  <c r="AT6" i="18"/>
  <c r="Z86" i="18"/>
  <c r="P6" i="18"/>
  <c r="Z6" i="18"/>
  <c r="Z46" i="18"/>
  <c r="BD86" i="18"/>
  <c r="Z26" i="18"/>
  <c r="BD66" i="18"/>
  <c r="AT86" i="18"/>
  <c r="P26" i="18"/>
  <c r="P16" i="1"/>
  <c r="AE16" i="1" s="1"/>
  <c r="AD16" i="1" s="1"/>
  <c r="P66" i="18"/>
  <c r="Q16" i="1"/>
  <c r="P86" i="18"/>
  <c r="V41" i="19" l="1"/>
  <c r="P41" i="19"/>
  <c r="P141" i="19"/>
  <c r="M191" i="19"/>
  <c r="M141" i="19"/>
  <c r="M241" i="19"/>
  <c r="V91" i="19"/>
  <c r="M91" i="19"/>
  <c r="S191" i="19"/>
  <c r="J241" i="19"/>
  <c r="S91" i="19"/>
  <c r="J91" i="19"/>
  <c r="P191" i="19"/>
  <c r="S241" i="19"/>
  <c r="V141" i="19"/>
  <c r="M41" i="19"/>
  <c r="S141" i="19"/>
  <c r="J141" i="19"/>
  <c r="J191" i="19"/>
  <c r="V241" i="19"/>
  <c r="S41" i="19"/>
  <c r="J41" i="19"/>
  <c r="P91" i="19"/>
  <c r="AF109" i="1"/>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82" i="1"/>
  <c r="P72" i="19"/>
  <c r="S122" i="19"/>
  <c r="P122" i="19"/>
  <c r="S222" i="19"/>
  <c r="J72" i="19"/>
  <c r="M72" i="19"/>
  <c r="AF52" i="1"/>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AF19" i="1"/>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AF58" i="1"/>
  <c r="V13" i="19"/>
  <c r="P213" i="19"/>
  <c r="M63" i="19"/>
  <c r="S113" i="19"/>
  <c r="J13" i="19"/>
  <c r="P113" i="19"/>
  <c r="J63" i="19"/>
  <c r="V213" i="19"/>
  <c r="S163" i="19"/>
  <c r="V63" i="19"/>
  <c r="J163" i="19"/>
  <c r="S213" i="19"/>
  <c r="M113" i="19"/>
  <c r="M163" i="19"/>
  <c r="S63" i="19"/>
  <c r="M13" i="19"/>
  <c r="P63" i="19"/>
  <c r="M213" i="19"/>
  <c r="J213" i="19"/>
  <c r="P163" i="19"/>
  <c r="J113" i="19"/>
  <c r="S13" i="19"/>
  <c r="P13" i="19"/>
  <c r="AF28" i="1"/>
  <c r="V163" i="19"/>
  <c r="V113" i="19"/>
  <c r="S138" i="19"/>
  <c r="S238" i="19"/>
  <c r="M88" i="19"/>
  <c r="J138" i="19"/>
  <c r="V138" i="19"/>
  <c r="J88" i="19"/>
  <c r="V88" i="19"/>
  <c r="V188" i="19"/>
  <c r="AF100" i="1"/>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AF46" i="1"/>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AF133" i="1"/>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AF61" i="1"/>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AF40" i="1"/>
  <c r="M118" i="19"/>
  <c r="V208" i="19"/>
  <c r="P8" i="19"/>
  <c r="J8" i="19"/>
  <c r="P108" i="19"/>
  <c r="AF13" i="1"/>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AF73" i="1"/>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AF85" i="1"/>
  <c r="M83" i="19"/>
  <c r="V62" i="19"/>
  <c r="S12" i="19"/>
  <c r="J112" i="19"/>
  <c r="S112" i="19"/>
  <c r="V12" i="19"/>
  <c r="P112" i="19"/>
  <c r="P162" i="19"/>
  <c r="AF25" i="1"/>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S184" i="19"/>
  <c r="P134" i="19"/>
  <c r="J234" i="19"/>
  <c r="J84" i="19"/>
  <c r="P34" i="19"/>
  <c r="P184" i="19"/>
  <c r="V234" i="19"/>
  <c r="V34" i="19"/>
  <c r="V134" i="19"/>
  <c r="V84" i="19"/>
  <c r="J184" i="19"/>
  <c r="P234" i="19"/>
  <c r="S134" i="19"/>
  <c r="M234" i="19"/>
  <c r="S234" i="19"/>
  <c r="P84" i="19"/>
  <c r="S84" i="19"/>
  <c r="M84" i="19"/>
  <c r="S34" i="19"/>
  <c r="J34" i="19"/>
  <c r="M184" i="19"/>
  <c r="M134" i="19"/>
  <c r="V184" i="19"/>
  <c r="AF88" i="1"/>
  <c r="J134" i="19"/>
  <c r="M34" i="19"/>
  <c r="V116" i="19"/>
  <c r="M116" i="19"/>
  <c r="J216" i="19"/>
  <c r="M66" i="19"/>
  <c r="AF34" i="1"/>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AF118" i="1"/>
  <c r="S144" i="19"/>
  <c r="M144" i="19"/>
  <c r="S44" i="19"/>
  <c r="M244" i="19"/>
  <c r="M44" i="19"/>
  <c r="J144" i="19"/>
  <c r="V21" i="19"/>
  <c r="J221" i="19"/>
  <c r="M71" i="19"/>
  <c r="M171" i="19"/>
  <c r="M121" i="19"/>
  <c r="V121" i="19"/>
  <c r="P121" i="19"/>
  <c r="S171" i="19"/>
  <c r="V171" i="19"/>
  <c r="J171" i="19"/>
  <c r="S21" i="19"/>
  <c r="P221" i="19"/>
  <c r="J21" i="19"/>
  <c r="P71" i="19"/>
  <c r="V221" i="19"/>
  <c r="AF49" i="1"/>
  <c r="S71" i="19"/>
  <c r="V71" i="19"/>
  <c r="S121" i="19"/>
  <c r="M221" i="19"/>
  <c r="P21" i="19"/>
  <c r="J121" i="19"/>
  <c r="P171" i="19"/>
  <c r="J71" i="19"/>
  <c r="S221" i="19"/>
  <c r="M21" i="19"/>
  <c r="J151" i="19"/>
  <c r="V101" i="19"/>
  <c r="M201" i="19"/>
  <c r="M51" i="19"/>
  <c r="S251" i="19"/>
  <c r="S151" i="19"/>
  <c r="J51" i="19"/>
  <c r="AF139" i="1"/>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AF124" i="1"/>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112" i="1"/>
  <c r="P92" i="19"/>
  <c r="P42" i="19"/>
  <c r="V139" i="19"/>
  <c r="M89" i="19"/>
  <c r="P139" i="19"/>
  <c r="M189" i="19"/>
  <c r="AF103" i="1"/>
  <c r="M139" i="19"/>
  <c r="P39" i="19"/>
  <c r="S189" i="19"/>
  <c r="J189" i="19"/>
  <c r="S89" i="19"/>
  <c r="J89" i="19"/>
  <c r="S239" i="19"/>
  <c r="V239" i="19"/>
  <c r="V39" i="19"/>
  <c r="M39" i="19"/>
  <c r="P239" i="19"/>
  <c r="V189" i="19"/>
  <c r="P89" i="19"/>
  <c r="S39" i="19"/>
  <c r="M239" i="19"/>
  <c r="S139" i="19"/>
  <c r="J139" i="19"/>
  <c r="J39" i="19"/>
  <c r="P189" i="19"/>
  <c r="J239" i="19"/>
  <c r="V89" i="19"/>
  <c r="AE78" i="1"/>
  <c r="AD78" i="1" s="1"/>
  <c r="AE76" i="1"/>
  <c r="J131" i="19"/>
  <c r="J31" i="19"/>
  <c r="S181" i="19"/>
  <c r="V131" i="19"/>
  <c r="P81" i="19"/>
  <c r="S131" i="19"/>
  <c r="P131" i="19"/>
  <c r="J181" i="19"/>
  <c r="M31" i="19"/>
  <c r="V31" i="19"/>
  <c r="S31" i="19"/>
  <c r="S231" i="19"/>
  <c r="AF79" i="1"/>
  <c r="J231" i="19"/>
  <c r="M181" i="19"/>
  <c r="S81" i="19"/>
  <c r="P181" i="19"/>
  <c r="V181" i="19"/>
  <c r="J81" i="19"/>
  <c r="M231" i="19"/>
  <c r="V231" i="19"/>
  <c r="P231" i="19"/>
  <c r="M131" i="19"/>
  <c r="M81" i="19"/>
  <c r="P31" i="19"/>
  <c r="V81" i="19"/>
  <c r="J207" i="19"/>
  <c r="V7" i="19"/>
  <c r="J7" i="19"/>
  <c r="P107" i="19"/>
  <c r="AF10" i="1"/>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AF106" i="1"/>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AF127" i="1"/>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AF37" i="1"/>
  <c r="V17" i="19"/>
  <c r="P167" i="19"/>
  <c r="V93" i="19"/>
  <c r="M143" i="19"/>
  <c r="M193" i="19"/>
  <c r="S143" i="19"/>
  <c r="P43" i="19"/>
  <c r="J43" i="19"/>
  <c r="S243" i="19"/>
  <c r="AF115" i="1"/>
  <c r="J193" i="19"/>
  <c r="P193" i="19"/>
  <c r="V43" i="19"/>
  <c r="P143" i="19"/>
  <c r="J243" i="19"/>
  <c r="M43" i="19"/>
  <c r="P93" i="19"/>
  <c r="V243" i="19"/>
  <c r="V193" i="19"/>
  <c r="M93" i="19"/>
  <c r="S43" i="19"/>
  <c r="P243" i="19"/>
  <c r="S193" i="19"/>
  <c r="J143" i="19"/>
  <c r="J93" i="19"/>
  <c r="M243" i="19"/>
  <c r="V143" i="19"/>
  <c r="S93" i="19"/>
  <c r="V211" i="19"/>
  <c r="J111" i="19"/>
  <c r="S111" i="19"/>
  <c r="P61" i="19"/>
  <c r="S11" i="19"/>
  <c r="S211" i="19"/>
  <c r="V161" i="19"/>
  <c r="M61" i="19"/>
  <c r="V11" i="19"/>
  <c r="M211" i="19"/>
  <c r="V111" i="19"/>
  <c r="J161" i="19"/>
  <c r="S161" i="19"/>
  <c r="J211" i="19"/>
  <c r="M111" i="19"/>
  <c r="P111" i="19"/>
  <c r="J61" i="19"/>
  <c r="J11" i="19"/>
  <c r="V61" i="19"/>
  <c r="P161" i="19"/>
  <c r="AF22" i="1"/>
  <c r="M161" i="19"/>
  <c r="S61" i="19"/>
  <c r="M11" i="19"/>
  <c r="P211" i="19"/>
  <c r="P1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AF121" i="1"/>
  <c r="M245" i="19"/>
  <c r="J37" i="19"/>
  <c r="M187" i="19"/>
  <c r="S187" i="19"/>
  <c r="S237" i="19"/>
  <c r="J87" i="19"/>
  <c r="S37" i="19"/>
  <c r="AF97" i="1"/>
  <c r="P187" i="19"/>
  <c r="P237" i="19"/>
  <c r="P37" i="19"/>
  <c r="M37" i="19"/>
  <c r="J237" i="19"/>
  <c r="V237" i="19"/>
  <c r="J187" i="19"/>
  <c r="M137" i="19"/>
  <c r="V87" i="19"/>
  <c r="M87" i="19"/>
  <c r="J137" i="19"/>
  <c r="V137" i="19"/>
  <c r="S87" i="19"/>
  <c r="V37" i="19"/>
  <c r="V187" i="19"/>
  <c r="S137" i="19"/>
  <c r="M237" i="19"/>
  <c r="P137" i="19"/>
  <c r="P87" i="19"/>
  <c r="V14" i="19"/>
  <c r="V164" i="19"/>
  <c r="J14" i="19"/>
  <c r="J114" i="19"/>
  <c r="AF31" i="1"/>
  <c r="J214" i="19"/>
  <c r="J64" i="19"/>
  <c r="V64" i="19"/>
  <c r="S114" i="19"/>
  <c r="M164" i="19"/>
  <c r="S164" i="19"/>
  <c r="S64" i="19"/>
  <c r="P114" i="19"/>
  <c r="S14" i="19"/>
  <c r="J164" i="19"/>
  <c r="P164" i="19"/>
  <c r="S214" i="19"/>
  <c r="V114" i="19"/>
  <c r="M214" i="19"/>
  <c r="M64" i="19"/>
  <c r="V214" i="19"/>
  <c r="P64" i="19"/>
  <c r="P14" i="19"/>
  <c r="M114" i="19"/>
  <c r="P214" i="19"/>
  <c r="M14" i="19"/>
  <c r="V223" i="19"/>
  <c r="M173" i="19"/>
  <c r="AF55"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67" i="1"/>
  <c r="M177" i="19"/>
  <c r="J177" i="19"/>
  <c r="P109" i="19"/>
  <c r="V159" i="19"/>
  <c r="M109" i="19"/>
  <c r="J9" i="19"/>
  <c r="S59" i="19"/>
  <c r="V209" i="19"/>
  <c r="P9" i="19"/>
  <c r="J209" i="19"/>
  <c r="P159" i="19"/>
  <c r="M59" i="19"/>
  <c r="P209" i="19"/>
  <c r="V9" i="19"/>
  <c r="P59" i="19"/>
  <c r="J159" i="19"/>
  <c r="S209" i="19"/>
  <c r="S159" i="19"/>
  <c r="M9" i="19"/>
  <c r="J109" i="19"/>
  <c r="V59" i="19"/>
  <c r="M209" i="19"/>
  <c r="S9" i="19"/>
  <c r="AF16" i="1"/>
  <c r="S109" i="19"/>
  <c r="J59" i="19"/>
  <c r="M159" i="19"/>
  <c r="V109" i="19"/>
  <c r="P150" i="19"/>
  <c r="M200" i="19"/>
  <c r="M50" i="19"/>
  <c r="J250" i="19"/>
  <c r="S50" i="19"/>
  <c r="M150" i="19"/>
  <c r="AF136" i="1"/>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AF91" i="1"/>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AF142" i="1"/>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130"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64"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43"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AF70" i="1"/>
  <c r="V28" i="19"/>
  <c r="J28" i="19"/>
  <c r="V178" i="19"/>
  <c r="AD76" i="1" l="1"/>
  <c r="AE77" i="1"/>
  <c r="AD77" i="1" s="1"/>
  <c r="U230" i="19"/>
  <c r="L180" i="19"/>
  <c r="U30" i="19"/>
  <c r="R30" i="19"/>
  <c r="R230" i="19"/>
  <c r="X130" i="19"/>
  <c r="R130" i="19"/>
  <c r="R180" i="19"/>
  <c r="L30" i="19"/>
  <c r="O80" i="19"/>
  <c r="U130" i="19"/>
  <c r="L80" i="19"/>
  <c r="R80" i="19"/>
  <c r="O130" i="19"/>
  <c r="L130" i="19"/>
  <c r="L230" i="19"/>
  <c r="O230" i="19"/>
  <c r="O180" i="19"/>
  <c r="X80" i="19"/>
  <c r="AF78"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77" i="1"/>
  <c r="K80" i="19"/>
  <c r="M30" i="19"/>
  <c r="V230" i="19"/>
  <c r="S230" i="19"/>
  <c r="J30" i="19"/>
  <c r="S180" i="19"/>
  <c r="V30" i="19"/>
  <c r="S80" i="19"/>
  <c r="S30" i="19"/>
  <c r="J130" i="19"/>
  <c r="P130" i="19"/>
  <c r="V130" i="19"/>
  <c r="S130" i="19"/>
  <c r="J230" i="19"/>
  <c r="P80" i="19"/>
  <c r="P230" i="19"/>
  <c r="M130" i="19"/>
  <c r="AF76" i="1"/>
  <c r="V80" i="19"/>
  <c r="M180" i="19"/>
  <c r="V180" i="19"/>
  <c r="M230" i="19"/>
  <c r="M80" i="19"/>
  <c r="J180" i="19"/>
  <c r="P30" i="19"/>
  <c r="J80" i="19"/>
  <c r="P180"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<sst xmlns="http://schemas.openxmlformats.org/spreadsheetml/2006/main" count="1509" uniqueCount="602">
  <si>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</si>
  <si>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</si>
  <si>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</si>
  <si>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</si>
  <si>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</si>
  <si>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</si>
  <si>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</si>
  <si>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</si>
  <si>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</si>
  <si>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</si>
  <si>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</si>
  <si>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</si>
  <si>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</si>
  <si>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</si>
  <si>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</si>
  <si>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</si>
  <si>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</si>
  <si>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</si>
  <si>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</si>
  <si>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</si>
  <si>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</si>
  <si>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</si>
  <si>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</si>
  <si>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</si>
  <si>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</si>
  <si>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</si>
  <si>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</si>
  <si>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</si>
  <si>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</si>
  <si>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</si>
  <si>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</si>
  <si>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</si>
  <si>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</si>
  <si>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</si>
  <si>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</si>
  <si>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</si>
  <si>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</si>
  <si>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</si>
  <si>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</si>
  <si>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</si>
  <si>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</si>
  <si>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</si>
  <si>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</si>
  <si>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</si>
  <si>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</si>
  <si>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</si>
  <si>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</si>
  <si>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</si>
  <si>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</si>
  <si>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</si>
  <si>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</si>
  <si>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</si>
  <si>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</si>
  <si>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</si>
  <si>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</si>
  <si>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</si>
  <si>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</si>
  <si>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</si>
  <si>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</si>
  <si>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</si>
  <si>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</si>
  <si>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</si>
  <si>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</si>
  <si>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</si>
  <si>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</si>
  <si>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</si>
  <si>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</si>
  <si>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</si>
  <si>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</si>
  <si>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</si>
  <si>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</si>
  <si>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</si>
  <si>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</si>
  <si>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</si>
  <si>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</si>
  <si>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</si>
  <si>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</si>
  <si>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</si>
  <si>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</si>
  <si>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</si>
  <si>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</si>
  <si>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</si>
  <si>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</si>
  <si>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</si>
  <si>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</si>
  <si>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</si>
  <si>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</si>
  <si>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</si>
  <si>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</si>
  <si>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</si>
  <si>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</si>
  <si>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</si>
  <si>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</si>
  <si>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</si>
  <si>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</si>
  <si>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</si>
  <si>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</si>
  <si>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</si>
  <si>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</si>
  <si>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</si>
  <si>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</si>
  <si>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</si>
  <si>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</si>
  <si>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</si>
  <si>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</si>
  <si>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</si>
  <si>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</si>
  <si>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</si>
  <si>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</si>
  <si>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</si>
  <si>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</si>
  <si>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</si>
  <si>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</si>
  <si>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</si>
  <si>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</si>
  <si>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</si>
  <si>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</si>
  <si>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</si>
  <si>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</si>
  <si>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</si>
  <si>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</si>
  <si>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</si>
  <si>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</si>
  <si>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</si>
  <si>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</si>
  <si>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</si>
  <si>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</si>
  <si>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</si>
  <si>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</si>
  <si>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</si>
  <si>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</si>
  <si>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</si>
  <si>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</si>
  <si>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</si>
  <si>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</si>
  <si>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</si>
  <si>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</si>
  <si>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</si>
  <si>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</si>
  <si>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</si>
  <si>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</si>
  <si>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</si>
  <si>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</si>
  <si>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</si>
  <si>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</si>
  <si>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</si>
  <si>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</si>
  <si>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</si>
  <si>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</si>
  <si>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</si>
  <si>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</si>
  <si>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</si>
  <si>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</si>
  <si>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</si>
  <si>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</si>
  <si>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</si>
  <si>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</si>
  <si>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</si>
  <si>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</si>
  <si>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</si>
  <si>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</si>
  <si>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</si>
  <si>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</si>
  <si>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</si>
  <si>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</si>
  <si>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</si>
  <si>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</si>
  <si>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</si>
  <si>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</si>
  <si>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</si>
  <si>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</si>
  <si>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</si>
  <si>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</si>
  <si>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</si>
  <si>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</si>
  <si>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</si>
  <si>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</si>
  <si>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</si>
  <si>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</si>
  <si>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</si>
  <si>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</si>
  <si>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</si>
  <si>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</si>
  <si>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</si>
  <si>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</si>
  <si>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</si>
  <si>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</si>
  <si>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</si>
  <si>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</si>
  <si>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</si>
  <si>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</si>
  <si>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</si>
  <si>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</si>
  <si>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</si>
  <si>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</si>
  <si>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</si>
  <si>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</si>
  <si>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</si>
  <si>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</si>
  <si>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</si>
  <si>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</si>
  <si>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</si>
  <si>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</si>
  <si>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</si>
  <si>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</si>
  <si>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</si>
  <si>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</si>
  <si>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</si>
  <si>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</si>
  <si>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</si>
  <si>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</si>
  <si>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</si>
  <si>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</si>
  <si>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</si>
  <si>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</si>
  <si>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</si>
  <si>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</si>
  <si>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</si>
  <si>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</si>
  <si>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</si>
  <si>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</si>
  <si>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</si>
  <si>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</si>
  <si>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</si>
  <si>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</si>
  <si>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</si>
  <si>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</si>
  <si>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</si>
  <si>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</si>
  <si>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</si>
  <si>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</si>
  <si>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</si>
  <si>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</si>
  <si>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</si>
  <si>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</si>
  <si>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</si>
  <si>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</si>
  <si>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</si>
  <si>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</si>
  <si>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</si>
  <si>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</si>
  <si>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</si>
  <si>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</si>
  <si>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</si>
  <si>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</si>
  <si>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</si>
  <si>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</si>
  <si>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</si>
  <si>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</si>
  <si>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</si>
  <si>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</si>
  <si>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</si>
  <si>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</si>
  <si>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</si>
  <si>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</si>
  <si>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</si>
  <si>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</si>
  <si>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</si>
  <si>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</si>
  <si>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</si>
  <si>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</si>
  <si>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</si>
  <si>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</si>
  <si>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</si>
  <si>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</si>
  <si>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</si>
  <si>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</si>
  <si>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</si>
  <si>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</si>
  <si>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</si>
  <si>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</si>
  <si>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</si>
  <si>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</si>
  <si>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</si>
  <si>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</si>
  <si>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</si>
  <si>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</si>
  <si>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</si>
  <si>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</si>
  <si>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</si>
  <si>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</si>
  <si>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</si>
  <si>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</si>
  <si>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</si>
  <si>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</si>
  <si>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</si>
  <si>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</si>
  <si>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</si>
  <si>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</si>
  <si>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</si>
  <si>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</si>
  <si>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</si>
  <si>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</si>
  <si>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</si>
  <si>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</si>
  <si>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</si>
  <si>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</si>
  <si>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</si>
  <si>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</si>
  <si>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</si>
  <si>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</si>
  <si>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</si>
  <si>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</si>
  <si>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</si>
  <si>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</si>
  <si>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</si>
  <si>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</si>
  <si>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</si>
  <si>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</si>
  <si>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</si>
  <si>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</si>
  <si>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</si>
  <si>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</si>
  <si>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</si>
  <si>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</si>
  <si>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</si>
  <si>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</si>
  <si>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</si>
  <si>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</si>
  <si>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</si>
  <si>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</si>
  <si>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</si>
  <si>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</si>
  <si>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</si>
  <si>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</si>
  <si>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</si>
  <si>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</si>
  <si>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</si>
  <si>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</si>
  <si>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</si>
  <si>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</si>
  <si>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</si>
  <si>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</si>
  <si>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</si>
  <si>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</si>
  <si>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</si>
  <si>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</si>
  <si>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</si>
  <si>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</si>
  <si>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</si>
  <si>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</si>
  <si>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</si>
  <si>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</si>
  <si>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</si>
  <si>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</si>
  <si>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</si>
  <si>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</si>
  <si>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</si>
  <si>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</si>
  <si>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</si>
  <si>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</si>
  <si>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</si>
  <si>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</si>
  <si>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</si>
  <si>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</si>
  <si>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</si>
  <si>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</si>
  <si>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</si>
  <si>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</si>
  <si>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</si>
  <si>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</si>
  <si>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</si>
  <si>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</si>
  <si>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</si>
  <si>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</si>
  <si>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</si>
  <si>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</si>
  <si>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</si>
  <si>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</si>
  <si>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</si>
  <si>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</si>
  <si>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</si>
  <si>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</si>
  <si>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</si>
  <si>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</si>
  <si>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</si>
  <si>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</si>
  <si>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</si>
  <si>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</si>
  <si>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</si>
  <si>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</si>
  <si>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</si>
  <si>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</si>
  <si>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</si>
  <si>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</si>
  <si>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</si>
  <si>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</si>
  <si>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</si>
  <si>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</si>
  <si>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</si>
  <si>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</si>
  <si>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</si>
  <si>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</si>
  <si>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</si>
  <si>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</si>
  <si>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</si>
  <si>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</si>
  <si>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</si>
  <si>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</si>
  <si>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</si>
  <si>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</si>
  <si>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</si>
  <si>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</si>
  <si>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</si>
  <si>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</si>
  <si>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</si>
  <si>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</si>
  <si>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</si>
  <si>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</si>
  <si>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</si>
  <si>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</si>
  <si>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</si>
  <si>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</si>
  <si>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</si>
  <si>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</si>
  <si>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</si>
  <si>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</si>
  <si>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</si>
  <si>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</si>
  <si>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</si>
  <si>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</si>
  <si>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</si>
  <si>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</si>
  <si>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</si>
  <si>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</si>
  <si>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</si>
  <si>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</si>
  <si>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</si>
  <si>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</si>
  <si>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</si>
  <si>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</si>
  <si>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</si>
  <si>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</si>
  <si>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</si>
  <si>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</si>
  <si>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</si>
  <si>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</si>
  <si>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</si>
  <si>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</si>
  <si>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</si>
  <si>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</si>
  <si>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</si>
  <si>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</si>
  <si>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</si>
  <si>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</si>
  <si>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</si>
  <si>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</si>
  <si>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</si>
  <si>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</si>
  <si>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</si>
  <si>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</si>
  <si>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</si>
  <si>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</si>
  <si>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</si>
  <si>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</si>
  <si>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</si>
  <si>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</si>
  <si>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</si>
  <si>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</si>
  <si>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</si>
  <si>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</si>
  <si>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</si>
  <si>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</si>
  <si>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</si>
  <si>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</si>
  <si>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</si>
  <si>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</si>
  <si>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</si>
  <si>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</si>
  <si>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</si>
  <si>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</si>
  <si>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</si>
  <si>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</si>
  <si>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</si>
  <si>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</si>
  <si>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</si>
  <si>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</si>
  <si>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</si>
  <si>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</si>
  <si>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</si>
  <si>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</si>
  <si>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</si>
  <si>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</si>
  <si>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</si>
  <si>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</si>
  <si>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</si>
  <si>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</si>
  <si>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</si>
  <si>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</si>
  <si>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</si>
  <si>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</si>
  <si>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</si>
  <si>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</si>
  <si>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</si>
  <si>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</si>
  <si>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</si>
  <si>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</si>
  <si>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</si>
  <si>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</si>
  <si>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</si>
  <si>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</si>
  <si>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</si>
  <si>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</si>
  <si>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</si>
  <si>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</si>
  <si>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</si>
  <si>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</si>
  <si>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</si>
  <si>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</si>
  <si>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</si>
  <si>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</si>
  <si>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</si>
  <si>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</si>
  <si>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</si>
  <si>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</si>
  <si>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</si>
  <si>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</si>
  <si>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</si>
  <si>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</si>
  <si>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</si>
  <si>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</si>
  <si>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</si>
  <si>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</si>
  <si>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</si>
  <si>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</si>
  <si>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</si>
  <si>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</si>
  <si>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</si>
  <si>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</si>
  <si>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</si>
  <si>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</si>
  <si>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</si>
  <si>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</si>
  <si>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</si>
  <si>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</si>
  <si>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</si>
  <si>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</si>
  <si>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</si>
  <si>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</si>
  <si>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</si>
  <si>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</si>
  <si>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</si>
  <si>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</si>
  <si>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</si>
  <si>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</si>
  <si>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</si>
  <si>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</si>
  <si>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</si>
  <si>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</si>
  <si>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</si>
  <si>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</si>
  <si>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</si>
  <si>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</si>
  <si>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</si>
  <si>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</si>
  <si>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</si>
  <si>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</si>
  <si>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</si>
  <si>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</si>
  <si>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</si>
  <si>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</si>
  <si>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</si>
  <si>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</si>
  <si>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</si>
  <si>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</si>
  <si>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</si>
  <si>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</si>
  <si>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</si>
  <si>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</si>
  <si>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</si>
  <si>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</si>
  <si>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</si>
  <si>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</si>
  <si>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</si>
  <si>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</si>
  <si>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</si>
  <si>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</si>
  <si>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</si>
  <si>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</si>
  <si>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</si>
  <si>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</si>
  <si>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</si>
  <si>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</si>
  <si>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</si>
  <si>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</si>
  <si>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</si>
  <si>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Acción de Contingencia ante posible materialización</t>
  </si>
  <si>
    <t>Generar espacios con los involucrados, para realizar el levantamiento de la información, documentarla, publicarla y socializarla.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</si>
  <si>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</si>
  <si>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</si>
  <si>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</si>
  <si>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</si>
  <si>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</si>
  <si>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</si>
  <si>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areas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</si>
  <si>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</si>
  <si>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</si>
  <si>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</si>
  <si>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</si>
  <si>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Mapa Riesgos Institucional Empresa de Renovación y Desarrollo Urbano de Bogotá - 2023</t>
  </si>
  <si>
    <t>Cada vez que se actualice un documento perteneciente al Sistema Integrado de Gestión, los profesionales de la Subgerencia de Planeación y Administración de Proyectos enviarán un correo electrónico al líder del proceso y líderes operativos indicando que, si el documento actualizado impacta los activos de conocimiento, se deberá realizar la respectiva actualización de la información en el Mapa de Conocimiento a través de los instrumentos definidos y con el el acompañamiento de la Subgerencia.</t>
  </si>
  <si>
    <t>Cada vez que los Líderes de proceso requieran modificar su mapa de conocimiento, los profesionales de la Subgerencia de Planeación y Administración de Proyectos realiza el debido acompañamiento y alimenta el Mapa de conocimiento en la intranet con la información validada. De otra parte, y como Segunda Línea de Defensa, los profesionales de la Subgerencia de Planeación y Administración de Proyectos realizan un monitoreo semestral para contribuir a las acciones que promuevan la mejora de la Política de Gestión del Conocimiento y la Innovación en el marco de MIPG, y estos resultados consolidados a través del índice de actualización se socializan a través del Comité Institucional de Gestión y Desempeño de manera cuatrimestral para que los Líderes de proceso adelanten las acciones que correspondan.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</si>
</sst>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6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5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Border="1" applyAlignment="1" applyProtection="1">
      <alignment horizontal="center" vertic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1"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1" xfId="0" applyFont="1" applyFill="1" applyBorder="1" applyAlignment="1">
      <alignment horizontal="justify" vertical="center" wrapText="1"/>
    </xf>
    <xf numFmtId="0" fontId="6" fillId="0" borderId="81"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2" xfId="0" applyFont="1" applyFill="1" applyBorder="1" applyAlignment="1" applyProtection="1">
      <alignment horizontal="justify" vertical="center" wrapText="1"/>
      <protection locked="0"/>
    </xf>
    <xf numFmtId="0" fontId="3" fillId="3" borderId="82" xfId="0" applyFont="1" applyFill="1" applyBorder="1" applyAlignment="1" applyProtection="1">
      <alignment horizontal="center" vertical="center"/>
      <protection locked="0"/>
    </xf>
    <xf numFmtId="165" fontId="3" fillId="3" borderId="82"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2" xfId="0" applyFont="1" applyFill="1" applyBorder="1" applyAlignment="1" applyProtection="1">
      <alignment horizontal="justify" vertical="center" wrapText="1"/>
      <protection locked="0"/>
    </xf>
    <xf numFmtId="0" fontId="6" fillId="3" borderId="81" xfId="0" applyFont="1" applyFill="1" applyBorder="1" applyAlignment="1">
      <alignment horizontal="justify" vertical="center" wrapText="1"/>
    </xf>
    <xf numFmtId="0" fontId="3" fillId="3" borderId="81" xfId="0" applyFont="1" applyFill="1" applyBorder="1" applyAlignment="1">
      <alignment horizontal="center" vertical="center" wrapText="1"/>
    </xf>
    <xf numFmtId="0" fontId="3" fillId="3" borderId="81" xfId="0" applyFont="1" applyFill="1" applyBorder="1" applyAlignment="1">
      <alignment horizontal="justify" vertical="center" wrapText="1"/>
    </xf>
    <xf numFmtId="0" fontId="3" fillId="3" borderId="81" xfId="0" applyFont="1" applyFill="1" applyBorder="1" applyAlignment="1">
      <alignment horizontal="center" vertical="center"/>
    </xf>
    <xf numFmtId="0" fontId="48" fillId="3" borderId="81"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0" fillId="0" borderId="2" xfId="0" applyFont="1" applyFill="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Fill="1" applyBorder="1" applyAlignment="1" applyProtection="1">
      <alignment horizontal="justify" vertical="center" wrapText="1"/>
      <protection locked="0"/>
    </xf>
    <xf numFmtId="0" fontId="59" fillId="0" borderId="2" xfId="0" applyFont="1" applyFill="1" applyBorder="1" applyAlignment="1" applyProtection="1">
      <alignment horizontal="center" vertical="center"/>
      <protection locked="0"/>
    </xf>
    <xf numFmtId="14" fontId="59" fillId="0" borderId="2" xfId="0" applyNumberFormat="1"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pplyProtection="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59" fillId="0" borderId="0" xfId="0" applyFont="1" applyFill="1" applyAlignment="1">
      <alignment vertical="center"/>
    </xf>
    <xf numFmtId="0" fontId="3" fillId="0" borderId="81" xfId="0" applyFont="1" applyFill="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0" fontId="48" fillId="0" borderId="0" xfId="0" applyFont="1" applyFill="1" applyAlignment="1">
      <alignment vertical="center"/>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6" fillId="3" borderId="0" xfId="0" applyFont="1" applyFill="1" applyAlignment="1">
      <alignment horizontal="center" vertical="center"/>
    </xf>
    <xf numFmtId="9" fontId="6" fillId="0" borderId="4" xfId="0" applyNumberFormat="1" applyFont="1" applyBorder="1" applyAlignment="1" applyProtection="1">
      <alignment horizontal="center" vertical="center" wrapText="1"/>
      <protection hidden="1"/>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2" fillId="0" borderId="75" xfId="0" applyFont="1" applyBorder="1" applyAlignment="1">
      <alignment horizontal="center" vertical="center" wrapText="1"/>
    </xf>
    <xf numFmtId="0" fontId="42" fillId="0" borderId="0" xfId="0" applyFont="1" applyBorder="1" applyAlignment="1">
      <alignment horizontal="center" vertical="center"/>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Border="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Border="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hidden="1"/>
    </xf>
    <xf numFmtId="0" fontId="52" fillId="0" borderId="8" xfId="0" applyFont="1" applyFill="1" applyBorder="1" applyAlignment="1" applyProtection="1">
      <alignment horizontal="center" vertical="center" wrapText="1"/>
      <protection hidden="1"/>
    </xf>
    <xf numFmtId="0" fontId="52" fillId="0" borderId="5" xfId="0" applyFont="1" applyFill="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6" fillId="0" borderId="8" xfId="0" applyFont="1" applyBorder="1" applyAlignment="1" applyProtection="1">
      <alignment horizontal="center" vertical="center"/>
    </xf>
    <xf numFmtId="0" fontId="48" fillId="0" borderId="4"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 xfId="0" applyFont="1" applyBorder="1" applyAlignment="1" applyProtection="1">
      <alignment horizontal="justify" vertical="center" wrapText="1"/>
    </xf>
    <xf numFmtId="0" fontId="48" fillId="0" borderId="8" xfId="0" applyFont="1" applyBorder="1" applyAlignment="1" applyProtection="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0" borderId="4"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xf>
    <xf numFmtId="0" fontId="6" fillId="0" borderId="8" xfId="0" applyFont="1" applyBorder="1" applyAlignment="1" applyProtection="1">
      <alignment horizontal="justify"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4" xfId="0" quotePrefix="1"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0" borderId="5" xfId="0" applyFont="1" applyBorder="1" applyAlignment="1" applyProtection="1">
      <alignment horizontal="justify" vertical="center" wrapText="1"/>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18" fillId="10" borderId="0" xfId="0" applyFont="1" applyFill="1" applyAlignment="1">
      <alignment horizontal="center" vertical="center" textRotation="90" wrapText="1" readingOrder="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3" borderId="0"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2" borderId="0" xfId="0" applyFont="1" applyFill="1" applyBorder="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20" fillId="5" borderId="13"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3" xfId="0" applyFont="1" applyBorder="1" applyAlignment="1">
      <alignment horizontal="center" vertical="center"/>
    </xf>
    <xf numFmtId="0" fontId="20" fillId="5" borderId="17"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554">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2553" dataDxfId="2552">
  <autoFilter ref="B209:C219"/>
  <tableColumns count="2">
    <tableColumn id="1" name="Criterios" dataDxfId="2551"/>
    <tableColumn id="2" name="Subcriterios" dataDxfId="255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39" t="s">
        <v>140</v>
      </c>
      <c r="C2" s="240"/>
      <c r="D2" s="240"/>
      <c r="E2" s="240"/>
      <c r="F2" s="240"/>
      <c r="G2" s="240"/>
      <c r="H2" s="241"/>
    </row>
    <row r="3" spans="2:8" x14ac:dyDescent="0.25">
      <c r="B3" s="42"/>
      <c r="C3" s="43"/>
      <c r="D3" s="43"/>
      <c r="E3" s="43"/>
      <c r="F3" s="43"/>
      <c r="G3" s="43"/>
      <c r="H3" s="44"/>
    </row>
    <row r="4" spans="2:8" ht="63" customHeight="1" x14ac:dyDescent="0.25">
      <c r="B4" s="242" t="s">
        <v>183</v>
      </c>
      <c r="C4" s="243"/>
      <c r="D4" s="243"/>
      <c r="E4" s="243"/>
      <c r="F4" s="243"/>
      <c r="G4" s="243"/>
      <c r="H4" s="244"/>
    </row>
    <row r="5" spans="2:8" ht="63" customHeight="1" x14ac:dyDescent="0.25">
      <c r="B5" s="245"/>
      <c r="C5" s="246"/>
      <c r="D5" s="246"/>
      <c r="E5" s="246"/>
      <c r="F5" s="246"/>
      <c r="G5" s="246"/>
      <c r="H5" s="247"/>
    </row>
    <row r="6" spans="2:8" ht="16.5" x14ac:dyDescent="0.25">
      <c r="B6" s="248" t="s">
        <v>138</v>
      </c>
      <c r="C6" s="249"/>
      <c r="D6" s="249"/>
      <c r="E6" s="249"/>
      <c r="F6" s="249"/>
      <c r="G6" s="249"/>
      <c r="H6" s="250"/>
    </row>
    <row r="7" spans="2:8" ht="95.25" customHeight="1" x14ac:dyDescent="0.25">
      <c r="B7" s="258" t="s">
        <v>143</v>
      </c>
      <c r="C7" s="259"/>
      <c r="D7" s="259"/>
      <c r="E7" s="259"/>
      <c r="F7" s="259"/>
      <c r="G7" s="259"/>
      <c r="H7" s="260"/>
    </row>
    <row r="8" spans="2:8" ht="16.5" x14ac:dyDescent="0.25">
      <c r="B8" s="79"/>
      <c r="C8" s="80"/>
      <c r="D8" s="80"/>
      <c r="E8" s="80"/>
      <c r="F8" s="80"/>
      <c r="G8" s="80"/>
      <c r="H8" s="81"/>
    </row>
    <row r="9" spans="2:8" ht="16.5" customHeight="1" x14ac:dyDescent="0.25">
      <c r="B9" s="251" t="s">
        <v>176</v>
      </c>
      <c r="C9" s="252"/>
      <c r="D9" s="252"/>
      <c r="E9" s="252"/>
      <c r="F9" s="252"/>
      <c r="G9" s="252"/>
      <c r="H9" s="253"/>
    </row>
    <row r="10" spans="2:8" ht="44.25" customHeight="1" x14ac:dyDescent="0.25">
      <c r="B10" s="251"/>
      <c r="C10" s="252"/>
      <c r="D10" s="252"/>
      <c r="E10" s="252"/>
      <c r="F10" s="252"/>
      <c r="G10" s="252"/>
      <c r="H10" s="253"/>
    </row>
    <row r="11" spans="2:8" ht="15.75" thickBot="1" x14ac:dyDescent="0.3">
      <c r="B11" s="67"/>
      <c r="C11" s="70"/>
      <c r="D11" s="75"/>
      <c r="E11" s="76"/>
      <c r="F11" s="76"/>
      <c r="G11" s="77"/>
      <c r="H11" s="78"/>
    </row>
    <row r="12" spans="2:8" ht="15.75" thickTop="1" x14ac:dyDescent="0.25">
      <c r="B12" s="67"/>
      <c r="C12" s="254" t="s">
        <v>139</v>
      </c>
      <c r="D12" s="255"/>
      <c r="E12" s="256" t="s">
        <v>177</v>
      </c>
      <c r="F12" s="257"/>
      <c r="G12" s="70"/>
      <c r="H12" s="71"/>
    </row>
    <row r="13" spans="2:8" ht="35.25" customHeight="1" x14ac:dyDescent="0.25">
      <c r="B13" s="67"/>
      <c r="C13" s="261" t="s">
        <v>170</v>
      </c>
      <c r="D13" s="262"/>
      <c r="E13" s="263" t="s">
        <v>175</v>
      </c>
      <c r="F13" s="264"/>
      <c r="G13" s="70"/>
      <c r="H13" s="71"/>
    </row>
    <row r="14" spans="2:8" ht="17.25" customHeight="1" x14ac:dyDescent="0.25">
      <c r="B14" s="67"/>
      <c r="C14" s="261" t="s">
        <v>171</v>
      </c>
      <c r="D14" s="262"/>
      <c r="E14" s="263" t="s">
        <v>173</v>
      </c>
      <c r="F14" s="264"/>
      <c r="G14" s="70"/>
      <c r="H14" s="71"/>
    </row>
    <row r="15" spans="2:8" ht="19.5" customHeight="1" x14ac:dyDescent="0.25">
      <c r="B15" s="67"/>
      <c r="C15" s="261" t="s">
        <v>172</v>
      </c>
      <c r="D15" s="262"/>
      <c r="E15" s="263" t="s">
        <v>174</v>
      </c>
      <c r="F15" s="264"/>
      <c r="G15" s="70"/>
      <c r="H15" s="71"/>
    </row>
    <row r="16" spans="2:8" ht="69.75" customHeight="1" x14ac:dyDescent="0.25">
      <c r="B16" s="67"/>
      <c r="C16" s="261" t="s">
        <v>141</v>
      </c>
      <c r="D16" s="262"/>
      <c r="E16" s="263" t="s">
        <v>142</v>
      </c>
      <c r="F16" s="264"/>
      <c r="G16" s="70"/>
      <c r="H16" s="71"/>
    </row>
    <row r="17" spans="2:8" ht="34.5" customHeight="1" x14ac:dyDescent="0.25">
      <c r="B17" s="67"/>
      <c r="C17" s="265" t="s">
        <v>2</v>
      </c>
      <c r="D17" s="266"/>
      <c r="E17" s="267" t="s">
        <v>184</v>
      </c>
      <c r="F17" s="268"/>
      <c r="G17" s="70"/>
      <c r="H17" s="71"/>
    </row>
    <row r="18" spans="2:8" ht="27.75" customHeight="1" x14ac:dyDescent="0.25">
      <c r="B18" s="67"/>
      <c r="C18" s="265" t="s">
        <v>3</v>
      </c>
      <c r="D18" s="266"/>
      <c r="E18" s="267" t="s">
        <v>185</v>
      </c>
      <c r="F18" s="268"/>
      <c r="G18" s="70"/>
      <c r="H18" s="71"/>
    </row>
    <row r="19" spans="2:8" ht="28.5" customHeight="1" x14ac:dyDescent="0.25">
      <c r="B19" s="67"/>
      <c r="C19" s="265" t="s">
        <v>38</v>
      </c>
      <c r="D19" s="266"/>
      <c r="E19" s="267" t="s">
        <v>186</v>
      </c>
      <c r="F19" s="268"/>
      <c r="G19" s="70"/>
      <c r="H19" s="71"/>
    </row>
    <row r="20" spans="2:8" ht="72.75" customHeight="1" x14ac:dyDescent="0.25">
      <c r="B20" s="67"/>
      <c r="C20" s="265" t="s">
        <v>1</v>
      </c>
      <c r="D20" s="266"/>
      <c r="E20" s="267" t="s">
        <v>187</v>
      </c>
      <c r="F20" s="268"/>
      <c r="G20" s="70"/>
      <c r="H20" s="71"/>
    </row>
    <row r="21" spans="2:8" ht="64.5" customHeight="1" x14ac:dyDescent="0.25">
      <c r="B21" s="67"/>
      <c r="C21" s="265" t="s">
        <v>44</v>
      </c>
      <c r="D21" s="266"/>
      <c r="E21" s="267" t="s">
        <v>145</v>
      </c>
      <c r="F21" s="268"/>
      <c r="G21" s="70"/>
      <c r="H21" s="71"/>
    </row>
    <row r="22" spans="2:8" ht="71.25" customHeight="1" x14ac:dyDescent="0.25">
      <c r="B22" s="67"/>
      <c r="C22" s="265" t="s">
        <v>144</v>
      </c>
      <c r="D22" s="266"/>
      <c r="E22" s="267" t="s">
        <v>146</v>
      </c>
      <c r="F22" s="268"/>
      <c r="G22" s="70"/>
      <c r="H22" s="71"/>
    </row>
    <row r="23" spans="2:8" ht="55.5" customHeight="1" x14ac:dyDescent="0.25">
      <c r="B23" s="67"/>
      <c r="C23" s="272" t="s">
        <v>147</v>
      </c>
      <c r="D23" s="273"/>
      <c r="E23" s="267" t="s">
        <v>148</v>
      </c>
      <c r="F23" s="268"/>
      <c r="G23" s="70"/>
      <c r="H23" s="71"/>
    </row>
    <row r="24" spans="2:8" ht="42" customHeight="1" x14ac:dyDescent="0.25">
      <c r="B24" s="67"/>
      <c r="C24" s="272" t="s">
        <v>42</v>
      </c>
      <c r="D24" s="273"/>
      <c r="E24" s="267" t="s">
        <v>149</v>
      </c>
      <c r="F24" s="268"/>
      <c r="G24" s="70"/>
      <c r="H24" s="71"/>
    </row>
    <row r="25" spans="2:8" ht="59.25" customHeight="1" x14ac:dyDescent="0.25">
      <c r="B25" s="67"/>
      <c r="C25" s="272" t="s">
        <v>137</v>
      </c>
      <c r="D25" s="273"/>
      <c r="E25" s="267" t="s">
        <v>150</v>
      </c>
      <c r="F25" s="268"/>
      <c r="G25" s="70"/>
      <c r="H25" s="71"/>
    </row>
    <row r="26" spans="2:8" ht="23.25" customHeight="1" x14ac:dyDescent="0.25">
      <c r="B26" s="67"/>
      <c r="C26" s="272" t="s">
        <v>12</v>
      </c>
      <c r="D26" s="273"/>
      <c r="E26" s="267" t="s">
        <v>151</v>
      </c>
      <c r="F26" s="268"/>
      <c r="G26" s="70"/>
      <c r="H26" s="71"/>
    </row>
    <row r="27" spans="2:8" ht="30.75" customHeight="1" x14ac:dyDescent="0.25">
      <c r="B27" s="67"/>
      <c r="C27" s="272" t="s">
        <v>155</v>
      </c>
      <c r="D27" s="273"/>
      <c r="E27" s="267" t="s">
        <v>152</v>
      </c>
      <c r="F27" s="268"/>
      <c r="G27" s="70"/>
      <c r="H27" s="71"/>
    </row>
    <row r="28" spans="2:8" ht="35.25" customHeight="1" x14ac:dyDescent="0.25">
      <c r="B28" s="67"/>
      <c r="C28" s="272" t="s">
        <v>156</v>
      </c>
      <c r="D28" s="273"/>
      <c r="E28" s="267" t="s">
        <v>153</v>
      </c>
      <c r="F28" s="268"/>
      <c r="G28" s="70"/>
      <c r="H28" s="71"/>
    </row>
    <row r="29" spans="2:8" ht="33" customHeight="1" x14ac:dyDescent="0.25">
      <c r="B29" s="67"/>
      <c r="C29" s="272" t="s">
        <v>156</v>
      </c>
      <c r="D29" s="273"/>
      <c r="E29" s="267" t="s">
        <v>153</v>
      </c>
      <c r="F29" s="268"/>
      <c r="G29" s="70"/>
      <c r="H29" s="71"/>
    </row>
    <row r="30" spans="2:8" ht="30" customHeight="1" x14ac:dyDescent="0.25">
      <c r="B30" s="67"/>
      <c r="C30" s="272" t="s">
        <v>157</v>
      </c>
      <c r="D30" s="273"/>
      <c r="E30" s="267" t="s">
        <v>154</v>
      </c>
      <c r="F30" s="268"/>
      <c r="G30" s="70"/>
      <c r="H30" s="71"/>
    </row>
    <row r="31" spans="2:8" ht="35.25" customHeight="1" x14ac:dyDescent="0.25">
      <c r="B31" s="67"/>
      <c r="C31" s="272" t="s">
        <v>158</v>
      </c>
      <c r="D31" s="273"/>
      <c r="E31" s="267" t="s">
        <v>159</v>
      </c>
      <c r="F31" s="268"/>
      <c r="G31" s="70"/>
      <c r="H31" s="71"/>
    </row>
    <row r="32" spans="2:8" ht="31.5" customHeight="1" x14ac:dyDescent="0.25">
      <c r="B32" s="67"/>
      <c r="C32" s="272" t="s">
        <v>160</v>
      </c>
      <c r="D32" s="273"/>
      <c r="E32" s="267" t="s">
        <v>161</v>
      </c>
      <c r="F32" s="268"/>
      <c r="G32" s="70"/>
      <c r="H32" s="71"/>
    </row>
    <row r="33" spans="2:8" ht="35.25" customHeight="1" x14ac:dyDescent="0.25">
      <c r="B33" s="67"/>
      <c r="C33" s="272" t="s">
        <v>162</v>
      </c>
      <c r="D33" s="273"/>
      <c r="E33" s="267" t="s">
        <v>163</v>
      </c>
      <c r="F33" s="268"/>
      <c r="G33" s="70"/>
      <c r="H33" s="71"/>
    </row>
    <row r="34" spans="2:8" ht="59.25" customHeight="1" x14ac:dyDescent="0.25">
      <c r="B34" s="67"/>
      <c r="C34" s="272" t="s">
        <v>164</v>
      </c>
      <c r="D34" s="273"/>
      <c r="E34" s="267" t="s">
        <v>165</v>
      </c>
      <c r="F34" s="268"/>
      <c r="G34" s="70"/>
      <c r="H34" s="71"/>
    </row>
    <row r="35" spans="2:8" ht="29.25" customHeight="1" x14ac:dyDescent="0.25">
      <c r="B35" s="67"/>
      <c r="C35" s="272" t="s">
        <v>29</v>
      </c>
      <c r="D35" s="273"/>
      <c r="E35" s="267" t="s">
        <v>166</v>
      </c>
      <c r="F35" s="268"/>
      <c r="G35" s="70"/>
      <c r="H35" s="71"/>
    </row>
    <row r="36" spans="2:8" ht="82.5" customHeight="1" x14ac:dyDescent="0.25">
      <c r="B36" s="67"/>
      <c r="C36" s="272" t="s">
        <v>168</v>
      </c>
      <c r="D36" s="273"/>
      <c r="E36" s="267" t="s">
        <v>167</v>
      </c>
      <c r="F36" s="268"/>
      <c r="G36" s="70"/>
      <c r="H36" s="71"/>
    </row>
    <row r="37" spans="2:8" ht="46.5" customHeight="1" x14ac:dyDescent="0.25">
      <c r="B37" s="67"/>
      <c r="C37" s="272" t="s">
        <v>35</v>
      </c>
      <c r="D37" s="273"/>
      <c r="E37" s="267" t="s">
        <v>169</v>
      </c>
      <c r="F37" s="268"/>
      <c r="G37" s="70"/>
      <c r="H37" s="71"/>
    </row>
    <row r="38" spans="2:8" ht="6.75" customHeight="1" thickBot="1" x14ac:dyDescent="0.3">
      <c r="B38" s="67"/>
      <c r="C38" s="274"/>
      <c r="D38" s="275"/>
      <c r="E38" s="276"/>
      <c r="F38" s="277"/>
      <c r="G38" s="70"/>
      <c r="H38" s="71"/>
    </row>
    <row r="39" spans="2:8" ht="15.75" thickTop="1" x14ac:dyDescent="0.25">
      <c r="B39" s="67"/>
      <c r="C39" s="68"/>
      <c r="D39" s="68"/>
      <c r="E39" s="69"/>
      <c r="F39" s="69"/>
      <c r="G39" s="70"/>
      <c r="H39" s="71"/>
    </row>
    <row r="40" spans="2:8" ht="21" customHeight="1" x14ac:dyDescent="0.25">
      <c r="B40" s="269" t="s">
        <v>178</v>
      </c>
      <c r="C40" s="270"/>
      <c r="D40" s="270"/>
      <c r="E40" s="270"/>
      <c r="F40" s="270"/>
      <c r="G40" s="270"/>
      <c r="H40" s="271"/>
    </row>
    <row r="41" spans="2:8" ht="20.25" customHeight="1" x14ac:dyDescent="0.25">
      <c r="B41" s="269" t="s">
        <v>179</v>
      </c>
      <c r="C41" s="270"/>
      <c r="D41" s="270"/>
      <c r="E41" s="270"/>
      <c r="F41" s="270"/>
      <c r="G41" s="270"/>
      <c r="H41" s="271"/>
    </row>
    <row r="42" spans="2:8" ht="20.25" customHeight="1" x14ac:dyDescent="0.25">
      <c r="B42" s="269" t="s">
        <v>180</v>
      </c>
      <c r="C42" s="270"/>
      <c r="D42" s="270"/>
      <c r="E42" s="270"/>
      <c r="F42" s="270"/>
      <c r="G42" s="270"/>
      <c r="H42" s="271"/>
    </row>
    <row r="43" spans="2:8" ht="20.25" customHeight="1" x14ac:dyDescent="0.25">
      <c r="B43" s="269" t="s">
        <v>181</v>
      </c>
      <c r="C43" s="270"/>
      <c r="D43" s="270"/>
      <c r="E43" s="270"/>
      <c r="F43" s="270"/>
      <c r="G43" s="270"/>
      <c r="H43" s="271"/>
    </row>
    <row r="44" spans="2:8" x14ac:dyDescent="0.25">
      <c r="B44" s="269" t="s">
        <v>182</v>
      </c>
      <c r="C44" s="270"/>
      <c r="D44" s="270"/>
      <c r="E44" s="270"/>
      <c r="F44" s="270"/>
      <c r="G44" s="270"/>
      <c r="H44" s="271"/>
    </row>
    <row r="45" spans="2:8" ht="15.75" thickBot="1" x14ac:dyDescent="0.3">
      <c r="B45" s="72"/>
      <c r="C45" s="73"/>
      <c r="D45" s="73"/>
      <c r="E45" s="73"/>
      <c r="F45" s="73"/>
      <c r="G45" s="73"/>
      <c r="H45" s="74"/>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303" t="s">
        <v>134</v>
      </c>
      <c r="C2" s="304"/>
      <c r="D2" s="304"/>
      <c r="E2" s="304"/>
      <c r="F2" s="304"/>
      <c r="G2" s="304"/>
      <c r="H2" s="304"/>
      <c r="I2" s="304"/>
      <c r="J2" s="305" t="s">
        <v>2</v>
      </c>
      <c r="K2" s="305"/>
      <c r="L2" s="305"/>
      <c r="M2" s="305"/>
      <c r="N2" s="305"/>
      <c r="O2" s="305"/>
      <c r="P2" s="305"/>
      <c r="Q2" s="305"/>
      <c r="R2" s="305"/>
      <c r="S2" s="305"/>
      <c r="T2" s="305"/>
      <c r="U2" s="305"/>
      <c r="V2" s="305"/>
      <c r="W2" s="305"/>
      <c r="X2" s="305"/>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304"/>
      <c r="C3" s="304"/>
      <c r="D3" s="304"/>
      <c r="E3" s="304"/>
      <c r="F3" s="304"/>
      <c r="G3" s="304"/>
      <c r="H3" s="304"/>
      <c r="I3" s="304"/>
      <c r="J3" s="305"/>
      <c r="K3" s="305"/>
      <c r="L3" s="305"/>
      <c r="M3" s="305"/>
      <c r="N3" s="305"/>
      <c r="O3" s="305"/>
      <c r="P3" s="305"/>
      <c r="Q3" s="305"/>
      <c r="R3" s="305"/>
      <c r="S3" s="305"/>
      <c r="T3" s="305"/>
      <c r="U3" s="305"/>
      <c r="V3" s="305"/>
      <c r="W3" s="305"/>
      <c r="X3" s="305"/>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304"/>
      <c r="C4" s="304"/>
      <c r="D4" s="304"/>
      <c r="E4" s="304"/>
      <c r="F4" s="304"/>
      <c r="G4" s="304"/>
      <c r="H4" s="304"/>
      <c r="I4" s="304"/>
      <c r="J4" s="305"/>
      <c r="K4" s="305"/>
      <c r="L4" s="305"/>
      <c r="M4" s="305"/>
      <c r="N4" s="305"/>
      <c r="O4" s="305"/>
      <c r="P4" s="305"/>
      <c r="Q4" s="305"/>
      <c r="R4" s="305"/>
      <c r="S4" s="305"/>
      <c r="T4" s="305"/>
      <c r="U4" s="305"/>
      <c r="V4" s="305"/>
      <c r="W4" s="305"/>
      <c r="X4" s="305"/>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306" t="s">
        <v>4</v>
      </c>
      <c r="C6" s="307"/>
      <c r="D6" s="308"/>
      <c r="E6" s="295" t="s">
        <v>107</v>
      </c>
      <c r="F6" s="296"/>
      <c r="G6" s="296"/>
      <c r="H6" s="296"/>
      <c r="I6" s="296"/>
      <c r="J6" s="84" t="str">
        <f ca="1">IF(AND('Mapa final'!$AB$7="Muy Alta",'Mapa final'!$AD$7="Leve"),CONCATENATE("R1C",'Mapa final'!$R$7),"")</f>
        <v/>
      </c>
      <c r="K6" s="85" t="str">
        <f>IF(AND('Mapa final'!$AB$8="Muy Alta",'Mapa final'!$AD$8="Leve"),CONCATENATE("R1C",'Mapa final'!$R$8),"")</f>
        <v/>
      </c>
      <c r="L6" s="86" t="str">
        <f>IF(AND('Mapa final'!$AB$9="Muy Alta",'Mapa final'!$AD$9="Leve"),CONCATENATE("R1C",'Mapa final'!$R$9),"")</f>
        <v/>
      </c>
      <c r="M6" s="84" t="str">
        <f ca="1">IF(AND('Mapa final'!$AB$7="Muy Alta",'Mapa final'!$AD$7="Menor"),CONCATENATE("R1C",'Mapa final'!$R$7),"")</f>
        <v/>
      </c>
      <c r="N6" s="85" t="str">
        <f>IF(AND('Mapa final'!$AB$8="Muy Alta",'Mapa final'!$AD$8="Menor"),CONCATENATE("R1C",'Mapa final'!$R$8),"")</f>
        <v/>
      </c>
      <c r="O6" s="86" t="str">
        <f>IF(AND('Mapa final'!$AB$9="Muy Alta",'Mapa final'!$AD$9="Menor"),CONCATENATE("R1C",'Mapa final'!$R$9),"")</f>
        <v/>
      </c>
      <c r="P6" s="84" t="str">
        <f ca="1">IF(AND('Mapa final'!$AB$7="Muy Alta",'Mapa final'!$AD$7="Moderado"),CONCATENATE("R1C",'Mapa final'!$R$7),"")</f>
        <v/>
      </c>
      <c r="Q6" s="85" t="str">
        <f>IF(AND('Mapa final'!$AB$8="Muy Alta",'Mapa final'!$AD$8="Moderado"),CONCATENATE("R1C",'Mapa final'!$R$8),"")</f>
        <v/>
      </c>
      <c r="R6" s="86" t="str">
        <f>IF(AND('Mapa final'!$AB$9="Muy Alta",'Mapa final'!$AD$9="Moderado"),CONCATENATE("R1C",'Mapa final'!$R$9),"")</f>
        <v/>
      </c>
      <c r="S6" s="84" t="str">
        <f ca="1">IF(AND('Mapa final'!$AB$7="Muy Alta",'Mapa final'!$AD$7="Mayor"),CONCATENATE("R1C",'Mapa final'!$R$7),"")</f>
        <v/>
      </c>
      <c r="T6" s="85" t="str">
        <f>IF(AND('Mapa final'!$AB$8="Muy Alta",'Mapa final'!$AD$8="Mayor"),CONCATENATE("R1C",'Mapa final'!$R$8),"")</f>
        <v/>
      </c>
      <c r="U6" s="86" t="str">
        <f>IF(AND('Mapa final'!$AB$9="Muy Alta",'Mapa final'!$AD$9="Mayor"),CONCATENATE("R1C",'Mapa final'!$R$9),"")</f>
        <v/>
      </c>
      <c r="V6" s="212" t="str">
        <f ca="1">IF(AND('Mapa final'!$AB$7="Muy Alta",'Mapa final'!$AD$7="Catastrófico"),CONCATENATE("R1C",'Mapa final'!$R$7),"")</f>
        <v/>
      </c>
      <c r="W6" s="213" t="str">
        <f>IF(AND('Mapa final'!$AB$8="Muy Alta",'Mapa final'!$AD$8="Catastrófico"),CONCATENATE("R1C",'Mapa final'!$R$8),"")</f>
        <v/>
      </c>
      <c r="X6" s="214" t="str">
        <f>IF(AND('Mapa final'!$AB$9="Muy Alta",'Mapa final'!$AD$9="Catastrófico"),CONCATENATE("R1C",'Mapa final'!$R$9),"")</f>
        <v/>
      </c>
      <c r="Y6" s="41"/>
      <c r="Z6" s="297" t="s">
        <v>73</v>
      </c>
      <c r="AA6" s="298"/>
      <c r="AB6" s="298"/>
      <c r="AC6" s="298"/>
      <c r="AD6" s="298"/>
      <c r="AE6" s="299"/>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309"/>
      <c r="C7" s="310"/>
      <c r="D7" s="311"/>
      <c r="E7" s="284"/>
      <c r="F7" s="279"/>
      <c r="G7" s="279"/>
      <c r="H7" s="279"/>
      <c r="I7" s="279"/>
      <c r="J7" s="87" t="str">
        <f ca="1">IF(AND('Mapa final'!$AB$10="Muy Alta",'Mapa final'!$AD$10="Leve"),CONCATENATE("R2C",'Mapa final'!$R$10),"")</f>
        <v/>
      </c>
      <c r="K7" s="40" t="str">
        <f>IF(AND('Mapa final'!$AB$11="Muy Alta",'Mapa final'!$AD$11="Leve"),CONCATENATE("R2C",'Mapa final'!$R$11),"")</f>
        <v/>
      </c>
      <c r="L7" s="88" t="str">
        <f>IF(AND('Mapa final'!$AB$12="Muy Alta",'Mapa final'!$AD$12="Leve"),CONCATENATE("R2C",'Mapa final'!$R$12),"")</f>
        <v/>
      </c>
      <c r="M7" s="87" t="str">
        <f ca="1">IF(AND('Mapa final'!$AB$10="Muy Alta",'Mapa final'!$AD$10="Menor"),CONCATENATE("R2C",'Mapa final'!$R$10),"")</f>
        <v/>
      </c>
      <c r="N7" s="40" t="str">
        <f>IF(AND('Mapa final'!$AB$11="Muy Alta",'Mapa final'!$AD$11="Menor"),CONCATENATE("R2C",'Mapa final'!$R$11),"")</f>
        <v/>
      </c>
      <c r="O7" s="88" t="str">
        <f>IF(AND('Mapa final'!$AB$12="Muy Alta",'Mapa final'!$AD$12="Menor"),CONCATENATE("R2C",'Mapa final'!$R$12),"")</f>
        <v/>
      </c>
      <c r="P7" s="87" t="str">
        <f ca="1">IF(AND('Mapa final'!$AB$10="Muy Alta",'Mapa final'!$AD$10="Moderado"),CONCATENATE("R2C",'Mapa final'!$R$10),"")</f>
        <v/>
      </c>
      <c r="Q7" s="40" t="str">
        <f>IF(AND('Mapa final'!$AB$11="Muy Alta",'Mapa final'!$AD$11="Moderado"),CONCATENATE("R2C",'Mapa final'!$R$11),"")</f>
        <v/>
      </c>
      <c r="R7" s="88" t="str">
        <f>IF(AND('Mapa final'!$AB$12="Muy Alta",'Mapa final'!$AD$12="Moderado"),CONCATENATE("R2C",'Mapa final'!$R$12),"")</f>
        <v/>
      </c>
      <c r="S7" s="87" t="str">
        <f ca="1">IF(AND('Mapa final'!$AB$10="Muy Alta",'Mapa final'!$AD$10="Mayor"),CONCATENATE("R2C",'Mapa final'!$R$10),"")</f>
        <v/>
      </c>
      <c r="T7" s="40" t="str">
        <f>IF(AND('Mapa final'!$AB$11="Muy Alta",'Mapa final'!$AD$11="Mayor"),CONCATENATE("R2C",'Mapa final'!$R$11),"")</f>
        <v/>
      </c>
      <c r="U7" s="88" t="str">
        <f>IF(AND('Mapa final'!$AB$12="Muy Alta",'Mapa final'!$AD$12="Mayor"),CONCATENATE("R2C",'Mapa final'!$R$12),"")</f>
        <v/>
      </c>
      <c r="V7" s="215" t="str">
        <f ca="1">IF(AND('Mapa final'!$AB$10="Muy Alta",'Mapa final'!$AD$10="Catastrófico"),CONCATENATE("R2C",'Mapa final'!$R$10),"")</f>
        <v/>
      </c>
      <c r="W7" s="216" t="str">
        <f>IF(AND('Mapa final'!$AB$11="Muy Alta",'Mapa final'!$AD$11="Catastrófico"),CONCATENATE("R2C",'Mapa final'!$R$11),"")</f>
        <v/>
      </c>
      <c r="X7" s="217" t="str">
        <f>IF(AND('Mapa final'!$AB$12="Muy Alta",'Mapa final'!$AD$12="Catastrófico"),CONCATENATE("R2C",'Mapa final'!$R$12),"")</f>
        <v/>
      </c>
      <c r="Y7" s="41"/>
      <c r="Z7" s="300"/>
      <c r="AA7" s="301"/>
      <c r="AB7" s="301"/>
      <c r="AC7" s="301"/>
      <c r="AD7" s="301"/>
      <c r="AE7" s="302"/>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309"/>
      <c r="C8" s="310"/>
      <c r="D8" s="311"/>
      <c r="E8" s="284"/>
      <c r="F8" s="279"/>
      <c r="G8" s="279"/>
      <c r="H8" s="279"/>
      <c r="I8" s="279"/>
      <c r="J8" s="87" t="str">
        <f ca="1">IF(AND('Mapa final'!$AB$13="Muy Alta",'Mapa final'!$AD$13="Leve"),CONCATENATE("R3C",'Mapa final'!$R$13),"")</f>
        <v/>
      </c>
      <c r="K8" s="40" t="str">
        <f>IF(AND('Mapa final'!$AB$14="Muy Alta",'Mapa final'!$AD$14="Leve"),CONCATENATE("R3C",'Mapa final'!$R$14),"")</f>
        <v/>
      </c>
      <c r="L8" s="88" t="str">
        <f>IF(AND('Mapa final'!$AB$15="Muy Alta",'Mapa final'!$AD$15="Leve"),CONCATENATE("R3C",'Mapa final'!$R$15),"")</f>
        <v/>
      </c>
      <c r="M8" s="87" t="str">
        <f ca="1">IF(AND('Mapa final'!$AB$13="Muy Alta",'Mapa final'!$AD$13="Menor"),CONCATENATE("R3C",'Mapa final'!$R$13),"")</f>
        <v/>
      </c>
      <c r="N8" s="40" t="str">
        <f>IF(AND('Mapa final'!$AB$14="Muy Alta",'Mapa final'!$AD$14="Menor"),CONCATENATE("R3C",'Mapa final'!$R$14),"")</f>
        <v/>
      </c>
      <c r="O8" s="88" t="str">
        <f>IF(AND('Mapa final'!$AB$15="Muy Alta",'Mapa final'!$AD$15="Menor"),CONCATENATE("R3C",'Mapa final'!$R$15),"")</f>
        <v/>
      </c>
      <c r="P8" s="87" t="str">
        <f ca="1">IF(AND('Mapa final'!$AB$13="Muy Alta",'Mapa final'!$AD$13="Moderado"),CONCATENATE("R3C",'Mapa final'!$R$13),"")</f>
        <v/>
      </c>
      <c r="Q8" s="40" t="str">
        <f>IF(AND('Mapa final'!$AB$14="Muy Alta",'Mapa final'!$AD$14="Moderado"),CONCATENATE("R3C",'Mapa final'!$R$14),"")</f>
        <v/>
      </c>
      <c r="R8" s="88" t="str">
        <f>IF(AND('Mapa final'!$AB$15="Muy Alta",'Mapa final'!$AD$15="Moderado"),CONCATENATE("R3C",'Mapa final'!$R$15),"")</f>
        <v/>
      </c>
      <c r="S8" s="87" t="str">
        <f ca="1">IF(AND('Mapa final'!$AB$13="Muy Alta",'Mapa final'!$AD$13="Mayor"),CONCATENATE("R3C",'Mapa final'!$R$13),"")</f>
        <v/>
      </c>
      <c r="T8" s="40" t="str">
        <f>IF(AND('Mapa final'!$AB$14="Muy Alta",'Mapa final'!$AD$14="Mayor"),CONCATENATE("R3C",'Mapa final'!$R$14),"")</f>
        <v/>
      </c>
      <c r="U8" s="88" t="str">
        <f>IF(AND('Mapa final'!$AB$15="Muy Alta",'Mapa final'!$AD$15="Mayor"),CONCATENATE("R3C",'Mapa final'!$R$15),"")</f>
        <v/>
      </c>
      <c r="V8" s="215" t="str">
        <f ca="1">IF(AND('Mapa final'!$AB$13="Muy Alta",'Mapa final'!$AD$13="Catastrófico"),CONCATENATE("R3C",'Mapa final'!$R$13),"")</f>
        <v/>
      </c>
      <c r="W8" s="216" t="str">
        <f>IF(AND('Mapa final'!$AB$14="Muy Alta",'Mapa final'!$AD$14="Catastrófico"),CONCATENATE("R3C",'Mapa final'!$R$14),"")</f>
        <v/>
      </c>
      <c r="X8" s="217" t="str">
        <f>IF(AND('Mapa final'!$AB$15="Muy Alta",'Mapa final'!$AD$15="Catastrófico"),CONCATENATE("R3C",'Mapa final'!$R$15),"")</f>
        <v/>
      </c>
      <c r="Y8" s="41"/>
      <c r="Z8" s="300"/>
      <c r="AA8" s="301"/>
      <c r="AB8" s="301"/>
      <c r="AC8" s="301"/>
      <c r="AD8" s="301"/>
      <c r="AE8" s="302"/>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309"/>
      <c r="C9" s="310"/>
      <c r="D9" s="311"/>
      <c r="E9" s="284"/>
      <c r="F9" s="279"/>
      <c r="G9" s="279"/>
      <c r="H9" s="279"/>
      <c r="I9" s="279"/>
      <c r="J9" s="87" t="str">
        <f ca="1">IF(AND('Mapa final'!$AB$16="Muy Alta",'Mapa final'!$AD$16="Leve"),CONCATENATE("R4C",'Mapa final'!$R$16),"")</f>
        <v/>
      </c>
      <c r="K9" s="40" t="str">
        <f>IF(AND('Mapa final'!$AB$17="Muy Alta",'Mapa final'!$AD$17="Leve"),CONCATENATE("R4C",'Mapa final'!$R$17),"")</f>
        <v/>
      </c>
      <c r="L9" s="88" t="str">
        <f>IF(AND('Mapa final'!$AB$18="Muy Alta",'Mapa final'!$AD$18="Leve"),CONCATENATE("R4C",'Mapa final'!$R$18),"")</f>
        <v/>
      </c>
      <c r="M9" s="87" t="str">
        <f ca="1">IF(AND('Mapa final'!$AB$16="Muy Alta",'Mapa final'!$AD$16="Menor"),CONCATENATE("R4C",'Mapa final'!$R$16),"")</f>
        <v/>
      </c>
      <c r="N9" s="40" t="str">
        <f>IF(AND('Mapa final'!$AB$17="Muy Alta",'Mapa final'!$AD$17="Menor"),CONCATENATE("R4C",'Mapa final'!$R$17),"")</f>
        <v/>
      </c>
      <c r="O9" s="88" t="str">
        <f>IF(AND('Mapa final'!$AB$18="Muy Alta",'Mapa final'!$AD$18="Menor"),CONCATENATE("R4C",'Mapa final'!$R$18),"")</f>
        <v/>
      </c>
      <c r="P9" s="87" t="str">
        <f ca="1">IF(AND('Mapa final'!$AB$16="Muy Alta",'Mapa final'!$AD$16="Moderado"),CONCATENATE("R4C",'Mapa final'!$R$16),"")</f>
        <v/>
      </c>
      <c r="Q9" s="40" t="str">
        <f>IF(AND('Mapa final'!$AB$17="Muy Alta",'Mapa final'!$AD$17="Moderado"),CONCATENATE("R4C",'Mapa final'!$R$17),"")</f>
        <v/>
      </c>
      <c r="R9" s="88" t="str">
        <f>IF(AND('Mapa final'!$AB$18="Muy Alta",'Mapa final'!$AD$18="Moderado"),CONCATENATE("R4C",'Mapa final'!$R$18),"")</f>
        <v/>
      </c>
      <c r="S9" s="87" t="str">
        <f ca="1">IF(AND('Mapa final'!$AB$16="Muy Alta",'Mapa final'!$AD$16="Mayor"),CONCATENATE("R4C",'Mapa final'!$R$16),"")</f>
        <v/>
      </c>
      <c r="T9" s="40" t="str">
        <f>IF(AND('Mapa final'!$AB$17="Muy Alta",'Mapa final'!$AD$17="Mayor"),CONCATENATE("R4C",'Mapa final'!$R$17),"")</f>
        <v/>
      </c>
      <c r="U9" s="88" t="str">
        <f>IF(AND('Mapa final'!$AB$18="Muy Alta",'Mapa final'!$AD$18="Mayor"),CONCATENATE("R4C",'Mapa final'!$R$18),"")</f>
        <v/>
      </c>
      <c r="V9" s="215" t="str">
        <f ca="1">IF(AND('Mapa final'!$AB$16="Muy Alta",'Mapa final'!$AD$16="Catastrófico"),CONCATENATE("R4C",'Mapa final'!$R$16),"")</f>
        <v/>
      </c>
      <c r="W9" s="216" t="str">
        <f>IF(AND('Mapa final'!$AB$17="Muy Alta",'Mapa final'!$AD$17="Catastrófico"),CONCATENATE("R4C",'Mapa final'!$R$17),"")</f>
        <v/>
      </c>
      <c r="X9" s="217" t="str">
        <f>IF(AND('Mapa final'!$AB$18="Muy Alta",'Mapa final'!$AD$18="Catastrófico"),CONCATENATE("R4C",'Mapa final'!$R$18),"")</f>
        <v/>
      </c>
      <c r="Y9" s="41"/>
      <c r="Z9" s="300"/>
      <c r="AA9" s="301"/>
      <c r="AB9" s="301"/>
      <c r="AC9" s="301"/>
      <c r="AD9" s="301"/>
      <c r="AE9" s="302"/>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309"/>
      <c r="C10" s="310"/>
      <c r="D10" s="311"/>
      <c r="E10" s="284"/>
      <c r="F10" s="279"/>
      <c r="G10" s="279"/>
      <c r="H10" s="279"/>
      <c r="I10" s="279"/>
      <c r="J10" s="87" t="str">
        <f ca="1">IF(AND('Mapa final'!$AB$19="Muy Alta",'Mapa final'!$AD$19="Leve"),CONCATENATE("R5C",'Mapa final'!$R$19),"")</f>
        <v/>
      </c>
      <c r="K10" s="40" t="str">
        <f>IF(AND('Mapa final'!$AB$20="Muy Alta",'Mapa final'!$AD$20="Leve"),CONCATENATE("R5C",'Mapa final'!$R$20),"")</f>
        <v/>
      </c>
      <c r="L10" s="88" t="str">
        <f>IF(AND('Mapa final'!$AB$21="Muy Alta",'Mapa final'!$AD$21="Leve"),CONCATENATE("R5C",'Mapa final'!$R$21),"")</f>
        <v/>
      </c>
      <c r="M10" s="87" t="str">
        <f ca="1">IF(AND('Mapa final'!$AB$19="Muy Alta",'Mapa final'!$AD$19="Menor"),CONCATENATE("R5C",'Mapa final'!$R$19),"")</f>
        <v/>
      </c>
      <c r="N10" s="40" t="str">
        <f>IF(AND('Mapa final'!$AB$20="Muy Alta",'Mapa final'!$AD$20="Menor"),CONCATENATE("R5C",'Mapa final'!$R$20),"")</f>
        <v/>
      </c>
      <c r="O10" s="88" t="str">
        <f>IF(AND('Mapa final'!$AB$21="Muy Alta",'Mapa final'!$AD$21="Menor"),CONCATENATE("R5C",'Mapa final'!$R$21),"")</f>
        <v/>
      </c>
      <c r="P10" s="87" t="str">
        <f ca="1">IF(AND('Mapa final'!$AB$19="Muy Alta",'Mapa final'!$AD$19="Moderado"),CONCATENATE("R5C",'Mapa final'!$R$19),"")</f>
        <v/>
      </c>
      <c r="Q10" s="40" t="str">
        <f>IF(AND('Mapa final'!$AB$20="Muy Alta",'Mapa final'!$AD$20="Moderado"),CONCATENATE("R5C",'Mapa final'!$R$20),"")</f>
        <v/>
      </c>
      <c r="R10" s="88" t="str">
        <f>IF(AND('Mapa final'!$AB$21="Muy Alta",'Mapa final'!$AD$21="Moderado"),CONCATENATE("R5C",'Mapa final'!$R$21),"")</f>
        <v/>
      </c>
      <c r="S10" s="87" t="str">
        <f ca="1">IF(AND('Mapa final'!$AB$19="Muy Alta",'Mapa final'!$AD$19="Mayor"),CONCATENATE("R5C",'Mapa final'!$R$19),"")</f>
        <v/>
      </c>
      <c r="T10" s="40" t="str">
        <f>IF(AND('Mapa final'!$AB$20="Muy Alta",'Mapa final'!$AD$20="Mayor"),CONCATENATE("R5C",'Mapa final'!$R$20),"")</f>
        <v/>
      </c>
      <c r="U10" s="88" t="str">
        <f>IF(AND('Mapa final'!$AB$21="Muy Alta",'Mapa final'!$AD$21="Mayor"),CONCATENATE("R5C",'Mapa final'!$R$21),"")</f>
        <v/>
      </c>
      <c r="V10" s="215" t="str">
        <f ca="1">IF(AND('Mapa final'!$AB$19="Muy Alta",'Mapa final'!$AD$19="Catastrófico"),CONCATENATE("R5C",'Mapa final'!$R$19),"")</f>
        <v/>
      </c>
      <c r="W10" s="216" t="str">
        <f>IF(AND('Mapa final'!$AB$20="Muy Alta",'Mapa final'!$AD$20="Catastrófico"),CONCATENATE("R5C",'Mapa final'!$R$20),"")</f>
        <v/>
      </c>
      <c r="X10" s="217" t="str">
        <f>IF(AND('Mapa final'!$AB$21="Muy Alta",'Mapa final'!$AD$21="Catastrófico"),CONCATENATE("R5C",'Mapa final'!$R$21),"")</f>
        <v/>
      </c>
      <c r="Y10" s="41"/>
      <c r="Z10" s="300"/>
      <c r="AA10" s="301"/>
      <c r="AB10" s="301"/>
      <c r="AC10" s="301"/>
      <c r="AD10" s="301"/>
      <c r="AE10" s="302"/>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309"/>
      <c r="C11" s="310"/>
      <c r="D11" s="311"/>
      <c r="E11" s="284"/>
      <c r="F11" s="279"/>
      <c r="G11" s="279"/>
      <c r="H11" s="279"/>
      <c r="I11" s="279"/>
      <c r="J11" s="87" t="str">
        <f ca="1">IF(AND('Mapa final'!$AB$22="Muy Alta",'Mapa final'!$AD$22="Leve"),CONCATENATE("R6C",'Mapa final'!$R$22),"")</f>
        <v/>
      </c>
      <c r="K11" s="40" t="str">
        <f>IF(AND('Mapa final'!$AB$23="Muy Alta",'Mapa final'!$AD$23="Leve"),CONCATENATE("R6C",'Mapa final'!$R$23),"")</f>
        <v/>
      </c>
      <c r="L11" s="88" t="str">
        <f>IF(AND('Mapa final'!$AB$24="Muy Alta",'Mapa final'!$AD$24="Leve"),CONCATENATE("R6C",'Mapa final'!$R$24),"")</f>
        <v/>
      </c>
      <c r="M11" s="87" t="str">
        <f ca="1">IF(AND('Mapa final'!$AB$22="Muy Alta",'Mapa final'!$AD$22="Menor"),CONCATENATE("R6C",'Mapa final'!$R$22),"")</f>
        <v/>
      </c>
      <c r="N11" s="40" t="str">
        <f>IF(AND('Mapa final'!$AB$23="Muy Alta",'Mapa final'!$AD$23="Menor"),CONCATENATE("R6C",'Mapa final'!$R$23),"")</f>
        <v/>
      </c>
      <c r="O11" s="88" t="str">
        <f>IF(AND('Mapa final'!$AB$24="Muy Alta",'Mapa final'!$AD$24="Menor"),CONCATENATE("R6C",'Mapa final'!$R$24),"")</f>
        <v/>
      </c>
      <c r="P11" s="87" t="str">
        <f ca="1">IF(AND('Mapa final'!$AB$22="Muy Alta",'Mapa final'!$AD$22="Moderado"),CONCATENATE("R6C",'Mapa final'!$R$22),"")</f>
        <v/>
      </c>
      <c r="Q11" s="40" t="str">
        <f>IF(AND('Mapa final'!$AB$23="Muy Alta",'Mapa final'!$AD$23="Moderado"),CONCATENATE("R6C",'Mapa final'!$R$23),"")</f>
        <v/>
      </c>
      <c r="R11" s="88" t="str">
        <f>IF(AND('Mapa final'!$AB$24="Muy Alta",'Mapa final'!$AD$24="Moderado"),CONCATENATE("R6C",'Mapa final'!$R$24),"")</f>
        <v/>
      </c>
      <c r="S11" s="87" t="str">
        <f ca="1">IF(AND('Mapa final'!$AB$22="Muy Alta",'Mapa final'!$AD$22="Mayor"),CONCATENATE("R6C",'Mapa final'!$R$22),"")</f>
        <v/>
      </c>
      <c r="T11" s="40" t="str">
        <f>IF(AND('Mapa final'!$AB$23="Muy Alta",'Mapa final'!$AD$23="Mayor"),CONCATENATE("R6C",'Mapa final'!$R$23),"")</f>
        <v/>
      </c>
      <c r="U11" s="88" t="str">
        <f>IF(AND('Mapa final'!$AB$24="Muy Alta",'Mapa final'!$AD$24="Mayor"),CONCATENATE("R6C",'Mapa final'!$R$24),"")</f>
        <v/>
      </c>
      <c r="V11" s="215" t="str">
        <f ca="1">IF(AND('Mapa final'!$AB$22="Muy Alta",'Mapa final'!$AD$22="Catastrófico"),CONCATENATE("R6C",'Mapa final'!$R$22),"")</f>
        <v/>
      </c>
      <c r="W11" s="216" t="str">
        <f>IF(AND('Mapa final'!$AB$23="Muy Alta",'Mapa final'!$AD$23="Catastrófico"),CONCATENATE("R6C",'Mapa final'!$R$23),"")</f>
        <v/>
      </c>
      <c r="X11" s="217" t="str">
        <f>IF(AND('Mapa final'!$AB$24="Muy Alta",'Mapa final'!$AD$24="Catastrófico"),CONCATENATE("R6C",'Mapa final'!$R$24),"")</f>
        <v/>
      </c>
      <c r="Y11" s="41"/>
      <c r="Z11" s="300"/>
      <c r="AA11" s="301"/>
      <c r="AB11" s="301"/>
      <c r="AC11" s="301"/>
      <c r="AD11" s="301"/>
      <c r="AE11" s="302"/>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309"/>
      <c r="C12" s="310"/>
      <c r="D12" s="311"/>
      <c r="E12" s="284"/>
      <c r="F12" s="279"/>
      <c r="G12" s="279"/>
      <c r="H12" s="279"/>
      <c r="I12" s="279"/>
      <c r="J12" s="87" t="str">
        <f ca="1">IF(AND('Mapa final'!$AB$25="Muy Alta",'Mapa final'!$AD$25="Leve"),CONCATENATE("R7C",'Mapa final'!$R$25),"")</f>
        <v/>
      </c>
      <c r="K12" s="40" t="str">
        <f>IF(AND('Mapa final'!$AB$26="Muy Alta",'Mapa final'!$AD$26="Leve"),CONCATENATE("R7C",'Mapa final'!$R$26),"")</f>
        <v/>
      </c>
      <c r="L12" s="88" t="str">
        <f>IF(AND('Mapa final'!$AB$27="Muy Alta",'Mapa final'!$AD$27="Leve"),CONCATENATE("R7C",'Mapa final'!$R$27),"")</f>
        <v/>
      </c>
      <c r="M12" s="87" t="str">
        <f ca="1">IF(AND('Mapa final'!$AB$25="Muy Alta",'Mapa final'!$AD$25="Menor"),CONCATENATE("R7C",'Mapa final'!$R$25),"")</f>
        <v/>
      </c>
      <c r="N12" s="40" t="str">
        <f>IF(AND('Mapa final'!$AB$26="Muy Alta",'Mapa final'!$AD$26="Menor"),CONCATENATE("R7C",'Mapa final'!$R$26),"")</f>
        <v/>
      </c>
      <c r="O12" s="88" t="str">
        <f>IF(AND('Mapa final'!$AB$27="Muy Alta",'Mapa final'!$AD$27="Menor"),CONCATENATE("R7C",'Mapa final'!$R$27),"")</f>
        <v/>
      </c>
      <c r="P12" s="87" t="str">
        <f ca="1">IF(AND('Mapa final'!$AB$25="Muy Alta",'Mapa final'!$AD$25="Moderado"),CONCATENATE("R7C",'Mapa final'!$R$25),"")</f>
        <v/>
      </c>
      <c r="Q12" s="40" t="str">
        <f>IF(AND('Mapa final'!$AB$26="Muy Alta",'Mapa final'!$AD$26="Moderado"),CONCATENATE("R7C",'Mapa final'!$R$26),"")</f>
        <v/>
      </c>
      <c r="R12" s="88" t="str">
        <f>IF(AND('Mapa final'!$AB$27="Muy Alta",'Mapa final'!$AD$27="Moderado"),CONCATENATE("R7C",'Mapa final'!$R$27),"")</f>
        <v/>
      </c>
      <c r="S12" s="87" t="str">
        <f ca="1">IF(AND('Mapa final'!$AB$25="Muy Alta",'Mapa final'!$AD$25="Mayor"),CONCATENATE("R7C",'Mapa final'!$R$25),"")</f>
        <v/>
      </c>
      <c r="T12" s="40" t="str">
        <f>IF(AND('Mapa final'!$AB$26="Muy Alta",'Mapa final'!$AD$26="Mayor"),CONCATENATE("R7C",'Mapa final'!$R$26),"")</f>
        <v/>
      </c>
      <c r="U12" s="88" t="str">
        <f>IF(AND('Mapa final'!$AB$27="Muy Alta",'Mapa final'!$AD$27="Mayor"),CONCATENATE("R7C",'Mapa final'!$R$27),"")</f>
        <v/>
      </c>
      <c r="V12" s="215" t="str">
        <f ca="1">IF(AND('Mapa final'!$AB$25="Muy Alta",'Mapa final'!$AD$25="Catastrófico"),CONCATENATE("R7C",'Mapa final'!$R$25),"")</f>
        <v/>
      </c>
      <c r="W12" s="216" t="str">
        <f>IF(AND('Mapa final'!$AB$26="Muy Alta",'Mapa final'!$AD$26="Catastrófico"),CONCATENATE("R7C",'Mapa final'!$R$26),"")</f>
        <v/>
      </c>
      <c r="X12" s="217" t="str">
        <f>IF(AND('Mapa final'!$AB$27="Muy Alta",'Mapa final'!$AD$27="Catastrófico"),CONCATENATE("R7C",'Mapa final'!$R$27),"")</f>
        <v/>
      </c>
      <c r="Y12" s="41"/>
      <c r="Z12" s="300"/>
      <c r="AA12" s="301"/>
      <c r="AB12" s="301"/>
      <c r="AC12" s="301"/>
      <c r="AD12" s="301"/>
      <c r="AE12" s="302"/>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309"/>
      <c r="C13" s="310"/>
      <c r="D13" s="311"/>
      <c r="E13" s="284"/>
      <c r="F13" s="279"/>
      <c r="G13" s="279"/>
      <c r="H13" s="279"/>
      <c r="I13" s="279"/>
      <c r="J13" s="87" t="str">
        <f ca="1">IF(AND('Mapa final'!$AB$28="Muy Alta",'Mapa final'!$AD$28="Leve"),CONCATENATE("R8C",'Mapa final'!$R$28),"")</f>
        <v/>
      </c>
      <c r="K13" s="40" t="str">
        <f>IF(AND('Mapa final'!$AB$29="Muy Alta",'Mapa final'!$AD$29="Leve"),CONCATENATE("R8C",'Mapa final'!$R$29),"")</f>
        <v/>
      </c>
      <c r="L13" s="88" t="str">
        <f>IF(AND('Mapa final'!$AB$30="Muy Alta",'Mapa final'!$AD$30="Leve"),CONCATENATE("R8C",'Mapa final'!$R$30),"")</f>
        <v/>
      </c>
      <c r="M13" s="87" t="str">
        <f ca="1">IF(AND('Mapa final'!$AB$28="Muy Alta",'Mapa final'!$AD$28="Menor"),CONCATENATE("R8C",'Mapa final'!$R$28),"")</f>
        <v/>
      </c>
      <c r="N13" s="40" t="str">
        <f>IF(AND('Mapa final'!$AB$29="Muy Alta",'Mapa final'!$AD$29="Menor"),CONCATENATE("R8C",'Mapa final'!$R$29),"")</f>
        <v/>
      </c>
      <c r="O13" s="88" t="str">
        <f>IF(AND('Mapa final'!$AB$30="Muy Alta",'Mapa final'!$AD$30="Menor"),CONCATENATE("R8C",'Mapa final'!$R$30),"")</f>
        <v/>
      </c>
      <c r="P13" s="87" t="str">
        <f ca="1">IF(AND('Mapa final'!$AB$28="Muy Alta",'Mapa final'!$AD$28="Moderado"),CONCATENATE("R8C",'Mapa final'!$R$28),"")</f>
        <v/>
      </c>
      <c r="Q13" s="40" t="str">
        <f>IF(AND('Mapa final'!$AB$29="Muy Alta",'Mapa final'!$AD$29="Moderado"),CONCATENATE("R8C",'Mapa final'!$R$29),"")</f>
        <v/>
      </c>
      <c r="R13" s="88" t="str">
        <f>IF(AND('Mapa final'!$AB$30="Muy Alta",'Mapa final'!$AD$30="Moderado"),CONCATENATE("R8C",'Mapa final'!$R$30),"")</f>
        <v/>
      </c>
      <c r="S13" s="87" t="str">
        <f ca="1">IF(AND('Mapa final'!$AB$28="Muy Alta",'Mapa final'!$AD$28="Mayor"),CONCATENATE("R8C",'Mapa final'!$R$28),"")</f>
        <v/>
      </c>
      <c r="T13" s="40" t="str">
        <f>IF(AND('Mapa final'!$AB$29="Muy Alta",'Mapa final'!$AD$29="Mayor"),CONCATENATE("R8C",'Mapa final'!$R$29),"")</f>
        <v/>
      </c>
      <c r="U13" s="88" t="str">
        <f>IF(AND('Mapa final'!$AB$30="Muy Alta",'Mapa final'!$AD$30="Mayor"),CONCATENATE("R8C",'Mapa final'!$R$30),"")</f>
        <v/>
      </c>
      <c r="V13" s="215" t="str">
        <f ca="1">IF(AND('Mapa final'!$AB$28="Muy Alta",'Mapa final'!$AD$28="Catastrófico"),CONCATENATE("R8C",'Mapa final'!$R$28),"")</f>
        <v/>
      </c>
      <c r="W13" s="216" t="str">
        <f>IF(AND('Mapa final'!$AB$29="Muy Alta",'Mapa final'!$AD$29="Catastrófico"),CONCATENATE("R8C",'Mapa final'!$R$29),"")</f>
        <v/>
      </c>
      <c r="X13" s="217" t="str">
        <f>IF(AND('Mapa final'!$AB$30="Muy Alta",'Mapa final'!$AD$30="Catastrófico"),CONCATENATE("R8C",'Mapa final'!$R$30),"")</f>
        <v/>
      </c>
      <c r="Y13" s="41"/>
      <c r="Z13" s="300"/>
      <c r="AA13" s="301"/>
      <c r="AB13" s="301"/>
      <c r="AC13" s="301"/>
      <c r="AD13" s="301"/>
      <c r="AE13" s="302"/>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309"/>
      <c r="C14" s="310"/>
      <c r="D14" s="311"/>
      <c r="E14" s="284"/>
      <c r="F14" s="279"/>
      <c r="G14" s="279"/>
      <c r="H14" s="279"/>
      <c r="I14" s="279"/>
      <c r="J14" s="87" t="str">
        <f ca="1">IF(AND('Mapa final'!$AB$31="Muy Alta",'Mapa final'!$AD$31="Leve"),CONCATENATE("R9C",'Mapa final'!$R$31),"")</f>
        <v/>
      </c>
      <c r="K14" s="40" t="str">
        <f>IF(AND('Mapa final'!$AB$32="Muy Alta",'Mapa final'!$AD$32="Leve"),CONCATENATE("R9C",'Mapa final'!$R$32),"")</f>
        <v/>
      </c>
      <c r="L14" s="88" t="str">
        <f>IF(AND('Mapa final'!$AB$33="Muy Alta",'Mapa final'!$AD$33="Leve"),CONCATENATE("R9C",'Mapa final'!$R$33),"")</f>
        <v/>
      </c>
      <c r="M14" s="87" t="str">
        <f ca="1">IF(AND('Mapa final'!$AB$31="Muy Alta",'Mapa final'!$AD$31="Menor"),CONCATENATE("R9C",'Mapa final'!$R$31),"")</f>
        <v/>
      </c>
      <c r="N14" s="40" t="str">
        <f>IF(AND('Mapa final'!$AB$32="Muy Alta",'Mapa final'!$AD$32="Menor"),CONCATENATE("R9C",'Mapa final'!$R$32),"")</f>
        <v/>
      </c>
      <c r="O14" s="88" t="str">
        <f>IF(AND('Mapa final'!$AB$33="Muy Alta",'Mapa final'!$AD$33="Menor"),CONCATENATE("R9C",'Mapa final'!$R$33),"")</f>
        <v/>
      </c>
      <c r="P14" s="87" t="str">
        <f ca="1">IF(AND('Mapa final'!$AB$31="Muy Alta",'Mapa final'!$AD$31="Moderado"),CONCATENATE("R9C",'Mapa final'!$R$31),"")</f>
        <v/>
      </c>
      <c r="Q14" s="40" t="str">
        <f>IF(AND('Mapa final'!$AB$32="Muy Alta",'Mapa final'!$AD$32="Moderado"),CONCATENATE("R9C",'Mapa final'!$R$32),"")</f>
        <v/>
      </c>
      <c r="R14" s="88" t="str">
        <f>IF(AND('Mapa final'!$AB$33="Muy Alta",'Mapa final'!$AD$33="Moderado"),CONCATENATE("R9C",'Mapa final'!$R$33),"")</f>
        <v/>
      </c>
      <c r="S14" s="87" t="str">
        <f ca="1">IF(AND('Mapa final'!$AB$31="Muy Alta",'Mapa final'!$AD$31="Mayor"),CONCATENATE("R9C",'Mapa final'!$R$31),"")</f>
        <v/>
      </c>
      <c r="T14" s="40" t="str">
        <f>IF(AND('Mapa final'!$AB$32="Muy Alta",'Mapa final'!$AD$32="Mayor"),CONCATENATE("R9C",'Mapa final'!$R$32),"")</f>
        <v/>
      </c>
      <c r="U14" s="88" t="str">
        <f>IF(AND('Mapa final'!$AB$33="Muy Alta",'Mapa final'!$AD$33="Mayor"),CONCATENATE("R9C",'Mapa final'!$R$33),"")</f>
        <v/>
      </c>
      <c r="V14" s="215" t="str">
        <f ca="1">IF(AND('Mapa final'!$AB$31="Muy Alta",'Mapa final'!$AD$31="Catastrófico"),CONCATENATE("R9C",'Mapa final'!$R$31),"")</f>
        <v/>
      </c>
      <c r="W14" s="216" t="str">
        <f>IF(AND('Mapa final'!$AB$32="Muy Alta",'Mapa final'!$AD$32="Catastrófico"),CONCATENATE("R9C",'Mapa final'!$R$32),"")</f>
        <v/>
      </c>
      <c r="X14" s="217" t="str">
        <f>IF(AND('Mapa final'!$AB$33="Muy Alta",'Mapa final'!$AD$33="Catastrófico"),CONCATENATE("R9C",'Mapa final'!$R$33),"")</f>
        <v/>
      </c>
      <c r="Y14" s="41"/>
      <c r="Z14" s="300"/>
      <c r="AA14" s="301"/>
      <c r="AB14" s="301"/>
      <c r="AC14" s="301"/>
      <c r="AD14" s="301"/>
      <c r="AE14" s="302"/>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309"/>
      <c r="C15" s="310"/>
      <c r="D15" s="311"/>
      <c r="E15" s="284"/>
      <c r="F15" s="279"/>
      <c r="G15" s="279"/>
      <c r="H15" s="279"/>
      <c r="I15" s="279"/>
      <c r="J15" s="87" t="e">
        <f>IF(AND('Mapa final'!#REF!="Muy Alta",'Mapa final'!#REF!="Leve"),CONCATENATE("R10C",'Mapa final'!#REF!),"")</f>
        <v>#REF!</v>
      </c>
      <c r="K15" s="40" t="e">
        <f>IF(AND('Mapa final'!#REF!="Muy Alta",'Mapa final'!#REF!="Leve"),CONCATENATE("R10C",'Mapa final'!#REF!),"")</f>
        <v>#REF!</v>
      </c>
      <c r="L15" s="88" t="e">
        <f>IF(AND('Mapa final'!#REF!="Muy Alta",'Mapa final'!#REF!="Leve"),CONCATENATE("R10C",'Mapa final'!#REF!),"")</f>
        <v>#REF!</v>
      </c>
      <c r="M15" s="87" t="e">
        <f>IF(AND('Mapa final'!#REF!="Muy Alta",'Mapa final'!#REF!="Menor"),CONCATENATE("R10C",'Mapa final'!#REF!),"")</f>
        <v>#REF!</v>
      </c>
      <c r="N15" s="40" t="e">
        <f>IF(AND('Mapa final'!#REF!="Muy Alta",'Mapa final'!#REF!="Menor"),CONCATENATE("R10C",'Mapa final'!#REF!),"")</f>
        <v>#REF!</v>
      </c>
      <c r="O15" s="88" t="e">
        <f>IF(AND('Mapa final'!#REF!="Muy Alta",'Mapa final'!#REF!="Menor"),CONCATENATE("R10C",'Mapa final'!#REF!),"")</f>
        <v>#REF!</v>
      </c>
      <c r="P15" s="87" t="e">
        <f>IF(AND('Mapa final'!#REF!="Muy Alta",'Mapa final'!#REF!="Moderado"),CONCATENATE("R10C",'Mapa final'!#REF!),"")</f>
        <v>#REF!</v>
      </c>
      <c r="Q15" s="40" t="e">
        <f>IF(AND('Mapa final'!#REF!="Muy Alta",'Mapa final'!#REF!="Moderado"),CONCATENATE("R10C",'Mapa final'!#REF!),"")</f>
        <v>#REF!</v>
      </c>
      <c r="R15" s="88" t="e">
        <f>IF(AND('Mapa final'!#REF!="Muy Alta",'Mapa final'!#REF!="Moderado"),CONCATENATE("R10C",'Mapa final'!#REF!),"")</f>
        <v>#REF!</v>
      </c>
      <c r="S15" s="87" t="e">
        <f>IF(AND('Mapa final'!#REF!="Muy Alta",'Mapa final'!#REF!="Mayor"),CONCATENATE("R10C",'Mapa final'!#REF!),"")</f>
        <v>#REF!</v>
      </c>
      <c r="T15" s="40" t="e">
        <f>IF(AND('Mapa final'!#REF!="Muy Alta",'Mapa final'!#REF!="Mayor"),CONCATENATE("R10C",'Mapa final'!#REF!),"")</f>
        <v>#REF!</v>
      </c>
      <c r="U15" s="88" t="e">
        <f>IF(AND('Mapa final'!#REF!="Muy Alta",'Mapa final'!#REF!="Mayor"),CONCATENATE("R10C",'Mapa final'!#REF!),"")</f>
        <v>#REF!</v>
      </c>
      <c r="V15" s="215" t="e">
        <f>IF(AND('Mapa final'!#REF!="Muy Alta",'Mapa final'!#REF!="Catastrófico"),CONCATENATE("R10C",'Mapa final'!#REF!),"")</f>
        <v>#REF!</v>
      </c>
      <c r="W15" s="216" t="e">
        <f>IF(AND('Mapa final'!#REF!="Muy Alta",'Mapa final'!#REF!="Catastrófico"),CONCATENATE("R10C",'Mapa final'!#REF!),"")</f>
        <v>#REF!</v>
      </c>
      <c r="X15" s="217" t="e">
        <f>IF(AND('Mapa final'!#REF!="Muy Alta",'Mapa final'!#REF!="Catastrófico"),CONCATENATE("R10C",'Mapa final'!#REF!),"")</f>
        <v>#REF!</v>
      </c>
      <c r="Y15" s="41"/>
      <c r="Z15" s="300"/>
      <c r="AA15" s="301"/>
      <c r="AB15" s="301"/>
      <c r="AC15" s="301"/>
      <c r="AD15" s="301"/>
      <c r="AE15" s="302"/>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309"/>
      <c r="C16" s="310"/>
      <c r="D16" s="311"/>
      <c r="E16" s="284"/>
      <c r="F16" s="279"/>
      <c r="G16" s="279"/>
      <c r="H16" s="279"/>
      <c r="I16" s="279"/>
      <c r="J16" s="87" t="str">
        <f ca="1">IF(AND('Mapa final'!$AB$34="Muy Alta",'Mapa final'!$AD$34="Leve"),CONCATENATE("R11C",'Mapa final'!$R$34),"")</f>
        <v/>
      </c>
      <c r="K16" s="40" t="str">
        <f>IF(AND('Mapa final'!$AB$35="Muy Alta",'Mapa final'!$AD$35="Leve"),CONCATENATE("R11C",'Mapa final'!$R$35),"")</f>
        <v/>
      </c>
      <c r="L16" s="88" t="str">
        <f>IF(AND('Mapa final'!$AB$36="Muy Alta",'Mapa final'!$AD$36="Leve"),CONCATENATE("R11C",'Mapa final'!$R$36),"")</f>
        <v/>
      </c>
      <c r="M16" s="87" t="str">
        <f ca="1">IF(AND('Mapa final'!$AB$34="Muy Alta",'Mapa final'!$AD$34="Menor"),CONCATENATE("R11C",'Mapa final'!$R$34),"")</f>
        <v/>
      </c>
      <c r="N16" s="40" t="str">
        <f>IF(AND('Mapa final'!$AB$35="Muy Alta",'Mapa final'!$AD$35="Menor"),CONCATENATE("R11C",'Mapa final'!$R$35),"")</f>
        <v/>
      </c>
      <c r="O16" s="88" t="str">
        <f>IF(AND('Mapa final'!$AB$36="Muy Alta",'Mapa final'!$AD$36="Menor"),CONCATENATE("R11C",'Mapa final'!$R$36),"")</f>
        <v/>
      </c>
      <c r="P16" s="87" t="str">
        <f ca="1">IF(AND('Mapa final'!$AB$34="Muy Alta",'Mapa final'!$AD$34="Moderado"),CONCATENATE("R11C",'Mapa final'!$R$34),"")</f>
        <v/>
      </c>
      <c r="Q16" s="40" t="str">
        <f>IF(AND('Mapa final'!$AB$35="Muy Alta",'Mapa final'!$AD$35="Moderado"),CONCATENATE("R11C",'Mapa final'!$R$35),"")</f>
        <v/>
      </c>
      <c r="R16" s="88" t="str">
        <f>IF(AND('Mapa final'!$AB$36="Muy Alta",'Mapa final'!$AD$36="Moderado"),CONCATENATE("R11C",'Mapa final'!$R$36),"")</f>
        <v/>
      </c>
      <c r="S16" s="87" t="str">
        <f ca="1">IF(AND('Mapa final'!$AB$34="Muy Alta",'Mapa final'!$AD$34="Mayor"),CONCATENATE("R11C",'Mapa final'!$R$34),"")</f>
        <v/>
      </c>
      <c r="T16" s="40" t="str">
        <f>IF(AND('Mapa final'!$AB$35="Muy Alta",'Mapa final'!$AD$35="Mayor"),CONCATENATE("R11C",'Mapa final'!$R$35),"")</f>
        <v/>
      </c>
      <c r="U16" s="88" t="str">
        <f>IF(AND('Mapa final'!$AB$36="Muy Alta",'Mapa final'!$AD$36="Mayor"),CONCATENATE("R11C",'Mapa final'!$R$36),"")</f>
        <v/>
      </c>
      <c r="V16" s="215" t="str">
        <f ca="1">IF(AND('Mapa final'!$AB$34="Muy Alta",'Mapa final'!$AD$34="Catastrófico"),CONCATENATE("R11C",'Mapa final'!$R$34),"")</f>
        <v/>
      </c>
      <c r="W16" s="216" t="str">
        <f>IF(AND('Mapa final'!$AB$35="Muy Alta",'Mapa final'!$AD$35="Catastrófico"),CONCATENATE("R11C",'Mapa final'!$R$35),"")</f>
        <v/>
      </c>
      <c r="X16" s="217" t="str">
        <f>IF(AND('Mapa final'!$AB$36="Muy Alta",'Mapa final'!$AD$36="Catastrófico"),CONCATENATE("R11C",'Mapa final'!$R$36),"")</f>
        <v/>
      </c>
      <c r="Y16" s="41"/>
      <c r="Z16" s="300"/>
      <c r="AA16" s="301"/>
      <c r="AB16" s="301"/>
      <c r="AC16" s="301"/>
      <c r="AD16" s="301"/>
      <c r="AE16" s="302"/>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309"/>
      <c r="C17" s="310"/>
      <c r="D17" s="311"/>
      <c r="E17" s="284"/>
      <c r="F17" s="279"/>
      <c r="G17" s="279"/>
      <c r="H17" s="279"/>
      <c r="I17" s="279"/>
      <c r="J17" s="87" t="str">
        <f ca="1">IF(AND('Mapa final'!$AB$37="Muy Alta",'Mapa final'!$AD$37="Leve"),CONCATENATE("R12C",'Mapa final'!$R$37),"")</f>
        <v/>
      </c>
      <c r="K17" s="40" t="str">
        <f>IF(AND('Mapa final'!$AB$38="Muy Alta",'Mapa final'!$AD$38="Leve"),CONCATENATE("R12C",'Mapa final'!$R$38),"")</f>
        <v/>
      </c>
      <c r="L17" s="88" t="str">
        <f>IF(AND('Mapa final'!$AB$39="Muy Alta",'Mapa final'!$AD$39="Leve"),CONCATENATE("R12C",'Mapa final'!$R$39),"")</f>
        <v/>
      </c>
      <c r="M17" s="87" t="str">
        <f ca="1">IF(AND('Mapa final'!$AB$37="Muy Alta",'Mapa final'!$AD$37="Menor"),CONCATENATE("R12C",'Mapa final'!$R$37),"")</f>
        <v/>
      </c>
      <c r="N17" s="40" t="str">
        <f>IF(AND('Mapa final'!$AB$38="Muy Alta",'Mapa final'!$AD$38="Menor"),CONCATENATE("R12C",'Mapa final'!$R$38),"")</f>
        <v/>
      </c>
      <c r="O17" s="88" t="str">
        <f>IF(AND('Mapa final'!$AB$39="Muy Alta",'Mapa final'!$AD$39="Menor"),CONCATENATE("R12C",'Mapa final'!$R$39),"")</f>
        <v/>
      </c>
      <c r="P17" s="87" t="str">
        <f ca="1">IF(AND('Mapa final'!$AB$37="Muy Alta",'Mapa final'!$AD$37="Moderado"),CONCATENATE("R12C",'Mapa final'!$R$37),"")</f>
        <v/>
      </c>
      <c r="Q17" s="40" t="str">
        <f>IF(AND('Mapa final'!$AB$38="Muy Alta",'Mapa final'!$AD$38="Moderado"),CONCATENATE("R12C",'Mapa final'!$R$38),"")</f>
        <v/>
      </c>
      <c r="R17" s="88" t="str">
        <f>IF(AND('Mapa final'!$AB$39="Muy Alta",'Mapa final'!$AD$39="Moderado"),CONCATENATE("R12C",'Mapa final'!$R$39),"")</f>
        <v/>
      </c>
      <c r="S17" s="87" t="str">
        <f ca="1">IF(AND('Mapa final'!$AB$37="Muy Alta",'Mapa final'!$AD$37="Mayor"),CONCATENATE("R12C",'Mapa final'!$R$37),"")</f>
        <v/>
      </c>
      <c r="T17" s="40" t="str">
        <f>IF(AND('Mapa final'!$AB$38="Muy Alta",'Mapa final'!$AD$38="Mayor"),CONCATENATE("R12C",'Mapa final'!$R$38),"")</f>
        <v/>
      </c>
      <c r="U17" s="88" t="str">
        <f>IF(AND('Mapa final'!$AB$39="Muy Alta",'Mapa final'!$AD$39="Mayor"),CONCATENATE("R12C",'Mapa final'!$R$39),"")</f>
        <v/>
      </c>
      <c r="V17" s="215" t="str">
        <f ca="1">IF(AND('Mapa final'!$AB$37="Muy Alta",'Mapa final'!$AD$37="Catastrófico"),CONCATENATE("R12C",'Mapa final'!$R$37),"")</f>
        <v/>
      </c>
      <c r="W17" s="216" t="str">
        <f>IF(AND('Mapa final'!$AB$38="Muy Alta",'Mapa final'!$AD$38="Catastrófico"),CONCATENATE("R12C",'Mapa final'!$R$38),"")</f>
        <v/>
      </c>
      <c r="X17" s="217" t="str">
        <f>IF(AND('Mapa final'!$AB$39="Muy Alta",'Mapa final'!$AD$39="Catastrófico"),CONCATENATE("R12C",'Mapa final'!$R$39),"")</f>
        <v/>
      </c>
      <c r="Y17" s="41"/>
      <c r="Z17" s="300"/>
      <c r="AA17" s="301"/>
      <c r="AB17" s="301"/>
      <c r="AC17" s="301"/>
      <c r="AD17" s="301"/>
      <c r="AE17" s="302"/>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309"/>
      <c r="C18" s="310"/>
      <c r="D18" s="311"/>
      <c r="E18" s="284"/>
      <c r="F18" s="279"/>
      <c r="G18" s="279"/>
      <c r="H18" s="279"/>
      <c r="I18" s="279"/>
      <c r="J18" s="87" t="str">
        <f ca="1">IF(AND('Mapa final'!$AB$40="Muy Alta",'Mapa final'!$AD$40="Leve"),CONCATENATE("R13C",'Mapa final'!$R$40),"")</f>
        <v/>
      </c>
      <c r="K18" s="40" t="str">
        <f>IF(AND('Mapa final'!$AB$41="Muy Alta",'Mapa final'!$AD$41="Leve"),CONCATENATE("R13C",'Mapa final'!$R$41),"")</f>
        <v/>
      </c>
      <c r="L18" s="88" t="str">
        <f>IF(AND('Mapa final'!$AB$42="Muy Alta",'Mapa final'!$AD$42="Leve"),CONCATENATE("R13C",'Mapa final'!$R$42),"")</f>
        <v/>
      </c>
      <c r="M18" s="87" t="str">
        <f ca="1">IF(AND('Mapa final'!$AB$40="Muy Alta",'Mapa final'!$AD$40="Menor"),CONCATENATE("R13C",'Mapa final'!$R$40),"")</f>
        <v/>
      </c>
      <c r="N18" s="40" t="str">
        <f>IF(AND('Mapa final'!$AB$41="Muy Alta",'Mapa final'!$AD$41="Menor"),CONCATENATE("R13C",'Mapa final'!$R$41),"")</f>
        <v/>
      </c>
      <c r="O18" s="88" t="str">
        <f>IF(AND('Mapa final'!$AB$42="Muy Alta",'Mapa final'!$AD$42="Menor"),CONCATENATE("R13C",'Mapa final'!$R$42),"")</f>
        <v/>
      </c>
      <c r="P18" s="87" t="str">
        <f ca="1">IF(AND('Mapa final'!$AB$40="Muy Alta",'Mapa final'!$AD$40="Moderado"),CONCATENATE("R13C",'Mapa final'!$R$40),"")</f>
        <v/>
      </c>
      <c r="Q18" s="40" t="str">
        <f>IF(AND('Mapa final'!$AB$41="Muy Alta",'Mapa final'!$AD$41="Moderado"),CONCATENATE("R13C",'Mapa final'!$R$41),"")</f>
        <v/>
      </c>
      <c r="R18" s="88" t="str">
        <f>IF(AND('Mapa final'!$AB$42="Muy Alta",'Mapa final'!$AD$42="Moderado"),CONCATENATE("R13C",'Mapa final'!$R$42),"")</f>
        <v/>
      </c>
      <c r="S18" s="87" t="str">
        <f ca="1">IF(AND('Mapa final'!$AB$40="Muy Alta",'Mapa final'!$AD$40="Mayor"),CONCATENATE("R13C",'Mapa final'!$R$40),"")</f>
        <v/>
      </c>
      <c r="T18" s="40" t="str">
        <f>IF(AND('Mapa final'!$AB$41="Muy Alta",'Mapa final'!$AD$41="Mayor"),CONCATENATE("R13C",'Mapa final'!$R$41),"")</f>
        <v/>
      </c>
      <c r="U18" s="88" t="str">
        <f>IF(AND('Mapa final'!$AB$42="Muy Alta",'Mapa final'!$AD$42="Mayor"),CONCATENATE("R13C",'Mapa final'!$R$42),"")</f>
        <v/>
      </c>
      <c r="V18" s="215" t="str">
        <f ca="1">IF(AND('Mapa final'!$AB$40="Muy Alta",'Mapa final'!$AD$40="Catastrófico"),CONCATENATE("R13C",'Mapa final'!$R$40),"")</f>
        <v/>
      </c>
      <c r="W18" s="216" t="str">
        <f>IF(AND('Mapa final'!$AB$41="Muy Alta",'Mapa final'!$AD$41="Catastrófico"),CONCATENATE("R13C",'Mapa final'!$R$41),"")</f>
        <v/>
      </c>
      <c r="X18" s="217" t="str">
        <f>IF(AND('Mapa final'!$AB$42="Muy Alta",'Mapa final'!$AD$42="Catastrófico"),CONCATENATE("R13C",'Mapa final'!$R$42),"")</f>
        <v/>
      </c>
      <c r="Y18" s="41"/>
      <c r="Z18" s="300"/>
      <c r="AA18" s="301"/>
      <c r="AB18" s="301"/>
      <c r="AC18" s="301"/>
      <c r="AD18" s="301"/>
      <c r="AE18" s="302"/>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309"/>
      <c r="C19" s="310"/>
      <c r="D19" s="311"/>
      <c r="E19" s="284"/>
      <c r="F19" s="279"/>
      <c r="G19" s="279"/>
      <c r="H19" s="279"/>
      <c r="I19" s="279"/>
      <c r="J19" s="87" t="str">
        <f ca="1">IF(AND('Mapa final'!$AB$43="Muy Alta",'Mapa final'!$AD$43="Leve"),CONCATENATE("R14C",'Mapa final'!$R$43),"")</f>
        <v/>
      </c>
      <c r="K19" s="40" t="str">
        <f>IF(AND('Mapa final'!$AB$44="Muy Alta",'Mapa final'!$AD$44="Leve"),CONCATENATE("R14C",'Mapa final'!$R$44),"")</f>
        <v/>
      </c>
      <c r="L19" s="88" t="str">
        <f>IF(AND('Mapa final'!$AB$45="Muy Alta",'Mapa final'!$AD$45="Leve"),CONCATENATE("R14C",'Mapa final'!$R$45),"")</f>
        <v/>
      </c>
      <c r="M19" s="87" t="str">
        <f ca="1">IF(AND('Mapa final'!$AB$43="Muy Alta",'Mapa final'!$AD$43="Menor"),CONCATENATE("R14C",'Mapa final'!$R$43),"")</f>
        <v/>
      </c>
      <c r="N19" s="40" t="str">
        <f>IF(AND('Mapa final'!$AB$44="Muy Alta",'Mapa final'!$AD$44="Menor"),CONCATENATE("R14C",'Mapa final'!$R$44),"")</f>
        <v/>
      </c>
      <c r="O19" s="88" t="str">
        <f>IF(AND('Mapa final'!$AB$45="Muy Alta",'Mapa final'!$AD$45="Menor"),CONCATENATE("R14C",'Mapa final'!$R$45),"")</f>
        <v/>
      </c>
      <c r="P19" s="87" t="str">
        <f ca="1">IF(AND('Mapa final'!$AB$43="Muy Alta",'Mapa final'!$AD$43="Moderado"),CONCATENATE("R14C",'Mapa final'!$R$43),"")</f>
        <v/>
      </c>
      <c r="Q19" s="40" t="str">
        <f>IF(AND('Mapa final'!$AB$44="Muy Alta",'Mapa final'!$AD$44="Moderado"),CONCATENATE("R14C",'Mapa final'!$R$44),"")</f>
        <v/>
      </c>
      <c r="R19" s="88" t="str">
        <f>IF(AND('Mapa final'!$AB$45="Muy Alta",'Mapa final'!$AD$45="Moderado"),CONCATENATE("R14C",'Mapa final'!$R$45),"")</f>
        <v/>
      </c>
      <c r="S19" s="87" t="str">
        <f ca="1">IF(AND('Mapa final'!$AB$43="Muy Alta",'Mapa final'!$AD$43="Mayor"),CONCATENATE("R14C",'Mapa final'!$R$43),"")</f>
        <v/>
      </c>
      <c r="T19" s="40" t="str">
        <f>IF(AND('Mapa final'!$AB$44="Muy Alta",'Mapa final'!$AD$44="Mayor"),CONCATENATE("R14C",'Mapa final'!$R$44),"")</f>
        <v/>
      </c>
      <c r="U19" s="88" t="str">
        <f>IF(AND('Mapa final'!$AB$45="Muy Alta",'Mapa final'!$AD$45="Mayor"),CONCATENATE("R14C",'Mapa final'!$R$45),"")</f>
        <v/>
      </c>
      <c r="V19" s="215" t="str">
        <f ca="1">IF(AND('Mapa final'!$AB$43="Muy Alta",'Mapa final'!$AD$43="Catastrófico"),CONCATENATE("R14C",'Mapa final'!$R$43),"")</f>
        <v/>
      </c>
      <c r="W19" s="216" t="str">
        <f>IF(AND('Mapa final'!$AB$44="Muy Alta",'Mapa final'!$AD$44="Catastrófico"),CONCATENATE("R14C",'Mapa final'!$R$44),"")</f>
        <v/>
      </c>
      <c r="X19" s="217" t="str">
        <f>IF(AND('Mapa final'!$AB$45="Muy Alta",'Mapa final'!$AD$45="Catastrófico"),CONCATENATE("R14C",'Mapa final'!$R$45),"")</f>
        <v/>
      </c>
      <c r="Y19" s="41"/>
      <c r="Z19" s="300"/>
      <c r="AA19" s="301"/>
      <c r="AB19" s="301"/>
      <c r="AC19" s="301"/>
      <c r="AD19" s="301"/>
      <c r="AE19" s="302"/>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309"/>
      <c r="C20" s="310"/>
      <c r="D20" s="311"/>
      <c r="E20" s="284"/>
      <c r="F20" s="279"/>
      <c r="G20" s="279"/>
      <c r="H20" s="279"/>
      <c r="I20" s="279"/>
      <c r="J20" s="87" t="str">
        <f ca="1">IF(AND('Mapa final'!$AB$46="Muy Alta",'Mapa final'!$AD$46="Leve"),CONCATENATE("R15C",'Mapa final'!$R$46),"")</f>
        <v/>
      </c>
      <c r="K20" s="40" t="str">
        <f>IF(AND('Mapa final'!$AB$47="Muy Alta",'Mapa final'!$AD$47="Leve"),CONCATENATE("R15C",'Mapa final'!$R$47),"")</f>
        <v/>
      </c>
      <c r="L20" s="88" t="str">
        <f>IF(AND('Mapa final'!$AB$48="Muy Alta",'Mapa final'!$AD$48="Leve"),CONCATENATE("R15C",'Mapa final'!$R$48),"")</f>
        <v/>
      </c>
      <c r="M20" s="87" t="str">
        <f ca="1">IF(AND('Mapa final'!$AB$46="Muy Alta",'Mapa final'!$AD$46="Menor"),CONCATENATE("R15C",'Mapa final'!$R$46),"")</f>
        <v/>
      </c>
      <c r="N20" s="40" t="str">
        <f>IF(AND('Mapa final'!$AB$47="Muy Alta",'Mapa final'!$AD$47="Menor"),CONCATENATE("R15C",'Mapa final'!$R$47),"")</f>
        <v/>
      </c>
      <c r="O20" s="88" t="str">
        <f>IF(AND('Mapa final'!$AB$48="Muy Alta",'Mapa final'!$AD$48="Menor"),CONCATENATE("R15C",'Mapa final'!$R$48),"")</f>
        <v/>
      </c>
      <c r="P20" s="87" t="str">
        <f ca="1">IF(AND('Mapa final'!$AB$46="Muy Alta",'Mapa final'!$AD$46="Moderado"),CONCATENATE("R15C",'Mapa final'!$R$46),"")</f>
        <v/>
      </c>
      <c r="Q20" s="40" t="str">
        <f>IF(AND('Mapa final'!$AB$47="Muy Alta",'Mapa final'!$AD$47="Moderado"),CONCATENATE("R15C",'Mapa final'!$R$47),"")</f>
        <v/>
      </c>
      <c r="R20" s="88" t="str">
        <f>IF(AND('Mapa final'!$AB$48="Muy Alta",'Mapa final'!$AD$48="Moderado"),CONCATENATE("R15C",'Mapa final'!$R$48),"")</f>
        <v/>
      </c>
      <c r="S20" s="87" t="str">
        <f ca="1">IF(AND('Mapa final'!$AB$46="Muy Alta",'Mapa final'!$AD$46="Mayor"),CONCATENATE("R15C",'Mapa final'!$R$46),"")</f>
        <v/>
      </c>
      <c r="T20" s="40" t="str">
        <f>IF(AND('Mapa final'!$AB$47="Muy Alta",'Mapa final'!$AD$47="Mayor"),CONCATENATE("R15C",'Mapa final'!$R$47),"")</f>
        <v/>
      </c>
      <c r="U20" s="88" t="str">
        <f>IF(AND('Mapa final'!$AB$48="Muy Alta",'Mapa final'!$AD$48="Mayor"),CONCATENATE("R15C",'Mapa final'!$R$48),"")</f>
        <v/>
      </c>
      <c r="V20" s="215" t="str">
        <f ca="1">IF(AND('Mapa final'!$AB$46="Muy Alta",'Mapa final'!$AD$46="Catastrófico"),CONCATENATE("R15C",'Mapa final'!$R$46),"")</f>
        <v/>
      </c>
      <c r="W20" s="216" t="str">
        <f>IF(AND('Mapa final'!$AB$47="Muy Alta",'Mapa final'!$AD$47="Catastrófico"),CONCATENATE("R15C",'Mapa final'!$R$47),"")</f>
        <v/>
      </c>
      <c r="X20" s="217" t="str">
        <f>IF(AND('Mapa final'!$AB$48="Muy Alta",'Mapa final'!$AD$48="Catastrófico"),CONCATENATE("R15C",'Mapa final'!$R$48),"")</f>
        <v/>
      </c>
      <c r="Y20" s="41"/>
      <c r="Z20" s="300"/>
      <c r="AA20" s="301"/>
      <c r="AB20" s="301"/>
      <c r="AC20" s="301"/>
      <c r="AD20" s="301"/>
      <c r="AE20" s="302"/>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309"/>
      <c r="C21" s="310"/>
      <c r="D21" s="311"/>
      <c r="E21" s="284"/>
      <c r="F21" s="279"/>
      <c r="G21" s="279"/>
      <c r="H21" s="279"/>
      <c r="I21" s="279"/>
      <c r="J21" s="87" t="str">
        <f ca="1">IF(AND('Mapa final'!$AB$49="Muy Alta",'Mapa final'!$AD$49="Leve"),CONCATENATE("R16C",'Mapa final'!$R$49),"")</f>
        <v/>
      </c>
      <c r="K21" s="40" t="str">
        <f>IF(AND('Mapa final'!$AB$50="Muy Alta",'Mapa final'!$AD$50="Leve"),CONCATENATE("R16C",'Mapa final'!$R$50),"")</f>
        <v/>
      </c>
      <c r="L21" s="88" t="str">
        <f>IF(AND('Mapa final'!$AB$51="Muy Alta",'Mapa final'!$AD$51="Leve"),CONCATENATE("R16C",'Mapa final'!$R$51),"")</f>
        <v/>
      </c>
      <c r="M21" s="87" t="str">
        <f ca="1">IF(AND('Mapa final'!$AB$49="Muy Alta",'Mapa final'!$AD$49="Menor"),CONCATENATE("R16C",'Mapa final'!$R$49),"")</f>
        <v/>
      </c>
      <c r="N21" s="40" t="str">
        <f>IF(AND('Mapa final'!$AB$50="Muy Alta",'Mapa final'!$AD$50="Menor"),CONCATENATE("R16C",'Mapa final'!$R$50),"")</f>
        <v/>
      </c>
      <c r="O21" s="88" t="str">
        <f>IF(AND('Mapa final'!$AB$51="Muy Alta",'Mapa final'!$AD$51="Menor"),CONCATENATE("R16C",'Mapa final'!$R$51),"")</f>
        <v/>
      </c>
      <c r="P21" s="87" t="str">
        <f ca="1">IF(AND('Mapa final'!$AB$49="Muy Alta",'Mapa final'!$AD$49="Moderado"),CONCATENATE("R16C",'Mapa final'!$R$49),"")</f>
        <v/>
      </c>
      <c r="Q21" s="40" t="str">
        <f>IF(AND('Mapa final'!$AB$50="Muy Alta",'Mapa final'!$AD$50="Moderado"),CONCATENATE("R16C",'Mapa final'!$R$50),"")</f>
        <v/>
      </c>
      <c r="R21" s="88" t="str">
        <f>IF(AND('Mapa final'!$AB$51="Muy Alta",'Mapa final'!$AD$51="Moderado"),CONCATENATE("R16C",'Mapa final'!$R$51),"")</f>
        <v/>
      </c>
      <c r="S21" s="87" t="str">
        <f ca="1">IF(AND('Mapa final'!$AB$49="Muy Alta",'Mapa final'!$AD$49="Mayor"),CONCATENATE("R16C",'Mapa final'!$R$49),"")</f>
        <v/>
      </c>
      <c r="T21" s="40" t="str">
        <f>IF(AND('Mapa final'!$AB$50="Muy Alta",'Mapa final'!$AD$50="Mayor"),CONCATENATE("R16C",'Mapa final'!$R$50),"")</f>
        <v/>
      </c>
      <c r="U21" s="88" t="str">
        <f>IF(AND('Mapa final'!$AB$51="Muy Alta",'Mapa final'!$AD$51="Mayor"),CONCATENATE("R16C",'Mapa final'!$R$51),"")</f>
        <v/>
      </c>
      <c r="V21" s="215" t="str">
        <f ca="1">IF(AND('Mapa final'!$AB$49="Muy Alta",'Mapa final'!$AD$49="Catastrófico"),CONCATENATE("R16C",'Mapa final'!$R$49),"")</f>
        <v/>
      </c>
      <c r="W21" s="216" t="str">
        <f>IF(AND('Mapa final'!$AB$50="Muy Alta",'Mapa final'!$AD$50="Catastrófico"),CONCATENATE("R16C",'Mapa final'!$R$50),"")</f>
        <v/>
      </c>
      <c r="X21" s="217" t="str">
        <f>IF(AND('Mapa final'!$AB$51="Muy Alta",'Mapa final'!$AD$51="Catastrófico"),CONCATENATE("R16C",'Mapa final'!$R$51),"")</f>
        <v/>
      </c>
      <c r="Y21" s="41"/>
      <c r="Z21" s="300"/>
      <c r="AA21" s="301"/>
      <c r="AB21" s="301"/>
      <c r="AC21" s="301"/>
      <c r="AD21" s="301"/>
      <c r="AE21" s="302"/>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309"/>
      <c r="C22" s="310"/>
      <c r="D22" s="311"/>
      <c r="E22" s="284"/>
      <c r="F22" s="279"/>
      <c r="G22" s="279"/>
      <c r="H22" s="279"/>
      <c r="I22" s="279"/>
      <c r="J22" s="87" t="str">
        <f ca="1">IF(AND('Mapa final'!$AB$52="Muy Alta",'Mapa final'!$AD$52="Leve"),CONCATENATE("R17",'Mapa final'!$R$52),"")</f>
        <v/>
      </c>
      <c r="K22" s="40" t="str">
        <f>IF(AND('Mapa final'!$AB$53="Muy Alta",'Mapa final'!$AD$53="Leve"),CONCATENATE("R17C",'Mapa final'!$R$53),"")</f>
        <v/>
      </c>
      <c r="L22" s="88" t="str">
        <f>IF(AND('Mapa final'!$AB$54="Muy Alta",'Mapa final'!$AD$54="Leve"),CONCATENATE("R17C",'Mapa final'!$R$54),"")</f>
        <v/>
      </c>
      <c r="M22" s="87" t="str">
        <f ca="1">IF(AND('Mapa final'!$AB$52="Muy Alta",'Mapa final'!$AD$52="Menor"),CONCATENATE("R17",'Mapa final'!$R$52),"")</f>
        <v/>
      </c>
      <c r="N22" s="40" t="str">
        <f>IF(AND('Mapa final'!$AB$53="Muy Alta",'Mapa final'!$AD$53="Menor"),CONCATENATE("R17C",'Mapa final'!$R$53),"")</f>
        <v/>
      </c>
      <c r="O22" s="88" t="str">
        <f>IF(AND('Mapa final'!$AB$54="Muy Alta",'Mapa final'!$AD$54="Menor"),CONCATENATE("R17C",'Mapa final'!$R$54),"")</f>
        <v/>
      </c>
      <c r="P22" s="87" t="str">
        <f ca="1">IF(AND('Mapa final'!$AB$52="Muy Alta",'Mapa final'!$AD$52="Moderado"),CONCATENATE("R17",'Mapa final'!$R$52),"")</f>
        <v/>
      </c>
      <c r="Q22" s="40" t="str">
        <f>IF(AND('Mapa final'!$AB$53="Muy Alta",'Mapa final'!$AD$53="Moderado"),CONCATENATE("R17C",'Mapa final'!$R$53),"")</f>
        <v/>
      </c>
      <c r="R22" s="88" t="str">
        <f>IF(AND('Mapa final'!$AB$54="Muy Alta",'Mapa final'!$AD$54="Moderado"),CONCATENATE("R17C",'Mapa final'!$R$54),"")</f>
        <v/>
      </c>
      <c r="S22" s="87" t="str">
        <f ca="1">IF(AND('Mapa final'!$AB$52="Muy Alta",'Mapa final'!$AD$52="Mayor"),CONCATENATE("R17",'Mapa final'!$R$52),"")</f>
        <v/>
      </c>
      <c r="T22" s="40" t="str">
        <f>IF(AND('Mapa final'!$AB$53="Muy Alta",'Mapa final'!$AD$53="Mayor"),CONCATENATE("R17C",'Mapa final'!$R$53),"")</f>
        <v/>
      </c>
      <c r="U22" s="88" t="str">
        <f>IF(AND('Mapa final'!$AB$54="Muy Alta",'Mapa final'!$AD$54="Mayor"),CONCATENATE("R17C",'Mapa final'!$R$54),"")</f>
        <v/>
      </c>
      <c r="V22" s="215" t="str">
        <f ca="1">IF(AND('Mapa final'!$AB$52="Muy Alta",'Mapa final'!$AD$52="Catastrófico"),CONCATENATE("R17",'Mapa final'!$R$52),"")</f>
        <v/>
      </c>
      <c r="W22" s="216" t="str">
        <f>IF(AND('Mapa final'!$AB$53="Muy Alta",'Mapa final'!$AD$53="Catastrófico"),CONCATENATE("R17C",'Mapa final'!$R$53),"")</f>
        <v/>
      </c>
      <c r="X22" s="217" t="str">
        <f>IF(AND('Mapa final'!$AB$54="Muy Alta",'Mapa final'!$AD$54="Catastrófico"),CONCATENATE("R17C",'Mapa final'!$R$54),"")</f>
        <v/>
      </c>
      <c r="Y22" s="41"/>
      <c r="Z22" s="300"/>
      <c r="AA22" s="301"/>
      <c r="AB22" s="301"/>
      <c r="AC22" s="301"/>
      <c r="AD22" s="301"/>
      <c r="AE22" s="302"/>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309"/>
      <c r="C23" s="310"/>
      <c r="D23" s="311"/>
      <c r="E23" s="284"/>
      <c r="F23" s="279"/>
      <c r="G23" s="279"/>
      <c r="H23" s="279"/>
      <c r="I23" s="279"/>
      <c r="J23" s="87" t="str">
        <f ca="1">IF(AND('Mapa final'!$AB$55="Muy Alta",'Mapa final'!$AD$55="Leve"),CONCATENATE("R18C",'Mapa final'!$R$55),"")</f>
        <v/>
      </c>
      <c r="K23" s="40" t="str">
        <f>IF(AND('Mapa final'!$AB$56="Muy Alta",'Mapa final'!$AD$56="Leve"),CONCATENATE("R18C",'Mapa final'!$R$56),"")</f>
        <v/>
      </c>
      <c r="L23" s="88" t="str">
        <f>IF(AND('Mapa final'!$AB$57="Muy Alta",'Mapa final'!$AD$57="Leve"),CONCATENATE("R18C",'Mapa final'!$R$57),"")</f>
        <v/>
      </c>
      <c r="M23" s="87" t="str">
        <f ca="1">IF(AND('Mapa final'!$AB$55="Muy Alta",'Mapa final'!$AD$55="Menor"),CONCATENATE("R18C",'Mapa final'!$R$55),"")</f>
        <v/>
      </c>
      <c r="N23" s="40" t="str">
        <f>IF(AND('Mapa final'!$AB$56="Muy Alta",'Mapa final'!$AD$56="Menor"),CONCATENATE("R18C",'Mapa final'!$R$56),"")</f>
        <v/>
      </c>
      <c r="O23" s="88" t="str">
        <f>IF(AND('Mapa final'!$AB$57="Muy Alta",'Mapa final'!$AD$57="Menor"),CONCATENATE("R18C",'Mapa final'!$R$57),"")</f>
        <v/>
      </c>
      <c r="P23" s="87" t="str">
        <f ca="1">IF(AND('Mapa final'!$AB$55="Muy Alta",'Mapa final'!$AD$55="Moderado"),CONCATENATE("R18C",'Mapa final'!$R$55),"")</f>
        <v/>
      </c>
      <c r="Q23" s="40" t="str">
        <f>IF(AND('Mapa final'!$AB$56="Muy Alta",'Mapa final'!$AD$56="Moderado"),CONCATENATE("R18C",'Mapa final'!$R$56),"")</f>
        <v/>
      </c>
      <c r="R23" s="88" t="str">
        <f>IF(AND('Mapa final'!$AB$57="Muy Alta",'Mapa final'!$AD$57="Moderado"),CONCATENATE("R18C",'Mapa final'!$R$57),"")</f>
        <v/>
      </c>
      <c r="S23" s="87" t="str">
        <f ca="1">IF(AND('Mapa final'!$AB$55="Muy Alta",'Mapa final'!$AD$55="Mayor"),CONCATENATE("R18C",'Mapa final'!$R$55),"")</f>
        <v/>
      </c>
      <c r="T23" s="40" t="str">
        <f>IF(AND('Mapa final'!$AB$56="Muy Alta",'Mapa final'!$AD$56="Mayor"),CONCATENATE("R18C",'Mapa final'!$R$56),"")</f>
        <v/>
      </c>
      <c r="U23" s="88" t="str">
        <f>IF(AND('Mapa final'!$AB$57="Muy Alta",'Mapa final'!$AD$57="Mayor"),CONCATENATE("R18C",'Mapa final'!$R$57),"")</f>
        <v/>
      </c>
      <c r="V23" s="215" t="str">
        <f ca="1">IF(AND('Mapa final'!$AB$55="Muy Alta",'Mapa final'!$AD$55="Catastrófico"),CONCATENATE("R18C",'Mapa final'!$R$55),"")</f>
        <v/>
      </c>
      <c r="W23" s="216" t="str">
        <f>IF(AND('Mapa final'!$AB$56="Muy Alta",'Mapa final'!$AD$56="Catastrófico"),CONCATENATE("R18C",'Mapa final'!$R$56),"")</f>
        <v/>
      </c>
      <c r="X23" s="217" t="str">
        <f>IF(AND('Mapa final'!$AB$57="Muy Alta",'Mapa final'!$AD$57="Catastrófico"),CONCATENATE("R18C",'Mapa final'!$R$57),"")</f>
        <v/>
      </c>
      <c r="Y23" s="41"/>
      <c r="Z23" s="300"/>
      <c r="AA23" s="301"/>
      <c r="AB23" s="301"/>
      <c r="AC23" s="301"/>
      <c r="AD23" s="301"/>
      <c r="AE23" s="302"/>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309"/>
      <c r="C24" s="310"/>
      <c r="D24" s="311"/>
      <c r="E24" s="284"/>
      <c r="F24" s="279"/>
      <c r="G24" s="279"/>
      <c r="H24" s="279"/>
      <c r="I24" s="279"/>
      <c r="J24" s="87" t="str">
        <f ca="1">IF(AND('Mapa final'!$AB$58="Muy Alta",'Mapa final'!$AD$58="Leve"),CONCATENATE("R19C",'Mapa final'!$R$58),"")</f>
        <v/>
      </c>
      <c r="K24" s="40" t="str">
        <f>IF(AND('Mapa final'!$AB$59="Muy Alta",'Mapa final'!$AD$59="Leve"),CONCATENATE("R19C",'Mapa final'!$R$59),"")</f>
        <v/>
      </c>
      <c r="L24" s="88" t="str">
        <f>IF(AND('Mapa final'!$AB$60="Muy Alta",'Mapa final'!$AD$60="Leve"),CONCATENATE("R19C",'Mapa final'!$R$60),"")</f>
        <v/>
      </c>
      <c r="M24" s="87" t="str">
        <f ca="1">IF(AND('Mapa final'!$AB$58="Muy Alta",'Mapa final'!$AD$58="Menor"),CONCATENATE("R19C",'Mapa final'!$R$58),"")</f>
        <v/>
      </c>
      <c r="N24" s="40" t="str">
        <f>IF(AND('Mapa final'!$AB$59="Muy Alta",'Mapa final'!$AD$59="Menor"),CONCATENATE("R19C",'Mapa final'!$R$59),"")</f>
        <v/>
      </c>
      <c r="O24" s="88" t="str">
        <f>IF(AND('Mapa final'!$AB$60="Muy Alta",'Mapa final'!$AD$60="Menor"),CONCATENATE("R19C",'Mapa final'!$R$60),"")</f>
        <v/>
      </c>
      <c r="P24" s="87" t="str">
        <f ca="1">IF(AND('Mapa final'!$AB$58="Muy Alta",'Mapa final'!$AD$58="Moderado"),CONCATENATE("R19C",'Mapa final'!$R$58),"")</f>
        <v/>
      </c>
      <c r="Q24" s="40" t="str">
        <f>IF(AND('Mapa final'!$AB$59="Muy Alta",'Mapa final'!$AD$59="Moderado"),CONCATENATE("R19C",'Mapa final'!$R$59),"")</f>
        <v/>
      </c>
      <c r="R24" s="88" t="str">
        <f>IF(AND('Mapa final'!$AB$60="Muy Alta",'Mapa final'!$AD$60="Moderado"),CONCATENATE("R19C",'Mapa final'!$R$60),"")</f>
        <v/>
      </c>
      <c r="S24" s="87" t="str">
        <f ca="1">IF(AND('Mapa final'!$AB$58="Muy Alta",'Mapa final'!$AD$58="Mayor"),CONCATENATE("R19C",'Mapa final'!$R$58),"")</f>
        <v/>
      </c>
      <c r="T24" s="40" t="str">
        <f>IF(AND('Mapa final'!$AB$59="Muy Alta",'Mapa final'!$AD$59="Mayor"),CONCATENATE("R19C",'Mapa final'!$R$59),"")</f>
        <v/>
      </c>
      <c r="U24" s="88" t="str">
        <f>IF(AND('Mapa final'!$AB$60="Muy Alta",'Mapa final'!$AD$60="Mayor"),CONCATENATE("R19C",'Mapa final'!$R$60),"")</f>
        <v/>
      </c>
      <c r="V24" s="215" t="str">
        <f ca="1">IF(AND('Mapa final'!$AB$58="Muy Alta",'Mapa final'!$AD$58="Catastrófico"),CONCATENATE("R19C",'Mapa final'!$R$58),"")</f>
        <v/>
      </c>
      <c r="W24" s="216" t="str">
        <f>IF(AND('Mapa final'!$AB$59="Muy Alta",'Mapa final'!$AD$59="Catastrófico"),CONCATENATE("R19C",'Mapa final'!$R$59),"")</f>
        <v/>
      </c>
      <c r="X24" s="217" t="str">
        <f>IF(AND('Mapa final'!$AB$60="Muy Alta",'Mapa final'!$AD$60="Catastrófico"),CONCATENATE("R19C",'Mapa final'!$R$60),"")</f>
        <v/>
      </c>
      <c r="Y24" s="41"/>
      <c r="Z24" s="300"/>
      <c r="AA24" s="301"/>
      <c r="AB24" s="301"/>
      <c r="AC24" s="301"/>
      <c r="AD24" s="301"/>
      <c r="AE24" s="302"/>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309"/>
      <c r="C25" s="310"/>
      <c r="D25" s="311"/>
      <c r="E25" s="284"/>
      <c r="F25" s="279"/>
      <c r="G25" s="279"/>
      <c r="H25" s="279"/>
      <c r="I25" s="279"/>
      <c r="J25" s="87" t="str">
        <f ca="1">IF(AND('Mapa final'!$AB$61="Muy Alta",'Mapa final'!$AD$61="Leve"),CONCATENATE("R20C",'Mapa final'!$R$61),"")</f>
        <v/>
      </c>
      <c r="K25" s="40" t="str">
        <f>IF(AND('Mapa final'!$AB$62="Muy Alta",'Mapa final'!$AD$62="Leve"),CONCATENATE("R20C",'Mapa final'!$R$62),"")</f>
        <v/>
      </c>
      <c r="L25" s="88" t="str">
        <f>IF(AND('Mapa final'!$AB$63="Muy Alta",'Mapa final'!$AD$63="Leve"),CONCATENATE("R20C",'Mapa final'!$R$63),"")</f>
        <v/>
      </c>
      <c r="M25" s="87" t="str">
        <f ca="1">IF(AND('Mapa final'!$AB$61="Muy Alta",'Mapa final'!$AD$61="Menor"),CONCATENATE("R20C",'Mapa final'!$R$61),"")</f>
        <v/>
      </c>
      <c r="N25" s="40" t="str">
        <f>IF(AND('Mapa final'!$AB$62="Muy Alta",'Mapa final'!$AD$62="Menor"),CONCATENATE("R20C",'Mapa final'!$R$62),"")</f>
        <v/>
      </c>
      <c r="O25" s="88" t="str">
        <f>IF(AND('Mapa final'!$AB$63="Muy Alta",'Mapa final'!$AD$63="Menor"),CONCATENATE("R20C",'Mapa final'!$R$63),"")</f>
        <v/>
      </c>
      <c r="P25" s="87" t="str">
        <f ca="1">IF(AND('Mapa final'!$AB$61="Muy Alta",'Mapa final'!$AD$61="Moderado"),CONCATENATE("R20C",'Mapa final'!$R$61),"")</f>
        <v/>
      </c>
      <c r="Q25" s="40" t="str">
        <f>IF(AND('Mapa final'!$AB$62="Muy Alta",'Mapa final'!$AD$62="Moderado"),CONCATENATE("R20C",'Mapa final'!$R$62),"")</f>
        <v/>
      </c>
      <c r="R25" s="88" t="str">
        <f>IF(AND('Mapa final'!$AB$63="Muy Alta",'Mapa final'!$AD$63="Moderado"),CONCATENATE("R20C",'Mapa final'!$R$63),"")</f>
        <v/>
      </c>
      <c r="S25" s="87" t="str">
        <f ca="1">IF(AND('Mapa final'!$AB$61="Muy Alta",'Mapa final'!$AD$61="Mayor"),CONCATENATE("R20C",'Mapa final'!$R$61),"")</f>
        <v/>
      </c>
      <c r="T25" s="40" t="str">
        <f>IF(AND('Mapa final'!$AB$62="Muy Alta",'Mapa final'!$AD$62="Mayor"),CONCATENATE("R20C",'Mapa final'!$R$62),"")</f>
        <v/>
      </c>
      <c r="U25" s="88" t="str">
        <f>IF(AND('Mapa final'!$AB$63="Muy Alta",'Mapa final'!$AD$63="Mayor"),CONCATENATE("R20C",'Mapa final'!$R$63),"")</f>
        <v/>
      </c>
      <c r="V25" s="215" t="str">
        <f ca="1">IF(AND('Mapa final'!$AB$61="Muy Alta",'Mapa final'!$AD$61="Catastrófico"),CONCATENATE("R20C",'Mapa final'!$R$61),"")</f>
        <v/>
      </c>
      <c r="W25" s="216" t="str">
        <f>IF(AND('Mapa final'!$AB$62="Muy Alta",'Mapa final'!$AD$62="Catastrófico"),CONCATENATE("R20C",'Mapa final'!$R$62),"")</f>
        <v/>
      </c>
      <c r="X25" s="217" t="str">
        <f>IF(AND('Mapa final'!$AB$63="Muy Alta",'Mapa final'!$AD$63="Catastrófico"),CONCATENATE("R20C",'Mapa final'!$R$63),"")</f>
        <v/>
      </c>
      <c r="Y25" s="41"/>
      <c r="Z25" s="300"/>
      <c r="AA25" s="301"/>
      <c r="AB25" s="301"/>
      <c r="AC25" s="301"/>
      <c r="AD25" s="301"/>
      <c r="AE25" s="302"/>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309"/>
      <c r="C26" s="310"/>
      <c r="D26" s="311"/>
      <c r="E26" s="284"/>
      <c r="F26" s="279"/>
      <c r="G26" s="279"/>
      <c r="H26" s="279"/>
      <c r="I26" s="279"/>
      <c r="J26" s="87" t="str">
        <f ca="1">IF(AND('Mapa final'!$AB$64="Muy Alta",'Mapa final'!$AD$64="Leve"),CONCATENATE("R21C",'Mapa final'!$R$64),"")</f>
        <v/>
      </c>
      <c r="K26" s="40" t="str">
        <f>IF(AND('Mapa final'!$AB$65="Muy Alta",'Mapa final'!$AD$65="Leve"),CONCATENATE("R21C",'Mapa final'!$R$65),"")</f>
        <v/>
      </c>
      <c r="L26" s="88" t="str">
        <f>IF(AND('Mapa final'!$AB$66="Muy Alta",'Mapa final'!$AD$66="Leve"),CONCATENATE("R21C",'Mapa final'!$R$66),"")</f>
        <v/>
      </c>
      <c r="M26" s="87" t="str">
        <f ca="1">IF(AND('Mapa final'!$AB$64="Muy Alta",'Mapa final'!$AD$64="Menor"),CONCATENATE("R21C",'Mapa final'!$R$64),"")</f>
        <v/>
      </c>
      <c r="N26" s="40" t="str">
        <f>IF(AND('Mapa final'!$AB$65="Muy Alta",'Mapa final'!$AD$65="Menor"),CONCATENATE("R21C",'Mapa final'!$R$65),"")</f>
        <v/>
      </c>
      <c r="O26" s="88" t="str">
        <f>IF(AND('Mapa final'!$AB$66="Muy Alta",'Mapa final'!$AD$66="Menor"),CONCATENATE("R21C",'Mapa final'!$R$66),"")</f>
        <v/>
      </c>
      <c r="P26" s="87" t="str">
        <f ca="1">IF(AND('Mapa final'!$AB$64="Muy Alta",'Mapa final'!$AD$64="Moderado"),CONCATENATE("R21C",'Mapa final'!$R$64),"")</f>
        <v/>
      </c>
      <c r="Q26" s="40" t="str">
        <f>IF(AND('Mapa final'!$AB$65="Muy Alta",'Mapa final'!$AD$65="Moderado"),CONCATENATE("R21C",'Mapa final'!$R$65),"")</f>
        <v/>
      </c>
      <c r="R26" s="88" t="str">
        <f>IF(AND('Mapa final'!$AB$66="Muy Alta",'Mapa final'!$AD$66="Moderado"),CONCATENATE("R21C",'Mapa final'!$R$66),"")</f>
        <v/>
      </c>
      <c r="S26" s="87" t="str">
        <f ca="1">IF(AND('Mapa final'!$AB$64="Muy Alta",'Mapa final'!$AD$64="Mayor"),CONCATENATE("R21C",'Mapa final'!$R$64),"")</f>
        <v/>
      </c>
      <c r="T26" s="40" t="str">
        <f>IF(AND('Mapa final'!$AB$65="Muy Alta",'Mapa final'!$AD$65="Mayor"),CONCATENATE("R21C",'Mapa final'!$R$65),"")</f>
        <v/>
      </c>
      <c r="U26" s="88" t="str">
        <f>IF(AND('Mapa final'!$AB$66="Muy Alta",'Mapa final'!$AD$66="Mayor"),CONCATENATE("R21C",'Mapa final'!$R$66),"")</f>
        <v/>
      </c>
      <c r="V26" s="215" t="str">
        <f ca="1">IF(AND('Mapa final'!$AB$64="Muy Alta",'Mapa final'!$AD$64="Catastrófico"),CONCATENATE("R21C",'Mapa final'!$R$64),"")</f>
        <v/>
      </c>
      <c r="W26" s="216" t="str">
        <f>IF(AND('Mapa final'!$AB$65="Muy Alta",'Mapa final'!$AD$65="Catastrófico"),CONCATENATE("R21C",'Mapa final'!$R$65),"")</f>
        <v/>
      </c>
      <c r="X26" s="217" t="str">
        <f>IF(AND('Mapa final'!$AB$66="Muy Alta",'Mapa final'!$AD$66="Catastrófico"),CONCATENATE("R21C",'Mapa final'!$R$66),"")</f>
        <v/>
      </c>
      <c r="Y26" s="41"/>
      <c r="Z26" s="300"/>
      <c r="AA26" s="301"/>
      <c r="AB26" s="301"/>
      <c r="AC26" s="301"/>
      <c r="AD26" s="301"/>
      <c r="AE26" s="302"/>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309"/>
      <c r="C27" s="310"/>
      <c r="D27" s="311"/>
      <c r="E27" s="284"/>
      <c r="F27" s="279"/>
      <c r="G27" s="279"/>
      <c r="H27" s="279"/>
      <c r="I27" s="279"/>
      <c r="J27" s="87" t="str">
        <f ca="1">IF(AND('Mapa final'!$AB$67="Muy Alta",'Mapa final'!$AD$67="Leve"),CONCATENATE("R22C",'Mapa final'!$R$67),"")</f>
        <v/>
      </c>
      <c r="K27" s="40" t="str">
        <f>IF(AND('Mapa final'!$AB$68="Muy Alta",'Mapa final'!$AD$68="Leve"),CONCATENATE("R22C",'Mapa final'!$R$68),"")</f>
        <v/>
      </c>
      <c r="L27" s="88" t="str">
        <f>IF(AND('Mapa final'!$AB$69="Muy Alta",'Mapa final'!$AD$69="Leve"),CONCATENATE("R22C",'Mapa final'!$R$69),"")</f>
        <v/>
      </c>
      <c r="M27" s="87" t="str">
        <f ca="1">IF(AND('Mapa final'!$AB$67="Muy Alta",'Mapa final'!$AD$67="Menor"),CONCATENATE("R22C",'Mapa final'!$R$67),"")</f>
        <v/>
      </c>
      <c r="N27" s="40" t="str">
        <f>IF(AND('Mapa final'!$AB$68="Muy Alta",'Mapa final'!$AD$68="Menor"),CONCATENATE("R22C",'Mapa final'!$R$68),"")</f>
        <v/>
      </c>
      <c r="O27" s="88" t="str">
        <f>IF(AND('Mapa final'!$AB$69="Muy Alta",'Mapa final'!$AD$69="Menor"),CONCATENATE("R22C",'Mapa final'!$R$69),"")</f>
        <v/>
      </c>
      <c r="P27" s="87" t="str">
        <f ca="1">IF(AND('Mapa final'!$AB$67="Muy Alta",'Mapa final'!$AD$67="Moderado"),CONCATENATE("R22C",'Mapa final'!$R$67),"")</f>
        <v/>
      </c>
      <c r="Q27" s="40" t="str">
        <f>IF(AND('Mapa final'!$AB$68="Muy Alta",'Mapa final'!$AD$68="Moderado"),CONCATENATE("R22C",'Mapa final'!$R$68),"")</f>
        <v/>
      </c>
      <c r="R27" s="88" t="str">
        <f>IF(AND('Mapa final'!$AB$69="Muy Alta",'Mapa final'!$AD$69="Moderado"),CONCATENATE("R22C",'Mapa final'!$R$69),"")</f>
        <v/>
      </c>
      <c r="S27" s="87" t="str">
        <f ca="1">IF(AND('Mapa final'!$AB$67="Muy Alta",'Mapa final'!$AD$67="Mayor"),CONCATENATE("R22C",'Mapa final'!$R$67),"")</f>
        <v/>
      </c>
      <c r="T27" s="40" t="str">
        <f>IF(AND('Mapa final'!$AB$68="Muy Alta",'Mapa final'!$AD$68="Mayor"),CONCATENATE("R22C",'Mapa final'!$R$68),"")</f>
        <v/>
      </c>
      <c r="U27" s="88" t="str">
        <f>IF(AND('Mapa final'!$AB$69="Muy Alta",'Mapa final'!$AD$69="Mayor"),CONCATENATE("R22C",'Mapa final'!$R$69),"")</f>
        <v/>
      </c>
      <c r="V27" s="215" t="str">
        <f ca="1">IF(AND('Mapa final'!$AB$67="Muy Alta",'Mapa final'!$AD$67="Catastrófico"),CONCATENATE("R22C",'Mapa final'!$R$67),"")</f>
        <v/>
      </c>
      <c r="W27" s="216" t="str">
        <f>IF(AND('Mapa final'!$AB$68="Muy Alta",'Mapa final'!$AD$68="Catastrófico"),CONCATENATE("R22C",'Mapa final'!$R$68),"")</f>
        <v/>
      </c>
      <c r="X27" s="217" t="str">
        <f>IF(AND('Mapa final'!$AB$69="Muy Alta",'Mapa final'!$AD$69="Catastrófico"),CONCATENATE("R22C",'Mapa final'!$R$69),"")</f>
        <v/>
      </c>
      <c r="Y27" s="41"/>
      <c r="Z27" s="300"/>
      <c r="AA27" s="301"/>
      <c r="AB27" s="301"/>
      <c r="AC27" s="301"/>
      <c r="AD27" s="301"/>
      <c r="AE27" s="302"/>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309"/>
      <c r="C28" s="310"/>
      <c r="D28" s="311"/>
      <c r="E28" s="284"/>
      <c r="F28" s="279"/>
      <c r="G28" s="279"/>
      <c r="H28" s="279"/>
      <c r="I28" s="279"/>
      <c r="J28" s="87" t="str">
        <f ca="1">IF(AND('Mapa final'!$AB$70="Muy Alta",'Mapa final'!$AD$70="Leve"),CONCATENATE("R23C",'Mapa final'!$R$70),"")</f>
        <v/>
      </c>
      <c r="K28" s="40" t="str">
        <f>IF(AND('Mapa final'!$AB$71="Muy Alta",'Mapa final'!$AD$71="Leve"),CONCATENATE("R23C",'Mapa final'!$R$71),"")</f>
        <v/>
      </c>
      <c r="L28" s="88" t="str">
        <f>IF(AND('Mapa final'!$AB$72="Muy Alta",'Mapa final'!$AD$72="Leve"),CONCATENATE("R23C",'Mapa final'!$R$72),"")</f>
        <v/>
      </c>
      <c r="M28" s="87" t="str">
        <f ca="1">IF(AND('Mapa final'!$AB$70="Muy Alta",'Mapa final'!$AD$70="Menor"),CONCATENATE("R23C",'Mapa final'!$R$70),"")</f>
        <v/>
      </c>
      <c r="N28" s="40" t="str">
        <f>IF(AND('Mapa final'!$AB$71="Muy Alta",'Mapa final'!$AD$71="Menor"),CONCATENATE("R23C",'Mapa final'!$R$71),"")</f>
        <v/>
      </c>
      <c r="O28" s="88" t="str">
        <f>IF(AND('Mapa final'!$AB$72="Muy Alta",'Mapa final'!$AD$72="Menor"),CONCATENATE("R23C",'Mapa final'!$R$72),"")</f>
        <v/>
      </c>
      <c r="P28" s="87" t="str">
        <f ca="1">IF(AND('Mapa final'!$AB$70="Muy Alta",'Mapa final'!$AD$70="Moderado"),CONCATENATE("R23C",'Mapa final'!$R$70),"")</f>
        <v/>
      </c>
      <c r="Q28" s="40" t="str">
        <f>IF(AND('Mapa final'!$AB$71="Muy Alta",'Mapa final'!$AD$71="Moderado"),CONCATENATE("R23C",'Mapa final'!$R$71),"")</f>
        <v/>
      </c>
      <c r="R28" s="88" t="str">
        <f>IF(AND('Mapa final'!$AB$72="Muy Alta",'Mapa final'!$AD$72="Moderado"),CONCATENATE("R23C",'Mapa final'!$R$72),"")</f>
        <v/>
      </c>
      <c r="S28" s="87" t="str">
        <f ca="1">IF(AND('Mapa final'!$AB$70="Muy Alta",'Mapa final'!$AD$70="Mayor"),CONCATENATE("R23C",'Mapa final'!$R$70),"")</f>
        <v/>
      </c>
      <c r="T28" s="40" t="str">
        <f>IF(AND('Mapa final'!$AB$71="Muy Alta",'Mapa final'!$AD$71="Mayor"),CONCATENATE("R23C",'Mapa final'!$R$71),"")</f>
        <v/>
      </c>
      <c r="U28" s="88" t="str">
        <f>IF(AND('Mapa final'!$AB$72="Muy Alta",'Mapa final'!$AD$72="Mayor"),CONCATENATE("R23C",'Mapa final'!$R$72),"")</f>
        <v/>
      </c>
      <c r="V28" s="215" t="str">
        <f ca="1">IF(AND('Mapa final'!$AB$70="Muy Alta",'Mapa final'!$AD$70="Catastrófico"),CONCATENATE("R23C",'Mapa final'!$R$70),"")</f>
        <v/>
      </c>
      <c r="W28" s="216" t="str">
        <f>IF(AND('Mapa final'!$AB$71="Muy Alta",'Mapa final'!$AD$71="Catastrófico"),CONCATENATE("R23C",'Mapa final'!$R$71),"")</f>
        <v/>
      </c>
      <c r="X28" s="217" t="str">
        <f>IF(AND('Mapa final'!$AB$72="Muy Alta",'Mapa final'!$AD$72="Catastrófico"),CONCATENATE("R23C",'Mapa final'!$R$72),"")</f>
        <v/>
      </c>
      <c r="Y28" s="41"/>
      <c r="Z28" s="300"/>
      <c r="AA28" s="301"/>
      <c r="AB28" s="301"/>
      <c r="AC28" s="301"/>
      <c r="AD28" s="301"/>
      <c r="AE28" s="302"/>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309"/>
      <c r="C29" s="310"/>
      <c r="D29" s="311"/>
      <c r="E29" s="284"/>
      <c r="F29" s="279"/>
      <c r="G29" s="279"/>
      <c r="H29" s="279"/>
      <c r="I29" s="279"/>
      <c r="J29" s="87" t="str">
        <f ca="1">IF(AND('Mapa final'!$AB$73="Muy Alta",'Mapa final'!$AD$73="Leve"),CONCATENATE("R24C",'Mapa final'!$R$73),"")</f>
        <v/>
      </c>
      <c r="K29" s="40" t="str">
        <f>IF(AND('Mapa final'!$AB$74="Muy Alta",'Mapa final'!$AD$74="Leve"),CONCATENATE("R24C",'Mapa final'!$R$74),"")</f>
        <v/>
      </c>
      <c r="L29" s="88" t="str">
        <f>IF(AND('Mapa final'!$AB$75="Muy Alta",'Mapa final'!$AD$75="Leve"),CONCATENATE("R24C",'Mapa final'!$R$75),"")</f>
        <v/>
      </c>
      <c r="M29" s="87" t="str">
        <f ca="1">IF(AND('Mapa final'!$AB$73="Muy Alta",'Mapa final'!$AD$73="Menor"),CONCATENATE("R24C",'Mapa final'!$R$73),"")</f>
        <v/>
      </c>
      <c r="N29" s="40" t="str">
        <f>IF(AND('Mapa final'!$AB$74="Muy Alta",'Mapa final'!$AD$74="Menor"),CONCATENATE("R24C",'Mapa final'!$R$74),"")</f>
        <v/>
      </c>
      <c r="O29" s="88" t="str">
        <f>IF(AND('Mapa final'!$AB$75="Muy Alta",'Mapa final'!$AD$75="Menor"),CONCATENATE("R24C",'Mapa final'!$R$75),"")</f>
        <v/>
      </c>
      <c r="P29" s="87" t="str">
        <f ca="1">IF(AND('Mapa final'!$AB$73="Muy Alta",'Mapa final'!$AD$73="Moderado"),CONCATENATE("R24C",'Mapa final'!$R$73),"")</f>
        <v/>
      </c>
      <c r="Q29" s="40" t="str">
        <f>IF(AND('Mapa final'!$AB$74="Muy Alta",'Mapa final'!$AD$74="Moderado"),CONCATENATE("R24C",'Mapa final'!$R$74),"")</f>
        <v/>
      </c>
      <c r="R29" s="88" t="str">
        <f>IF(AND('Mapa final'!$AB$75="Muy Alta",'Mapa final'!$AD$75="Moderado"),CONCATENATE("R24C",'Mapa final'!$R$75),"")</f>
        <v/>
      </c>
      <c r="S29" s="87" t="str">
        <f ca="1">IF(AND('Mapa final'!$AB$73="Muy Alta",'Mapa final'!$AD$73="Mayor"),CONCATENATE("R24C",'Mapa final'!$R$73),"")</f>
        <v/>
      </c>
      <c r="T29" s="40" t="str">
        <f>IF(AND('Mapa final'!$AB$74="Muy Alta",'Mapa final'!$AD$74="Mayor"),CONCATENATE("R24C",'Mapa final'!$R$74),"")</f>
        <v/>
      </c>
      <c r="U29" s="88" t="str">
        <f>IF(AND('Mapa final'!$AB$75="Muy Alta",'Mapa final'!$AD$75="Mayor"),CONCATENATE("R24C",'Mapa final'!$R$75),"")</f>
        <v/>
      </c>
      <c r="V29" s="215" t="str">
        <f ca="1">IF(AND('Mapa final'!$AB$73="Muy Alta",'Mapa final'!$AD$73="Catastrófico"),CONCATENATE("R24C",'Mapa final'!$R$73),"")</f>
        <v/>
      </c>
      <c r="W29" s="216" t="str">
        <f>IF(AND('Mapa final'!$AB$74="Muy Alta",'Mapa final'!$AD$74="Catastrófico"),CONCATENATE("R24C",'Mapa final'!$R$74),"")</f>
        <v/>
      </c>
      <c r="X29" s="217" t="str">
        <f>IF(AND('Mapa final'!$AB$75="Muy Alta",'Mapa final'!$AD$75="Catastrófico"),CONCATENATE("R24C",'Mapa final'!$R$75),"")</f>
        <v/>
      </c>
      <c r="Y29" s="41"/>
      <c r="Z29" s="300"/>
      <c r="AA29" s="301"/>
      <c r="AB29" s="301"/>
      <c r="AC29" s="301"/>
      <c r="AD29" s="301"/>
      <c r="AE29" s="302"/>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309"/>
      <c r="C30" s="310"/>
      <c r="D30" s="311"/>
      <c r="E30" s="284"/>
      <c r="F30" s="279"/>
      <c r="G30" s="279"/>
      <c r="H30" s="279"/>
      <c r="I30" s="279"/>
      <c r="J30" s="87" t="str">
        <f ca="1">IF(AND('Mapa final'!$AB$76="Muy Alta",'Mapa final'!$AD$76="Leve"),CONCATENATE("R25C",'Mapa final'!$R$76),"")</f>
        <v/>
      </c>
      <c r="K30" s="40" t="str">
        <f ca="1">IF(AND('Mapa final'!$AB$77="Muy Alta",'Mapa final'!$AD$77="Leve"),CONCATENATE("R25C",'Mapa final'!$R$77),"")</f>
        <v/>
      </c>
      <c r="L30" s="88" t="str">
        <f ca="1">IF(AND('Mapa final'!$AB$78="Muy Alta",'Mapa final'!$AD$78="Leve"),CONCATENATE("R25C",'Mapa final'!$R$78),"")</f>
        <v/>
      </c>
      <c r="M30" s="87" t="str">
        <f ca="1">IF(AND('Mapa final'!$AB$76="Muy Alta",'Mapa final'!$AD$76="Menor"),CONCATENATE("R25C",'Mapa final'!$R$76),"")</f>
        <v/>
      </c>
      <c r="N30" s="40" t="str">
        <f ca="1">IF(AND('Mapa final'!$AB$77="Muy Alta",'Mapa final'!$AD$77="Menor"),CONCATENATE("R25C",'Mapa final'!$R$77),"")</f>
        <v/>
      </c>
      <c r="O30" s="88" t="str">
        <f ca="1">IF(AND('Mapa final'!$AB$78="Muy Alta",'Mapa final'!$AD$78="Menor"),CONCATENATE("R25C",'Mapa final'!$R$78),"")</f>
        <v/>
      </c>
      <c r="P30" s="87" t="str">
        <f ca="1">IF(AND('Mapa final'!$AB$76="Muy Alta",'Mapa final'!$AD$76="Moderado"),CONCATENATE("R25C",'Mapa final'!$R$76),"")</f>
        <v/>
      </c>
      <c r="Q30" s="40" t="str">
        <f ca="1">IF(AND('Mapa final'!$AB$77="Muy Alta",'Mapa final'!$AD$77="Moderado"),CONCATENATE("R25C",'Mapa final'!$R$77),"")</f>
        <v/>
      </c>
      <c r="R30" s="88" t="str">
        <f ca="1">IF(AND('Mapa final'!$AB$78="Muy Alta",'Mapa final'!$AD$78="Moderado"),CONCATENATE("R25C",'Mapa final'!$R$78),"")</f>
        <v/>
      </c>
      <c r="S30" s="87" t="str">
        <f ca="1">IF(AND('Mapa final'!$AB$76="Muy Alta",'Mapa final'!$AD$76="Mayor"),CONCATENATE("R25C",'Mapa final'!$R$76),"")</f>
        <v/>
      </c>
      <c r="T30" s="40" t="str">
        <f ca="1">IF(AND('Mapa final'!$AB$77="Muy Alta",'Mapa final'!$AD$77="Mayor"),CONCATENATE("R25C",'Mapa final'!$R$77),"")</f>
        <v/>
      </c>
      <c r="U30" s="88" t="str">
        <f ca="1">IF(AND('Mapa final'!$AB$78="Muy Alta",'Mapa final'!$AD$78="Mayor"),CONCATENATE("R25C",'Mapa final'!$R$78),"")</f>
        <v/>
      </c>
      <c r="V30" s="215" t="str">
        <f ca="1">IF(AND('Mapa final'!$AB$76="Muy Alta",'Mapa final'!$AD$76="Catastrófico"),CONCATENATE("R25C",'Mapa final'!$R$76),"")</f>
        <v/>
      </c>
      <c r="W30" s="216" t="str">
        <f ca="1">IF(AND('Mapa final'!$AB$77="Muy Alta",'Mapa final'!$AD$77="Catastrófico"),CONCATENATE("R25C",'Mapa final'!$R$77),"")</f>
        <v/>
      </c>
      <c r="X30" s="217" t="str">
        <f ca="1">IF(AND('Mapa final'!$AB$78="Muy Alta",'Mapa final'!$AD$78="Catastrófico"),CONCATENATE("R25C",'Mapa final'!$R$78),"")</f>
        <v/>
      </c>
      <c r="Y30" s="41"/>
      <c r="Z30" s="300"/>
      <c r="AA30" s="301"/>
      <c r="AB30" s="301"/>
      <c r="AC30" s="301"/>
      <c r="AD30" s="301"/>
      <c r="AE30" s="302"/>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309"/>
      <c r="C31" s="310"/>
      <c r="D31" s="311"/>
      <c r="E31" s="284"/>
      <c r="F31" s="279"/>
      <c r="G31" s="279"/>
      <c r="H31" s="279"/>
      <c r="I31" s="279"/>
      <c r="J31" s="87" t="str">
        <f ca="1">IF(AND('Mapa final'!$AB$79="Muy Alta",'Mapa final'!$AD$79="Leve"),CONCATENATE("R26C",'Mapa final'!$R$79),"")</f>
        <v/>
      </c>
      <c r="K31" s="40" t="str">
        <f>IF(AND('Mapa final'!$AB$80="Muy Alta",'Mapa final'!$AD$80="Leve"),CONCATENATE("R26C",'Mapa final'!$R$80),"")</f>
        <v/>
      </c>
      <c r="L31" s="88" t="str">
        <f>IF(AND('Mapa final'!$AB$81="Muy Alta",'Mapa final'!$AD$81="Leve"),CONCATENATE("R26C",'Mapa final'!$R$81),"")</f>
        <v/>
      </c>
      <c r="M31" s="87" t="str">
        <f ca="1">IF(AND('Mapa final'!$AB$79="Muy Alta",'Mapa final'!$AD$79="Menor"),CONCATENATE("R26C",'Mapa final'!$R$79),"")</f>
        <v/>
      </c>
      <c r="N31" s="40" t="str">
        <f>IF(AND('Mapa final'!$AB$80="Muy Alta",'Mapa final'!$AD$80="Menor"),CONCATENATE("R26C",'Mapa final'!$R$80),"")</f>
        <v/>
      </c>
      <c r="O31" s="88" t="str">
        <f>IF(AND('Mapa final'!$AB$81="Muy Alta",'Mapa final'!$AD$81="Menor"),CONCATENATE("R26C",'Mapa final'!$R$81),"")</f>
        <v/>
      </c>
      <c r="P31" s="87" t="str">
        <f ca="1">IF(AND('Mapa final'!$AB$79="Muy Alta",'Mapa final'!$AD$79="Moderado"),CONCATENATE("R26C",'Mapa final'!$R$79),"")</f>
        <v/>
      </c>
      <c r="Q31" s="40" t="str">
        <f>IF(AND('Mapa final'!$AB$80="Muy Alta",'Mapa final'!$AD$80="Moderado"),CONCATENATE("R26C",'Mapa final'!$R$80),"")</f>
        <v/>
      </c>
      <c r="R31" s="88" t="str">
        <f>IF(AND('Mapa final'!$AB$81="Muy Alta",'Mapa final'!$AD$81="Moderado"),CONCATENATE("R26C",'Mapa final'!$R$81),"")</f>
        <v/>
      </c>
      <c r="S31" s="87" t="str">
        <f ca="1">IF(AND('Mapa final'!$AB$79="Muy Alta",'Mapa final'!$AD$79="Mayor"),CONCATENATE("R26C",'Mapa final'!$R$79),"")</f>
        <v/>
      </c>
      <c r="T31" s="40" t="str">
        <f>IF(AND('Mapa final'!$AB$80="Muy Alta",'Mapa final'!$AD$80="Mayor"),CONCATENATE("R26C",'Mapa final'!$R$80),"")</f>
        <v/>
      </c>
      <c r="U31" s="88" t="str">
        <f>IF(AND('Mapa final'!$AB$81="Muy Alta",'Mapa final'!$AD$81="Mayor"),CONCATENATE("R26C",'Mapa final'!$R$81),"")</f>
        <v/>
      </c>
      <c r="V31" s="215" t="str">
        <f ca="1">IF(AND('Mapa final'!$AB$79="Muy Alta",'Mapa final'!$AD$79="Catastrófico"),CONCATENATE("R26C",'Mapa final'!$R$79),"")</f>
        <v/>
      </c>
      <c r="W31" s="216" t="str">
        <f>IF(AND('Mapa final'!$AB$80="Muy Alta",'Mapa final'!$AD$80="Catastrófico"),CONCATENATE("R26C",'Mapa final'!$R$80),"")</f>
        <v/>
      </c>
      <c r="X31" s="217" t="str">
        <f>IF(AND('Mapa final'!$AB$81="Muy Alta",'Mapa final'!$AD$81="Catastrófico"),CONCATENATE("R26C",'Mapa final'!$R$81),"")</f>
        <v/>
      </c>
      <c r="Y31" s="41"/>
      <c r="Z31" s="300"/>
      <c r="AA31" s="301"/>
      <c r="AB31" s="301"/>
      <c r="AC31" s="301"/>
      <c r="AD31" s="301"/>
      <c r="AE31" s="302"/>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309"/>
      <c r="C32" s="310"/>
      <c r="D32" s="311"/>
      <c r="E32" s="284"/>
      <c r="F32" s="279"/>
      <c r="G32" s="279"/>
      <c r="H32" s="279"/>
      <c r="I32" s="279"/>
      <c r="J32" s="87" t="str">
        <f ca="1">IF(AND('Mapa final'!$AB$82="Muy Alta",'Mapa final'!$AD$82="Leve"),CONCATENATE("R27C",'Mapa final'!$R$82),"")</f>
        <v/>
      </c>
      <c r="K32" s="40" t="str">
        <f>IF(AND('Mapa final'!$AB$83="Muy Alta",'Mapa final'!$AD$83="Leve"),CONCATENATE("R27C",'Mapa final'!$R$83),"")</f>
        <v/>
      </c>
      <c r="L32" s="88" t="str">
        <f>IF(AND('Mapa final'!$AB$84="Muy Alta",'Mapa final'!$AD$84="Leve"),CONCATENATE("R27C",'Mapa final'!$R$84),"")</f>
        <v/>
      </c>
      <c r="M32" s="87" t="str">
        <f ca="1">IF(AND('Mapa final'!$AB$82="Muy Alta",'Mapa final'!$AD$82="Menor"),CONCATENATE("R27C",'Mapa final'!$R$82),"")</f>
        <v/>
      </c>
      <c r="N32" s="40" t="str">
        <f>IF(AND('Mapa final'!$AB$83="Muy Alta",'Mapa final'!$AD$83="Menor"),CONCATENATE("R27C",'Mapa final'!$R$83),"")</f>
        <v/>
      </c>
      <c r="O32" s="88" t="str">
        <f>IF(AND('Mapa final'!$AB$84="Muy Alta",'Mapa final'!$AD$84="Menor"),CONCATENATE("R27C",'Mapa final'!$R$84),"")</f>
        <v/>
      </c>
      <c r="P32" s="87" t="str">
        <f ca="1">IF(AND('Mapa final'!$AB$82="Muy Alta",'Mapa final'!$AD$82="Moderado"),CONCATENATE("R27C",'Mapa final'!$R$82),"")</f>
        <v/>
      </c>
      <c r="Q32" s="40" t="str">
        <f>IF(AND('Mapa final'!$AB$83="Muy Alta",'Mapa final'!$AD$83="Moderado"),CONCATENATE("R27C",'Mapa final'!$R$83),"")</f>
        <v/>
      </c>
      <c r="R32" s="88" t="str">
        <f>IF(AND('Mapa final'!$AB$84="Muy Alta",'Mapa final'!$AD$84="Moderado"),CONCATENATE("R27C",'Mapa final'!$R$84),"")</f>
        <v/>
      </c>
      <c r="S32" s="87" t="str">
        <f ca="1">IF(AND('Mapa final'!$AB$82="Muy Alta",'Mapa final'!$AD$82="Mayor"),CONCATENATE("R27C",'Mapa final'!$R$82),"")</f>
        <v/>
      </c>
      <c r="T32" s="40" t="str">
        <f>IF(AND('Mapa final'!$AB$83="Muy Alta",'Mapa final'!$AD$83="Mayor"),CONCATENATE("R27C",'Mapa final'!$R$83),"")</f>
        <v/>
      </c>
      <c r="U32" s="88" t="str">
        <f>IF(AND('Mapa final'!$AB$84="Muy Alta",'Mapa final'!$AD$84="Mayor"),CONCATENATE("R27C",'Mapa final'!$R$84),"")</f>
        <v/>
      </c>
      <c r="V32" s="215" t="str">
        <f ca="1">IF(AND('Mapa final'!$AB$82="Muy Alta",'Mapa final'!$AD$82="Catastrófico"),CONCATENATE("R27C",'Mapa final'!$R$82),"")</f>
        <v/>
      </c>
      <c r="W32" s="216" t="str">
        <f>IF(AND('Mapa final'!$AB$83="Muy Alta",'Mapa final'!$AD$83="Catastrófico"),CONCATENATE("R27C",'Mapa final'!$R$83),"")</f>
        <v/>
      </c>
      <c r="X32" s="217" t="str">
        <f>IF(AND('Mapa final'!$AB$84="Muy Alta",'Mapa final'!$AD$84="Catastrófico"),CONCATENATE("R27C",'Mapa final'!$R$84),"")</f>
        <v/>
      </c>
      <c r="Y32" s="41"/>
      <c r="Z32" s="300"/>
      <c r="AA32" s="301"/>
      <c r="AB32" s="301"/>
      <c r="AC32" s="301"/>
      <c r="AD32" s="301"/>
      <c r="AE32" s="302"/>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309"/>
      <c r="C33" s="310"/>
      <c r="D33" s="311"/>
      <c r="E33" s="284"/>
      <c r="F33" s="279"/>
      <c r="G33" s="279"/>
      <c r="H33" s="279"/>
      <c r="I33" s="279"/>
      <c r="J33" s="87" t="str">
        <f ca="1">IF(AND('Mapa final'!$AB$85="Muy Alta",'Mapa final'!$AD$85="Leve"),CONCATENATE("R28C",'Mapa final'!$R$85),"")</f>
        <v/>
      </c>
      <c r="K33" s="40" t="str">
        <f>IF(AND('Mapa final'!$AB$86="Muy Alta",'Mapa final'!$AD$86="Leve"),CONCATENATE("R28C",'Mapa final'!$R$86),"")</f>
        <v/>
      </c>
      <c r="L33" s="88" t="str">
        <f>IF(AND('Mapa final'!$AB$87="Muy Alta",'Mapa final'!$AD$87="Leve"),CONCATENATE("R28C",'Mapa final'!$R$87),"")</f>
        <v/>
      </c>
      <c r="M33" s="87" t="str">
        <f ca="1">IF(AND('Mapa final'!$AB$85="Muy Alta",'Mapa final'!$AD$85="Menor"),CONCATENATE("R28C",'Mapa final'!$R$85),"")</f>
        <v/>
      </c>
      <c r="N33" s="40" t="str">
        <f>IF(AND('Mapa final'!$AB$86="Muy Alta",'Mapa final'!$AD$86="Menor"),CONCATENATE("R28C",'Mapa final'!$R$86),"")</f>
        <v/>
      </c>
      <c r="O33" s="88" t="str">
        <f>IF(AND('Mapa final'!$AB$87="Muy Alta",'Mapa final'!$AD$87="Menor"),CONCATENATE("R28C",'Mapa final'!$R$87),"")</f>
        <v/>
      </c>
      <c r="P33" s="87" t="str">
        <f ca="1">IF(AND('Mapa final'!$AB$85="Muy Alta",'Mapa final'!$AD$85="Moderado"),CONCATENATE("R28C",'Mapa final'!$R$85),"")</f>
        <v/>
      </c>
      <c r="Q33" s="40" t="str">
        <f>IF(AND('Mapa final'!$AB$86="Muy Alta",'Mapa final'!$AD$86="Moderado"),CONCATENATE("R28C",'Mapa final'!$R$86),"")</f>
        <v/>
      </c>
      <c r="R33" s="88" t="str">
        <f>IF(AND('Mapa final'!$AB$87="Muy Alta",'Mapa final'!$AD$87="Moderado"),CONCATENATE("R28C",'Mapa final'!$R$87),"")</f>
        <v/>
      </c>
      <c r="S33" s="87" t="str">
        <f ca="1">IF(AND('Mapa final'!$AB$85="Muy Alta",'Mapa final'!$AD$85="Mayor"),CONCATENATE("R28C",'Mapa final'!$R$85),"")</f>
        <v/>
      </c>
      <c r="T33" s="40" t="str">
        <f>IF(AND('Mapa final'!$AB$86="Muy Alta",'Mapa final'!$AD$86="Mayor"),CONCATENATE("R28C",'Mapa final'!$R$86),"")</f>
        <v/>
      </c>
      <c r="U33" s="88" t="str">
        <f>IF(AND('Mapa final'!$AB$87="Muy Alta",'Mapa final'!$AD$87="Mayor"),CONCATENATE("R28C",'Mapa final'!$R$87),"")</f>
        <v/>
      </c>
      <c r="V33" s="215" t="str">
        <f ca="1">IF(AND('Mapa final'!$AB$85="Muy Alta",'Mapa final'!$AD$85="Catastrófico"),CONCATENATE("R28C",'Mapa final'!$R$85),"")</f>
        <v/>
      </c>
      <c r="W33" s="216" t="str">
        <f>IF(AND('Mapa final'!$AB$86="Muy Alta",'Mapa final'!$AD$86="Catastrófico"),CONCATENATE("R28C",'Mapa final'!$R$86),"")</f>
        <v/>
      </c>
      <c r="X33" s="217" t="str">
        <f>IF(AND('Mapa final'!$AB$87="Muy Alta",'Mapa final'!$AD$87="Catastrófico"),CONCATENATE("R28C",'Mapa final'!$R$87),"")</f>
        <v/>
      </c>
      <c r="Y33" s="41"/>
      <c r="Z33" s="300"/>
      <c r="AA33" s="301"/>
      <c r="AB33" s="301"/>
      <c r="AC33" s="301"/>
      <c r="AD33" s="301"/>
      <c r="AE33" s="302"/>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309"/>
      <c r="C34" s="310"/>
      <c r="D34" s="311"/>
      <c r="E34" s="284"/>
      <c r="F34" s="279"/>
      <c r="G34" s="279"/>
      <c r="H34" s="279"/>
      <c r="I34" s="279"/>
      <c r="J34" s="87" t="str">
        <f ca="1">IF(AND('Mapa final'!$AB$88="Muy Alta",'Mapa final'!$AD$88="Leve"),CONCATENATE("R29C",'Mapa final'!$R$88),"")</f>
        <v/>
      </c>
      <c r="K34" s="40" t="str">
        <f>IF(AND('Mapa final'!$AB$89="Muy Alta",'Mapa final'!$AD$89="Leve"),CONCATENATE("R29C",'Mapa final'!$R$89),"")</f>
        <v/>
      </c>
      <c r="L34" s="88" t="str">
        <f>IF(AND('Mapa final'!$AB$90="Muy Alta",'Mapa final'!$AD$90="Leve"),CONCATENATE("R29C",'Mapa final'!$R$90),"")</f>
        <v/>
      </c>
      <c r="M34" s="87" t="str">
        <f ca="1">IF(AND('Mapa final'!$AB$88="Muy Alta",'Mapa final'!$AD$88="Menor"),CONCATENATE("R29C",'Mapa final'!$R$88),"")</f>
        <v/>
      </c>
      <c r="N34" s="40" t="str">
        <f>IF(AND('Mapa final'!$AB$89="Muy Alta",'Mapa final'!$AD$89="Menor"),CONCATENATE("R29C",'Mapa final'!$R$89),"")</f>
        <v/>
      </c>
      <c r="O34" s="88" t="str">
        <f>IF(AND('Mapa final'!$AB$90="Muy Alta",'Mapa final'!$AD$90="Menor"),CONCATENATE("R29C",'Mapa final'!$R$90),"")</f>
        <v/>
      </c>
      <c r="P34" s="87" t="str">
        <f ca="1">IF(AND('Mapa final'!$AB$88="Muy Alta",'Mapa final'!$AD$88="Moderado"),CONCATENATE("R29C",'Mapa final'!$R$88),"")</f>
        <v/>
      </c>
      <c r="Q34" s="40" t="str">
        <f>IF(AND('Mapa final'!$AB$89="Muy Alta",'Mapa final'!$AD$89="Moderado"),CONCATENATE("R29C",'Mapa final'!$R$89),"")</f>
        <v/>
      </c>
      <c r="R34" s="88" t="str">
        <f>IF(AND('Mapa final'!$AB$90="Muy Alta",'Mapa final'!$AD$90="Moderado"),CONCATENATE("R29C",'Mapa final'!$R$90),"")</f>
        <v/>
      </c>
      <c r="S34" s="87" t="str">
        <f ca="1">IF(AND('Mapa final'!$AB$88="Muy Alta",'Mapa final'!$AD$88="Mayor"),CONCATENATE("R29C",'Mapa final'!$R$88),"")</f>
        <v/>
      </c>
      <c r="T34" s="40" t="str">
        <f>IF(AND('Mapa final'!$AB$89="Muy Alta",'Mapa final'!$AD$89="Mayor"),CONCATENATE("R29C",'Mapa final'!$R$89),"")</f>
        <v/>
      </c>
      <c r="U34" s="88" t="str">
        <f>IF(AND('Mapa final'!$AB$90="Muy Alta",'Mapa final'!$AD$90="Mayor"),CONCATENATE("R29C",'Mapa final'!$R$90),"")</f>
        <v/>
      </c>
      <c r="V34" s="215" t="str">
        <f ca="1">IF(AND('Mapa final'!$AB$88="Muy Alta",'Mapa final'!$AD$88="Catastrófico"),CONCATENATE("R29C",'Mapa final'!$R$88),"")</f>
        <v/>
      </c>
      <c r="W34" s="216" t="str">
        <f>IF(AND('Mapa final'!$AB$89="Muy Alta",'Mapa final'!$AD$89="Catastrófico"),CONCATENATE("R29C",'Mapa final'!$R$89),"")</f>
        <v/>
      </c>
      <c r="X34" s="217" t="str">
        <f>IF(AND('Mapa final'!$AB$90="Muy Alta",'Mapa final'!$AD$90="Catastrófico"),CONCATENATE("R29C",'Mapa final'!$R$90),"")</f>
        <v/>
      </c>
      <c r="Y34" s="41"/>
      <c r="Z34" s="300"/>
      <c r="AA34" s="301"/>
      <c r="AB34" s="301"/>
      <c r="AC34" s="301"/>
      <c r="AD34" s="301"/>
      <c r="AE34" s="302"/>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309"/>
      <c r="C35" s="310"/>
      <c r="D35" s="311"/>
      <c r="E35" s="284"/>
      <c r="F35" s="279"/>
      <c r="G35" s="279"/>
      <c r="H35" s="279"/>
      <c r="I35" s="279"/>
      <c r="J35" s="87" t="str">
        <f ca="1">IF(AND('Mapa final'!$AB$91="Muy Alta",'Mapa final'!$AD$91="Leve"),CONCATENATE("R30C",'Mapa final'!$R$91),"")</f>
        <v/>
      </c>
      <c r="K35" s="40" t="str">
        <f>IF(AND('Mapa final'!$AB$92="Muy Alta",'Mapa final'!$AD$92="Leve"),CONCATENATE("R30C",'Mapa final'!$R$92),"")</f>
        <v/>
      </c>
      <c r="L35" s="88" t="str">
        <f>IF(AND('Mapa final'!$AB$93="Muy Alta",'Mapa final'!$AD$93="Leve"),CONCATENATE("R30C",'Mapa final'!$R$93),"")</f>
        <v/>
      </c>
      <c r="M35" s="87" t="str">
        <f ca="1">IF(AND('Mapa final'!$AB$91="Muy Alta",'Mapa final'!$AD$91="Menor"),CONCATENATE("R30C",'Mapa final'!$R$91),"")</f>
        <v/>
      </c>
      <c r="N35" s="40" t="str">
        <f>IF(AND('Mapa final'!$AB$92="Muy Alta",'Mapa final'!$AD$92="Menor"),CONCATENATE("R30C",'Mapa final'!$R$92),"")</f>
        <v/>
      </c>
      <c r="O35" s="88" t="str">
        <f>IF(AND('Mapa final'!$AB$93="Muy Alta",'Mapa final'!$AD$93="Menor"),CONCATENATE("R30C",'Mapa final'!$R$93),"")</f>
        <v/>
      </c>
      <c r="P35" s="87" t="str">
        <f ca="1">IF(AND('Mapa final'!$AB$91="Muy Alta",'Mapa final'!$AD$91="Moderado"),CONCATENATE("R30C",'Mapa final'!$R$91),"")</f>
        <v/>
      </c>
      <c r="Q35" s="40" t="str">
        <f>IF(AND('Mapa final'!$AB$92="Muy Alta",'Mapa final'!$AD$92="Moderado"),CONCATENATE("R30C",'Mapa final'!$R$92),"")</f>
        <v/>
      </c>
      <c r="R35" s="88" t="str">
        <f>IF(AND('Mapa final'!$AB$93="Muy Alta",'Mapa final'!$AD$93="Moderado"),CONCATENATE("R30C",'Mapa final'!$R$93),"")</f>
        <v/>
      </c>
      <c r="S35" s="87" t="str">
        <f ca="1">IF(AND('Mapa final'!$AB$91="Muy Alta",'Mapa final'!$AD$91="Mayor"),CONCATENATE("R30C",'Mapa final'!$R$91),"")</f>
        <v/>
      </c>
      <c r="T35" s="40" t="str">
        <f>IF(AND('Mapa final'!$AB$92="Muy Alta",'Mapa final'!$AD$92="Mayor"),CONCATENATE("R30C",'Mapa final'!$R$92),"")</f>
        <v/>
      </c>
      <c r="U35" s="88" t="str">
        <f>IF(AND('Mapa final'!$AB$93="Muy Alta",'Mapa final'!$AD$93="Mayor"),CONCATENATE("R30C",'Mapa final'!$R$93),"")</f>
        <v/>
      </c>
      <c r="V35" s="215" t="str">
        <f ca="1">IF(AND('Mapa final'!$AB$91="Muy Alta",'Mapa final'!$AD$91="Catastrófico"),CONCATENATE("R30C",'Mapa final'!$R$91),"")</f>
        <v/>
      </c>
      <c r="W35" s="216" t="str">
        <f>IF(AND('Mapa final'!$AB$92="Muy Alta",'Mapa final'!$AD$92="Catastrófico"),CONCATENATE("R30C",'Mapa final'!$R$92),"")</f>
        <v/>
      </c>
      <c r="X35" s="217" t="str">
        <f>IF(AND('Mapa final'!$AB$93="Muy Alta",'Mapa final'!$AD$93="Catastrófico"),CONCATENATE("R30C",'Mapa final'!$R$93),"")</f>
        <v/>
      </c>
      <c r="Y35" s="41"/>
      <c r="Z35" s="300"/>
      <c r="AA35" s="301"/>
      <c r="AB35" s="301"/>
      <c r="AC35" s="301"/>
      <c r="AD35" s="301"/>
      <c r="AE35" s="302"/>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309"/>
      <c r="C36" s="310"/>
      <c r="D36" s="311"/>
      <c r="E36" s="284"/>
      <c r="F36" s="279"/>
      <c r="G36" s="279"/>
      <c r="H36" s="279"/>
      <c r="I36" s="279"/>
      <c r="J36" s="87" t="str">
        <f>IF(AND('Mapa final'!$AB$94="Muy Alta",'Mapa final'!$AD$94="Leve"),CONCATENATE("R31C",'Mapa final'!$R$94),"")</f>
        <v/>
      </c>
      <c r="K36" s="40" t="str">
        <f>IF(AND('Mapa final'!$AB$95="Muy Alta",'Mapa final'!$AD$95="Leve"),CONCATENATE("R31C",'Mapa final'!$R$95),"")</f>
        <v/>
      </c>
      <c r="L36" s="40" t="str">
        <f>IF(AND('Mapa final'!$AB$96="Muy Alta",'Mapa final'!$AD$96="Leve"),CONCATENATE("R31C",'Mapa final'!$R$96),"")</f>
        <v/>
      </c>
      <c r="M36" s="87" t="str">
        <f>IF(AND('Mapa final'!$AB$94="Muy Alta",'Mapa final'!$AD$94="Menor"),CONCATENATE("R31C",'Mapa final'!$R$94),"")</f>
        <v/>
      </c>
      <c r="N36" s="40" t="str">
        <f>IF(AND('Mapa final'!$AB$95="Muy Alta",'Mapa final'!$AD$95="Menor"),CONCATENATE("R31C",'Mapa final'!$R$95),"")</f>
        <v/>
      </c>
      <c r="O36" s="40" t="str">
        <f>IF(AND('Mapa final'!$AB$96="Muy Alta",'Mapa final'!$AD$96="Menor"),CONCATENATE("R31C",'Mapa final'!$R$96),"")</f>
        <v/>
      </c>
      <c r="P36" s="87" t="str">
        <f>IF(AND('Mapa final'!$AB$94="Muy Alta",'Mapa final'!$AD$94="Moderado"),CONCATENATE("R31C",'Mapa final'!$R$94),"")</f>
        <v/>
      </c>
      <c r="Q36" s="40" t="str">
        <f>IF(AND('Mapa final'!$AB$95="Muy Alta",'Mapa final'!$AD$95="Moderado"),CONCATENATE("R31C",'Mapa final'!$R$95),"")</f>
        <v/>
      </c>
      <c r="R36" s="40" t="str">
        <f>IF(AND('Mapa final'!$AB$96="Muy Alta",'Mapa final'!$AD$96="Moderado"),CONCATENATE("R31C",'Mapa final'!$R$96),"")</f>
        <v/>
      </c>
      <c r="S36" s="87" t="str">
        <f>IF(AND('Mapa final'!$AB$94="Muy Alta",'Mapa final'!$AD$94="Mayor"),CONCATENATE("R31C",'Mapa final'!$R$94),"")</f>
        <v/>
      </c>
      <c r="T36" s="40" t="str">
        <f>IF(AND('Mapa final'!$AB$95="Muy Alta",'Mapa final'!$AD$95="Mayor"),CONCATENATE("R31C",'Mapa final'!$R$95),"")</f>
        <v/>
      </c>
      <c r="U36" s="40" t="str">
        <f>IF(AND('Mapa final'!$AB$96="Muy Alta",'Mapa final'!$AD$96="Mayor"),CONCATENATE("R31C",'Mapa final'!$R$96),"")</f>
        <v/>
      </c>
      <c r="V36" s="215" t="str">
        <f>IF(AND('Mapa final'!$AB$94="Muy Alta",'Mapa final'!$AD$94="Catastrófico"),CONCATENATE("R31C",'Mapa final'!$R$94),"")</f>
        <v/>
      </c>
      <c r="W36" s="216" t="str">
        <f>IF(AND('Mapa final'!$AB$95="Muy Alta",'Mapa final'!$AD$95="Catastrófico"),CONCATENATE("R31C",'Mapa final'!$R$95),"")</f>
        <v/>
      </c>
      <c r="X36" s="217" t="str">
        <f>IF(AND('Mapa final'!$AB$96="Muy Alta",'Mapa final'!$AD$96="Catastrófico"),CONCATENATE("R31C",'Mapa final'!$R$96),"")</f>
        <v/>
      </c>
      <c r="Y36" s="41"/>
      <c r="Z36" s="300"/>
      <c r="AA36" s="301"/>
      <c r="AB36" s="301"/>
      <c r="AC36" s="301"/>
      <c r="AD36" s="301"/>
      <c r="AE36" s="302"/>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309"/>
      <c r="C37" s="310"/>
      <c r="D37" s="311"/>
      <c r="E37" s="284"/>
      <c r="F37" s="279"/>
      <c r="G37" s="279"/>
      <c r="H37" s="279"/>
      <c r="I37" s="279"/>
      <c r="J37" s="87" t="str">
        <f ca="1">IF(AND('Mapa final'!$AB$97="Muy Alta",'Mapa final'!$AD$97="Leve"),CONCATENATE("R32C",'Mapa final'!$R$97),"")</f>
        <v/>
      </c>
      <c r="K37" s="40" t="str">
        <f>IF(AND('Mapa final'!$AB$98="Muy Alta",'Mapa final'!$AD$98="Leve"),CONCATENATE("R32C",'Mapa final'!$R$98),"")</f>
        <v/>
      </c>
      <c r="L37" s="88" t="str">
        <f>IF(AND('Mapa final'!$AB$99="Muy Alta",'Mapa final'!$AD$99="Leve"),CONCATENATE("R32C",'Mapa final'!$R$99),"")</f>
        <v/>
      </c>
      <c r="M37" s="87" t="str">
        <f ca="1">IF(AND('Mapa final'!$AB$97="Muy Alta",'Mapa final'!$AD$97="Menor"),CONCATENATE("R32C",'Mapa final'!$R$97),"")</f>
        <v/>
      </c>
      <c r="N37" s="40" t="str">
        <f>IF(AND('Mapa final'!$AB$98="Muy Alta",'Mapa final'!$AD$98="Menor"),CONCATENATE("R32C",'Mapa final'!$R$98),"")</f>
        <v/>
      </c>
      <c r="O37" s="88" t="str">
        <f>IF(AND('Mapa final'!$AB$99="Muy Alta",'Mapa final'!$AD$99="Menor"),CONCATENATE("R32C",'Mapa final'!$R$99),"")</f>
        <v/>
      </c>
      <c r="P37" s="87" t="str">
        <f ca="1">IF(AND('Mapa final'!$AB$97="Muy Alta",'Mapa final'!$AD$97="Moderado"),CONCATENATE("R32C",'Mapa final'!$R$97),"")</f>
        <v/>
      </c>
      <c r="Q37" s="40" t="str">
        <f>IF(AND('Mapa final'!$AB$98="Muy Alta",'Mapa final'!$AD$98="Moderado"),CONCATENATE("R32C",'Mapa final'!$R$98),"")</f>
        <v/>
      </c>
      <c r="R37" s="88" t="str">
        <f>IF(AND('Mapa final'!$AB$99="Muy Alta",'Mapa final'!$AD$99="Moderado"),CONCATENATE("R32C",'Mapa final'!$R$99),"")</f>
        <v/>
      </c>
      <c r="S37" s="87" t="str">
        <f ca="1">IF(AND('Mapa final'!$AB$97="Muy Alta",'Mapa final'!$AD$97="Mayor"),CONCATENATE("R32C",'Mapa final'!$R$97),"")</f>
        <v/>
      </c>
      <c r="T37" s="40" t="str">
        <f>IF(AND('Mapa final'!$AB$98="Muy Alta",'Mapa final'!$AD$98="Mayor"),CONCATENATE("R32C",'Mapa final'!$R$98),"")</f>
        <v/>
      </c>
      <c r="U37" s="88" t="str">
        <f>IF(AND('Mapa final'!$AB$99="Muy Alta",'Mapa final'!$AD$99="Mayor"),CONCATENATE("R32C",'Mapa final'!$R$99),"")</f>
        <v/>
      </c>
      <c r="V37" s="215" t="str">
        <f ca="1">IF(AND('Mapa final'!$AB$97="Muy Alta",'Mapa final'!$AD$97="Catastrófico"),CONCATENATE("R32C",'Mapa final'!$R$97),"")</f>
        <v/>
      </c>
      <c r="W37" s="216" t="str">
        <f>IF(AND('Mapa final'!$AB$98="Muy Alta",'Mapa final'!$AD$98="Catastrófico"),CONCATENATE("R32C",'Mapa final'!$R$98),"")</f>
        <v/>
      </c>
      <c r="X37" s="217" t="str">
        <f>IF(AND('Mapa final'!$AB$99="Muy Alta",'Mapa final'!$AD$99="Catastrófico"),CONCATENATE("R32C",'Mapa final'!$R$99),"")</f>
        <v/>
      </c>
      <c r="Y37" s="41"/>
      <c r="Z37" s="300"/>
      <c r="AA37" s="301"/>
      <c r="AB37" s="301"/>
      <c r="AC37" s="301"/>
      <c r="AD37" s="301"/>
      <c r="AE37" s="302"/>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309"/>
      <c r="C38" s="310"/>
      <c r="D38" s="311"/>
      <c r="E38" s="284"/>
      <c r="F38" s="279"/>
      <c r="G38" s="279"/>
      <c r="H38" s="279"/>
      <c r="I38" s="279"/>
      <c r="J38" s="87" t="str">
        <f ca="1">IF(AND('Mapa final'!$AB$100="Muy Alta",'Mapa final'!$AD$100="Leve"),CONCATENATE("R33C",'Mapa final'!$R$100),"")</f>
        <v/>
      </c>
      <c r="K38" s="40" t="str">
        <f>IF(AND('Mapa final'!$AB$101="Muy Alta",'Mapa final'!$AD$101="Leve"),CONCATENATE("R33C",'Mapa final'!$R$101),"")</f>
        <v/>
      </c>
      <c r="L38" s="88" t="str">
        <f>IF(AND('Mapa final'!$AB$102="Muy Alta",'Mapa final'!$AD$102="Leve"),CONCATENATE("R33C",'Mapa final'!$R$102),"")</f>
        <v/>
      </c>
      <c r="M38" s="87" t="str">
        <f ca="1">IF(AND('Mapa final'!$AB$100="Muy Alta",'Mapa final'!$AD$100="Menor"),CONCATENATE("R33C",'Mapa final'!$R$100),"")</f>
        <v/>
      </c>
      <c r="N38" s="40" t="str">
        <f>IF(AND('Mapa final'!$AB$101="Muy Alta",'Mapa final'!$AD$101="Menor"),CONCATENATE("R33C",'Mapa final'!$R$101),"")</f>
        <v/>
      </c>
      <c r="O38" s="88" t="str">
        <f>IF(AND('Mapa final'!$AB$102="Muy Alta",'Mapa final'!$AD$102="Menor"),CONCATENATE("R33C",'Mapa final'!$R$102),"")</f>
        <v/>
      </c>
      <c r="P38" s="87" t="str">
        <f ca="1">IF(AND('Mapa final'!$AB$100="Muy Alta",'Mapa final'!$AD$100="Moderado"),CONCATENATE("R33C",'Mapa final'!$R$100),"")</f>
        <v/>
      </c>
      <c r="Q38" s="40" t="str">
        <f>IF(AND('Mapa final'!$AB$101="Muy Alta",'Mapa final'!$AD$101="Moderado"),CONCATENATE("R33C",'Mapa final'!$R$101),"")</f>
        <v/>
      </c>
      <c r="R38" s="88" t="str">
        <f>IF(AND('Mapa final'!$AB$102="Muy Alta",'Mapa final'!$AD$102="Moderado"),CONCATENATE("R33C",'Mapa final'!$R$102),"")</f>
        <v/>
      </c>
      <c r="S38" s="87" t="str">
        <f ca="1">IF(AND('Mapa final'!$AB$100="Muy Alta",'Mapa final'!$AD$100="Mayor"),CONCATENATE("R33C",'Mapa final'!$R$100),"")</f>
        <v/>
      </c>
      <c r="T38" s="40" t="str">
        <f>IF(AND('Mapa final'!$AB$101="Muy Alta",'Mapa final'!$AD$101="Mayor"),CONCATENATE("R33C",'Mapa final'!$R$101),"")</f>
        <v/>
      </c>
      <c r="U38" s="88" t="str">
        <f>IF(AND('Mapa final'!$AB$102="Muy Alta",'Mapa final'!$AD$102="Mayor"),CONCATENATE("R33C",'Mapa final'!$R$102),"")</f>
        <v/>
      </c>
      <c r="V38" s="215" t="str">
        <f ca="1">IF(AND('Mapa final'!$AB$100="Muy Alta",'Mapa final'!$AD$100="Catastrófico"),CONCATENATE("R33C",'Mapa final'!$R$100),"")</f>
        <v/>
      </c>
      <c r="W38" s="216" t="str">
        <f>IF(AND('Mapa final'!$AB$101="Muy Alta",'Mapa final'!$AD$101="Catastrófico"),CONCATENATE("R33C",'Mapa final'!$R$101),"")</f>
        <v/>
      </c>
      <c r="X38" s="217" t="str">
        <f>IF(AND('Mapa final'!$AB$102="Muy Alta",'Mapa final'!$AD$102="Catastrófico"),CONCATENATE("R33C",'Mapa final'!$R$102),"")</f>
        <v/>
      </c>
      <c r="Y38" s="41"/>
      <c r="Z38" s="300"/>
      <c r="AA38" s="301"/>
      <c r="AB38" s="301"/>
      <c r="AC38" s="301"/>
      <c r="AD38" s="301"/>
      <c r="AE38" s="302"/>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309"/>
      <c r="C39" s="310"/>
      <c r="D39" s="311"/>
      <c r="E39" s="284"/>
      <c r="F39" s="279"/>
      <c r="G39" s="279"/>
      <c r="H39" s="279"/>
      <c r="I39" s="279"/>
      <c r="J39" s="87" t="str">
        <f ca="1">IF(AND('Mapa final'!$AB$103="Muy Alta",'Mapa final'!$AD$103="Leve"),CONCATENATE("R34C",'Mapa final'!$R$103),"")</f>
        <v/>
      </c>
      <c r="K39" s="40" t="str">
        <f>IF(AND('Mapa final'!$AB$104="Muy Alta",'Mapa final'!$AD$104="Leve"),CONCATENATE("R34C",'Mapa final'!$R$104),"")</f>
        <v/>
      </c>
      <c r="L39" s="88" t="str">
        <f>IF(AND('Mapa final'!$AB$105="Muy Alta",'Mapa final'!$AD$105="Leve"),CONCATENATE("R34C",'Mapa final'!$R$105),"")</f>
        <v/>
      </c>
      <c r="M39" s="87" t="str">
        <f ca="1">IF(AND('Mapa final'!$AB$103="Muy Alta",'Mapa final'!$AD$103="Menor"),CONCATENATE("R34C",'Mapa final'!$R$103),"")</f>
        <v/>
      </c>
      <c r="N39" s="40" t="str">
        <f>IF(AND('Mapa final'!$AB$104="Muy Alta",'Mapa final'!$AD$104="Menor"),CONCATENATE("R34C",'Mapa final'!$R$104),"")</f>
        <v/>
      </c>
      <c r="O39" s="88" t="str">
        <f>IF(AND('Mapa final'!$AB$105="Muy Alta",'Mapa final'!$AD$105="Menor"),CONCATENATE("R34C",'Mapa final'!$R$105),"")</f>
        <v/>
      </c>
      <c r="P39" s="87" t="str">
        <f ca="1">IF(AND('Mapa final'!$AB$103="Muy Alta",'Mapa final'!$AD$103="Moderado"),CONCATENATE("R34C",'Mapa final'!$R$103),"")</f>
        <v/>
      </c>
      <c r="Q39" s="40" t="str">
        <f>IF(AND('Mapa final'!$AB$104="Muy Alta",'Mapa final'!$AD$104="Moderado"),CONCATENATE("R34C",'Mapa final'!$R$104),"")</f>
        <v/>
      </c>
      <c r="R39" s="88" t="str">
        <f>IF(AND('Mapa final'!$AB$105="Muy Alta",'Mapa final'!$AD$105="Moderado"),CONCATENATE("R34C",'Mapa final'!$R$105),"")</f>
        <v/>
      </c>
      <c r="S39" s="87" t="str">
        <f ca="1">IF(AND('Mapa final'!$AB$103="Muy Alta",'Mapa final'!$AD$103="Mayor"),CONCATENATE("R34C",'Mapa final'!$R$103),"")</f>
        <v/>
      </c>
      <c r="T39" s="40" t="str">
        <f>IF(AND('Mapa final'!$AB$104="Muy Alta",'Mapa final'!$AD$104="Mayor"),CONCATENATE("R34C",'Mapa final'!$R$104),"")</f>
        <v/>
      </c>
      <c r="U39" s="88" t="str">
        <f>IF(AND('Mapa final'!$AB$105="Muy Alta",'Mapa final'!$AD$105="Mayor"),CONCATENATE("R34C",'Mapa final'!$R$105),"")</f>
        <v/>
      </c>
      <c r="V39" s="215" t="str">
        <f ca="1">IF(AND('Mapa final'!$AB$103="Muy Alta",'Mapa final'!$AD$103="Catastrófico"),CONCATENATE("R34C",'Mapa final'!$R$103),"")</f>
        <v/>
      </c>
      <c r="W39" s="216" t="str">
        <f>IF(AND('Mapa final'!$AB$104="Muy Alta",'Mapa final'!$AD$104="Catastrófico"),CONCATENATE("R34C",'Mapa final'!$R$104),"")</f>
        <v/>
      </c>
      <c r="X39" s="217" t="str">
        <f>IF(AND('Mapa final'!$AB$105="Muy Alta",'Mapa final'!$AD$105="Catastrófico"),CONCATENATE("R34C",'Mapa final'!$R$105),"")</f>
        <v/>
      </c>
      <c r="Y39" s="41"/>
      <c r="Z39" s="300"/>
      <c r="AA39" s="301"/>
      <c r="AB39" s="301"/>
      <c r="AC39" s="301"/>
      <c r="AD39" s="301"/>
      <c r="AE39" s="302"/>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309"/>
      <c r="C40" s="310"/>
      <c r="D40" s="311"/>
      <c r="E40" s="284"/>
      <c r="F40" s="279"/>
      <c r="G40" s="279"/>
      <c r="H40" s="279"/>
      <c r="I40" s="279"/>
      <c r="J40" s="87" t="str">
        <f ca="1">IF(AND('Mapa final'!$AB$106="Muy Alta",'Mapa final'!$AD$106="Leve"),CONCATENATE("R35C",'Mapa final'!$R$106),"")</f>
        <v/>
      </c>
      <c r="K40" s="40" t="str">
        <f>IF(AND('Mapa final'!$AB$107="Muy Alta",'Mapa final'!$AD$107="Leve"),CONCATENATE("R35C",'Mapa final'!$R$107),"")</f>
        <v/>
      </c>
      <c r="L40" s="88" t="str">
        <f>IF(AND('Mapa final'!$AB$108="Muy Alta",'Mapa final'!$AD$108="Leve"),CONCATENATE("R35C",'Mapa final'!$R$108),"")</f>
        <v/>
      </c>
      <c r="M40" s="87" t="str">
        <f ca="1">IF(AND('Mapa final'!$AB$106="Muy Alta",'Mapa final'!$AD$106="Menor"),CONCATENATE("R35C",'Mapa final'!$R$106),"")</f>
        <v/>
      </c>
      <c r="N40" s="40" t="str">
        <f>IF(AND('Mapa final'!$AB$107="Muy Alta",'Mapa final'!$AD$107="Menor"),CONCATENATE("R35C",'Mapa final'!$R$107),"")</f>
        <v/>
      </c>
      <c r="O40" s="88" t="str">
        <f>IF(AND('Mapa final'!$AB$108="Muy Alta",'Mapa final'!$AD$108="Menor"),CONCATENATE("R35C",'Mapa final'!$R$108),"")</f>
        <v/>
      </c>
      <c r="P40" s="87" t="str">
        <f ca="1">IF(AND('Mapa final'!$AB$106="Muy Alta",'Mapa final'!$AD$106="Moderado"),CONCATENATE("R35C",'Mapa final'!$R$106),"")</f>
        <v/>
      </c>
      <c r="Q40" s="40" t="str">
        <f>IF(AND('Mapa final'!$AB$107="Muy Alta",'Mapa final'!$AD$107="Moderado"),CONCATENATE("R35C",'Mapa final'!$R$107),"")</f>
        <v/>
      </c>
      <c r="R40" s="88" t="str">
        <f>IF(AND('Mapa final'!$AB$108="Muy Alta",'Mapa final'!$AD$108="Moderado"),CONCATENATE("R35C",'Mapa final'!$R$108),"")</f>
        <v/>
      </c>
      <c r="S40" s="87" t="str">
        <f ca="1">IF(AND('Mapa final'!$AB$106="Muy Alta",'Mapa final'!$AD$106="Mayor"),CONCATENATE("R35C",'Mapa final'!$R$106),"")</f>
        <v/>
      </c>
      <c r="T40" s="40" t="str">
        <f>IF(AND('Mapa final'!$AB$107="Muy Alta",'Mapa final'!$AD$107="Mayor"),CONCATENATE("R35C",'Mapa final'!$R$107),"")</f>
        <v/>
      </c>
      <c r="U40" s="88" t="str">
        <f>IF(AND('Mapa final'!$AB$108="Muy Alta",'Mapa final'!$AD$108="Mayor"),CONCATENATE("R35C",'Mapa final'!$R$108),"")</f>
        <v/>
      </c>
      <c r="V40" s="215" t="str">
        <f ca="1">IF(AND('Mapa final'!$AB$106="Muy Alta",'Mapa final'!$AD$106="Catastrófico"),CONCATENATE("R35C",'Mapa final'!$R$106),"")</f>
        <v/>
      </c>
      <c r="W40" s="216" t="str">
        <f>IF(AND('Mapa final'!$AB$107="Muy Alta",'Mapa final'!$AD$107="Catastrófico"),CONCATENATE("R35C",'Mapa final'!$R$107),"")</f>
        <v/>
      </c>
      <c r="X40" s="217" t="str">
        <f>IF(AND('Mapa final'!$AB$108="Muy Alta",'Mapa final'!$AD$108="Catastrófico"),CONCATENATE("R35C",'Mapa final'!$R$108),"")</f>
        <v/>
      </c>
      <c r="Y40" s="41"/>
      <c r="Z40" s="300"/>
      <c r="AA40" s="301"/>
      <c r="AB40" s="301"/>
      <c r="AC40" s="301"/>
      <c r="AD40" s="301"/>
      <c r="AE40" s="302"/>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309"/>
      <c r="C41" s="310"/>
      <c r="D41" s="311"/>
      <c r="E41" s="284"/>
      <c r="F41" s="279"/>
      <c r="G41" s="279"/>
      <c r="H41" s="279"/>
      <c r="I41" s="279"/>
      <c r="J41" s="87" t="str">
        <f ca="1">IF(AND('Mapa final'!$AB$109="Muy Alta",'Mapa final'!$AD$109="Leve"),CONCATENATE("R36C",'Mapa final'!$R$109),"")</f>
        <v/>
      </c>
      <c r="K41" s="40" t="str">
        <f>IF(AND('Mapa final'!$AB$110="Muy Alta",'Mapa final'!$AD$110="Leve"),CONCATENATE("R36C",'Mapa final'!$R$110),"")</f>
        <v/>
      </c>
      <c r="L41" s="88" t="str">
        <f>IF(AND('Mapa final'!$AB$111="Muy Alta",'Mapa final'!$AD$111="Leve"),CONCATENATE("R36C",'Mapa final'!$R$111),"")</f>
        <v/>
      </c>
      <c r="M41" s="87" t="str">
        <f ca="1">IF(AND('Mapa final'!$AB$109="Muy Alta",'Mapa final'!$AD$109="Menor"),CONCATENATE("R36C",'Mapa final'!$R$109),"")</f>
        <v/>
      </c>
      <c r="N41" s="40" t="str">
        <f>IF(AND('Mapa final'!$AB$110="Muy Alta",'Mapa final'!$AD$110="Menor"),CONCATENATE("R36C",'Mapa final'!$R$110),"")</f>
        <v/>
      </c>
      <c r="O41" s="88" t="str">
        <f>IF(AND('Mapa final'!$AB$111="Muy Alta",'Mapa final'!$AD$111="Menor"),CONCATENATE("R36C",'Mapa final'!$R$111),"")</f>
        <v/>
      </c>
      <c r="P41" s="87" t="str">
        <f ca="1">IF(AND('Mapa final'!$AB$109="Muy Alta",'Mapa final'!$AD$109="Moderado"),CONCATENATE("R36C",'Mapa final'!$R$109),"")</f>
        <v/>
      </c>
      <c r="Q41" s="40" t="str">
        <f>IF(AND('Mapa final'!$AB$110="Muy Alta",'Mapa final'!$AD$110="Moderado"),CONCATENATE("R36C",'Mapa final'!$R$110),"")</f>
        <v/>
      </c>
      <c r="R41" s="88" t="str">
        <f>IF(AND('Mapa final'!$AB$111="Muy Alta",'Mapa final'!$AD$111="Moderado"),CONCATENATE("R36C",'Mapa final'!$R$111),"")</f>
        <v/>
      </c>
      <c r="S41" s="87" t="str">
        <f ca="1">IF(AND('Mapa final'!$AB$109="Muy Alta",'Mapa final'!$AD$109="Mayor"),CONCATENATE("R36C",'Mapa final'!$R$109),"")</f>
        <v/>
      </c>
      <c r="T41" s="40" t="str">
        <f>IF(AND('Mapa final'!$AB$110="Muy Alta",'Mapa final'!$AD$110="Mayor"),CONCATENATE("R36C",'Mapa final'!$R$110),"")</f>
        <v/>
      </c>
      <c r="U41" s="88" t="str">
        <f>IF(AND('Mapa final'!$AB$111="Muy Alta",'Mapa final'!$AD$111="Mayor"),CONCATENATE("R36C",'Mapa final'!$R$111),"")</f>
        <v/>
      </c>
      <c r="V41" s="215" t="str">
        <f ca="1">IF(AND('Mapa final'!$AB$109="Muy Alta",'Mapa final'!$AD$109="Catastrófico"),CONCATENATE("R36C",'Mapa final'!$R$109),"")</f>
        <v/>
      </c>
      <c r="W41" s="216" t="str">
        <f>IF(AND('Mapa final'!$AB$110="Muy Alta",'Mapa final'!$AD$110="Catastrófico"),CONCATENATE("R36C",'Mapa final'!$R$110),"")</f>
        <v/>
      </c>
      <c r="X41" s="217" t="str">
        <f>IF(AND('Mapa final'!$AB$111="Muy Alta",'Mapa final'!$AD$111="Catastrófico"),CONCATENATE("R36C",'Mapa final'!$R$111),"")</f>
        <v/>
      </c>
      <c r="Y41" s="41"/>
      <c r="Z41" s="300"/>
      <c r="AA41" s="301"/>
      <c r="AB41" s="301"/>
      <c r="AC41" s="301"/>
      <c r="AD41" s="301"/>
      <c r="AE41" s="302"/>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309"/>
      <c r="C42" s="310"/>
      <c r="D42" s="311"/>
      <c r="E42" s="284"/>
      <c r="F42" s="279"/>
      <c r="G42" s="279"/>
      <c r="H42" s="279"/>
      <c r="I42" s="279"/>
      <c r="J42" s="87" t="str">
        <f ca="1">IF(AND('Mapa final'!$AB$112="Muy Alta",'Mapa final'!$AD$112="Leve"),CONCATENATE("R37C",'Mapa final'!$R$112),"")</f>
        <v/>
      </c>
      <c r="K42" s="40" t="str">
        <f>IF(AND('Mapa final'!$AB$113="Muy Alta",'Mapa final'!$AD$113="Leve"),CONCATENATE("R37C",'Mapa final'!$R$113),"")</f>
        <v/>
      </c>
      <c r="L42" s="88" t="str">
        <f>IF(AND('Mapa final'!$AB$114="Muy Alta",'Mapa final'!$AD$114="Leve"),CONCATENATE("R37C",'Mapa final'!$R$114),"")</f>
        <v/>
      </c>
      <c r="M42" s="87" t="str">
        <f ca="1">IF(AND('Mapa final'!$AB$112="Muy Alta",'Mapa final'!$AD$112="Menor"),CONCATENATE("R37C",'Mapa final'!$R$112),"")</f>
        <v/>
      </c>
      <c r="N42" s="40" t="str">
        <f>IF(AND('Mapa final'!$AB$113="Muy Alta",'Mapa final'!$AD$113="Menor"),CONCATENATE("R37C",'Mapa final'!$R$113),"")</f>
        <v/>
      </c>
      <c r="O42" s="88" t="str">
        <f>IF(AND('Mapa final'!$AB$114="Muy Alta",'Mapa final'!$AD$114="Menor"),CONCATENATE("R37C",'Mapa final'!$R$114),"")</f>
        <v/>
      </c>
      <c r="P42" s="87" t="str">
        <f ca="1">IF(AND('Mapa final'!$AB$112="Muy Alta",'Mapa final'!$AD$112="Moderado"),CONCATENATE("R37C",'Mapa final'!$R$112),"")</f>
        <v/>
      </c>
      <c r="Q42" s="40" t="str">
        <f>IF(AND('Mapa final'!$AB$113="Muy Alta",'Mapa final'!$AD$113="Moderado"),CONCATENATE("R37C",'Mapa final'!$R$113),"")</f>
        <v/>
      </c>
      <c r="R42" s="88" t="str">
        <f>IF(AND('Mapa final'!$AB$114="Muy Alta",'Mapa final'!$AD$114="Moderado"),CONCATENATE("R37C",'Mapa final'!$R$114),"")</f>
        <v/>
      </c>
      <c r="S42" s="87" t="str">
        <f ca="1">IF(AND('Mapa final'!$AB$112="Muy Alta",'Mapa final'!$AD$112="Mayor"),CONCATENATE("R37C",'Mapa final'!$R$112),"")</f>
        <v/>
      </c>
      <c r="T42" s="40" t="str">
        <f>IF(AND('Mapa final'!$AB$113="Muy Alta",'Mapa final'!$AD$113="Mayor"),CONCATENATE("R37C",'Mapa final'!$R$113),"")</f>
        <v/>
      </c>
      <c r="U42" s="88" t="str">
        <f>IF(AND('Mapa final'!$AB$114="Muy Alta",'Mapa final'!$AD$114="Mayor"),CONCATENATE("R37C",'Mapa final'!$R$114),"")</f>
        <v/>
      </c>
      <c r="V42" s="215" t="str">
        <f ca="1">IF(AND('Mapa final'!$AB$112="Muy Alta",'Mapa final'!$AD$112="Catastrófico"),CONCATENATE("R37C",'Mapa final'!$R$112),"")</f>
        <v/>
      </c>
      <c r="W42" s="216" t="str">
        <f>IF(AND('Mapa final'!$AB$113="Muy Alta",'Mapa final'!$AD$113="Catastrófico"),CONCATENATE("R37C",'Mapa final'!$R$113),"")</f>
        <v/>
      </c>
      <c r="X42" s="217" t="str">
        <f>IF(AND('Mapa final'!$AB$114="Muy Alta",'Mapa final'!$AD$114="Catastrófico"),CONCATENATE("R37C",'Mapa final'!$R$114),"")</f>
        <v/>
      </c>
      <c r="Y42" s="41"/>
      <c r="Z42" s="300"/>
      <c r="AA42" s="301"/>
      <c r="AB42" s="301"/>
      <c r="AC42" s="301"/>
      <c r="AD42" s="301"/>
      <c r="AE42" s="302"/>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309"/>
      <c r="C43" s="310"/>
      <c r="D43" s="311"/>
      <c r="E43" s="284"/>
      <c r="F43" s="279"/>
      <c r="G43" s="279"/>
      <c r="H43" s="279"/>
      <c r="I43" s="279"/>
      <c r="J43" s="87" t="str">
        <f ca="1">IF(AND('Mapa final'!$AB$115="Muy Alta",'Mapa final'!$AD$115="Leve"),CONCATENATE("R39C",'Mapa final'!$R$115),"")</f>
        <v/>
      </c>
      <c r="K43" s="40" t="str">
        <f>IF(AND('Mapa final'!$AB$116="Muy Alta",'Mapa final'!$AD$116="Leve"),CONCATENATE("R38C",'Mapa final'!$R$116),"")</f>
        <v/>
      </c>
      <c r="L43" s="88" t="str">
        <f>IF(AND('Mapa final'!$AB$117="Muy Alta",'Mapa final'!$AD$117="Leve"),CONCATENATE("R38C",'Mapa final'!$R$117),"")</f>
        <v/>
      </c>
      <c r="M43" s="87" t="str">
        <f ca="1">IF(AND('Mapa final'!$AB$115="Muy Alta",'Mapa final'!$AD$115="Menor"),CONCATENATE("R39C",'Mapa final'!$R$115),"")</f>
        <v/>
      </c>
      <c r="N43" s="40" t="str">
        <f>IF(AND('Mapa final'!$AB$116="Muy Alta",'Mapa final'!$AD$116="Menor"),CONCATENATE("R38C",'Mapa final'!$R$116),"")</f>
        <v/>
      </c>
      <c r="O43" s="88" t="str">
        <f>IF(AND('Mapa final'!$AB$117="Muy Alta",'Mapa final'!$AD$117="Menor"),CONCATENATE("R38C",'Mapa final'!$R$117),"")</f>
        <v/>
      </c>
      <c r="P43" s="87" t="str">
        <f ca="1">IF(AND('Mapa final'!$AB$115="Muy Alta",'Mapa final'!$AD$115="Moderado"),CONCATENATE("R39C",'Mapa final'!$R$115),"")</f>
        <v/>
      </c>
      <c r="Q43" s="40" t="str">
        <f>IF(AND('Mapa final'!$AB$116="Muy Alta",'Mapa final'!$AD$116="Moderado"),CONCATENATE("R38C",'Mapa final'!$R$116),"")</f>
        <v/>
      </c>
      <c r="R43" s="88" t="str">
        <f>IF(AND('Mapa final'!$AB$117="Muy Alta",'Mapa final'!$AD$117="Moderado"),CONCATENATE("R38C",'Mapa final'!$R$117),"")</f>
        <v/>
      </c>
      <c r="S43" s="87" t="str">
        <f ca="1">IF(AND('Mapa final'!$AB$115="Muy Alta",'Mapa final'!$AD$115="Mayor"),CONCATENATE("R39C",'Mapa final'!$R$115),"")</f>
        <v/>
      </c>
      <c r="T43" s="40" t="str">
        <f>IF(AND('Mapa final'!$AB$116="Muy Alta",'Mapa final'!$AD$116="Mayor"),CONCATENATE("R38C",'Mapa final'!$R$116),"")</f>
        <v/>
      </c>
      <c r="U43" s="88" t="str">
        <f>IF(AND('Mapa final'!$AB$117="Muy Alta",'Mapa final'!$AD$117="Mayor"),CONCATENATE("R38C",'Mapa final'!$R$117),"")</f>
        <v/>
      </c>
      <c r="V43" s="215" t="str">
        <f ca="1">IF(AND('Mapa final'!$AB$115="Muy Alta",'Mapa final'!$AD$115="Catastrófico"),CONCATENATE("R39C",'Mapa final'!$R$115),"")</f>
        <v/>
      </c>
      <c r="W43" s="216" t="str">
        <f>IF(AND('Mapa final'!$AB$116="Muy Alta",'Mapa final'!$AD$116="Catastrófico"),CONCATENATE("R38C",'Mapa final'!$R$116),"")</f>
        <v/>
      </c>
      <c r="X43" s="217" t="str">
        <f>IF(AND('Mapa final'!$AB$117="Muy Alta",'Mapa final'!$AD$117="Catastrófico"),CONCATENATE("R38C",'Mapa final'!$R$117),"")</f>
        <v/>
      </c>
      <c r="Y43" s="41"/>
      <c r="Z43" s="300"/>
      <c r="AA43" s="301"/>
      <c r="AB43" s="301"/>
      <c r="AC43" s="301"/>
      <c r="AD43" s="301"/>
      <c r="AE43" s="302"/>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309"/>
      <c r="C44" s="310"/>
      <c r="D44" s="311"/>
      <c r="E44" s="284"/>
      <c r="F44" s="279"/>
      <c r="G44" s="279"/>
      <c r="H44" s="279"/>
      <c r="I44" s="279"/>
      <c r="J44" s="87" t="str">
        <f ca="1">IF(AND('Mapa final'!$AB$118="Muy Alta",'Mapa final'!$AD$118="Leve"),CONCATENATE("R40C",'Mapa final'!$R$118),"")</f>
        <v/>
      </c>
      <c r="K44" s="40" t="str">
        <f>IF(AND('Mapa final'!$AB$119="Muy Alta",'Mapa final'!$AD$119="Leve"),CONCATENATE("R39C",'Mapa final'!$R$119),"")</f>
        <v/>
      </c>
      <c r="L44" s="88" t="str">
        <f>IF(AND('Mapa final'!$AB$120="Muy Alta",'Mapa final'!$AD$120="Leve"),CONCATENATE("R39C",'Mapa final'!$R$120),"")</f>
        <v/>
      </c>
      <c r="M44" s="87" t="str">
        <f ca="1">IF(AND('Mapa final'!$AB$118="Muy Alta",'Mapa final'!$AD$118="Menor"),CONCATENATE("R40C",'Mapa final'!$R$118),"")</f>
        <v/>
      </c>
      <c r="N44" s="40" t="str">
        <f>IF(AND('Mapa final'!$AB$119="Muy Alta",'Mapa final'!$AD$119="Menor"),CONCATENATE("R39C",'Mapa final'!$R$119),"")</f>
        <v/>
      </c>
      <c r="O44" s="88" t="str">
        <f>IF(AND('Mapa final'!$AB$120="Muy Alta",'Mapa final'!$AD$120="Menor"),CONCATENATE("R39C",'Mapa final'!$R$120),"")</f>
        <v/>
      </c>
      <c r="P44" s="87" t="str">
        <f ca="1">IF(AND('Mapa final'!$AB$118="Muy Alta",'Mapa final'!$AD$118="Moderado"),CONCATENATE("R40C",'Mapa final'!$R$118),"")</f>
        <v/>
      </c>
      <c r="Q44" s="40" t="str">
        <f>IF(AND('Mapa final'!$AB$119="Muy Alta",'Mapa final'!$AD$119="Moderado"),CONCATENATE("R39C",'Mapa final'!$R$119),"")</f>
        <v/>
      </c>
      <c r="R44" s="88" t="str">
        <f>IF(AND('Mapa final'!$AB$120="Muy Alta",'Mapa final'!$AD$120="Moderado"),CONCATENATE("R39C",'Mapa final'!$R$120),"")</f>
        <v/>
      </c>
      <c r="S44" s="87" t="str">
        <f ca="1">IF(AND('Mapa final'!$AB$118="Muy Alta",'Mapa final'!$AD$118="Mayor"),CONCATENATE("R40C",'Mapa final'!$R$118),"")</f>
        <v/>
      </c>
      <c r="T44" s="40" t="str">
        <f>IF(AND('Mapa final'!$AB$119="Muy Alta",'Mapa final'!$AD$119="Mayor"),CONCATENATE("R39C",'Mapa final'!$R$119),"")</f>
        <v/>
      </c>
      <c r="U44" s="88" t="str">
        <f>IF(AND('Mapa final'!$AB$120="Muy Alta",'Mapa final'!$AD$120="Mayor"),CONCATENATE("R39C",'Mapa final'!$R$120),"")</f>
        <v/>
      </c>
      <c r="V44" s="215" t="str">
        <f ca="1">IF(AND('Mapa final'!$AB$118="Muy Alta",'Mapa final'!$AD$118="Catastrófico"),CONCATENATE("R40C",'Mapa final'!$R$118),"")</f>
        <v/>
      </c>
      <c r="W44" s="216" t="str">
        <f>IF(AND('Mapa final'!$AB$119="Muy Alta",'Mapa final'!$AD$119="Catastrófico"),CONCATENATE("R39C",'Mapa final'!$R$119),"")</f>
        <v/>
      </c>
      <c r="X44" s="217" t="str">
        <f>IF(AND('Mapa final'!$AB$120="Muy Alta",'Mapa final'!$AD$120="Catastrófico"),CONCATENATE("R39C",'Mapa final'!$R$120),"")</f>
        <v/>
      </c>
      <c r="Y44" s="41"/>
      <c r="Z44" s="300"/>
      <c r="AA44" s="301"/>
      <c r="AB44" s="301"/>
      <c r="AC44" s="301"/>
      <c r="AD44" s="301"/>
      <c r="AE44" s="302"/>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309"/>
      <c r="C45" s="310"/>
      <c r="D45" s="311"/>
      <c r="E45" s="284"/>
      <c r="F45" s="279"/>
      <c r="G45" s="279"/>
      <c r="H45" s="279"/>
      <c r="I45" s="279"/>
      <c r="J45" s="87" t="str">
        <f ca="1">IF(AND('Mapa final'!$AB$121="Muy Alta",'Mapa final'!$AD$121="Leve"),CONCATENATE("R41C",'Mapa final'!$R$121),"")</f>
        <v/>
      </c>
      <c r="K45" s="40" t="str">
        <f>IF(AND('Mapa final'!$AB$122="Muy Alta",'Mapa final'!$AD$122="Leve"),CONCATENATE("R40C",'Mapa final'!$R$122),"")</f>
        <v/>
      </c>
      <c r="L45" s="88" t="str">
        <f>IF(AND('Mapa final'!$AB$123="Muy Alta",'Mapa final'!$AD$123="Leve"),CONCATENATE("R40C",'Mapa final'!$R$123),"")</f>
        <v/>
      </c>
      <c r="M45" s="87" t="str">
        <f ca="1">IF(AND('Mapa final'!$AB$121="Muy Alta",'Mapa final'!$AD$121="Menor"),CONCATENATE("R41C",'Mapa final'!$R$121),"")</f>
        <v/>
      </c>
      <c r="N45" s="40" t="str">
        <f>IF(AND('Mapa final'!$AB$122="Muy Alta",'Mapa final'!$AD$122="Menor"),CONCATENATE("R40C",'Mapa final'!$R$122),"")</f>
        <v/>
      </c>
      <c r="O45" s="88" t="str">
        <f>IF(AND('Mapa final'!$AB$123="Muy Alta",'Mapa final'!$AD$123="Menor"),CONCATENATE("R40C",'Mapa final'!$R$123),"")</f>
        <v/>
      </c>
      <c r="P45" s="87" t="str">
        <f ca="1">IF(AND('Mapa final'!$AB$121="Muy Alta",'Mapa final'!$AD$121="Moderado"),CONCATENATE("R41C",'Mapa final'!$R$121),"")</f>
        <v/>
      </c>
      <c r="Q45" s="40" t="str">
        <f>IF(AND('Mapa final'!$AB$122="Muy Alta",'Mapa final'!$AD$122="Moderado"),CONCATENATE("R40C",'Mapa final'!$R$122),"")</f>
        <v/>
      </c>
      <c r="R45" s="88" t="str">
        <f>IF(AND('Mapa final'!$AB$123="Muy Alta",'Mapa final'!$AD$123="Moderado"),CONCATENATE("R40C",'Mapa final'!$R$123),"")</f>
        <v/>
      </c>
      <c r="S45" s="87" t="str">
        <f ca="1">IF(AND('Mapa final'!$AB$121="Muy Alta",'Mapa final'!$AD$121="Mayor"),CONCATENATE("R41C",'Mapa final'!$R$121),"")</f>
        <v/>
      </c>
      <c r="T45" s="40" t="str">
        <f>IF(AND('Mapa final'!$AB$122="Muy Alta",'Mapa final'!$AD$122="Mayor"),CONCATENATE("R40C",'Mapa final'!$R$122),"")</f>
        <v/>
      </c>
      <c r="U45" s="88" t="str">
        <f>IF(AND('Mapa final'!$AB$123="Muy Alta",'Mapa final'!$AD$123="Mayor"),CONCATENATE("R40C",'Mapa final'!$R$123),"")</f>
        <v/>
      </c>
      <c r="V45" s="215" t="str">
        <f ca="1">IF(AND('Mapa final'!$AB$121="Muy Alta",'Mapa final'!$AD$121="Catastrófico"),CONCATENATE("R41C",'Mapa final'!$R$121),"")</f>
        <v/>
      </c>
      <c r="W45" s="216" t="str">
        <f>IF(AND('Mapa final'!$AB$122="Muy Alta",'Mapa final'!$AD$122="Catastrófico"),CONCATENATE("R40C",'Mapa final'!$R$122),"")</f>
        <v/>
      </c>
      <c r="X45" s="217" t="str">
        <f>IF(AND('Mapa final'!$AB$123="Muy Alta",'Mapa final'!$AD$123="Catastrófico"),CONCATENATE("R40C",'Mapa final'!$R$123),"")</f>
        <v/>
      </c>
      <c r="Y45" s="41"/>
      <c r="Z45" s="300"/>
      <c r="AA45" s="301"/>
      <c r="AB45" s="301"/>
      <c r="AC45" s="301"/>
      <c r="AD45" s="301"/>
      <c r="AE45" s="302"/>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309"/>
      <c r="C46" s="310"/>
      <c r="D46" s="311"/>
      <c r="E46" s="284"/>
      <c r="F46" s="279"/>
      <c r="G46" s="279"/>
      <c r="H46" s="279"/>
      <c r="I46" s="279"/>
      <c r="J46" s="87" t="str">
        <f ca="1">IF(AND('Mapa final'!$AB$124="Muy Alta",'Mapa final'!$AD$124="Leve"),CONCATENATE("R42C",'Mapa final'!$R$124),"")</f>
        <v/>
      </c>
      <c r="K46" s="40" t="str">
        <f>IF(AND('Mapa final'!$AB$125="Muy Alta",'Mapa final'!$AD$125="Leve"),CONCATENATE("R41C",'Mapa final'!$R$125),"")</f>
        <v/>
      </c>
      <c r="L46" s="88" t="str">
        <f>IF(AND('Mapa final'!$AB$126="Muy Alta",'Mapa final'!$AD$126="Leve"),CONCATENATE("R41C",'Mapa final'!$R$126),"")</f>
        <v/>
      </c>
      <c r="M46" s="87" t="str">
        <f ca="1">IF(AND('Mapa final'!$AB$124="Muy Alta",'Mapa final'!$AD$124="Menor"),CONCATENATE("R42C",'Mapa final'!$R$124),"")</f>
        <v/>
      </c>
      <c r="N46" s="40" t="str">
        <f>IF(AND('Mapa final'!$AB$125="Muy Alta",'Mapa final'!$AD$125="Menor"),CONCATENATE("R41C",'Mapa final'!$R$125),"")</f>
        <v/>
      </c>
      <c r="O46" s="88" t="str">
        <f>IF(AND('Mapa final'!$AB$126="Muy Alta",'Mapa final'!$AD$126="Menor"),CONCATENATE("R41C",'Mapa final'!$R$126),"")</f>
        <v/>
      </c>
      <c r="P46" s="87" t="str">
        <f ca="1">IF(AND('Mapa final'!$AB$124="Muy Alta",'Mapa final'!$AD$124="Moderado"),CONCATENATE("R42C",'Mapa final'!$R$124),"")</f>
        <v/>
      </c>
      <c r="Q46" s="40" t="str">
        <f>IF(AND('Mapa final'!$AB$125="Muy Alta",'Mapa final'!$AD$125="Moderado"),CONCATENATE("R41C",'Mapa final'!$R$125),"")</f>
        <v/>
      </c>
      <c r="R46" s="88" t="str">
        <f>IF(AND('Mapa final'!$AB$126="Muy Alta",'Mapa final'!$AD$126="Moderado"),CONCATENATE("R41C",'Mapa final'!$R$126),"")</f>
        <v/>
      </c>
      <c r="S46" s="87" t="str">
        <f ca="1">IF(AND('Mapa final'!$AB$124="Muy Alta",'Mapa final'!$AD$124="Mayor"),CONCATENATE("R42C",'Mapa final'!$R$124),"")</f>
        <v/>
      </c>
      <c r="T46" s="40" t="str">
        <f>IF(AND('Mapa final'!$AB$125="Muy Alta",'Mapa final'!$AD$125="Mayor"),CONCATENATE("R41C",'Mapa final'!$R$125),"")</f>
        <v/>
      </c>
      <c r="U46" s="88" t="str">
        <f>IF(AND('Mapa final'!$AB$126="Muy Alta",'Mapa final'!$AD$126="Mayor"),CONCATENATE("R41C",'Mapa final'!$R$126),"")</f>
        <v/>
      </c>
      <c r="V46" s="215" t="str">
        <f ca="1">IF(AND('Mapa final'!$AB$124="Muy Alta",'Mapa final'!$AD$124="Catastrófico"),CONCATENATE("R42C",'Mapa final'!$R$124),"")</f>
        <v/>
      </c>
      <c r="W46" s="216" t="str">
        <f>IF(AND('Mapa final'!$AB$125="Muy Alta",'Mapa final'!$AD$125="Catastrófico"),CONCATENATE("R41C",'Mapa final'!$R$125),"")</f>
        <v/>
      </c>
      <c r="X46" s="217" t="str">
        <f>IF(AND('Mapa final'!$AB$126="Muy Alta",'Mapa final'!$AD$126="Catastrófico"),CONCATENATE("R41C",'Mapa final'!$R$126),"")</f>
        <v/>
      </c>
      <c r="Y46" s="41"/>
      <c r="Z46" s="300"/>
      <c r="AA46" s="301"/>
      <c r="AB46" s="301"/>
      <c r="AC46" s="301"/>
      <c r="AD46" s="301"/>
      <c r="AE46" s="302"/>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309"/>
      <c r="C47" s="310"/>
      <c r="D47" s="311"/>
      <c r="E47" s="284"/>
      <c r="F47" s="279"/>
      <c r="G47" s="279"/>
      <c r="H47" s="279"/>
      <c r="I47" s="279"/>
      <c r="J47" s="87" t="str">
        <f ca="1">IF(AND('Mapa final'!$AB$127="Muy Alta",'Mapa final'!$AD$127="Leve"),CONCATENATE("R43C",'Mapa final'!$R$127),"")</f>
        <v/>
      </c>
      <c r="K47" s="40" t="str">
        <f>IF(AND('Mapa final'!$AB$128="Muy Alta",'Mapa final'!$AD$128="Leve"),CONCATENATE("R42C",'Mapa final'!$R$128),"")</f>
        <v/>
      </c>
      <c r="L47" s="88" t="str">
        <f>IF(AND('Mapa final'!$AB$129="Muy Alta",'Mapa final'!$AD$129="Leve"),CONCATENATE("R42C",'Mapa final'!$R$129),"")</f>
        <v/>
      </c>
      <c r="M47" s="87" t="str">
        <f ca="1">IF(AND('Mapa final'!$AB$127="Muy Alta",'Mapa final'!$AD$127="Menor"),CONCATENATE("R43C",'Mapa final'!$R$127),"")</f>
        <v/>
      </c>
      <c r="N47" s="40" t="str">
        <f>IF(AND('Mapa final'!$AB$128="Muy Alta",'Mapa final'!$AD$128="Menor"),CONCATENATE("R42C",'Mapa final'!$R$128),"")</f>
        <v/>
      </c>
      <c r="O47" s="88" t="str">
        <f>IF(AND('Mapa final'!$AB$129="Muy Alta",'Mapa final'!$AD$129="Menor"),CONCATENATE("R42C",'Mapa final'!$R$129),"")</f>
        <v/>
      </c>
      <c r="P47" s="87" t="str">
        <f ca="1">IF(AND('Mapa final'!$AB$127="Muy Alta",'Mapa final'!$AD$127="Moderado"),CONCATENATE("R43C",'Mapa final'!$R$127),"")</f>
        <v/>
      </c>
      <c r="Q47" s="40" t="str">
        <f>IF(AND('Mapa final'!$AB$128="Muy Alta",'Mapa final'!$AD$128="Moderado"),CONCATENATE("R42C",'Mapa final'!$R$128),"")</f>
        <v/>
      </c>
      <c r="R47" s="88" t="str">
        <f>IF(AND('Mapa final'!$AB$129="Muy Alta",'Mapa final'!$AD$129="Moderado"),CONCATENATE("R42C",'Mapa final'!$R$129),"")</f>
        <v/>
      </c>
      <c r="S47" s="87" t="str">
        <f ca="1">IF(AND('Mapa final'!$AB$127="Muy Alta",'Mapa final'!$AD$127="Mayor"),CONCATENATE("R43C",'Mapa final'!$R$127),"")</f>
        <v/>
      </c>
      <c r="T47" s="40" t="str">
        <f>IF(AND('Mapa final'!$AB$128="Muy Alta",'Mapa final'!$AD$128="Mayor"),CONCATENATE("R42C",'Mapa final'!$R$128),"")</f>
        <v/>
      </c>
      <c r="U47" s="88" t="str">
        <f>IF(AND('Mapa final'!$AB$129="Muy Alta",'Mapa final'!$AD$129="Mayor"),CONCATENATE("R42C",'Mapa final'!$R$129),"")</f>
        <v/>
      </c>
      <c r="V47" s="215" t="str">
        <f ca="1">IF(AND('Mapa final'!$AB$127="Muy Alta",'Mapa final'!$AD$127="Catastrófico"),CONCATENATE("R43C",'Mapa final'!$R$127),"")</f>
        <v/>
      </c>
      <c r="W47" s="216" t="str">
        <f>IF(AND('Mapa final'!$AB$128="Muy Alta",'Mapa final'!$AD$128="Catastrófico"),CONCATENATE("R42C",'Mapa final'!$R$128),"")</f>
        <v/>
      </c>
      <c r="X47" s="217" t="str">
        <f>IF(AND('Mapa final'!$AB$129="Muy Alta",'Mapa final'!$AD$129="Catastrófico"),CONCATENATE("R42C",'Mapa final'!$R$129),"")</f>
        <v/>
      </c>
      <c r="Y47" s="41"/>
      <c r="Z47" s="300"/>
      <c r="AA47" s="301"/>
      <c r="AB47" s="301"/>
      <c r="AC47" s="301"/>
      <c r="AD47" s="301"/>
      <c r="AE47" s="302"/>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309"/>
      <c r="C48" s="310"/>
      <c r="D48" s="311"/>
      <c r="E48" s="284"/>
      <c r="F48" s="279"/>
      <c r="G48" s="279"/>
      <c r="H48" s="279"/>
      <c r="I48" s="279"/>
      <c r="J48" s="87" t="str">
        <f ca="1">IF(AND('Mapa final'!$AB$130="Muy Alta",'Mapa final'!$AD$130="Leve"),CONCATENATE("R44C",'Mapa final'!$R$130),"")</f>
        <v/>
      </c>
      <c r="K48" s="40" t="str">
        <f>IF(AND('Mapa final'!$AB$131="Muy Alta",'Mapa final'!$AD$131="Leve"),CONCATENATE("R43C",'Mapa final'!$R$131),"")</f>
        <v/>
      </c>
      <c r="L48" s="88" t="str">
        <f>IF(AND('Mapa final'!$AB$132="Muy Alta",'Mapa final'!$AD$132="Leve"),CONCATENATE("R43C",'Mapa final'!$R$132),"")</f>
        <v/>
      </c>
      <c r="M48" s="87" t="str">
        <f ca="1">IF(AND('Mapa final'!$AB$130="Muy Alta",'Mapa final'!$AD$130="Menor"),CONCATENATE("R44C",'Mapa final'!$R$130),"")</f>
        <v/>
      </c>
      <c r="N48" s="40" t="str">
        <f>IF(AND('Mapa final'!$AB$131="Muy Alta",'Mapa final'!$AD$131="Menor"),CONCATENATE("R43C",'Mapa final'!$R$131),"")</f>
        <v/>
      </c>
      <c r="O48" s="88" t="str">
        <f>IF(AND('Mapa final'!$AB$132="Muy Alta",'Mapa final'!$AD$132="Menor"),CONCATENATE("R43C",'Mapa final'!$R$132),"")</f>
        <v/>
      </c>
      <c r="P48" s="87" t="str">
        <f ca="1">IF(AND('Mapa final'!$AB$130="Muy Alta",'Mapa final'!$AD$130="Moderado"),CONCATENATE("R44C",'Mapa final'!$R$130),"")</f>
        <v/>
      </c>
      <c r="Q48" s="40" t="str">
        <f>IF(AND('Mapa final'!$AB$131="Muy Alta",'Mapa final'!$AD$131="Moderado"),CONCATENATE("R43C",'Mapa final'!$R$131),"")</f>
        <v/>
      </c>
      <c r="R48" s="88" t="str">
        <f>IF(AND('Mapa final'!$AB$132="Muy Alta",'Mapa final'!$AD$132="Moderado"),CONCATENATE("R43C",'Mapa final'!$R$132),"")</f>
        <v/>
      </c>
      <c r="S48" s="87" t="str">
        <f ca="1">IF(AND('Mapa final'!$AB$130="Muy Alta",'Mapa final'!$AD$130="Mayor"),CONCATENATE("R44C",'Mapa final'!$R$130),"")</f>
        <v/>
      </c>
      <c r="T48" s="40" t="str">
        <f>IF(AND('Mapa final'!$AB$131="Muy Alta",'Mapa final'!$AD$131="Mayor"),CONCATENATE("R43C",'Mapa final'!$R$131),"")</f>
        <v/>
      </c>
      <c r="U48" s="88" t="str">
        <f>IF(AND('Mapa final'!$AB$132="Muy Alta",'Mapa final'!$AD$132="Mayor"),CONCATENATE("R43C",'Mapa final'!$R$132),"")</f>
        <v/>
      </c>
      <c r="V48" s="215" t="str">
        <f ca="1">IF(AND('Mapa final'!$AB$130="Muy Alta",'Mapa final'!$AD$130="Catastrófico"),CONCATENATE("R44C",'Mapa final'!$R$130),"")</f>
        <v/>
      </c>
      <c r="W48" s="216" t="str">
        <f>IF(AND('Mapa final'!$AB$131="Muy Alta",'Mapa final'!$AD$131="Catastrófico"),CONCATENATE("R43C",'Mapa final'!$R$131),"")</f>
        <v/>
      </c>
      <c r="X48" s="217" t="str">
        <f>IF(AND('Mapa final'!$AB$132="Muy Alta",'Mapa final'!$AD$132="Catastrófico"),CONCATENATE("R43C",'Mapa final'!$R$132),"")</f>
        <v/>
      </c>
      <c r="Y48" s="41"/>
      <c r="Z48" s="300"/>
      <c r="AA48" s="301"/>
      <c r="AB48" s="301"/>
      <c r="AC48" s="301"/>
      <c r="AD48" s="301"/>
      <c r="AE48" s="302"/>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309"/>
      <c r="C49" s="310"/>
      <c r="D49" s="311"/>
      <c r="E49" s="284"/>
      <c r="F49" s="279"/>
      <c r="G49" s="279"/>
      <c r="H49" s="279"/>
      <c r="I49" s="279"/>
      <c r="J49" s="87" t="str">
        <f ca="1">IF(AND('Mapa final'!$AB$133="Muy Alta",'Mapa final'!$AD$133="Leve"),CONCATENATE("R45C",'Mapa final'!$R$133),"")</f>
        <v/>
      </c>
      <c r="K49" s="40" t="str">
        <f>IF(AND('Mapa final'!$AB$134="Muy Alta",'Mapa final'!$AD$134="Leve"),CONCATENATE("R44C",'Mapa final'!$R$134),"")</f>
        <v/>
      </c>
      <c r="L49" s="88" t="str">
        <f>IF(AND('Mapa final'!$AB$135="Muy Alta",'Mapa final'!$AD$135="Leve"),CONCATENATE("R44C",'Mapa final'!$R$135),"")</f>
        <v/>
      </c>
      <c r="M49" s="87" t="str">
        <f ca="1">IF(AND('Mapa final'!$AB$133="Muy Alta",'Mapa final'!$AD$133="Menor"),CONCATENATE("R45C",'Mapa final'!$R$133),"")</f>
        <v/>
      </c>
      <c r="N49" s="40" t="str">
        <f>IF(AND('Mapa final'!$AB$134="Muy Alta",'Mapa final'!$AD$134="Menor"),CONCATENATE("R44C",'Mapa final'!$R$134),"")</f>
        <v/>
      </c>
      <c r="O49" s="88" t="str">
        <f>IF(AND('Mapa final'!$AB$135="Muy Alta",'Mapa final'!$AD$135="Menor"),CONCATENATE("R44C",'Mapa final'!$R$135),"")</f>
        <v/>
      </c>
      <c r="P49" s="87" t="str">
        <f ca="1">IF(AND('Mapa final'!$AB$133="Muy Alta",'Mapa final'!$AD$133="Moderado"),CONCATENATE("R45C",'Mapa final'!$R$133),"")</f>
        <v/>
      </c>
      <c r="Q49" s="40" t="str">
        <f>IF(AND('Mapa final'!$AB$134="Muy Alta",'Mapa final'!$AD$134="Moderado"),CONCATENATE("R44C",'Mapa final'!$R$134),"")</f>
        <v/>
      </c>
      <c r="R49" s="88" t="str">
        <f>IF(AND('Mapa final'!$AB$135="Muy Alta",'Mapa final'!$AD$135="Moderado"),CONCATENATE("R44C",'Mapa final'!$R$135),"")</f>
        <v/>
      </c>
      <c r="S49" s="87" t="str">
        <f ca="1">IF(AND('Mapa final'!$AB$133="Muy Alta",'Mapa final'!$AD$133="Mayor"),CONCATENATE("R45C",'Mapa final'!$R$133),"")</f>
        <v/>
      </c>
      <c r="T49" s="40" t="str">
        <f>IF(AND('Mapa final'!$AB$134="Muy Alta",'Mapa final'!$AD$134="Mayor"),CONCATENATE("R44C",'Mapa final'!$R$134),"")</f>
        <v/>
      </c>
      <c r="U49" s="88" t="str">
        <f>IF(AND('Mapa final'!$AB$135="Muy Alta",'Mapa final'!$AD$135="Mayor"),CONCATENATE("R44C",'Mapa final'!$R$135),"")</f>
        <v/>
      </c>
      <c r="V49" s="215" t="str">
        <f ca="1">IF(AND('Mapa final'!$AB$133="Muy Alta",'Mapa final'!$AD$133="Catastrófico"),CONCATENATE("R45C",'Mapa final'!$R$133),"")</f>
        <v/>
      </c>
      <c r="W49" s="216" t="str">
        <f>IF(AND('Mapa final'!$AB$134="Muy Alta",'Mapa final'!$AD$134="Catastrófico"),CONCATENATE("R44C",'Mapa final'!$R$134),"")</f>
        <v/>
      </c>
      <c r="X49" s="217" t="str">
        <f>IF(AND('Mapa final'!$AB$135="Muy Alta",'Mapa final'!$AD$135="Catastrófico"),CONCATENATE("R44C",'Mapa final'!$R$135),"")</f>
        <v/>
      </c>
      <c r="Y49" s="41"/>
      <c r="Z49" s="300"/>
      <c r="AA49" s="301"/>
      <c r="AB49" s="301"/>
      <c r="AC49" s="301"/>
      <c r="AD49" s="301"/>
      <c r="AE49" s="302"/>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309"/>
      <c r="C50" s="310"/>
      <c r="D50" s="311"/>
      <c r="E50" s="284"/>
      <c r="F50" s="279"/>
      <c r="G50" s="279"/>
      <c r="H50" s="279"/>
      <c r="I50" s="279"/>
      <c r="J50" s="87" t="str">
        <f ca="1">IF(AND('Mapa final'!$AB$136="Muy Alta",'Mapa final'!$AD$136="Leve"),CONCATENATE("R46C",'Mapa final'!$R$136),"")</f>
        <v/>
      </c>
      <c r="K50" s="40" t="str">
        <f>IF(AND('Mapa final'!$AB$137="Muy Alta",'Mapa final'!$AD$137="Leve"),CONCATENATE("R45C",'Mapa final'!$R$137),"")</f>
        <v/>
      </c>
      <c r="L50" s="88" t="str">
        <f>IF(AND('Mapa final'!$AB$138="Muy Alta",'Mapa final'!$AD$138="Leve"),CONCATENATE("R45C",'Mapa final'!$R$138),"")</f>
        <v/>
      </c>
      <c r="M50" s="87" t="str">
        <f ca="1">IF(AND('Mapa final'!$AB$136="Muy Alta",'Mapa final'!$AD$136="Menor"),CONCATENATE("R46C",'Mapa final'!$R$136),"")</f>
        <v/>
      </c>
      <c r="N50" s="40" t="str">
        <f>IF(AND('Mapa final'!$AB$137="Muy Alta",'Mapa final'!$AD$137="Menor"),CONCATENATE("R45C",'Mapa final'!$R$137),"")</f>
        <v/>
      </c>
      <c r="O50" s="88" t="str">
        <f>IF(AND('Mapa final'!$AB$138="Muy Alta",'Mapa final'!$AD$138="Menor"),CONCATENATE("R45C",'Mapa final'!$R$138),"")</f>
        <v/>
      </c>
      <c r="P50" s="87" t="str">
        <f ca="1">IF(AND('Mapa final'!$AB$136="Muy Alta",'Mapa final'!$AD$136="Moderado"),CONCATENATE("R46C",'Mapa final'!$R$136),"")</f>
        <v/>
      </c>
      <c r="Q50" s="40" t="str">
        <f>IF(AND('Mapa final'!$AB$137="Muy Alta",'Mapa final'!$AD$137="Moderado"),CONCATENATE("R45C",'Mapa final'!$R$137),"")</f>
        <v/>
      </c>
      <c r="R50" s="88" t="str">
        <f>IF(AND('Mapa final'!$AB$138="Muy Alta",'Mapa final'!$AD$138="Moderado"),CONCATENATE("R45C",'Mapa final'!$R$138),"")</f>
        <v/>
      </c>
      <c r="S50" s="87" t="str">
        <f ca="1">IF(AND('Mapa final'!$AB$136="Muy Alta",'Mapa final'!$AD$136="Mayor"),CONCATENATE("R46C",'Mapa final'!$R$136),"")</f>
        <v/>
      </c>
      <c r="T50" s="40" t="str">
        <f>IF(AND('Mapa final'!$AB$137="Muy Alta",'Mapa final'!$AD$137="Mayor"),CONCATENATE("R45C",'Mapa final'!$R$137),"")</f>
        <v/>
      </c>
      <c r="U50" s="88" t="str">
        <f>IF(AND('Mapa final'!$AB$138="Muy Alta",'Mapa final'!$AD$138="Mayor"),CONCATENATE("R45C",'Mapa final'!$R$138),"")</f>
        <v/>
      </c>
      <c r="V50" s="215" t="str">
        <f ca="1">IF(AND('Mapa final'!$AB$136="Muy Alta",'Mapa final'!$AD$136="Catastrófico"),CONCATENATE("R46C",'Mapa final'!$R$136),"")</f>
        <v/>
      </c>
      <c r="W50" s="216" t="str">
        <f>IF(AND('Mapa final'!$AB$137="Muy Alta",'Mapa final'!$AD$137="Catastrófico"),CONCATENATE("R45C",'Mapa final'!$R$137),"")</f>
        <v/>
      </c>
      <c r="X50" s="217" t="str">
        <f>IF(AND('Mapa final'!$AB$138="Muy Alta",'Mapa final'!$AD$138="Catastrófico"),CONCATENATE("R45C",'Mapa final'!$R$138),"")</f>
        <v/>
      </c>
      <c r="Y50" s="41"/>
      <c r="Z50" s="300"/>
      <c r="AA50" s="301"/>
      <c r="AB50" s="301"/>
      <c r="AC50" s="301"/>
      <c r="AD50" s="301"/>
      <c r="AE50" s="302"/>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309"/>
      <c r="C51" s="310"/>
      <c r="D51" s="311"/>
      <c r="E51" s="284"/>
      <c r="F51" s="279"/>
      <c r="G51" s="279"/>
      <c r="H51" s="279"/>
      <c r="I51" s="279"/>
      <c r="J51" s="87" t="str">
        <f ca="1">IF(AND('Mapa final'!$AB$139="Muy Alta",'Mapa final'!$AD$139="Leve"),CONCATENATE("R47C",'Mapa final'!$R$139),"")</f>
        <v/>
      </c>
      <c r="K51" s="40" t="str">
        <f>IF(AND('Mapa final'!$AB$140="Muy Alta",'Mapa final'!$AD$140="Leve"),CONCATENATE("R46C",'Mapa final'!$R$140),"")</f>
        <v/>
      </c>
      <c r="L51" s="88" t="str">
        <f>IF(AND('Mapa final'!$AB$141="Muy Alta",'Mapa final'!$AD$141="Leve"),CONCATENATE("R46C",'Mapa final'!$R$141),"")</f>
        <v/>
      </c>
      <c r="M51" s="87" t="str">
        <f ca="1">IF(AND('Mapa final'!$AB$139="Muy Alta",'Mapa final'!$AD$139="Menor"),CONCATENATE("R47C",'Mapa final'!$R$139),"")</f>
        <v/>
      </c>
      <c r="N51" s="40" t="str">
        <f>IF(AND('Mapa final'!$AB$140="Muy Alta",'Mapa final'!$AD$140="Menor"),CONCATENATE("R46C",'Mapa final'!$R$140),"")</f>
        <v/>
      </c>
      <c r="O51" s="88" t="str">
        <f>IF(AND('Mapa final'!$AB$141="Muy Alta",'Mapa final'!$AD$141="Menor"),CONCATENATE("R46C",'Mapa final'!$R$141),"")</f>
        <v/>
      </c>
      <c r="P51" s="87" t="str">
        <f ca="1">IF(AND('Mapa final'!$AB$139="Muy Alta",'Mapa final'!$AD$139="Moderado"),CONCATENATE("R47C",'Mapa final'!$R$139),"")</f>
        <v/>
      </c>
      <c r="Q51" s="40" t="str">
        <f>IF(AND('Mapa final'!$AB$140="Muy Alta",'Mapa final'!$AD$140="Moderado"),CONCATENATE("R46C",'Mapa final'!$R$140),"")</f>
        <v/>
      </c>
      <c r="R51" s="88" t="str">
        <f>IF(AND('Mapa final'!$AB$141="Muy Alta",'Mapa final'!$AD$141="Moderado"),CONCATENATE("R46C",'Mapa final'!$R$141),"")</f>
        <v/>
      </c>
      <c r="S51" s="87" t="str">
        <f ca="1">IF(AND('Mapa final'!$AB$139="Muy Alta",'Mapa final'!$AD$139="Mayor"),CONCATENATE("R47C",'Mapa final'!$R$139),"")</f>
        <v/>
      </c>
      <c r="T51" s="40" t="str">
        <f>IF(AND('Mapa final'!$AB$140="Muy Alta",'Mapa final'!$AD$140="Mayor"),CONCATENATE("R46C",'Mapa final'!$R$140),"")</f>
        <v/>
      </c>
      <c r="U51" s="88" t="str">
        <f>IF(AND('Mapa final'!$AB$141="Muy Alta",'Mapa final'!$AD$141="Mayor"),CONCATENATE("R46C",'Mapa final'!$R$141),"")</f>
        <v/>
      </c>
      <c r="V51" s="215" t="str">
        <f ca="1">IF(AND('Mapa final'!$AB$139="Muy Alta",'Mapa final'!$AD$139="Catastrófico"),CONCATENATE("R47C",'Mapa final'!$R$139),"")</f>
        <v/>
      </c>
      <c r="W51" s="216" t="str">
        <f>IF(AND('Mapa final'!$AB$140="Muy Alta",'Mapa final'!$AD$140="Catastrófico"),CONCATENATE("R46C",'Mapa final'!$R$140),"")</f>
        <v/>
      </c>
      <c r="X51" s="217" t="str">
        <f>IF(AND('Mapa final'!$AB$141="Muy Alta",'Mapa final'!$AD$141="Catastrófico"),CONCATENATE("R46C",'Mapa final'!$R$141),"")</f>
        <v/>
      </c>
      <c r="Y51" s="41"/>
      <c r="Z51" s="300"/>
      <c r="AA51" s="301"/>
      <c r="AB51" s="301"/>
      <c r="AC51" s="301"/>
      <c r="AD51" s="301"/>
      <c r="AE51" s="302"/>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309"/>
      <c r="C52" s="310"/>
      <c r="D52" s="311"/>
      <c r="E52" s="284"/>
      <c r="F52" s="279"/>
      <c r="G52" s="279"/>
      <c r="H52" s="279"/>
      <c r="I52" s="279"/>
      <c r="J52" s="87" t="str">
        <f ca="1">IF(AND('Mapa final'!$AB$142="Muy Alta",'Mapa final'!$AD$142="Leve"),CONCATENATE("R48C",'Mapa final'!$R$142),"")</f>
        <v/>
      </c>
      <c r="K52" s="40" t="str">
        <f>IF(AND('Mapa final'!$AB$143="Muy Alta",'Mapa final'!$AD$143="Leve"),CONCATENATE("R47C",'Mapa final'!$R$143),"")</f>
        <v/>
      </c>
      <c r="L52" s="88" t="str">
        <f>IF(AND('Mapa final'!$AB$144="Muy Alta",'Mapa final'!$AD$144="Leve"),CONCATENATE("R47C",'Mapa final'!$R$144),"")</f>
        <v/>
      </c>
      <c r="M52" s="87" t="str">
        <f ca="1">IF(AND('Mapa final'!$AB$142="Muy Alta",'Mapa final'!$AD$142="Menor"),CONCATENATE("R48C",'Mapa final'!$R$142),"")</f>
        <v/>
      </c>
      <c r="N52" s="40" t="str">
        <f>IF(AND('Mapa final'!$AB$143="Muy Alta",'Mapa final'!$AD$143="Menor"),CONCATENATE("R47C",'Mapa final'!$R$143),"")</f>
        <v/>
      </c>
      <c r="O52" s="88" t="str">
        <f>IF(AND('Mapa final'!$AB$144="Muy Alta",'Mapa final'!$AD$144="Menor"),CONCATENATE("R47C",'Mapa final'!$R$144),"")</f>
        <v/>
      </c>
      <c r="P52" s="87" t="str">
        <f ca="1">IF(AND('Mapa final'!$AB$142="Muy Alta",'Mapa final'!$AD$142="Moderado"),CONCATENATE("R48C",'Mapa final'!$R$142),"")</f>
        <v/>
      </c>
      <c r="Q52" s="40" t="str">
        <f>IF(AND('Mapa final'!$AB$143="Muy Alta",'Mapa final'!$AD$143="Moderado"),CONCATENATE("R47C",'Mapa final'!$R$143),"")</f>
        <v/>
      </c>
      <c r="R52" s="88" t="str">
        <f>IF(AND('Mapa final'!$AB$144="Muy Alta",'Mapa final'!$AD$144="Moderado"),CONCATENATE("R47C",'Mapa final'!$R$144),"")</f>
        <v/>
      </c>
      <c r="S52" s="87" t="str">
        <f ca="1">IF(AND('Mapa final'!$AB$142="Muy Alta",'Mapa final'!$AD$142="Mayor"),CONCATENATE("R48C",'Mapa final'!$R$142),"")</f>
        <v/>
      </c>
      <c r="T52" s="40" t="str">
        <f>IF(AND('Mapa final'!$AB$143="Muy Alta",'Mapa final'!$AD$143="Mayor"),CONCATENATE("R47C",'Mapa final'!$R$143),"")</f>
        <v/>
      </c>
      <c r="U52" s="88" t="str">
        <f>IF(AND('Mapa final'!$AB$144="Muy Alta",'Mapa final'!$AD$144="Mayor"),CONCATENATE("R47C",'Mapa final'!$R$144),"")</f>
        <v/>
      </c>
      <c r="V52" s="215" t="str">
        <f ca="1">IF(AND('Mapa final'!$AB$142="Muy Alta",'Mapa final'!$AD$142="Catastrófico"),CONCATENATE("R48C",'Mapa final'!$R$142),"")</f>
        <v/>
      </c>
      <c r="W52" s="216" t="str">
        <f>IF(AND('Mapa final'!$AB$143="Muy Alta",'Mapa final'!$AD$143="Catastrófico"),CONCATENATE("R47C",'Mapa final'!$R$143),"")</f>
        <v/>
      </c>
      <c r="X52" s="217" t="str">
        <f>IF(AND('Mapa final'!$AB$144="Muy Alta",'Mapa final'!$AD$144="Catastrófico"),CONCATENATE("R47C",'Mapa final'!$R$144),"")</f>
        <v/>
      </c>
      <c r="Y52" s="41"/>
      <c r="Z52" s="300"/>
      <c r="AA52" s="301"/>
      <c r="AB52" s="301"/>
      <c r="AC52" s="301"/>
      <c r="AD52" s="301"/>
      <c r="AE52" s="302"/>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309"/>
      <c r="C53" s="310"/>
      <c r="D53" s="311"/>
      <c r="E53" s="284"/>
      <c r="F53" s="279"/>
      <c r="G53" s="279"/>
      <c r="H53" s="279"/>
      <c r="I53" s="279"/>
      <c r="J53" s="87" t="str">
        <f>IF(AND('Mapa final'!$AB$145="Muy Alta",'Mapa final'!$AD$145="Leve"),CONCATENATE("R49C",'Mapa final'!$R$145),"")</f>
        <v/>
      </c>
      <c r="K53" s="40" t="str">
        <f>IF(AND('Mapa final'!$AB$146="Muy Alta",'Mapa final'!$AD$146="Leve"),CONCATENATE("R48C",'Mapa final'!$R$146),"")</f>
        <v/>
      </c>
      <c r="L53" s="88" t="str">
        <f>IF(AND('Mapa final'!$AB$147="Muy Alta",'Mapa final'!$AD$147="Leve"),CONCATENATE("R48C",'Mapa final'!$R$147),"")</f>
        <v/>
      </c>
      <c r="M53" s="87" t="str">
        <f>IF(AND('Mapa final'!$AB$145="Muy Alta",'Mapa final'!$AD$145="Menor"),CONCATENATE("R49C",'Mapa final'!$R$145),"")</f>
        <v/>
      </c>
      <c r="N53" s="40" t="str">
        <f>IF(AND('Mapa final'!$AB$146="Muy Alta",'Mapa final'!$AD$146="Menor"),CONCATENATE("R48C",'Mapa final'!$R$146),"")</f>
        <v/>
      </c>
      <c r="O53" s="88" t="str">
        <f>IF(AND('Mapa final'!$AB$147="Muy Alta",'Mapa final'!$AD$147="Menor"),CONCATENATE("R48C",'Mapa final'!$R$147),"")</f>
        <v/>
      </c>
      <c r="P53" s="87" t="str">
        <f>IF(AND('Mapa final'!$AB$145="Muy Alta",'Mapa final'!$AD$145="Moderado"),CONCATENATE("R49C",'Mapa final'!$R$145),"")</f>
        <v/>
      </c>
      <c r="Q53" s="40" t="str">
        <f>IF(AND('Mapa final'!$AB$146="Muy Alta",'Mapa final'!$AD$146="Moderado"),CONCATENATE("R48C",'Mapa final'!$R$146),"")</f>
        <v/>
      </c>
      <c r="R53" s="88" t="str">
        <f>IF(AND('Mapa final'!$AB$147="Muy Alta",'Mapa final'!$AD$147="Moderado"),CONCATENATE("R48C",'Mapa final'!$R$147),"")</f>
        <v/>
      </c>
      <c r="S53" s="87" t="str">
        <f>IF(AND('Mapa final'!$AB$145="Muy Alta",'Mapa final'!$AD$145="Mayor"),CONCATENATE("R49C",'Mapa final'!$R$145),"")</f>
        <v/>
      </c>
      <c r="T53" s="40" t="str">
        <f>IF(AND('Mapa final'!$AB$146="Muy Alta",'Mapa final'!$AD$146="Mayor"),CONCATENATE("R48C",'Mapa final'!$R$146),"")</f>
        <v/>
      </c>
      <c r="U53" s="88" t="str">
        <f>IF(AND('Mapa final'!$AB$147="Muy Alta",'Mapa final'!$AD$147="Mayor"),CONCATENATE("R48C",'Mapa final'!$R$147),"")</f>
        <v/>
      </c>
      <c r="V53" s="215" t="str">
        <f>IF(AND('Mapa final'!$AB$145="Muy Alta",'Mapa final'!$AD$145="Catastrófico"),CONCATENATE("R49C",'Mapa final'!$R$145),"")</f>
        <v/>
      </c>
      <c r="W53" s="216" t="str">
        <f>IF(AND('Mapa final'!$AB$146="Muy Alta",'Mapa final'!$AD$146="Catastrófico"),CONCATENATE("R48C",'Mapa final'!$R$146),"")</f>
        <v/>
      </c>
      <c r="X53" s="217" t="str">
        <f>IF(AND('Mapa final'!$AB$147="Muy Alta",'Mapa final'!$AD$147="Catastrófico"),CONCATENATE("R48C",'Mapa final'!$R$147),"")</f>
        <v/>
      </c>
      <c r="Y53" s="41"/>
      <c r="Z53" s="300"/>
      <c r="AA53" s="301"/>
      <c r="AB53" s="301"/>
      <c r="AC53" s="301"/>
      <c r="AD53" s="301"/>
      <c r="AE53" s="302"/>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309"/>
      <c r="C54" s="310"/>
      <c r="D54" s="311"/>
      <c r="E54" s="284"/>
      <c r="F54" s="279"/>
      <c r="G54" s="279"/>
      <c r="H54" s="279"/>
      <c r="I54" s="279"/>
      <c r="J54" s="87" t="str">
        <f>IF(AND('Mapa final'!$AB$148="Muy Alta",'Mapa final'!$AD$148="Leve"),CONCATENATE("R49C",'Mapa final'!$R$148),"")</f>
        <v/>
      </c>
      <c r="K54" s="40" t="str">
        <f>IF(AND('Mapa final'!$AB$149="Muy Alta",'Mapa final'!$AD$149="Leve"),CONCATENATE("R49C",'Mapa final'!$R$149),"")</f>
        <v/>
      </c>
      <c r="L54" s="88" t="str">
        <f>IF(AND('Mapa final'!$AB$150="Muy Alta",'Mapa final'!$AD$150="Leve"),CONCATENATE("R49C",'Mapa final'!$R$150),"")</f>
        <v/>
      </c>
      <c r="M54" s="87" t="str">
        <f>IF(AND('Mapa final'!$AB$148="Muy Alta",'Mapa final'!$AD$148="Menor"),CONCATENATE("R49C",'Mapa final'!$R$148),"")</f>
        <v/>
      </c>
      <c r="N54" s="40" t="str">
        <f>IF(AND('Mapa final'!$AB$149="Muy Alta",'Mapa final'!$AD$149="Menor"),CONCATENATE("R49C",'Mapa final'!$R$149),"")</f>
        <v/>
      </c>
      <c r="O54" s="88" t="str">
        <f>IF(AND('Mapa final'!$AB$150="Muy Alta",'Mapa final'!$AD$150="Menor"),CONCATENATE("R49C",'Mapa final'!$R$150),"")</f>
        <v/>
      </c>
      <c r="P54" s="87" t="str">
        <f>IF(AND('Mapa final'!$AB$148="Muy Alta",'Mapa final'!$AD$148="Moderado"),CONCATENATE("R49C",'Mapa final'!$R$148),"")</f>
        <v/>
      </c>
      <c r="Q54" s="40" t="str">
        <f>IF(AND('Mapa final'!$AB$149="Muy Alta",'Mapa final'!$AD$149="Moderado"),CONCATENATE("R49C",'Mapa final'!$R$149),"")</f>
        <v/>
      </c>
      <c r="R54" s="88" t="str">
        <f>IF(AND('Mapa final'!$AB$150="Muy Alta",'Mapa final'!$AD$150="Moderado"),CONCATENATE("R49C",'Mapa final'!$R$150),"")</f>
        <v/>
      </c>
      <c r="S54" s="87" t="str">
        <f>IF(AND('Mapa final'!$AB$148="Muy Alta",'Mapa final'!$AD$148="Mayor"),CONCATENATE("R49C",'Mapa final'!$R$148),"")</f>
        <v/>
      </c>
      <c r="T54" s="40" t="str">
        <f>IF(AND('Mapa final'!$AB$149="Muy Alta",'Mapa final'!$AD$149="Mayor"),CONCATENATE("R49C",'Mapa final'!$R$149),"")</f>
        <v/>
      </c>
      <c r="U54" s="88" t="str">
        <f>IF(AND('Mapa final'!$AB$150="Muy Alta",'Mapa final'!$AD$150="Mayor"),CONCATENATE("R49C",'Mapa final'!$R$150),"")</f>
        <v/>
      </c>
      <c r="V54" s="215" t="str">
        <f>IF(AND('Mapa final'!$AB$148="Muy Alta",'Mapa final'!$AD$148="Catastrófico"),CONCATENATE("R49C",'Mapa final'!$R$148),"")</f>
        <v/>
      </c>
      <c r="W54" s="216" t="str">
        <f>IF(AND('Mapa final'!$AB$149="Muy Alta",'Mapa final'!$AD$149="Catastrófico"),CONCATENATE("R49C",'Mapa final'!$R$149),"")</f>
        <v/>
      </c>
      <c r="X54" s="217" t="str">
        <f>IF(AND('Mapa final'!$AB$150="Muy Alta",'Mapa final'!$AD$150="Catastrófico"),CONCATENATE("R49C",'Mapa final'!$R$150),"")</f>
        <v/>
      </c>
      <c r="Y54" s="41"/>
      <c r="Z54" s="300"/>
      <c r="AA54" s="301"/>
      <c r="AB54" s="301"/>
      <c r="AC54" s="301"/>
      <c r="AD54" s="301"/>
      <c r="AE54" s="302"/>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309"/>
      <c r="C55" s="310"/>
      <c r="D55" s="311"/>
      <c r="E55" s="284"/>
      <c r="F55" s="279"/>
      <c r="G55" s="279"/>
      <c r="H55" s="279"/>
      <c r="I55" s="279"/>
      <c r="J55" s="87" t="str">
        <f>IF(AND('Mapa final'!$AB$151="Muy Alta",'Mapa final'!$AD$151="Leve"),CONCATENATE("R50C",'Mapa final'!$R$151),"")</f>
        <v/>
      </c>
      <c r="K55" s="40" t="str">
        <f>IF(AND('Mapa final'!$AB$152="Muy Alta",'Mapa final'!$AD$152="Leve"),CONCATENATE("R50C",'Mapa final'!$R$152),"")</f>
        <v/>
      </c>
      <c r="L55" s="88" t="str">
        <f>IF(AND('Mapa final'!$AB$153="Muy Alta",'Mapa final'!$AD$153="Leve"),CONCATENATE("R50C",'Mapa final'!$R$153),"")</f>
        <v/>
      </c>
      <c r="M55" s="87" t="str">
        <f>IF(AND('Mapa final'!$AB$151="Muy Alta",'Mapa final'!$AD$151="Menor"),CONCATENATE("R50C",'Mapa final'!$R$151),"")</f>
        <v/>
      </c>
      <c r="N55" s="40" t="str">
        <f>IF(AND('Mapa final'!$AB$152="Muy Alta",'Mapa final'!$AD$152="Menor"),CONCATENATE("R50C",'Mapa final'!$R$152),"")</f>
        <v/>
      </c>
      <c r="O55" s="88" t="str">
        <f>IF(AND('Mapa final'!$AB$153="Muy Alta",'Mapa final'!$AD$153="Menor"),CONCATENATE("R50C",'Mapa final'!$R$153),"")</f>
        <v/>
      </c>
      <c r="P55" s="87" t="str">
        <f>IF(AND('Mapa final'!$AB$151="Muy Alta",'Mapa final'!$AD$151="Moderado"),CONCATENATE("R50C",'Mapa final'!$R$151),"")</f>
        <v/>
      </c>
      <c r="Q55" s="40" t="str">
        <f>IF(AND('Mapa final'!$AB$152="Muy Alta",'Mapa final'!$AD$152="Moderado"),CONCATENATE("R50C",'Mapa final'!$R$152),"")</f>
        <v/>
      </c>
      <c r="R55" s="88" t="str">
        <f>IF(AND('Mapa final'!$AB$153="Muy Alta",'Mapa final'!$AD$153="Moderado"),CONCATENATE("R50C",'Mapa final'!$R$153),"")</f>
        <v/>
      </c>
      <c r="S55" s="87" t="str">
        <f>IF(AND('Mapa final'!$AB$151="Muy Alta",'Mapa final'!$AD$151="Mayor"),CONCATENATE("R50C",'Mapa final'!$R$151),"")</f>
        <v/>
      </c>
      <c r="T55" s="40" t="str">
        <f>IF(AND('Mapa final'!$AB$152="Muy Alta",'Mapa final'!$AD$152="Mayor"),CONCATENATE("R50C",'Mapa final'!$R$152),"")</f>
        <v/>
      </c>
      <c r="U55" s="88" t="str">
        <f>IF(AND('Mapa final'!$AB$153="Muy Alta",'Mapa final'!$AD$153="Mayor"),CONCATENATE("R50C",'Mapa final'!$R$153),"")</f>
        <v/>
      </c>
      <c r="V55" s="236" t="str">
        <f>IF(AND('Mapa final'!$AB$151="Muy Alta",'Mapa final'!$AD$151="Catastrófico"),CONCATENATE("R50C",'Mapa final'!$R$151),"")</f>
        <v/>
      </c>
      <c r="W55" s="237" t="str">
        <f>IF(AND('Mapa final'!$AB$152="Muy Alta",'Mapa final'!$AD$152="Catastrófico"),CONCATENATE("R50C",'Mapa final'!$R$152),"")</f>
        <v/>
      </c>
      <c r="X55" s="238" t="str">
        <f>IF(AND('Mapa final'!$AB$153="Muy Alta",'Mapa final'!$AD$153="Catastrófico"),CONCATENATE("R50C",'Mapa final'!$R$153),"")</f>
        <v/>
      </c>
      <c r="Y55" s="41"/>
      <c r="Z55" s="300"/>
      <c r="AA55" s="301"/>
      <c r="AB55" s="301"/>
      <c r="AC55" s="301"/>
      <c r="AD55" s="301"/>
      <c r="AE55" s="302"/>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309"/>
      <c r="C56" s="310"/>
      <c r="D56" s="311"/>
      <c r="E56" s="295" t="s">
        <v>106</v>
      </c>
      <c r="F56" s="296"/>
      <c r="G56" s="296"/>
      <c r="H56" s="296"/>
      <c r="I56" s="296"/>
      <c r="J56" s="218" t="str">
        <f ca="1">IF(AND('Mapa final'!$AB$7="Alta",'Mapa final'!$AD$7="Moderado"),CONCATENATE("R1C",'Mapa final'!$R$7),"")</f>
        <v/>
      </c>
      <c r="K56" s="219" t="str">
        <f>IF(AND('Mapa final'!$AB$8="Alta",'Mapa final'!$AD$8="Moderado"),CONCATENATE("R1C",'Mapa final'!$R$8),"")</f>
        <v/>
      </c>
      <c r="L56" s="220" t="str">
        <f>IF(AND('Mapa final'!$AB$9="Alta",'Mapa final'!$AD$9="Moderado"),CONCATENATE("R1C",'Mapa final'!$R$9),"")</f>
        <v/>
      </c>
      <c r="M56" s="218" t="str">
        <f ca="1">IF(AND('Mapa final'!$AB$7="Alta",'Mapa final'!$AD$7="Moderado"),CONCATENATE("R1C",'Mapa final'!$R$7),"")</f>
        <v/>
      </c>
      <c r="N56" s="219" t="str">
        <f>IF(AND('Mapa final'!$AB$8="Alta",'Mapa final'!$AD$8="Moderado"),CONCATENATE("R1C",'Mapa final'!$R$8),"")</f>
        <v/>
      </c>
      <c r="O56" s="220" t="str">
        <f>IF(AND('Mapa final'!$AB$9="Alta",'Mapa final'!$AD$9="Moderado"),CONCATENATE("R1C",'Mapa final'!$R$9),"")</f>
        <v/>
      </c>
      <c r="P56" s="84" t="str">
        <f ca="1">IF(AND('Mapa final'!$AB$7="Alta",'Mapa final'!$AD$7="Moderado"),CONCATENATE("R1C",'Mapa final'!$R$7),"")</f>
        <v/>
      </c>
      <c r="Q56" s="85" t="str">
        <f>IF(AND('Mapa final'!$AB$8="Alta",'Mapa final'!$AD$8="Moderado"),CONCATENATE("R1C",'Mapa final'!$R$8),"")</f>
        <v/>
      </c>
      <c r="R56" s="86" t="str">
        <f>IF(AND('Mapa final'!$AB$9="Alta",'Mapa final'!$AD$9="Moderado"),CONCATENATE("R1C",'Mapa final'!$R$9),"")</f>
        <v/>
      </c>
      <c r="S56" s="84" t="str">
        <f ca="1">IF(AND('Mapa final'!$AB$7="Alta",'Mapa final'!$AD$7="Mayor"),CONCATENATE("R1C",'Mapa final'!$R$7),"")</f>
        <v/>
      </c>
      <c r="T56" s="85" t="str">
        <f>IF(AND('Mapa final'!$AB$8="Alta",'Mapa final'!$AD$8="Mayor"),CONCATENATE("R1C",'Mapa final'!$R$8),"")</f>
        <v/>
      </c>
      <c r="U56" s="86" t="str">
        <f>IF(AND('Mapa final'!$AB$9="Alta",'Mapa final'!$AD$9="Mayor"),CONCATENATE("R1C",'Mapa final'!$R$9),"")</f>
        <v/>
      </c>
      <c r="V56" s="212" t="str">
        <f ca="1">IF(AND('Mapa final'!$AB$7="Alta",'Mapa final'!$AD$7="Catastrófico"),CONCATENATE("R1C",'Mapa final'!$R$7),"")</f>
        <v/>
      </c>
      <c r="W56" s="213" t="str">
        <f>IF(AND('Mapa final'!$AB$8="Alta",'Mapa final'!$AD$8="Catastrófico"),CONCATENATE("R1C",'Mapa final'!$R$8),"")</f>
        <v/>
      </c>
      <c r="X56" s="214" t="str">
        <f>IF(AND('Mapa final'!$AB$9="Alta",'Mapa final'!$AD$9="Catastrófico"),CONCATENATE("R1C",'Mapa final'!$R$9),"")</f>
        <v/>
      </c>
      <c r="Y56" s="41"/>
      <c r="Z56" s="289" t="s">
        <v>74</v>
      </c>
      <c r="AA56" s="290"/>
      <c r="AB56" s="290"/>
      <c r="AC56" s="290"/>
      <c r="AD56" s="290"/>
      <c r="AE56" s="29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309"/>
      <c r="C57" s="310"/>
      <c r="D57" s="311"/>
      <c r="E57" s="283"/>
      <c r="F57" s="279"/>
      <c r="G57" s="279"/>
      <c r="H57" s="279"/>
      <c r="I57" s="279"/>
      <c r="J57" s="221" t="str">
        <f ca="1">IF(AND('Mapa final'!$AB$10="Alta",'Mapa final'!$AD$10="Moderado"),CONCATENATE("R2C",'Mapa final'!$R$10),"")</f>
        <v/>
      </c>
      <c r="K57" s="222" t="str">
        <f>IF(AND('Mapa final'!$AB$11="Alta",'Mapa final'!$AD$11="Moderado"),CONCATENATE("R2C",'Mapa final'!$R$11),"")</f>
        <v/>
      </c>
      <c r="L57" s="223" t="str">
        <f>IF(AND('Mapa final'!$AB$12="Alta",'Mapa final'!$AD$12="Moderado"),CONCATENATE("R2C",'Mapa final'!$R$12),"")</f>
        <v/>
      </c>
      <c r="M57" s="221" t="str">
        <f ca="1">IF(AND('Mapa final'!$AB$10="Alta",'Mapa final'!$AD$10="Moderado"),CONCATENATE("R2C",'Mapa final'!$R$10),"")</f>
        <v/>
      </c>
      <c r="N57" s="222" t="str">
        <f>IF(AND('Mapa final'!$AB$11="Alta",'Mapa final'!$AD$11="Moderado"),CONCATENATE("R2C",'Mapa final'!$R$11),"")</f>
        <v/>
      </c>
      <c r="O57" s="223" t="str">
        <f>IF(AND('Mapa final'!$AB$12="Alta",'Mapa final'!$AD$12="Moderado"),CONCATENATE("R2C",'Mapa final'!$R$12),"")</f>
        <v/>
      </c>
      <c r="P57" s="87" t="str">
        <f ca="1">IF(AND('Mapa final'!$AB$10="Alta",'Mapa final'!$AD$10="Moderado"),CONCATENATE("R2C",'Mapa final'!$R$10),"")</f>
        <v/>
      </c>
      <c r="Q57" s="40" t="str">
        <f>IF(AND('Mapa final'!$AB$11="Alta",'Mapa final'!$AD$11="Moderado"),CONCATENATE("R2C",'Mapa final'!$R$11),"")</f>
        <v/>
      </c>
      <c r="R57" s="88" t="str">
        <f>IF(AND('Mapa final'!$AB$12="Alta",'Mapa final'!$AD$12="Moderado"),CONCATENATE("R2C",'Mapa final'!$R$12),"")</f>
        <v/>
      </c>
      <c r="S57" s="87" t="str">
        <f ca="1">IF(AND('Mapa final'!$AB$10="Alta",'Mapa final'!$AD$10="Mayor"),CONCATENATE("R2C",'Mapa final'!$R$10),"")</f>
        <v/>
      </c>
      <c r="T57" s="40" t="str">
        <f>IF(AND('Mapa final'!$AB$11="Alta",'Mapa final'!$AD$11="Mayor"),CONCATENATE("R2C",'Mapa final'!$R$11),"")</f>
        <v/>
      </c>
      <c r="U57" s="88" t="str">
        <f>IF(AND('Mapa final'!$AB$12="Alta",'Mapa final'!$AD$12="Mayor"),CONCATENATE("R2C",'Mapa final'!$R$12),"")</f>
        <v/>
      </c>
      <c r="V57" s="215" t="str">
        <f ca="1">IF(AND('Mapa final'!$AB$10="Alta",'Mapa final'!$AD$10="Catastrófico"),CONCATENATE("R2C",'Mapa final'!$R$10),"")</f>
        <v/>
      </c>
      <c r="W57" s="216" t="str">
        <f>IF(AND('Mapa final'!$AB$11="Alta",'Mapa final'!$AD$11="Catastrófico"),CONCATENATE("R2C",'Mapa final'!$R$11),"")</f>
        <v/>
      </c>
      <c r="X57" s="217" t="str">
        <f>IF(AND('Mapa final'!$AB$12="Alta",'Mapa final'!$AD$12="Catastrófico"),CONCATENATE("R2C",'Mapa final'!$R$12),"")</f>
        <v/>
      </c>
      <c r="Y57" s="41"/>
      <c r="Z57" s="292"/>
      <c r="AA57" s="293"/>
      <c r="AB57" s="293"/>
      <c r="AC57" s="293"/>
      <c r="AD57" s="293"/>
      <c r="AE57" s="294"/>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309"/>
      <c r="C58" s="310"/>
      <c r="D58" s="311"/>
      <c r="E58" s="284"/>
      <c r="F58" s="279"/>
      <c r="G58" s="279"/>
      <c r="H58" s="279"/>
      <c r="I58" s="279"/>
      <c r="J58" s="221" t="str">
        <f ca="1">IF(AND('Mapa final'!$AB$13="Alta",'Mapa final'!$AD$13="Moderado"),CONCATENATE("R3C",'Mapa final'!$R$13),"")</f>
        <v/>
      </c>
      <c r="K58" s="222" t="str">
        <f>IF(AND('Mapa final'!$AB$14="Alta",'Mapa final'!$AD$14="Moderado"),CONCATENATE("R3C",'Mapa final'!$R$14),"")</f>
        <v/>
      </c>
      <c r="L58" s="223" t="str">
        <f>IF(AND('Mapa final'!$AB$15="Alta",'Mapa final'!$AD$15="Moderado"),CONCATENATE("R3C",'Mapa final'!$R$15),"")</f>
        <v/>
      </c>
      <c r="M58" s="221" t="str">
        <f ca="1">IF(AND('Mapa final'!$AB$13="Alta",'Mapa final'!$AD$13="Moderado"),CONCATENATE("R3C",'Mapa final'!$R$13),"")</f>
        <v/>
      </c>
      <c r="N58" s="222" t="str">
        <f>IF(AND('Mapa final'!$AB$14="Alta",'Mapa final'!$AD$14="Moderado"),CONCATENATE("R3C",'Mapa final'!$R$14),"")</f>
        <v/>
      </c>
      <c r="O58" s="223" t="str">
        <f>IF(AND('Mapa final'!$AB$15="Alta",'Mapa final'!$AD$15="Moderado"),CONCATENATE("R3C",'Mapa final'!$R$15),"")</f>
        <v/>
      </c>
      <c r="P58" s="87" t="str">
        <f ca="1">IF(AND('Mapa final'!$AB$13="Alta",'Mapa final'!$AD$13="Moderado"),CONCATENATE("R3C",'Mapa final'!$R$13),"")</f>
        <v/>
      </c>
      <c r="Q58" s="40" t="str">
        <f>IF(AND('Mapa final'!$AB$14="Alta",'Mapa final'!$AD$14="Moderado"),CONCATENATE("R3C",'Mapa final'!$R$14),"")</f>
        <v/>
      </c>
      <c r="R58" s="88" t="str">
        <f>IF(AND('Mapa final'!$AB$15="Alta",'Mapa final'!$AD$15="Moderado"),CONCATENATE("R3C",'Mapa final'!$R$15),"")</f>
        <v/>
      </c>
      <c r="S58" s="87" t="str">
        <f ca="1">IF(AND('Mapa final'!$AB$13="Alta",'Mapa final'!$AD$13="Mayor"),CONCATENATE("R3C",'Mapa final'!$R$13),"")</f>
        <v/>
      </c>
      <c r="T58" s="40" t="str">
        <f>IF(AND('Mapa final'!$AB$14="Alta",'Mapa final'!$AD$14="Mayor"),CONCATENATE("R3C",'Mapa final'!$R$14),"")</f>
        <v/>
      </c>
      <c r="U58" s="88" t="str">
        <f>IF(AND('Mapa final'!$AB$15="Alta",'Mapa final'!$AD$15="Mayor"),CONCATENATE("R3C",'Mapa final'!$R$15),"")</f>
        <v/>
      </c>
      <c r="V58" s="215" t="str">
        <f ca="1">IF(AND('Mapa final'!$AB$13="Alta",'Mapa final'!$AD$13="Catastrófico"),CONCATENATE("R3C",'Mapa final'!$R$13),"")</f>
        <v/>
      </c>
      <c r="W58" s="216" t="str">
        <f>IF(AND('Mapa final'!$AB$14="Alta",'Mapa final'!$AD$14="Catastrófico"),CONCATENATE("R3C",'Mapa final'!$R$14),"")</f>
        <v/>
      </c>
      <c r="X58" s="217" t="str">
        <f>IF(AND('Mapa final'!$AB$15="Alta",'Mapa final'!$AD$15="Catastrófico"),CONCATENATE("R3C",'Mapa final'!$R$15),"")</f>
        <v/>
      </c>
      <c r="Y58" s="41"/>
      <c r="Z58" s="292"/>
      <c r="AA58" s="293"/>
      <c r="AB58" s="293"/>
      <c r="AC58" s="293"/>
      <c r="AD58" s="293"/>
      <c r="AE58" s="294"/>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309"/>
      <c r="C59" s="310"/>
      <c r="D59" s="311"/>
      <c r="E59" s="284"/>
      <c r="F59" s="279"/>
      <c r="G59" s="279"/>
      <c r="H59" s="279"/>
      <c r="I59" s="279"/>
      <c r="J59" s="221" t="str">
        <f ca="1">IF(AND('Mapa final'!$AB$16="Alta",'Mapa final'!$AD$16="Moderado"),CONCATENATE("R4C",'Mapa final'!$R$16),"")</f>
        <v/>
      </c>
      <c r="K59" s="222" t="str">
        <f>IF(AND('Mapa final'!$AB$17="Alta",'Mapa final'!$AD$17="Moderado"),CONCATENATE("R4C",'Mapa final'!$R$17),"")</f>
        <v/>
      </c>
      <c r="L59" s="223" t="str">
        <f>IF(AND('Mapa final'!$AB$18="Alta",'Mapa final'!$AD$18="Moderado"),CONCATENATE("R4C",'Mapa final'!$R$18),"")</f>
        <v/>
      </c>
      <c r="M59" s="221" t="str">
        <f ca="1">IF(AND('Mapa final'!$AB$16="Alta",'Mapa final'!$AD$16="Moderado"),CONCATENATE("R4C",'Mapa final'!$R$16),"")</f>
        <v/>
      </c>
      <c r="N59" s="222" t="str">
        <f>IF(AND('Mapa final'!$AB$17="Alta",'Mapa final'!$AD$17="Moderado"),CONCATENATE("R4C",'Mapa final'!$R$17),"")</f>
        <v/>
      </c>
      <c r="O59" s="223" t="str">
        <f>IF(AND('Mapa final'!$AB$18="Alta",'Mapa final'!$AD$18="Moderado"),CONCATENATE("R4C",'Mapa final'!$R$18),"")</f>
        <v/>
      </c>
      <c r="P59" s="87" t="str">
        <f ca="1">IF(AND('Mapa final'!$AB$16="Alta",'Mapa final'!$AD$16="Moderado"),CONCATENATE("R4C",'Mapa final'!$R$16),"")</f>
        <v/>
      </c>
      <c r="Q59" s="40" t="str">
        <f>IF(AND('Mapa final'!$AB$17="Alta",'Mapa final'!$AD$17="Moderado"),CONCATENATE("R4C",'Mapa final'!$R$17),"")</f>
        <v/>
      </c>
      <c r="R59" s="88" t="str">
        <f>IF(AND('Mapa final'!$AB$18="Alta",'Mapa final'!$AD$18="Moderado"),CONCATENATE("R4C",'Mapa final'!$R$18),"")</f>
        <v/>
      </c>
      <c r="S59" s="87" t="str">
        <f ca="1">IF(AND('Mapa final'!$AB$16="Alta",'Mapa final'!$AD$16="Mayor"),CONCATENATE("R4C",'Mapa final'!$R$16),"")</f>
        <v/>
      </c>
      <c r="T59" s="40" t="str">
        <f>IF(AND('Mapa final'!$AB$17="Alta",'Mapa final'!$AD$17="Mayor"),CONCATENATE("R4C",'Mapa final'!$R$17),"")</f>
        <v/>
      </c>
      <c r="U59" s="88" t="str">
        <f>IF(AND('Mapa final'!$AB$18="Alta",'Mapa final'!$AD$18="Mayor"),CONCATENATE("R4C",'Mapa final'!$R$18),"")</f>
        <v/>
      </c>
      <c r="V59" s="215" t="str">
        <f ca="1">IF(AND('Mapa final'!$AB$16="Alta",'Mapa final'!$AD$16="Catastrófico"),CONCATENATE("R4C",'Mapa final'!$R$16),"")</f>
        <v/>
      </c>
      <c r="W59" s="216" t="str">
        <f>IF(AND('Mapa final'!$AB$17="Alta",'Mapa final'!$AD$17="Catastrófico"),CONCATENATE("R4C",'Mapa final'!$R$17),"")</f>
        <v/>
      </c>
      <c r="X59" s="217" t="str">
        <f>IF(AND('Mapa final'!$AB$18="Alta",'Mapa final'!$AD$18="Catastrófico"),CONCATENATE("R4C",'Mapa final'!$R$18),"")</f>
        <v/>
      </c>
      <c r="Y59" s="41"/>
      <c r="Z59" s="292"/>
      <c r="AA59" s="293"/>
      <c r="AB59" s="293"/>
      <c r="AC59" s="293"/>
      <c r="AD59" s="293"/>
      <c r="AE59" s="294"/>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309"/>
      <c r="C60" s="310"/>
      <c r="D60" s="311"/>
      <c r="E60" s="284"/>
      <c r="F60" s="279"/>
      <c r="G60" s="279"/>
      <c r="H60" s="279"/>
      <c r="I60" s="279"/>
      <c r="J60" s="221" t="str">
        <f ca="1">IF(AND('Mapa final'!$AB$19="Alta",'Mapa final'!$AD$19="Moderado"),CONCATENATE("R5C",'Mapa final'!$R$19),"")</f>
        <v/>
      </c>
      <c r="K60" s="222" t="str">
        <f>IF(AND('Mapa final'!$AB$20="Alta",'Mapa final'!$AD$20="Moderado"),CONCATENATE("R5C",'Mapa final'!$R$20),"")</f>
        <v/>
      </c>
      <c r="L60" s="223" t="str">
        <f>IF(AND('Mapa final'!$AB$21="Alta",'Mapa final'!$AD$21="Moderado"),CONCATENATE("R5C",'Mapa final'!$R$21),"")</f>
        <v/>
      </c>
      <c r="M60" s="221" t="str">
        <f ca="1">IF(AND('Mapa final'!$AB$19="Alta",'Mapa final'!$AD$19="Moderado"),CONCATENATE("R5C",'Mapa final'!$R$19),"")</f>
        <v/>
      </c>
      <c r="N60" s="222" t="str">
        <f>IF(AND('Mapa final'!$AB$20="Alta",'Mapa final'!$AD$20="Moderado"),CONCATENATE("R5C",'Mapa final'!$R$20),"")</f>
        <v/>
      </c>
      <c r="O60" s="223" t="str">
        <f>IF(AND('Mapa final'!$AB$21="Alta",'Mapa final'!$AD$21="Moderado"),CONCATENATE("R5C",'Mapa final'!$R$21),"")</f>
        <v/>
      </c>
      <c r="P60" s="87" t="str">
        <f ca="1">IF(AND('Mapa final'!$AB$19="Alta",'Mapa final'!$AD$19="Moderado"),CONCATENATE("R5C",'Mapa final'!$R$19),"")</f>
        <v/>
      </c>
      <c r="Q60" s="40" t="str">
        <f>IF(AND('Mapa final'!$AB$20="Alta",'Mapa final'!$AD$20="Moderado"),CONCATENATE("R5C",'Mapa final'!$R$20),"")</f>
        <v/>
      </c>
      <c r="R60" s="88" t="str">
        <f>IF(AND('Mapa final'!$AB$21="Alta",'Mapa final'!$AD$21="Moderado"),CONCATENATE("R5C",'Mapa final'!$R$21),"")</f>
        <v/>
      </c>
      <c r="S60" s="87" t="str">
        <f ca="1">IF(AND('Mapa final'!$AB$19="Alta",'Mapa final'!$AD$19="Mayor"),CONCATENATE("R5C",'Mapa final'!$R$19),"")</f>
        <v/>
      </c>
      <c r="T60" s="40" t="str">
        <f>IF(AND('Mapa final'!$AB$20="Alta",'Mapa final'!$AD$20="Mayor"),CONCATENATE("R5C",'Mapa final'!$R$20),"")</f>
        <v/>
      </c>
      <c r="U60" s="88" t="str">
        <f>IF(AND('Mapa final'!$AB$21="Alta",'Mapa final'!$AD$21="Mayor"),CONCATENATE("R5C",'Mapa final'!$R$21),"")</f>
        <v/>
      </c>
      <c r="V60" s="215" t="str">
        <f ca="1">IF(AND('Mapa final'!$AB$19="Alta",'Mapa final'!$AD$19="Catastrófico"),CONCATENATE("R5C",'Mapa final'!$R$19),"")</f>
        <v/>
      </c>
      <c r="W60" s="216" t="str">
        <f>IF(AND('Mapa final'!$AB$20="Alta",'Mapa final'!$AD$20="Catastrófico"),CONCATENATE("R5C",'Mapa final'!$R$20),"")</f>
        <v/>
      </c>
      <c r="X60" s="217" t="str">
        <f>IF(AND('Mapa final'!$AB$21="Alta",'Mapa final'!$AD$21="Catastrófico"),CONCATENATE("R5C",'Mapa final'!$R$21),"")</f>
        <v/>
      </c>
      <c r="Y60" s="41"/>
      <c r="Z60" s="292"/>
      <c r="AA60" s="293"/>
      <c r="AB60" s="293"/>
      <c r="AC60" s="293"/>
      <c r="AD60" s="293"/>
      <c r="AE60" s="294"/>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309"/>
      <c r="C61" s="310"/>
      <c r="D61" s="311"/>
      <c r="E61" s="284"/>
      <c r="F61" s="279"/>
      <c r="G61" s="279"/>
      <c r="H61" s="279"/>
      <c r="I61" s="279"/>
      <c r="J61" s="221" t="str">
        <f ca="1">IF(AND('Mapa final'!$AB$22="Alta",'Mapa final'!$AD$22="Moderado"),CONCATENATE("R6C",'Mapa final'!$R$22),"")</f>
        <v/>
      </c>
      <c r="K61" s="222" t="str">
        <f>IF(AND('Mapa final'!$AB$23="Alta",'Mapa final'!$AD$23="Moderado"),CONCATENATE("R6C",'Mapa final'!$R$23),"")</f>
        <v/>
      </c>
      <c r="L61" s="223" t="str">
        <f>IF(AND('Mapa final'!$AB$24="Alta",'Mapa final'!$AD$24="Moderado"),CONCATENATE("R6C",'Mapa final'!$R$24),"")</f>
        <v/>
      </c>
      <c r="M61" s="221" t="str">
        <f ca="1">IF(AND('Mapa final'!$AB$22="Alta",'Mapa final'!$AD$22="Moderado"),CONCATENATE("R6C",'Mapa final'!$R$22),"")</f>
        <v/>
      </c>
      <c r="N61" s="222" t="str">
        <f>IF(AND('Mapa final'!$AB$23="Alta",'Mapa final'!$AD$23="Moderado"),CONCATENATE("R6C",'Mapa final'!$R$23),"")</f>
        <v/>
      </c>
      <c r="O61" s="223" t="str">
        <f>IF(AND('Mapa final'!$AB$24="Alta",'Mapa final'!$AD$24="Moderado"),CONCATENATE("R6C",'Mapa final'!$R$24),"")</f>
        <v/>
      </c>
      <c r="P61" s="87" t="str">
        <f ca="1">IF(AND('Mapa final'!$AB$22="Alta",'Mapa final'!$AD$22="Moderado"),CONCATENATE("R6C",'Mapa final'!$R$22),"")</f>
        <v/>
      </c>
      <c r="Q61" s="40" t="str">
        <f>IF(AND('Mapa final'!$AB$23="Alta",'Mapa final'!$AD$23="Moderado"),CONCATENATE("R6C",'Mapa final'!$R$23),"")</f>
        <v/>
      </c>
      <c r="R61" s="88" t="str">
        <f>IF(AND('Mapa final'!$AB$24="Alta",'Mapa final'!$AD$24="Moderado"),CONCATENATE("R6C",'Mapa final'!$R$24),"")</f>
        <v/>
      </c>
      <c r="S61" s="87" t="str">
        <f ca="1">IF(AND('Mapa final'!$AB$22="Alta",'Mapa final'!$AD$22="Mayor"),CONCATENATE("R6C",'Mapa final'!$R$22),"")</f>
        <v/>
      </c>
      <c r="T61" s="40" t="str">
        <f>IF(AND('Mapa final'!$AB$23="Alta",'Mapa final'!$AD$23="Mayor"),CONCATENATE("R6C",'Mapa final'!$R$23),"")</f>
        <v/>
      </c>
      <c r="U61" s="88" t="str">
        <f>IF(AND('Mapa final'!$AB$24="Alta",'Mapa final'!$AD$24="Mayor"),CONCATENATE("R6C",'Mapa final'!$R$24),"")</f>
        <v/>
      </c>
      <c r="V61" s="215" t="str">
        <f ca="1">IF(AND('Mapa final'!$AB$22="Alta",'Mapa final'!$AD$22="Catastrófico"),CONCATENATE("R6C",'Mapa final'!$R$22),"")</f>
        <v/>
      </c>
      <c r="W61" s="216" t="str">
        <f>IF(AND('Mapa final'!$AB$23="Alta",'Mapa final'!$AD$23="Catastrófico"),CONCATENATE("R6C",'Mapa final'!$R$23),"")</f>
        <v/>
      </c>
      <c r="X61" s="217" t="str">
        <f>IF(AND('Mapa final'!$AB$24="Alta",'Mapa final'!$AD$24="Catastrófico"),CONCATENATE("R6C",'Mapa final'!$R$24),"")</f>
        <v/>
      </c>
      <c r="Y61" s="41"/>
      <c r="Z61" s="292"/>
      <c r="AA61" s="293"/>
      <c r="AB61" s="293"/>
      <c r="AC61" s="293"/>
      <c r="AD61" s="293"/>
      <c r="AE61" s="294"/>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309"/>
      <c r="C62" s="310"/>
      <c r="D62" s="311"/>
      <c r="E62" s="284"/>
      <c r="F62" s="279"/>
      <c r="G62" s="279"/>
      <c r="H62" s="279"/>
      <c r="I62" s="279"/>
      <c r="J62" s="221" t="str">
        <f ca="1">IF(AND('Mapa final'!$AB$25="Alta",'Mapa final'!$AD$25="Moderado"),CONCATENATE("R7C",'Mapa final'!$R$25),"")</f>
        <v/>
      </c>
      <c r="K62" s="222" t="str">
        <f>IF(AND('Mapa final'!$AB$26="Alta",'Mapa final'!$AD$26="Moderado"),CONCATENATE("R7C",'Mapa final'!$R$26),"")</f>
        <v/>
      </c>
      <c r="L62" s="223" t="str">
        <f>IF(AND('Mapa final'!$AB$27="Alta",'Mapa final'!$AD$27="Moderado"),CONCATENATE("R7C",'Mapa final'!$R$27),"")</f>
        <v/>
      </c>
      <c r="M62" s="221" t="str">
        <f ca="1">IF(AND('Mapa final'!$AB$25="Alta",'Mapa final'!$AD$25="Moderado"),CONCATENATE("R7C",'Mapa final'!$R$25),"")</f>
        <v/>
      </c>
      <c r="N62" s="222" t="str">
        <f>IF(AND('Mapa final'!$AB$26="Alta",'Mapa final'!$AD$26="Moderado"),CONCATENATE("R7C",'Mapa final'!$R$26),"")</f>
        <v/>
      </c>
      <c r="O62" s="223" t="str">
        <f>IF(AND('Mapa final'!$AB$27="Alta",'Mapa final'!$AD$27="Moderado"),CONCATENATE("R7C",'Mapa final'!$R$27),"")</f>
        <v/>
      </c>
      <c r="P62" s="87" t="str">
        <f ca="1">IF(AND('Mapa final'!$AB$25="Alta",'Mapa final'!$AD$25="Moderado"),CONCATENATE("R7C",'Mapa final'!$R$25),"")</f>
        <v/>
      </c>
      <c r="Q62" s="40" t="str">
        <f>IF(AND('Mapa final'!$AB$26="Alta",'Mapa final'!$AD$26="Moderado"),CONCATENATE("R7C",'Mapa final'!$R$26),"")</f>
        <v/>
      </c>
      <c r="R62" s="88" t="str">
        <f>IF(AND('Mapa final'!$AB$27="Alta",'Mapa final'!$AD$27="Moderado"),CONCATENATE("R7C",'Mapa final'!$R$27),"")</f>
        <v/>
      </c>
      <c r="S62" s="87" t="str">
        <f ca="1">IF(AND('Mapa final'!$AB$25="Alta",'Mapa final'!$AD$25="Mayor"),CONCATENATE("R7C",'Mapa final'!$R$25),"")</f>
        <v/>
      </c>
      <c r="T62" s="40" t="str">
        <f>IF(AND('Mapa final'!$AB$26="Alta",'Mapa final'!$AD$26="Mayor"),CONCATENATE("R7C",'Mapa final'!$R$26),"")</f>
        <v/>
      </c>
      <c r="U62" s="88" t="str">
        <f>IF(AND('Mapa final'!$AB$27="Alta",'Mapa final'!$AD$27="Mayor"),CONCATENATE("R7C",'Mapa final'!$R$27),"")</f>
        <v/>
      </c>
      <c r="V62" s="215" t="str">
        <f ca="1">IF(AND('Mapa final'!$AB$25="Alta",'Mapa final'!$AD$25="Catastrófico"),CONCATENATE("R7C",'Mapa final'!$R$25),"")</f>
        <v/>
      </c>
      <c r="W62" s="216" t="str">
        <f>IF(AND('Mapa final'!$AB$26="Alta",'Mapa final'!$AD$26="Catastrófico"),CONCATENATE("R7C",'Mapa final'!$R$26),"")</f>
        <v/>
      </c>
      <c r="X62" s="217" t="str">
        <f>IF(AND('Mapa final'!$AB$27="Alta",'Mapa final'!$AD$27="Catastrófico"),CONCATENATE("R7C",'Mapa final'!$R$27),"")</f>
        <v/>
      </c>
      <c r="Y62" s="41"/>
      <c r="Z62" s="292"/>
      <c r="AA62" s="293"/>
      <c r="AB62" s="293"/>
      <c r="AC62" s="293"/>
      <c r="AD62" s="293"/>
      <c r="AE62" s="294"/>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309"/>
      <c r="C63" s="310"/>
      <c r="D63" s="311"/>
      <c r="E63" s="284"/>
      <c r="F63" s="279"/>
      <c r="G63" s="279"/>
      <c r="H63" s="279"/>
      <c r="I63" s="279"/>
      <c r="J63" s="221" t="str">
        <f ca="1">IF(AND('Mapa final'!$AB$28="Alta",'Mapa final'!$AD$28="Moderado"),CONCATENATE("R8C",'Mapa final'!$R$28),"")</f>
        <v/>
      </c>
      <c r="K63" s="222" t="str">
        <f>IF(AND('Mapa final'!$AB$29="Alta",'Mapa final'!$AD$29="Moderado"),CONCATENATE("R8C",'Mapa final'!$R$29),"")</f>
        <v/>
      </c>
      <c r="L63" s="223" t="str">
        <f>IF(AND('Mapa final'!$AB$30="Alta",'Mapa final'!$AD$30="Moderado"),CONCATENATE("R8C",'Mapa final'!$R$30),"")</f>
        <v/>
      </c>
      <c r="M63" s="221" t="str">
        <f ca="1">IF(AND('Mapa final'!$AB$28="Alta",'Mapa final'!$AD$28="Moderado"),CONCATENATE("R8C",'Mapa final'!$R$28),"")</f>
        <v/>
      </c>
      <c r="N63" s="222" t="str">
        <f>IF(AND('Mapa final'!$AB$29="Alta",'Mapa final'!$AD$29="Moderado"),CONCATENATE("R8C",'Mapa final'!$R$29),"")</f>
        <v/>
      </c>
      <c r="O63" s="223" t="str">
        <f>IF(AND('Mapa final'!$AB$30="Alta",'Mapa final'!$AD$30="Moderado"),CONCATENATE("R8C",'Mapa final'!$R$30),"")</f>
        <v/>
      </c>
      <c r="P63" s="87" t="str">
        <f ca="1">IF(AND('Mapa final'!$AB$28="Alta",'Mapa final'!$AD$28="Moderado"),CONCATENATE("R8C",'Mapa final'!$R$28),"")</f>
        <v/>
      </c>
      <c r="Q63" s="40" t="str">
        <f>IF(AND('Mapa final'!$AB$29="Alta",'Mapa final'!$AD$29="Moderado"),CONCATENATE("R8C",'Mapa final'!$R$29),"")</f>
        <v/>
      </c>
      <c r="R63" s="88" t="str">
        <f>IF(AND('Mapa final'!$AB$30="Alta",'Mapa final'!$AD$30="Moderado"),CONCATENATE("R8C",'Mapa final'!$R$30),"")</f>
        <v/>
      </c>
      <c r="S63" s="87" t="str">
        <f ca="1">IF(AND('Mapa final'!$AB$28="Alta",'Mapa final'!$AD$28="Mayor"),CONCATENATE("R8C",'Mapa final'!$R$28),"")</f>
        <v/>
      </c>
      <c r="T63" s="40" t="str">
        <f>IF(AND('Mapa final'!$AB$29="Alta",'Mapa final'!$AD$29="Mayor"),CONCATENATE("R8C",'Mapa final'!$R$29),"")</f>
        <v/>
      </c>
      <c r="U63" s="88" t="str">
        <f>IF(AND('Mapa final'!$AB$30="Alta",'Mapa final'!$AD$30="Mayor"),CONCATENATE("R8C",'Mapa final'!$R$30),"")</f>
        <v/>
      </c>
      <c r="V63" s="215" t="str">
        <f ca="1">IF(AND('Mapa final'!$AB$28="Alta",'Mapa final'!$AD$28="Catastrófico"),CONCATENATE("R8C",'Mapa final'!$R$28),"")</f>
        <v/>
      </c>
      <c r="W63" s="216" t="str">
        <f>IF(AND('Mapa final'!$AB$29="Alta",'Mapa final'!$AD$29="Catastrófico"),CONCATENATE("R8C",'Mapa final'!$R$29),"")</f>
        <v/>
      </c>
      <c r="X63" s="217" t="str">
        <f>IF(AND('Mapa final'!$AB$30="Alta",'Mapa final'!$AD$30="Catastrófico"),CONCATENATE("R8C",'Mapa final'!$R$30),"")</f>
        <v/>
      </c>
      <c r="Y63" s="41"/>
      <c r="Z63" s="292"/>
      <c r="AA63" s="293"/>
      <c r="AB63" s="293"/>
      <c r="AC63" s="293"/>
      <c r="AD63" s="293"/>
      <c r="AE63" s="294"/>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309"/>
      <c r="C64" s="310"/>
      <c r="D64" s="311"/>
      <c r="E64" s="284"/>
      <c r="F64" s="279"/>
      <c r="G64" s="279"/>
      <c r="H64" s="279"/>
      <c r="I64" s="279"/>
      <c r="J64" s="221" t="str">
        <f ca="1">IF(AND('Mapa final'!$AB$31="Alta",'Mapa final'!$AD$31="Moderado"),CONCATENATE("R9C",'Mapa final'!$R$31),"")</f>
        <v/>
      </c>
      <c r="K64" s="222" t="str">
        <f>IF(AND('Mapa final'!$AB$32="Alta",'Mapa final'!$AD$32="Moderado"),CONCATENATE("R9C",'Mapa final'!$R$32),"")</f>
        <v/>
      </c>
      <c r="L64" s="223" t="str">
        <f>IF(AND('Mapa final'!$AB$33="Alta",'Mapa final'!$AD$33="Moderado"),CONCATENATE("R9C",'Mapa final'!$R$33),"")</f>
        <v/>
      </c>
      <c r="M64" s="221" t="str">
        <f ca="1">IF(AND('Mapa final'!$AB$31="Alta",'Mapa final'!$AD$31="Moderado"),CONCATENATE("R9C",'Mapa final'!$R$31),"")</f>
        <v/>
      </c>
      <c r="N64" s="222" t="str">
        <f>IF(AND('Mapa final'!$AB$32="Alta",'Mapa final'!$AD$32="Moderado"),CONCATENATE("R9C",'Mapa final'!$R$32),"")</f>
        <v/>
      </c>
      <c r="O64" s="223" t="str">
        <f>IF(AND('Mapa final'!$AB$33="Alta",'Mapa final'!$AD$33="Moderado"),CONCATENATE("R9C",'Mapa final'!$R$33),"")</f>
        <v/>
      </c>
      <c r="P64" s="87" t="str">
        <f ca="1">IF(AND('Mapa final'!$AB$31="Alta",'Mapa final'!$AD$31="Moderado"),CONCATENATE("R9C",'Mapa final'!$R$31),"")</f>
        <v/>
      </c>
      <c r="Q64" s="40" t="str">
        <f>IF(AND('Mapa final'!$AB$32="Alta",'Mapa final'!$AD$32="Moderado"),CONCATENATE("R9C",'Mapa final'!$R$32),"")</f>
        <v/>
      </c>
      <c r="R64" s="88" t="str">
        <f>IF(AND('Mapa final'!$AB$33="Alta",'Mapa final'!$AD$33="Moderado"),CONCATENATE("R9C",'Mapa final'!$R$33),"")</f>
        <v/>
      </c>
      <c r="S64" s="87" t="str">
        <f ca="1">IF(AND('Mapa final'!$AB$31="Alta",'Mapa final'!$AD$31="Mayor"),CONCATENATE("R9C",'Mapa final'!$R$31),"")</f>
        <v/>
      </c>
      <c r="T64" s="40" t="str">
        <f>IF(AND('Mapa final'!$AB$32="Alta",'Mapa final'!$AD$32="Mayor"),CONCATENATE("R9C",'Mapa final'!$R$32),"")</f>
        <v/>
      </c>
      <c r="U64" s="88" t="str">
        <f>IF(AND('Mapa final'!$AB$33="Alta",'Mapa final'!$AD$33="Mayor"),CONCATENATE("R9C",'Mapa final'!$R$33),"")</f>
        <v/>
      </c>
      <c r="V64" s="215" t="str">
        <f ca="1">IF(AND('Mapa final'!$AB$31="Alta",'Mapa final'!$AD$31="Catastrófico"),CONCATENATE("R9C",'Mapa final'!$R$31),"")</f>
        <v/>
      </c>
      <c r="W64" s="216" t="str">
        <f>IF(AND('Mapa final'!$AB$32="Alta",'Mapa final'!$AD$32="Catastrófico"),CONCATENATE("R9C",'Mapa final'!$R$32),"")</f>
        <v/>
      </c>
      <c r="X64" s="217" t="str">
        <f>IF(AND('Mapa final'!$AB$33="Alta",'Mapa final'!$AD$33="Catastrófico"),CONCATENATE("R9C",'Mapa final'!$R$33),"")</f>
        <v/>
      </c>
      <c r="Y64" s="41"/>
      <c r="Z64" s="292"/>
      <c r="AA64" s="293"/>
      <c r="AB64" s="293"/>
      <c r="AC64" s="293"/>
      <c r="AD64" s="293"/>
      <c r="AE64" s="294"/>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309"/>
      <c r="C65" s="310"/>
      <c r="D65" s="311"/>
      <c r="E65" s="284"/>
      <c r="F65" s="279"/>
      <c r="G65" s="279"/>
      <c r="H65" s="279"/>
      <c r="I65" s="279"/>
      <c r="J65" s="221" t="e">
        <f>IF(AND('Mapa final'!#REF!="Alta",'Mapa final'!#REF!="Moderado"),CONCATENATE("R10C",'Mapa final'!#REF!),"")</f>
        <v>#REF!</v>
      </c>
      <c r="K65" s="222" t="e">
        <f>IF(AND('Mapa final'!#REF!="Alta",'Mapa final'!#REF!="Moderado"),CONCATENATE("R10C",'Mapa final'!#REF!),"")</f>
        <v>#REF!</v>
      </c>
      <c r="L65" s="223" t="e">
        <f>IF(AND('Mapa final'!#REF!="Alta",'Mapa final'!#REF!="Moderado"),CONCATENATE("R10C",'Mapa final'!#REF!),"")</f>
        <v>#REF!</v>
      </c>
      <c r="M65" s="221" t="e">
        <f>IF(AND('Mapa final'!#REF!="Alta",'Mapa final'!#REF!="Moderado"),CONCATENATE("R10C",'Mapa final'!#REF!),"")</f>
        <v>#REF!</v>
      </c>
      <c r="N65" s="222" t="e">
        <f>IF(AND('Mapa final'!#REF!="Alta",'Mapa final'!#REF!="Moderado"),CONCATENATE("R10C",'Mapa final'!#REF!),"")</f>
        <v>#REF!</v>
      </c>
      <c r="O65" s="223" t="e">
        <f>IF(AND('Mapa final'!#REF!="Alta",'Mapa final'!#REF!="Moderado"),CONCATENATE("R10C",'Mapa final'!#REF!),"")</f>
        <v>#REF!</v>
      </c>
      <c r="P65" s="87" t="e">
        <f>IF(AND('Mapa final'!#REF!="Alta",'Mapa final'!#REF!="Moderado"),CONCATENATE("R10C",'Mapa final'!#REF!),"")</f>
        <v>#REF!</v>
      </c>
      <c r="Q65" s="40" t="e">
        <f>IF(AND('Mapa final'!#REF!="Alta",'Mapa final'!#REF!="Moderado"),CONCATENATE("R10C",'Mapa final'!#REF!),"")</f>
        <v>#REF!</v>
      </c>
      <c r="R65" s="88" t="e">
        <f>IF(AND('Mapa final'!#REF!="Alta",'Mapa final'!#REF!="Moderado"),CONCATENATE("R10C",'Mapa final'!#REF!),"")</f>
        <v>#REF!</v>
      </c>
      <c r="S65" s="87" t="e">
        <f>IF(AND('Mapa final'!#REF!="Alta",'Mapa final'!#REF!="Mayor"),CONCATENATE("R10C",'Mapa final'!#REF!),"")</f>
        <v>#REF!</v>
      </c>
      <c r="T65" s="40" t="e">
        <f>IF(AND('Mapa final'!#REF!="Alta",'Mapa final'!#REF!="Mayor"),CONCATENATE("R10C",'Mapa final'!#REF!),"")</f>
        <v>#REF!</v>
      </c>
      <c r="U65" s="88" t="e">
        <f>IF(AND('Mapa final'!#REF!="Alta",'Mapa final'!#REF!="Mayor"),CONCATENATE("R10C",'Mapa final'!#REF!),"")</f>
        <v>#REF!</v>
      </c>
      <c r="V65" s="215" t="e">
        <f>IF(AND('Mapa final'!#REF!="Alta",'Mapa final'!#REF!="Catastrófico"),CONCATENATE("R10C",'Mapa final'!#REF!),"")</f>
        <v>#REF!</v>
      </c>
      <c r="W65" s="216" t="e">
        <f>IF(AND('Mapa final'!#REF!="Alta",'Mapa final'!#REF!="Catastrófico"),CONCATENATE("R10C",'Mapa final'!#REF!),"")</f>
        <v>#REF!</v>
      </c>
      <c r="X65" s="217" t="e">
        <f>IF(AND('Mapa final'!#REF!="Alta",'Mapa final'!#REF!="Catastrófico"),CONCATENATE("R10C",'Mapa final'!#REF!),"")</f>
        <v>#REF!</v>
      </c>
      <c r="Y65" s="41"/>
      <c r="Z65" s="292"/>
      <c r="AA65" s="293"/>
      <c r="AB65" s="293"/>
      <c r="AC65" s="293"/>
      <c r="AD65" s="293"/>
      <c r="AE65" s="294"/>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309"/>
      <c r="C66" s="310"/>
      <c r="D66" s="311"/>
      <c r="E66" s="284"/>
      <c r="F66" s="279"/>
      <c r="G66" s="279"/>
      <c r="H66" s="279"/>
      <c r="I66" s="279"/>
      <c r="J66" s="221" t="str">
        <f ca="1">IF(AND('Mapa final'!$AB$34="Alta",'Mapa final'!$AD$34="Moderado"),CONCATENATE("R11C",'Mapa final'!$R$34),"")</f>
        <v/>
      </c>
      <c r="K66" s="222" t="str">
        <f>IF(AND('Mapa final'!$AB$35="Alta",'Mapa final'!$AD$35="Moderado"),CONCATENATE("R11C",'Mapa final'!$R$35),"")</f>
        <v/>
      </c>
      <c r="L66" s="223" t="str">
        <f>IF(AND('Mapa final'!$AB$36="Alta",'Mapa final'!$AD$36="Moderado"),CONCATENATE("R11C",'Mapa final'!$R$36),"")</f>
        <v/>
      </c>
      <c r="M66" s="221" t="str">
        <f ca="1">IF(AND('Mapa final'!$AB$34="Alta",'Mapa final'!$AD$34="Moderado"),CONCATENATE("R11C",'Mapa final'!$R$34),"")</f>
        <v/>
      </c>
      <c r="N66" s="222" t="str">
        <f>IF(AND('Mapa final'!$AB$35="Alta",'Mapa final'!$AD$35="Moderado"),CONCATENATE("R11C",'Mapa final'!$R$35),"")</f>
        <v/>
      </c>
      <c r="O66" s="223" t="str">
        <f>IF(AND('Mapa final'!$AB$36="Alta",'Mapa final'!$AD$36="Moderado"),CONCATENATE("R11C",'Mapa final'!$R$36),"")</f>
        <v/>
      </c>
      <c r="P66" s="87" t="str">
        <f ca="1">IF(AND('Mapa final'!$AB$34="Alta",'Mapa final'!$AD$34="Moderado"),CONCATENATE("R11C",'Mapa final'!$R$34),"")</f>
        <v/>
      </c>
      <c r="Q66" s="40" t="str">
        <f>IF(AND('Mapa final'!$AB$35="Alta",'Mapa final'!$AD$35="Moderado"),CONCATENATE("R11C",'Mapa final'!$R$35),"")</f>
        <v/>
      </c>
      <c r="R66" s="88" t="str">
        <f>IF(AND('Mapa final'!$AB$36="Alta",'Mapa final'!$AD$36="Moderado"),CONCATENATE("R11C",'Mapa final'!$R$36),"")</f>
        <v/>
      </c>
      <c r="S66" s="87" t="str">
        <f ca="1">IF(AND('Mapa final'!$AB$34="Alta",'Mapa final'!$AD$34="Mayor"),CONCATENATE("R11C",'Mapa final'!$R$34),"")</f>
        <v/>
      </c>
      <c r="T66" s="40" t="str">
        <f>IF(AND('Mapa final'!$AB$35="Alta",'Mapa final'!$AD$35="Mayor"),CONCATENATE("R11C",'Mapa final'!$R$35),"")</f>
        <v/>
      </c>
      <c r="U66" s="88" t="str">
        <f>IF(AND('Mapa final'!$AB$36="Alta",'Mapa final'!$AD$36="Mayor"),CONCATENATE("R11C",'Mapa final'!$R$36),"")</f>
        <v/>
      </c>
      <c r="V66" s="215" t="str">
        <f ca="1">IF(AND('Mapa final'!$AB$34="Alta",'Mapa final'!$AD$34="Catastrófico"),CONCATENATE("R11C",'Mapa final'!$R$34),"")</f>
        <v/>
      </c>
      <c r="W66" s="216" t="str">
        <f>IF(AND('Mapa final'!$AB$35="Alta",'Mapa final'!$AD$35="Catastrófico"),CONCATENATE("R11C",'Mapa final'!$R$35),"")</f>
        <v/>
      </c>
      <c r="X66" s="217" t="str">
        <f>IF(AND('Mapa final'!$AB$36="Alta",'Mapa final'!$AD$36="Catastrófico"),CONCATENATE("R11C",'Mapa final'!$R$36),"")</f>
        <v/>
      </c>
      <c r="Y66" s="41"/>
      <c r="Z66" s="292"/>
      <c r="AA66" s="293"/>
      <c r="AB66" s="293"/>
      <c r="AC66" s="293"/>
      <c r="AD66" s="293"/>
      <c r="AE66" s="294"/>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309"/>
      <c r="C67" s="310"/>
      <c r="D67" s="311"/>
      <c r="E67" s="284"/>
      <c r="F67" s="279"/>
      <c r="G67" s="279"/>
      <c r="H67" s="279"/>
      <c r="I67" s="279"/>
      <c r="J67" s="221" t="str">
        <f ca="1">IF(AND('Mapa final'!$AB$37="Alta",'Mapa final'!$AD$37="Moderado"),CONCATENATE("R12C",'Mapa final'!$R$37),"")</f>
        <v/>
      </c>
      <c r="K67" s="222" t="str">
        <f>IF(AND('Mapa final'!$AB$38="Alta",'Mapa final'!$AD$38="Moderado"),CONCATENATE("R12C",'Mapa final'!$R$38),"")</f>
        <v/>
      </c>
      <c r="L67" s="223" t="str">
        <f>IF(AND('Mapa final'!$AB$39="Alta",'Mapa final'!$AD$39="Moderado"),CONCATENATE("R12C",'Mapa final'!$R$39),"")</f>
        <v/>
      </c>
      <c r="M67" s="221" t="str">
        <f ca="1">IF(AND('Mapa final'!$AB$37="Alta",'Mapa final'!$AD$37="Moderado"),CONCATENATE("R12C",'Mapa final'!$R$37),"")</f>
        <v/>
      </c>
      <c r="N67" s="222" t="str">
        <f>IF(AND('Mapa final'!$AB$38="Alta",'Mapa final'!$AD$38="Moderado"),CONCATENATE("R12C",'Mapa final'!$R$38),"")</f>
        <v/>
      </c>
      <c r="O67" s="223" t="str">
        <f>IF(AND('Mapa final'!$AB$39="Alta",'Mapa final'!$AD$39="Moderado"),CONCATENATE("R12C",'Mapa final'!$R$39),"")</f>
        <v/>
      </c>
      <c r="P67" s="87" t="str">
        <f ca="1">IF(AND('Mapa final'!$AB$37="Alta",'Mapa final'!$AD$37="Moderado"),CONCATENATE("R12C",'Mapa final'!$R$37),"")</f>
        <v/>
      </c>
      <c r="Q67" s="40" t="str">
        <f>IF(AND('Mapa final'!$AB$38="Alta",'Mapa final'!$AD$38="Moderado"),CONCATENATE("R12C",'Mapa final'!$R$38),"")</f>
        <v/>
      </c>
      <c r="R67" s="88" t="str">
        <f>IF(AND('Mapa final'!$AB$39="Alta",'Mapa final'!$AD$39="Moderado"),CONCATENATE("R12C",'Mapa final'!$R$39),"")</f>
        <v/>
      </c>
      <c r="S67" s="87" t="str">
        <f ca="1">IF(AND('Mapa final'!$AB$37="Alta",'Mapa final'!$AD$37="Mayor"),CONCATENATE("R12C",'Mapa final'!$R$37),"")</f>
        <v/>
      </c>
      <c r="T67" s="40" t="str">
        <f>IF(AND('Mapa final'!$AB$38="Alta",'Mapa final'!$AD$38="Mayor"),CONCATENATE("R12C",'Mapa final'!$R$38),"")</f>
        <v/>
      </c>
      <c r="U67" s="88" t="str">
        <f>IF(AND('Mapa final'!$AB$39="Alta",'Mapa final'!$AD$39="Mayor"),CONCATENATE("R12C",'Mapa final'!$R$39),"")</f>
        <v/>
      </c>
      <c r="V67" s="215" t="str">
        <f ca="1">IF(AND('Mapa final'!$AB$37="Alta",'Mapa final'!$AD$37="Catastrófico"),CONCATENATE("R12C",'Mapa final'!$R$37),"")</f>
        <v/>
      </c>
      <c r="W67" s="216" t="str">
        <f>IF(AND('Mapa final'!$AB$38="Alta",'Mapa final'!$AD$38="Catastrófico"),CONCATENATE("R12C",'Mapa final'!$R$38),"")</f>
        <v/>
      </c>
      <c r="X67" s="217" t="str">
        <f>IF(AND('Mapa final'!$AB$39="Alta",'Mapa final'!$AD$39="Catastrófico"),CONCATENATE("R12C",'Mapa final'!$R$39),"")</f>
        <v/>
      </c>
      <c r="Y67" s="41"/>
      <c r="Z67" s="292"/>
      <c r="AA67" s="293"/>
      <c r="AB67" s="293"/>
      <c r="AC67" s="293"/>
      <c r="AD67" s="293"/>
      <c r="AE67" s="294"/>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309"/>
      <c r="C68" s="310"/>
      <c r="D68" s="311"/>
      <c r="E68" s="284"/>
      <c r="F68" s="279"/>
      <c r="G68" s="279"/>
      <c r="H68" s="279"/>
      <c r="I68" s="279"/>
      <c r="J68" s="221" t="str">
        <f ca="1">IF(AND('Mapa final'!$AB$40="Alta",'Mapa final'!$AD$40="Moderado"),CONCATENATE("R13C",'Mapa final'!$R$40),"")</f>
        <v/>
      </c>
      <c r="K68" s="222" t="str">
        <f>IF(AND('Mapa final'!$AB$41="Alta",'Mapa final'!$AD$41="Moderado"),CONCATENATE("R13C",'Mapa final'!$R$41),"")</f>
        <v/>
      </c>
      <c r="L68" s="223" t="str">
        <f>IF(AND('Mapa final'!$AB$42="Alta",'Mapa final'!$AD$42="Moderado"),CONCATENATE("R13C",'Mapa final'!$R$42),"")</f>
        <v/>
      </c>
      <c r="M68" s="221" t="str">
        <f ca="1">IF(AND('Mapa final'!$AB$40="Alta",'Mapa final'!$AD$40="Moderado"),CONCATENATE("R13C",'Mapa final'!$R$40),"")</f>
        <v/>
      </c>
      <c r="N68" s="222" t="str">
        <f>IF(AND('Mapa final'!$AB$41="Alta",'Mapa final'!$AD$41="Moderado"),CONCATENATE("R13C",'Mapa final'!$R$41),"")</f>
        <v/>
      </c>
      <c r="O68" s="223" t="str">
        <f>IF(AND('Mapa final'!$AB$42="Alta",'Mapa final'!$AD$42="Moderado"),CONCATENATE("R13C",'Mapa final'!$R$42),"")</f>
        <v/>
      </c>
      <c r="P68" s="87" t="str">
        <f ca="1">IF(AND('Mapa final'!$AB$40="Alta",'Mapa final'!$AD$40="Moderado"),CONCATENATE("R13C",'Mapa final'!$R$40),"")</f>
        <v/>
      </c>
      <c r="Q68" s="40" t="str">
        <f>IF(AND('Mapa final'!$AB$41="Alta",'Mapa final'!$AD$41="Moderado"),CONCATENATE("R13C",'Mapa final'!$R$41),"")</f>
        <v/>
      </c>
      <c r="R68" s="88" t="str">
        <f>IF(AND('Mapa final'!$AB$42="Alta",'Mapa final'!$AD$42="Moderado"),CONCATENATE("R13C",'Mapa final'!$R$42),"")</f>
        <v/>
      </c>
      <c r="S68" s="87" t="str">
        <f ca="1">IF(AND('Mapa final'!$AB$40="Alta",'Mapa final'!$AD$40="Mayor"),CONCATENATE("R13C",'Mapa final'!$R$40),"")</f>
        <v/>
      </c>
      <c r="T68" s="40" t="str">
        <f>IF(AND('Mapa final'!$AB$41="Alta",'Mapa final'!$AD$41="Mayor"),CONCATENATE("R13C",'Mapa final'!$R$41),"")</f>
        <v/>
      </c>
      <c r="U68" s="88" t="str">
        <f>IF(AND('Mapa final'!$AB$42="Alta",'Mapa final'!$AD$42="Mayor"),CONCATENATE("R13C",'Mapa final'!$R$42),"")</f>
        <v/>
      </c>
      <c r="V68" s="215" t="str">
        <f ca="1">IF(AND('Mapa final'!$AB$40="Alta",'Mapa final'!$AD$40="Catastrófico"),CONCATENATE("R13C",'Mapa final'!$R$40),"")</f>
        <v/>
      </c>
      <c r="W68" s="216" t="str">
        <f>IF(AND('Mapa final'!$AB$41="Alta",'Mapa final'!$AD$41="Catastrófico"),CONCATENATE("R13C",'Mapa final'!$R$41),"")</f>
        <v/>
      </c>
      <c r="X68" s="217" t="str">
        <f>IF(AND('Mapa final'!$AB$42="Alta",'Mapa final'!$AD$42="Catastrófico"),CONCATENATE("R13C",'Mapa final'!$R$42),"")</f>
        <v/>
      </c>
      <c r="Y68" s="41"/>
      <c r="Z68" s="292"/>
      <c r="AA68" s="293"/>
      <c r="AB68" s="293"/>
      <c r="AC68" s="293"/>
      <c r="AD68" s="293"/>
      <c r="AE68" s="294"/>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309"/>
      <c r="C69" s="310"/>
      <c r="D69" s="311"/>
      <c r="E69" s="284"/>
      <c r="F69" s="279"/>
      <c r="G69" s="279"/>
      <c r="H69" s="279"/>
      <c r="I69" s="279"/>
      <c r="J69" s="221" t="str">
        <f ca="1">IF(AND('Mapa final'!$AB$43="Alta",'Mapa final'!$AD$43="Moderado"),CONCATENATE("R14C",'Mapa final'!$R$43),"")</f>
        <v/>
      </c>
      <c r="K69" s="222" t="str">
        <f>IF(AND('Mapa final'!$AB$44="Alta",'Mapa final'!$AD$44="Moderado"),CONCATENATE("R14C",'Mapa final'!$R$44),"")</f>
        <v/>
      </c>
      <c r="L69" s="223" t="str">
        <f>IF(AND('Mapa final'!$AB$45="Alta",'Mapa final'!$AD$45="Moderado"),CONCATENATE("R14C",'Mapa final'!$R$45),"")</f>
        <v/>
      </c>
      <c r="M69" s="221" t="str">
        <f ca="1">IF(AND('Mapa final'!$AB$43="Alta",'Mapa final'!$AD$43="Moderado"),CONCATENATE("R14C",'Mapa final'!$R$43),"")</f>
        <v/>
      </c>
      <c r="N69" s="222" t="str">
        <f>IF(AND('Mapa final'!$AB$44="Alta",'Mapa final'!$AD$44="Moderado"),CONCATENATE("R14C",'Mapa final'!$R$44),"")</f>
        <v/>
      </c>
      <c r="O69" s="223" t="str">
        <f>IF(AND('Mapa final'!$AB$45="Alta",'Mapa final'!$AD$45="Moderado"),CONCATENATE("R14C",'Mapa final'!$R$45),"")</f>
        <v/>
      </c>
      <c r="P69" s="87" t="str">
        <f ca="1">IF(AND('Mapa final'!$AB$43="Alta",'Mapa final'!$AD$43="Moderado"),CONCATENATE("R14C",'Mapa final'!$R$43),"")</f>
        <v/>
      </c>
      <c r="Q69" s="40" t="str">
        <f>IF(AND('Mapa final'!$AB$44="Alta",'Mapa final'!$AD$44="Moderado"),CONCATENATE("R14C",'Mapa final'!$R$44),"")</f>
        <v/>
      </c>
      <c r="R69" s="88" t="str">
        <f>IF(AND('Mapa final'!$AB$45="Alta",'Mapa final'!$AD$45="Moderado"),CONCATENATE("R14C",'Mapa final'!$R$45),"")</f>
        <v/>
      </c>
      <c r="S69" s="87" t="str">
        <f ca="1">IF(AND('Mapa final'!$AB$43="Alta",'Mapa final'!$AD$43="Mayor"),CONCATENATE("R14C",'Mapa final'!$R$43),"")</f>
        <v/>
      </c>
      <c r="T69" s="40" t="str">
        <f>IF(AND('Mapa final'!$AB$44="Alta",'Mapa final'!$AD$44="Mayor"),CONCATENATE("R14C",'Mapa final'!$R$44),"")</f>
        <v/>
      </c>
      <c r="U69" s="88" t="str">
        <f>IF(AND('Mapa final'!$AB$45="Alta",'Mapa final'!$AD$45="Mayor"),CONCATENATE("R14C",'Mapa final'!$R$45),"")</f>
        <v/>
      </c>
      <c r="V69" s="215" t="str">
        <f ca="1">IF(AND('Mapa final'!$AB$43="Alta",'Mapa final'!$AD$43="Catastrófico"),CONCATENATE("R14C",'Mapa final'!$R$43),"")</f>
        <v/>
      </c>
      <c r="W69" s="216" t="str">
        <f>IF(AND('Mapa final'!$AB$44="Alta",'Mapa final'!$AD$44="Catastrófico"),CONCATENATE("R14C",'Mapa final'!$R$44),"")</f>
        <v/>
      </c>
      <c r="X69" s="217" t="str">
        <f>IF(AND('Mapa final'!$AB$45="Alta",'Mapa final'!$AD$45="Catastrófico"),CONCATENATE("R14C",'Mapa final'!$R$45),"")</f>
        <v/>
      </c>
      <c r="Y69" s="41"/>
      <c r="Z69" s="292"/>
      <c r="AA69" s="293"/>
      <c r="AB69" s="293"/>
      <c r="AC69" s="293"/>
      <c r="AD69" s="293"/>
      <c r="AE69" s="294"/>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309"/>
      <c r="C70" s="310"/>
      <c r="D70" s="311"/>
      <c r="E70" s="284"/>
      <c r="F70" s="279"/>
      <c r="G70" s="279"/>
      <c r="H70" s="279"/>
      <c r="I70" s="279"/>
      <c r="J70" s="221" t="str">
        <f ca="1">IF(AND('Mapa final'!$AB$46="Alta",'Mapa final'!$AD$46="Moderado"),CONCATENATE("R15C",'Mapa final'!$R$46),"")</f>
        <v/>
      </c>
      <c r="K70" s="222" t="str">
        <f>IF(AND('Mapa final'!$AB$47="Alta",'Mapa final'!$AD$47="Moderado"),CONCATENATE("R15C",'Mapa final'!$R$47),"")</f>
        <v/>
      </c>
      <c r="L70" s="223" t="str">
        <f>IF(AND('Mapa final'!$AB$48="Alta",'Mapa final'!$AD$48="Moderado"),CONCATENATE("R15C",'Mapa final'!$R$48),"")</f>
        <v/>
      </c>
      <c r="M70" s="221" t="str">
        <f ca="1">IF(AND('Mapa final'!$AB$46="Alta",'Mapa final'!$AD$46="Moderado"),CONCATENATE("R15C",'Mapa final'!$R$46),"")</f>
        <v/>
      </c>
      <c r="N70" s="222" t="str">
        <f>IF(AND('Mapa final'!$AB$47="Alta",'Mapa final'!$AD$47="Moderado"),CONCATENATE("R15C",'Mapa final'!$R$47),"")</f>
        <v/>
      </c>
      <c r="O70" s="223" t="str">
        <f>IF(AND('Mapa final'!$AB$48="Alta",'Mapa final'!$AD$48="Moderado"),CONCATENATE("R15C",'Mapa final'!$R$48),"")</f>
        <v/>
      </c>
      <c r="P70" s="87" t="str">
        <f ca="1">IF(AND('Mapa final'!$AB$46="Alta",'Mapa final'!$AD$46="Moderado"),CONCATENATE("R15C",'Mapa final'!$R$46),"")</f>
        <v/>
      </c>
      <c r="Q70" s="40" t="str">
        <f>IF(AND('Mapa final'!$AB$47="Alta",'Mapa final'!$AD$47="Moderado"),CONCATENATE("R15C",'Mapa final'!$R$47),"")</f>
        <v/>
      </c>
      <c r="R70" s="88" t="str">
        <f>IF(AND('Mapa final'!$AB$48="Alta",'Mapa final'!$AD$48="Moderado"),CONCATENATE("R15C",'Mapa final'!$R$48),"")</f>
        <v/>
      </c>
      <c r="S70" s="87" t="str">
        <f ca="1">IF(AND('Mapa final'!$AB$46="Alta",'Mapa final'!$AD$46="Mayor"),CONCATENATE("R15C",'Mapa final'!$R$46),"")</f>
        <v/>
      </c>
      <c r="T70" s="40" t="str">
        <f>IF(AND('Mapa final'!$AB$47="Alta",'Mapa final'!$AD$47="Mayor"),CONCATENATE("R15C",'Mapa final'!$R$47),"")</f>
        <v/>
      </c>
      <c r="U70" s="88" t="str">
        <f>IF(AND('Mapa final'!$AB$48="Alta",'Mapa final'!$AD$48="Mayor"),CONCATENATE("R15C",'Mapa final'!$R$48),"")</f>
        <v/>
      </c>
      <c r="V70" s="215" t="str">
        <f ca="1">IF(AND('Mapa final'!$AB$46="Alta",'Mapa final'!$AD$46="Catastrófico"),CONCATENATE("R15C",'Mapa final'!$R$46),"")</f>
        <v/>
      </c>
      <c r="W70" s="216" t="str">
        <f>IF(AND('Mapa final'!$AB$47="Alta",'Mapa final'!$AD$47="Catastrófico"),CONCATENATE("R15C",'Mapa final'!$R$47),"")</f>
        <v/>
      </c>
      <c r="X70" s="217" t="str">
        <f>IF(AND('Mapa final'!$AB$48="Alta",'Mapa final'!$AD$48="Catastrófico"),CONCATENATE("R15C",'Mapa final'!$R$48),"")</f>
        <v/>
      </c>
      <c r="Y70" s="41"/>
      <c r="Z70" s="292"/>
      <c r="AA70" s="293"/>
      <c r="AB70" s="293"/>
      <c r="AC70" s="293"/>
      <c r="AD70" s="293"/>
      <c r="AE70" s="294"/>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309"/>
      <c r="C71" s="310"/>
      <c r="D71" s="311"/>
      <c r="E71" s="284"/>
      <c r="F71" s="279"/>
      <c r="G71" s="279"/>
      <c r="H71" s="279"/>
      <c r="I71" s="279"/>
      <c r="J71" s="221" t="str">
        <f ca="1">IF(AND('Mapa final'!$AB$49="Alta",'Mapa final'!$AD$49="Moderado"),CONCATENATE("R16C",'Mapa final'!$R$49),"")</f>
        <v/>
      </c>
      <c r="K71" s="222" t="str">
        <f>IF(AND('Mapa final'!$AB$50="Alta",'Mapa final'!$AD$50="Moderado"),CONCATENATE("R16C",'Mapa final'!$R$50),"")</f>
        <v/>
      </c>
      <c r="L71" s="223" t="str">
        <f>IF(AND('Mapa final'!$AB$51="Alta",'Mapa final'!$AD$51="Moderado"),CONCATENATE("R16C",'Mapa final'!$R$51),"")</f>
        <v/>
      </c>
      <c r="M71" s="221" t="str">
        <f ca="1">IF(AND('Mapa final'!$AB$49="Alta",'Mapa final'!$AD$49="Moderado"),CONCATENATE("R16C",'Mapa final'!$R$49),"")</f>
        <v/>
      </c>
      <c r="N71" s="222" t="str">
        <f>IF(AND('Mapa final'!$AB$50="Alta",'Mapa final'!$AD$50="Moderado"),CONCATENATE("R16C",'Mapa final'!$R$50),"")</f>
        <v/>
      </c>
      <c r="O71" s="223" t="str">
        <f>IF(AND('Mapa final'!$AB$51="Alta",'Mapa final'!$AD$51="Moderado"),CONCATENATE("R16C",'Mapa final'!$R$51),"")</f>
        <v/>
      </c>
      <c r="P71" s="87" t="str">
        <f ca="1">IF(AND('Mapa final'!$AB$49="Alta",'Mapa final'!$AD$49="Moderado"),CONCATENATE("R16C",'Mapa final'!$R$49),"")</f>
        <v/>
      </c>
      <c r="Q71" s="40" t="str">
        <f>IF(AND('Mapa final'!$AB$50="Alta",'Mapa final'!$AD$50="Moderado"),CONCATENATE("R16C",'Mapa final'!$R$50),"")</f>
        <v/>
      </c>
      <c r="R71" s="88" t="str">
        <f>IF(AND('Mapa final'!$AB$51="Alta",'Mapa final'!$AD$51="Moderado"),CONCATENATE("R16C",'Mapa final'!$R$51),"")</f>
        <v/>
      </c>
      <c r="S71" s="87" t="str">
        <f ca="1">IF(AND('Mapa final'!$AB$49="Alta",'Mapa final'!$AD$49="Mayor"),CONCATENATE("R16C",'Mapa final'!$R$49),"")</f>
        <v/>
      </c>
      <c r="T71" s="40" t="str">
        <f>IF(AND('Mapa final'!$AB$50="Alta",'Mapa final'!$AD$50="Mayor"),CONCATENATE("R16C",'Mapa final'!$R$50),"")</f>
        <v/>
      </c>
      <c r="U71" s="88" t="str">
        <f>IF(AND('Mapa final'!$AB$51="Alta",'Mapa final'!$AD$51="Mayor"),CONCATENATE("R16C",'Mapa final'!$R$51),"")</f>
        <v/>
      </c>
      <c r="V71" s="215" t="str">
        <f ca="1">IF(AND('Mapa final'!$AB$49="Alta",'Mapa final'!$AD$49="Catastrófico"),CONCATENATE("R16C",'Mapa final'!$R$49),"")</f>
        <v/>
      </c>
      <c r="W71" s="216" t="str">
        <f>IF(AND('Mapa final'!$AB$50="Alta",'Mapa final'!$AD$50="Catastrófico"),CONCATENATE("R16C",'Mapa final'!$R$50),"")</f>
        <v/>
      </c>
      <c r="X71" s="217" t="str">
        <f>IF(AND('Mapa final'!$AB$51="Alta",'Mapa final'!$AD$51="Catastrófico"),CONCATENATE("R16C",'Mapa final'!$R$51),"")</f>
        <v/>
      </c>
      <c r="Y71" s="41"/>
      <c r="Z71" s="292"/>
      <c r="AA71" s="293"/>
      <c r="AB71" s="293"/>
      <c r="AC71" s="293"/>
      <c r="AD71" s="293"/>
      <c r="AE71" s="294"/>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309"/>
      <c r="C72" s="310"/>
      <c r="D72" s="311"/>
      <c r="E72" s="284"/>
      <c r="F72" s="279"/>
      <c r="G72" s="279"/>
      <c r="H72" s="279"/>
      <c r="I72" s="279"/>
      <c r="J72" s="221" t="str">
        <f ca="1">IF(AND('Mapa final'!$AB$52="Alta",'Mapa final'!$AD$52="Moderado"),CONCATENATE("R17",'Mapa final'!$R$52),"")</f>
        <v/>
      </c>
      <c r="K72" s="222" t="str">
        <f>IF(AND('Mapa final'!$AB$53="Alta",'Mapa final'!$AD$53="Moderado"),CONCATENATE("R17C",'Mapa final'!$R$53),"")</f>
        <v/>
      </c>
      <c r="L72" s="223" t="str">
        <f>IF(AND('Mapa final'!$AB$54="Alta",'Mapa final'!$AD$54="Moderado"),CONCATENATE("R17C",'Mapa final'!$R$54),"")</f>
        <v/>
      </c>
      <c r="M72" s="221" t="str">
        <f ca="1">IF(AND('Mapa final'!$AB$52="Alta",'Mapa final'!$AD$52="Moderado"),CONCATENATE("R17",'Mapa final'!$R$52),"")</f>
        <v/>
      </c>
      <c r="N72" s="222" t="str">
        <f>IF(AND('Mapa final'!$AB$53="Alta",'Mapa final'!$AD$53="Moderado"),CONCATENATE("R17C",'Mapa final'!$R$53),"")</f>
        <v/>
      </c>
      <c r="O72" s="223" t="str">
        <f>IF(AND('Mapa final'!$AB$54="Alta",'Mapa final'!$AD$54="Moderado"),CONCATENATE("R17C",'Mapa final'!$R$54),"")</f>
        <v/>
      </c>
      <c r="P72" s="87" t="str">
        <f ca="1">IF(AND('Mapa final'!$AB$52="Alta",'Mapa final'!$AD$52="Moderado"),CONCATENATE("R17",'Mapa final'!$R$52),"")</f>
        <v/>
      </c>
      <c r="Q72" s="40" t="str">
        <f>IF(AND('Mapa final'!$AB$53="Alta",'Mapa final'!$AD$53="Moderado"),CONCATENATE("R17C",'Mapa final'!$R$53),"")</f>
        <v/>
      </c>
      <c r="R72" s="88" t="str">
        <f>IF(AND('Mapa final'!$AB$54="Alta",'Mapa final'!$AD$54="Moderado"),CONCATENATE("R17C",'Mapa final'!$R$54),"")</f>
        <v/>
      </c>
      <c r="S72" s="87" t="str">
        <f ca="1">IF(AND('Mapa final'!$AB$52="Alta",'Mapa final'!$AD$52="Mayor"),CONCATENATE("R17",'Mapa final'!$R$52),"")</f>
        <v/>
      </c>
      <c r="T72" s="40" t="str">
        <f>IF(AND('Mapa final'!$AB$53="Alta",'Mapa final'!$AD$53="Mayor"),CONCATENATE("R17C",'Mapa final'!$R$53),"")</f>
        <v/>
      </c>
      <c r="U72" s="88" t="str">
        <f>IF(AND('Mapa final'!$AB$54="Alta",'Mapa final'!$AD$54="Mayor"),CONCATENATE("R17C",'Mapa final'!$R$54),"")</f>
        <v/>
      </c>
      <c r="V72" s="215" t="str">
        <f ca="1">IF(AND('Mapa final'!$AB$52="Alta",'Mapa final'!$AD$52="Catastrófico"),CONCATENATE("R17",'Mapa final'!$R$52),"")</f>
        <v/>
      </c>
      <c r="W72" s="216" t="str">
        <f>IF(AND('Mapa final'!$AB$53="Alta",'Mapa final'!$AD$53="Catastrófico"),CONCATENATE("R17C",'Mapa final'!$R$53),"")</f>
        <v/>
      </c>
      <c r="X72" s="217" t="str">
        <f>IF(AND('Mapa final'!$AB$54="Alta",'Mapa final'!$AD$54="Catastrófico"),CONCATENATE("R17C",'Mapa final'!$R$54),"")</f>
        <v/>
      </c>
      <c r="Y72" s="41"/>
      <c r="Z72" s="292"/>
      <c r="AA72" s="293"/>
      <c r="AB72" s="293"/>
      <c r="AC72" s="293"/>
      <c r="AD72" s="293"/>
      <c r="AE72" s="294"/>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309"/>
      <c r="C73" s="310"/>
      <c r="D73" s="311"/>
      <c r="E73" s="284"/>
      <c r="F73" s="279"/>
      <c r="G73" s="279"/>
      <c r="H73" s="279"/>
      <c r="I73" s="279"/>
      <c r="J73" s="221" t="str">
        <f ca="1">IF(AND('Mapa final'!$AB$55="Alta",'Mapa final'!$AD$55="Moderado"),CONCATENATE("R18C",'Mapa final'!$R$55),"")</f>
        <v/>
      </c>
      <c r="K73" s="222" t="str">
        <f>IF(AND('Mapa final'!$AB$56="Alta",'Mapa final'!$AD$56="Moderado"),CONCATENATE("R18C",'Mapa final'!$R$56),"")</f>
        <v/>
      </c>
      <c r="L73" s="223" t="str">
        <f>IF(AND('Mapa final'!$AB$57="Alta",'Mapa final'!$AD$57="Moderado"),CONCATENATE("R18C",'Mapa final'!$R$57),"")</f>
        <v/>
      </c>
      <c r="M73" s="221" t="str">
        <f ca="1">IF(AND('Mapa final'!$AB$55="Alta",'Mapa final'!$AD$55="Moderado"),CONCATENATE("R18C",'Mapa final'!$R$55),"")</f>
        <v/>
      </c>
      <c r="N73" s="222" t="str">
        <f>IF(AND('Mapa final'!$AB$56="Alta",'Mapa final'!$AD$56="Moderado"),CONCATENATE("R18C",'Mapa final'!$R$56),"")</f>
        <v/>
      </c>
      <c r="O73" s="223" t="str">
        <f>IF(AND('Mapa final'!$AB$57="Alta",'Mapa final'!$AD$57="Moderado"),CONCATENATE("R18C",'Mapa final'!$R$57),"")</f>
        <v/>
      </c>
      <c r="P73" s="87" t="str">
        <f ca="1">IF(AND('Mapa final'!$AB$55="Alta",'Mapa final'!$AD$55="Moderado"),CONCATENATE("R18C",'Mapa final'!$R$55),"")</f>
        <v/>
      </c>
      <c r="Q73" s="40" t="str">
        <f>IF(AND('Mapa final'!$AB$56="Alta",'Mapa final'!$AD$56="Moderado"),CONCATENATE("R18C",'Mapa final'!$R$56),"")</f>
        <v/>
      </c>
      <c r="R73" s="88" t="str">
        <f>IF(AND('Mapa final'!$AB$57="Alta",'Mapa final'!$AD$57="Moderado"),CONCATENATE("R18C",'Mapa final'!$R$57),"")</f>
        <v/>
      </c>
      <c r="S73" s="87" t="str">
        <f ca="1">IF(AND('Mapa final'!$AB$55="Alta",'Mapa final'!$AD$55="Mayor"),CONCATENATE("R18C",'Mapa final'!$R$55),"")</f>
        <v/>
      </c>
      <c r="T73" s="40" t="str">
        <f>IF(AND('Mapa final'!$AB$56="Alta",'Mapa final'!$AD$56="Mayor"),CONCATENATE("R18C",'Mapa final'!$R$56),"")</f>
        <v/>
      </c>
      <c r="U73" s="88" t="str">
        <f>IF(AND('Mapa final'!$AB$57="Alta",'Mapa final'!$AD$57="Mayor"),CONCATENATE("R18C",'Mapa final'!$R$57),"")</f>
        <v/>
      </c>
      <c r="V73" s="215" t="str">
        <f ca="1">IF(AND('Mapa final'!$AB$55="Alta",'Mapa final'!$AD$55="Catastrófico"),CONCATENATE("R18C",'Mapa final'!$R$55),"")</f>
        <v/>
      </c>
      <c r="W73" s="216" t="str">
        <f>IF(AND('Mapa final'!$AB$56="Alta",'Mapa final'!$AD$56="Catastrófico"),CONCATENATE("R18C",'Mapa final'!$R$56),"")</f>
        <v/>
      </c>
      <c r="X73" s="217" t="str">
        <f>IF(AND('Mapa final'!$AB$57="Alta",'Mapa final'!$AD$57="Catastrófico"),CONCATENATE("R18C",'Mapa final'!$R$57),"")</f>
        <v/>
      </c>
      <c r="Y73" s="41"/>
      <c r="Z73" s="292"/>
      <c r="AA73" s="293"/>
      <c r="AB73" s="293"/>
      <c r="AC73" s="293"/>
      <c r="AD73" s="293"/>
      <c r="AE73" s="294"/>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309"/>
      <c r="C74" s="310"/>
      <c r="D74" s="311"/>
      <c r="E74" s="284"/>
      <c r="F74" s="279"/>
      <c r="G74" s="279"/>
      <c r="H74" s="279"/>
      <c r="I74" s="279"/>
      <c r="J74" s="221" t="str">
        <f ca="1">IF(AND('Mapa final'!$AB$58="Alta",'Mapa final'!$AD$58="Moderado"),CONCATENATE("R19C",'Mapa final'!$R$58),"")</f>
        <v/>
      </c>
      <c r="K74" s="222" t="str">
        <f>IF(AND('Mapa final'!$AB$59="Alta",'Mapa final'!$AD$59="Moderado"),CONCATENATE("R19C",'Mapa final'!$R$59),"")</f>
        <v/>
      </c>
      <c r="L74" s="223" t="str">
        <f>IF(AND('Mapa final'!$AB$60="Alta",'Mapa final'!$AD$60="Moderado"),CONCATENATE("R19C",'Mapa final'!$R$60),"")</f>
        <v/>
      </c>
      <c r="M74" s="221" t="str">
        <f ca="1">IF(AND('Mapa final'!$AB$58="Alta",'Mapa final'!$AD$58="Moderado"),CONCATENATE("R19C",'Mapa final'!$R$58),"")</f>
        <v/>
      </c>
      <c r="N74" s="222" t="str">
        <f>IF(AND('Mapa final'!$AB$59="Alta",'Mapa final'!$AD$59="Moderado"),CONCATENATE("R19C",'Mapa final'!$R$59),"")</f>
        <v/>
      </c>
      <c r="O74" s="223" t="str">
        <f>IF(AND('Mapa final'!$AB$60="Alta",'Mapa final'!$AD$60="Moderado"),CONCATENATE("R19C",'Mapa final'!$R$60),"")</f>
        <v/>
      </c>
      <c r="P74" s="87" t="str">
        <f ca="1">IF(AND('Mapa final'!$AB$58="Alta",'Mapa final'!$AD$58="Moderado"),CONCATENATE("R19C",'Mapa final'!$R$58),"")</f>
        <v/>
      </c>
      <c r="Q74" s="40" t="str">
        <f>IF(AND('Mapa final'!$AB$59="Alta",'Mapa final'!$AD$59="Moderado"),CONCATENATE("R19C",'Mapa final'!$R$59),"")</f>
        <v/>
      </c>
      <c r="R74" s="88" t="str">
        <f>IF(AND('Mapa final'!$AB$60="Alta",'Mapa final'!$AD$60="Moderado"),CONCATENATE("R19C",'Mapa final'!$R$60),"")</f>
        <v/>
      </c>
      <c r="S74" s="87" t="str">
        <f ca="1">IF(AND('Mapa final'!$AB$58="Alta",'Mapa final'!$AD$58="Mayor"),CONCATENATE("R19C",'Mapa final'!$R$58),"")</f>
        <v/>
      </c>
      <c r="T74" s="40" t="str">
        <f>IF(AND('Mapa final'!$AB$59="Alta",'Mapa final'!$AD$59="Mayor"),CONCATENATE("R19C",'Mapa final'!$R$59),"")</f>
        <v/>
      </c>
      <c r="U74" s="88" t="str">
        <f>IF(AND('Mapa final'!$AB$60="Alta",'Mapa final'!$AD$60="Mayor"),CONCATENATE("R19C",'Mapa final'!$R$60),"")</f>
        <v/>
      </c>
      <c r="V74" s="215" t="str">
        <f ca="1">IF(AND('Mapa final'!$AB$58="Alta",'Mapa final'!$AD$58="Catastrófico"),CONCATENATE("R19C",'Mapa final'!$R$58),"")</f>
        <v/>
      </c>
      <c r="W74" s="216" t="str">
        <f>IF(AND('Mapa final'!$AB$59="Alta",'Mapa final'!$AD$59="Catastrófico"),CONCATENATE("R19C",'Mapa final'!$R$59),"")</f>
        <v/>
      </c>
      <c r="X74" s="217" t="str">
        <f>IF(AND('Mapa final'!$AB$60="Alta",'Mapa final'!$AD$60="Catastrófico"),CONCATENATE("R19C",'Mapa final'!$R$60),"")</f>
        <v/>
      </c>
      <c r="Y74" s="41"/>
      <c r="Z74" s="292"/>
      <c r="AA74" s="293"/>
      <c r="AB74" s="293"/>
      <c r="AC74" s="293"/>
      <c r="AD74" s="293"/>
      <c r="AE74" s="294"/>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309"/>
      <c r="C75" s="310"/>
      <c r="D75" s="311"/>
      <c r="E75" s="284"/>
      <c r="F75" s="279"/>
      <c r="G75" s="279"/>
      <c r="H75" s="279"/>
      <c r="I75" s="279"/>
      <c r="J75" s="221" t="str">
        <f ca="1">IF(AND('Mapa final'!$AB$61="Alta",'Mapa final'!$AD$61="Moderado"),CONCATENATE("R20C",'Mapa final'!$R$61),"")</f>
        <v/>
      </c>
      <c r="K75" s="222" t="str">
        <f>IF(AND('Mapa final'!$AB$62="Alta",'Mapa final'!$AD$62="Moderado"),CONCATENATE("R20C",'Mapa final'!$R$62),"")</f>
        <v/>
      </c>
      <c r="L75" s="223" t="str">
        <f>IF(AND('Mapa final'!$AB$63="Alta",'Mapa final'!$AD$63="Moderado"),CONCATENATE("R20C",'Mapa final'!$R$63),"")</f>
        <v/>
      </c>
      <c r="M75" s="221" t="str">
        <f ca="1">IF(AND('Mapa final'!$AB$61="Alta",'Mapa final'!$AD$61="Moderado"),CONCATENATE("R20C",'Mapa final'!$R$61),"")</f>
        <v/>
      </c>
      <c r="N75" s="222" t="str">
        <f>IF(AND('Mapa final'!$AB$62="Alta",'Mapa final'!$AD$62="Moderado"),CONCATENATE("R20C",'Mapa final'!$R$62),"")</f>
        <v/>
      </c>
      <c r="O75" s="223" t="str">
        <f>IF(AND('Mapa final'!$AB$63="Alta",'Mapa final'!$AD$63="Moderado"),CONCATENATE("R20C",'Mapa final'!$R$63),"")</f>
        <v/>
      </c>
      <c r="P75" s="87" t="str">
        <f ca="1">IF(AND('Mapa final'!$AB$61="Alta",'Mapa final'!$AD$61="Moderado"),CONCATENATE("R20C",'Mapa final'!$R$61),"")</f>
        <v/>
      </c>
      <c r="Q75" s="40" t="str">
        <f>IF(AND('Mapa final'!$AB$62="Alta",'Mapa final'!$AD$62="Moderado"),CONCATENATE("R20C",'Mapa final'!$R$62),"")</f>
        <v/>
      </c>
      <c r="R75" s="88" t="str">
        <f>IF(AND('Mapa final'!$AB$63="Alta",'Mapa final'!$AD$63="Moderado"),CONCATENATE("R20C",'Mapa final'!$R$63),"")</f>
        <v/>
      </c>
      <c r="S75" s="87" t="str">
        <f ca="1">IF(AND('Mapa final'!$AB$61="Alta",'Mapa final'!$AD$61="Mayor"),CONCATENATE("R20C",'Mapa final'!$R$61),"")</f>
        <v/>
      </c>
      <c r="T75" s="40" t="str">
        <f>IF(AND('Mapa final'!$AB$62="Alta",'Mapa final'!$AD$62="Mayor"),CONCATENATE("R20C",'Mapa final'!$R$62),"")</f>
        <v/>
      </c>
      <c r="U75" s="88" t="str">
        <f>IF(AND('Mapa final'!$AB$63="Alta",'Mapa final'!$AD$63="Mayor"),CONCATENATE("R20C",'Mapa final'!$R$63),"")</f>
        <v/>
      </c>
      <c r="V75" s="215" t="str">
        <f ca="1">IF(AND('Mapa final'!$AB$61="Alta",'Mapa final'!$AD$61="Catastrófico"),CONCATENATE("R20C",'Mapa final'!$R$61),"")</f>
        <v/>
      </c>
      <c r="W75" s="216" t="str">
        <f>IF(AND('Mapa final'!$AB$62="Alta",'Mapa final'!$AD$62="Catastrófico"),CONCATENATE("R20C",'Mapa final'!$R$62),"")</f>
        <v/>
      </c>
      <c r="X75" s="217" t="str">
        <f>IF(AND('Mapa final'!$AB$63="Alta",'Mapa final'!$AD$63="Catastrófico"),CONCATENATE("R20C",'Mapa final'!$R$63),"")</f>
        <v/>
      </c>
      <c r="Y75" s="41"/>
      <c r="Z75" s="292"/>
      <c r="AA75" s="293"/>
      <c r="AB75" s="293"/>
      <c r="AC75" s="293"/>
      <c r="AD75" s="293"/>
      <c r="AE75" s="294"/>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309"/>
      <c r="C76" s="310"/>
      <c r="D76" s="311"/>
      <c r="E76" s="284"/>
      <c r="F76" s="279"/>
      <c r="G76" s="279"/>
      <c r="H76" s="279"/>
      <c r="I76" s="279"/>
      <c r="J76" s="221" t="str">
        <f ca="1">IF(AND('Mapa final'!$AB$64="Alta",'Mapa final'!$AD$64="Moderado"),CONCATENATE("R21C",'Mapa final'!$R$64),"")</f>
        <v/>
      </c>
      <c r="K76" s="222" t="str">
        <f>IF(AND('Mapa final'!$AB$65="Alta",'Mapa final'!$AD$65="Moderado"),CONCATENATE("R21C",'Mapa final'!$R$65),"")</f>
        <v/>
      </c>
      <c r="L76" s="223" t="str">
        <f>IF(AND('Mapa final'!$AB$66="Alta",'Mapa final'!$AD$66="Moderado"),CONCATENATE("R21C",'Mapa final'!$R$66),"")</f>
        <v/>
      </c>
      <c r="M76" s="221" t="str">
        <f ca="1">IF(AND('Mapa final'!$AB$64="Alta",'Mapa final'!$AD$64="Moderado"),CONCATENATE("R21C",'Mapa final'!$R$64),"")</f>
        <v/>
      </c>
      <c r="N76" s="222" t="str">
        <f>IF(AND('Mapa final'!$AB$65="Alta",'Mapa final'!$AD$65="Moderado"),CONCATENATE("R21C",'Mapa final'!$R$65),"")</f>
        <v/>
      </c>
      <c r="O76" s="223" t="str">
        <f>IF(AND('Mapa final'!$AB$66="Alta",'Mapa final'!$AD$66="Moderado"),CONCATENATE("R21C",'Mapa final'!$R$66),"")</f>
        <v/>
      </c>
      <c r="P76" s="87" t="str">
        <f ca="1">IF(AND('Mapa final'!$AB$64="Alta",'Mapa final'!$AD$64="Moderado"),CONCATENATE("R21C",'Mapa final'!$R$64),"")</f>
        <v/>
      </c>
      <c r="Q76" s="40" t="str">
        <f>IF(AND('Mapa final'!$AB$65="Alta",'Mapa final'!$AD$65="Moderado"),CONCATENATE("R21C",'Mapa final'!$R$65),"")</f>
        <v/>
      </c>
      <c r="R76" s="88" t="str">
        <f>IF(AND('Mapa final'!$AB$66="Alta",'Mapa final'!$AD$66="Moderado"),CONCATENATE("R21C",'Mapa final'!$R$66),"")</f>
        <v/>
      </c>
      <c r="S76" s="87" t="str">
        <f ca="1">IF(AND('Mapa final'!$AB$64="Alta",'Mapa final'!$AD$64="Mayor"),CONCATENATE("R21C",'Mapa final'!$R$64),"")</f>
        <v/>
      </c>
      <c r="T76" s="40" t="str">
        <f>IF(AND('Mapa final'!$AB$65="Alta",'Mapa final'!$AD$65="Mayor"),CONCATENATE("R21C",'Mapa final'!$R$65),"")</f>
        <v/>
      </c>
      <c r="U76" s="88" t="str">
        <f>IF(AND('Mapa final'!$AB$66="Alta",'Mapa final'!$AD$66="Mayor"),CONCATENATE("R21C",'Mapa final'!$R$66),"")</f>
        <v/>
      </c>
      <c r="V76" s="215" t="str">
        <f ca="1">IF(AND('Mapa final'!$AB$64="Alta",'Mapa final'!$AD$64="Catastrófico"),CONCATENATE("R21C",'Mapa final'!$R$64),"")</f>
        <v/>
      </c>
      <c r="W76" s="216" t="str">
        <f>IF(AND('Mapa final'!$AB$65="Alta",'Mapa final'!$AD$65="Catastrófico"),CONCATENATE("R21C",'Mapa final'!$R$65),"")</f>
        <v/>
      </c>
      <c r="X76" s="217" t="str">
        <f>IF(AND('Mapa final'!$AB$66="Alta",'Mapa final'!$AD$66="Catastrófico"),CONCATENATE("R21C",'Mapa final'!$R$66),"")</f>
        <v/>
      </c>
      <c r="Y76" s="41"/>
      <c r="Z76" s="292"/>
      <c r="AA76" s="293"/>
      <c r="AB76" s="293"/>
      <c r="AC76" s="293"/>
      <c r="AD76" s="293"/>
      <c r="AE76" s="294"/>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309"/>
      <c r="C77" s="310"/>
      <c r="D77" s="311"/>
      <c r="E77" s="284"/>
      <c r="F77" s="279"/>
      <c r="G77" s="279"/>
      <c r="H77" s="279"/>
      <c r="I77" s="279"/>
      <c r="J77" s="221" t="str">
        <f ca="1">IF(AND('Mapa final'!$AB$67="Alta",'Mapa final'!$AD$67="Moderado"),CONCATENATE("R22C",'Mapa final'!$R$67),"")</f>
        <v/>
      </c>
      <c r="K77" s="222" t="str">
        <f>IF(AND('Mapa final'!$AB$68="Alta",'Mapa final'!$AD$68="Moderado"),CONCATENATE("R22C",'Mapa final'!$R$68),"")</f>
        <v/>
      </c>
      <c r="L77" s="223" t="str">
        <f>IF(AND('Mapa final'!$AB$69="Alta",'Mapa final'!$AD$69="Moderado"),CONCATENATE("R22C",'Mapa final'!$R$69),"")</f>
        <v/>
      </c>
      <c r="M77" s="221" t="str">
        <f ca="1">IF(AND('Mapa final'!$AB$67="Alta",'Mapa final'!$AD$67="Moderado"),CONCATENATE("R22C",'Mapa final'!$R$67),"")</f>
        <v/>
      </c>
      <c r="N77" s="222" t="str">
        <f>IF(AND('Mapa final'!$AB$68="Alta",'Mapa final'!$AD$68="Moderado"),CONCATENATE("R22C",'Mapa final'!$R$68),"")</f>
        <v/>
      </c>
      <c r="O77" s="223" t="str">
        <f>IF(AND('Mapa final'!$AB$69="Alta",'Mapa final'!$AD$69="Moderado"),CONCATENATE("R22C",'Mapa final'!$R$69),"")</f>
        <v/>
      </c>
      <c r="P77" s="87" t="str">
        <f ca="1">IF(AND('Mapa final'!$AB$67="Alta",'Mapa final'!$AD$67="Moderado"),CONCATENATE("R22C",'Mapa final'!$R$67),"")</f>
        <v/>
      </c>
      <c r="Q77" s="40" t="str">
        <f>IF(AND('Mapa final'!$AB$68="Alta",'Mapa final'!$AD$68="Moderado"),CONCATENATE("R22C",'Mapa final'!$R$68),"")</f>
        <v/>
      </c>
      <c r="R77" s="88" t="str">
        <f>IF(AND('Mapa final'!$AB$69="Alta",'Mapa final'!$AD$69="Moderado"),CONCATENATE("R22C",'Mapa final'!$R$69),"")</f>
        <v/>
      </c>
      <c r="S77" s="87" t="str">
        <f ca="1">IF(AND('Mapa final'!$AB$67="Alta",'Mapa final'!$AD$67="Mayor"),CONCATENATE("R22C",'Mapa final'!$R$67),"")</f>
        <v/>
      </c>
      <c r="T77" s="40" t="str">
        <f>IF(AND('Mapa final'!$AB$68="Alta",'Mapa final'!$AD$68="Mayor"),CONCATENATE("R22C",'Mapa final'!$R$68),"")</f>
        <v/>
      </c>
      <c r="U77" s="88" t="str">
        <f>IF(AND('Mapa final'!$AB$69="Alta",'Mapa final'!$AD$69="Mayor"),CONCATENATE("R22C",'Mapa final'!$R$69),"")</f>
        <v/>
      </c>
      <c r="V77" s="215" t="str">
        <f ca="1">IF(AND('Mapa final'!$AB$67="Alta",'Mapa final'!$AD$67="Catastrófico"),CONCATENATE("R22C",'Mapa final'!$R$67),"")</f>
        <v/>
      </c>
      <c r="W77" s="216" t="str">
        <f>IF(AND('Mapa final'!$AB$68="Alta",'Mapa final'!$AD$68="Catastrófico"),CONCATENATE("R22C",'Mapa final'!$R$68),"")</f>
        <v/>
      </c>
      <c r="X77" s="217" t="str">
        <f>IF(AND('Mapa final'!$AB$69="Alta",'Mapa final'!$AD$69="Catastrófico"),CONCATENATE("R22C",'Mapa final'!$R$69),"")</f>
        <v/>
      </c>
      <c r="Y77" s="41"/>
      <c r="Z77" s="292"/>
      <c r="AA77" s="293"/>
      <c r="AB77" s="293"/>
      <c r="AC77" s="293"/>
      <c r="AD77" s="293"/>
      <c r="AE77" s="294"/>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309"/>
      <c r="C78" s="310"/>
      <c r="D78" s="311"/>
      <c r="E78" s="284"/>
      <c r="F78" s="279"/>
      <c r="G78" s="279"/>
      <c r="H78" s="279"/>
      <c r="I78" s="279"/>
      <c r="J78" s="221" t="str">
        <f ca="1">IF(AND('Mapa final'!$AB$70="Alta",'Mapa final'!$AD$70="Moderado"),CONCATENATE("R23C",'Mapa final'!$R$70),"")</f>
        <v/>
      </c>
      <c r="K78" s="222" t="str">
        <f>IF(AND('Mapa final'!$AB$71="Alta",'Mapa final'!$AD$71="Moderado"),CONCATENATE("R23C",'Mapa final'!$R$71),"")</f>
        <v/>
      </c>
      <c r="L78" s="223" t="str">
        <f>IF(AND('Mapa final'!$AB$72="Alta",'Mapa final'!$AD$72="Moderado"),CONCATENATE("R23C",'Mapa final'!$R$72),"")</f>
        <v/>
      </c>
      <c r="M78" s="221" t="str">
        <f ca="1">IF(AND('Mapa final'!$AB$70="Alta",'Mapa final'!$AD$70="Moderado"),CONCATENATE("R23C",'Mapa final'!$R$70),"")</f>
        <v/>
      </c>
      <c r="N78" s="222" t="str">
        <f>IF(AND('Mapa final'!$AB$71="Alta",'Mapa final'!$AD$71="Moderado"),CONCATENATE("R23C",'Mapa final'!$R$71),"")</f>
        <v/>
      </c>
      <c r="O78" s="223" t="str">
        <f>IF(AND('Mapa final'!$AB$72="Alta",'Mapa final'!$AD$72="Moderado"),CONCATENATE("R23C",'Mapa final'!$R$72),"")</f>
        <v/>
      </c>
      <c r="P78" s="87" t="str">
        <f ca="1">IF(AND('Mapa final'!$AB$70="Alta",'Mapa final'!$AD$70="Moderado"),CONCATENATE("R23C",'Mapa final'!$R$70),"")</f>
        <v/>
      </c>
      <c r="Q78" s="40" t="str">
        <f>IF(AND('Mapa final'!$AB$71="Alta",'Mapa final'!$AD$71="Moderado"),CONCATENATE("R23C",'Mapa final'!$R$71),"")</f>
        <v/>
      </c>
      <c r="R78" s="88" t="str">
        <f>IF(AND('Mapa final'!$AB$72="Alta",'Mapa final'!$AD$72="Moderado"),CONCATENATE("R23C",'Mapa final'!$R$72),"")</f>
        <v/>
      </c>
      <c r="S78" s="87" t="str">
        <f ca="1">IF(AND('Mapa final'!$AB$70="Alta",'Mapa final'!$AD$70="Mayor"),CONCATENATE("R23C",'Mapa final'!$R$70),"")</f>
        <v/>
      </c>
      <c r="T78" s="40" t="str">
        <f>IF(AND('Mapa final'!$AB$71="Alta",'Mapa final'!$AD$71="Mayor"),CONCATENATE("R23C",'Mapa final'!$R$71),"")</f>
        <v/>
      </c>
      <c r="U78" s="88" t="str">
        <f>IF(AND('Mapa final'!$AB$72="Alta",'Mapa final'!$AD$72="Mayor"),CONCATENATE("R23C",'Mapa final'!$R$72),"")</f>
        <v/>
      </c>
      <c r="V78" s="215" t="str">
        <f ca="1">IF(AND('Mapa final'!$AB$70="Alta",'Mapa final'!$AD$70="Catastrófico"),CONCATENATE("R23C",'Mapa final'!$R$70),"")</f>
        <v/>
      </c>
      <c r="W78" s="216" t="str">
        <f>IF(AND('Mapa final'!$AB$71="Alta",'Mapa final'!$AD$71="Catastrófico"),CONCATENATE("R23C",'Mapa final'!$R$71),"")</f>
        <v/>
      </c>
      <c r="X78" s="217" t="str">
        <f>IF(AND('Mapa final'!$AB$72="Alta",'Mapa final'!$AD$72="Catastrófico"),CONCATENATE("R23C",'Mapa final'!$R$72),"")</f>
        <v/>
      </c>
      <c r="Y78" s="41"/>
      <c r="Z78" s="292"/>
      <c r="AA78" s="293"/>
      <c r="AB78" s="293"/>
      <c r="AC78" s="293"/>
      <c r="AD78" s="293"/>
      <c r="AE78" s="294"/>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309"/>
      <c r="C79" s="310"/>
      <c r="D79" s="311"/>
      <c r="E79" s="284"/>
      <c r="F79" s="279"/>
      <c r="G79" s="279"/>
      <c r="H79" s="279"/>
      <c r="I79" s="279"/>
      <c r="J79" s="221" t="str">
        <f ca="1">IF(AND('Mapa final'!$AB$73="Alta",'Mapa final'!$AD$73="Moderado"),CONCATENATE("R24C",'Mapa final'!$R$73),"")</f>
        <v/>
      </c>
      <c r="K79" s="222" t="str">
        <f>IF(AND('Mapa final'!$AB$74="Alta",'Mapa final'!$AD$74="Moderado"),CONCATENATE("R24C",'Mapa final'!$R$74),"")</f>
        <v/>
      </c>
      <c r="L79" s="223" t="str">
        <f>IF(AND('Mapa final'!$AB$75="Alta",'Mapa final'!$AD$75="Moderado"),CONCATENATE("R24C",'Mapa final'!$R$75),"")</f>
        <v/>
      </c>
      <c r="M79" s="221" t="str">
        <f ca="1">IF(AND('Mapa final'!$AB$73="Alta",'Mapa final'!$AD$73="Moderado"),CONCATENATE("R24C",'Mapa final'!$R$73),"")</f>
        <v/>
      </c>
      <c r="N79" s="222" t="str">
        <f>IF(AND('Mapa final'!$AB$74="Alta",'Mapa final'!$AD$74="Moderado"),CONCATENATE("R24C",'Mapa final'!$R$74),"")</f>
        <v/>
      </c>
      <c r="O79" s="223" t="str">
        <f>IF(AND('Mapa final'!$AB$75="Alta",'Mapa final'!$AD$75="Moderado"),CONCATENATE("R24C",'Mapa final'!$R$75),"")</f>
        <v/>
      </c>
      <c r="P79" s="87" t="str">
        <f ca="1">IF(AND('Mapa final'!$AB$73="Alta",'Mapa final'!$AD$73="Moderado"),CONCATENATE("R24C",'Mapa final'!$R$73),"")</f>
        <v/>
      </c>
      <c r="Q79" s="40" t="str">
        <f>IF(AND('Mapa final'!$AB$74="Alta",'Mapa final'!$AD$74="Moderado"),CONCATENATE("R24C",'Mapa final'!$R$74),"")</f>
        <v/>
      </c>
      <c r="R79" s="88" t="str">
        <f>IF(AND('Mapa final'!$AB$75="Alta",'Mapa final'!$AD$75="Moderado"),CONCATENATE("R24C",'Mapa final'!$R$75),"")</f>
        <v/>
      </c>
      <c r="S79" s="87" t="str">
        <f ca="1">IF(AND('Mapa final'!$AB$73="Alta",'Mapa final'!$AD$73="Mayor"),CONCATENATE("R24C",'Mapa final'!$R$73),"")</f>
        <v/>
      </c>
      <c r="T79" s="40" t="str">
        <f>IF(AND('Mapa final'!$AB$74="Alta",'Mapa final'!$AD$74="Mayor"),CONCATENATE("R24C",'Mapa final'!$R$74),"")</f>
        <v/>
      </c>
      <c r="U79" s="88" t="str">
        <f>IF(AND('Mapa final'!$AB$75="Alta",'Mapa final'!$AD$75="Mayor"),CONCATENATE("R24C",'Mapa final'!$R$75),"")</f>
        <v/>
      </c>
      <c r="V79" s="215" t="str">
        <f ca="1">IF(AND('Mapa final'!$AB$73="Alta",'Mapa final'!$AD$73="Catastrófico"),CONCATENATE("R24C",'Mapa final'!$R$73),"")</f>
        <v/>
      </c>
      <c r="W79" s="216" t="str">
        <f>IF(AND('Mapa final'!$AB$74="Alta",'Mapa final'!$AD$74="Catastrófico"),CONCATENATE("R24C",'Mapa final'!$R$74),"")</f>
        <v/>
      </c>
      <c r="X79" s="217" t="str">
        <f>IF(AND('Mapa final'!$AB$75="Alta",'Mapa final'!$AD$75="Catastrófico"),CONCATENATE("R24C",'Mapa final'!$R$75),"")</f>
        <v/>
      </c>
      <c r="Y79" s="41"/>
      <c r="Z79" s="292"/>
      <c r="AA79" s="293"/>
      <c r="AB79" s="293"/>
      <c r="AC79" s="293"/>
      <c r="AD79" s="293"/>
      <c r="AE79" s="294"/>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309"/>
      <c r="C80" s="310"/>
      <c r="D80" s="311"/>
      <c r="E80" s="284"/>
      <c r="F80" s="279"/>
      <c r="G80" s="279"/>
      <c r="H80" s="279"/>
      <c r="I80" s="279"/>
      <c r="J80" s="221" t="str">
        <f ca="1">IF(AND('Mapa final'!$AB$76="Alta",'Mapa final'!$AD$76="Moderado"),CONCATENATE("R25C",'Mapa final'!$R$76),"")</f>
        <v/>
      </c>
      <c r="K80" s="222" t="str">
        <f ca="1">IF(AND('Mapa final'!$AB$77="Alta",'Mapa final'!$AD$77="Moderado"),CONCATENATE("R25C",'Mapa final'!$R$77),"")</f>
        <v/>
      </c>
      <c r="L80" s="223" t="str">
        <f ca="1">IF(AND('Mapa final'!$AB$78="Alta",'Mapa final'!$AD$78="Moderado"),CONCATENATE("R25C",'Mapa final'!$R$78),"")</f>
        <v/>
      </c>
      <c r="M80" s="221" t="str">
        <f ca="1">IF(AND('Mapa final'!$AB$76="Alta",'Mapa final'!$AD$76="Moderado"),CONCATENATE("R25C",'Mapa final'!$R$76),"")</f>
        <v/>
      </c>
      <c r="N80" s="222" t="str">
        <f ca="1">IF(AND('Mapa final'!$AB$77="Alta",'Mapa final'!$AD$77="Moderado"),CONCATENATE("R25C",'Mapa final'!$R$77),"")</f>
        <v/>
      </c>
      <c r="O80" s="223" t="str">
        <f ca="1">IF(AND('Mapa final'!$AB$78="Alta",'Mapa final'!$AD$78="Moderado"),CONCATENATE("R25C",'Mapa final'!$R$78),"")</f>
        <v/>
      </c>
      <c r="P80" s="87" t="str">
        <f ca="1">IF(AND('Mapa final'!$AB$76="Alta",'Mapa final'!$AD$76="Moderado"),CONCATENATE("R25C",'Mapa final'!$R$76),"")</f>
        <v/>
      </c>
      <c r="Q80" s="40" t="str">
        <f ca="1">IF(AND('Mapa final'!$AB$77="Alta",'Mapa final'!$AD$77="Moderado"),CONCATENATE("R25C",'Mapa final'!$R$77),"")</f>
        <v/>
      </c>
      <c r="R80" s="88" t="str">
        <f ca="1">IF(AND('Mapa final'!$AB$78="Alta",'Mapa final'!$AD$78="Moderado"),CONCATENATE("R25C",'Mapa final'!$R$78),"")</f>
        <v/>
      </c>
      <c r="S80" s="87" t="str">
        <f ca="1">IF(AND('Mapa final'!$AB$76="Alta",'Mapa final'!$AD$76="Mayor"),CONCATENATE("R25C",'Mapa final'!$R$76),"")</f>
        <v/>
      </c>
      <c r="T80" s="40" t="str">
        <f ca="1">IF(AND('Mapa final'!$AB$77="Alta",'Mapa final'!$AD$77="Mayor"),CONCATENATE("R25C",'Mapa final'!$R$77),"")</f>
        <v/>
      </c>
      <c r="U80" s="88" t="str">
        <f ca="1">IF(AND('Mapa final'!$AB$78="Alta",'Mapa final'!$AD$78="Mayor"),CONCATENATE("R25C",'Mapa final'!$R$78),"")</f>
        <v/>
      </c>
      <c r="V80" s="215" t="str">
        <f ca="1">IF(AND('Mapa final'!$AB$76="Alta",'Mapa final'!$AD$76="Catastrófico"),CONCATENATE("R25C",'Mapa final'!$R$76),"")</f>
        <v/>
      </c>
      <c r="W80" s="216" t="str">
        <f ca="1">IF(AND('Mapa final'!$AB$77="Alta",'Mapa final'!$AD$77="Catastrófico"),CONCATENATE("R25C",'Mapa final'!$R$77),"")</f>
        <v/>
      </c>
      <c r="X80" s="217" t="str">
        <f ca="1">IF(AND('Mapa final'!$AB$78="Alta",'Mapa final'!$AD$78="Catastrófico"),CONCATENATE("R25C",'Mapa final'!$R$78),"")</f>
        <v/>
      </c>
      <c r="Y80" s="41"/>
      <c r="Z80" s="292"/>
      <c r="AA80" s="293"/>
      <c r="AB80" s="293"/>
      <c r="AC80" s="293"/>
      <c r="AD80" s="293"/>
      <c r="AE80" s="294"/>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309"/>
      <c r="C81" s="310"/>
      <c r="D81" s="311"/>
      <c r="E81" s="284"/>
      <c r="F81" s="279"/>
      <c r="G81" s="279"/>
      <c r="H81" s="279"/>
      <c r="I81" s="279"/>
      <c r="J81" s="221" t="str">
        <f ca="1">IF(AND('Mapa final'!$AB$79="Alta",'Mapa final'!$AD$79="Moderado"),CONCATENATE("R26C",'Mapa final'!$R$79),"")</f>
        <v/>
      </c>
      <c r="K81" s="222" t="str">
        <f>IF(AND('Mapa final'!$AB$80="Alta",'Mapa final'!$AD$80="Moderado"),CONCATENATE("R26C",'Mapa final'!$R$80),"")</f>
        <v/>
      </c>
      <c r="L81" s="223" t="str">
        <f>IF(AND('Mapa final'!$AB$81="Alta",'Mapa final'!$AD$81="Moderado"),CONCATENATE("R26C",'Mapa final'!$R$81),"")</f>
        <v/>
      </c>
      <c r="M81" s="221" t="str">
        <f ca="1">IF(AND('Mapa final'!$AB$79="Alta",'Mapa final'!$AD$79="Moderado"),CONCATENATE("R26C",'Mapa final'!$R$79),"")</f>
        <v/>
      </c>
      <c r="N81" s="222" t="str">
        <f>IF(AND('Mapa final'!$AB$80="Alta",'Mapa final'!$AD$80="Moderado"),CONCATENATE("R26C",'Mapa final'!$R$80),"")</f>
        <v/>
      </c>
      <c r="O81" s="223" t="str">
        <f>IF(AND('Mapa final'!$AB$81="Alta",'Mapa final'!$AD$81="Moderado"),CONCATENATE("R26C",'Mapa final'!$R$81),"")</f>
        <v/>
      </c>
      <c r="P81" s="87" t="str">
        <f ca="1">IF(AND('Mapa final'!$AB$79="Alta",'Mapa final'!$AD$79="Moderado"),CONCATENATE("R26C",'Mapa final'!$R$79),"")</f>
        <v/>
      </c>
      <c r="Q81" s="40" t="str">
        <f>IF(AND('Mapa final'!$AB$80="Alta",'Mapa final'!$AD$80="Moderado"),CONCATENATE("R26C",'Mapa final'!$R$80),"")</f>
        <v/>
      </c>
      <c r="R81" s="88" t="str">
        <f>IF(AND('Mapa final'!$AB$81="Alta",'Mapa final'!$AD$81="Moderado"),CONCATENATE("R26C",'Mapa final'!$R$81),"")</f>
        <v/>
      </c>
      <c r="S81" s="87" t="str">
        <f ca="1">IF(AND('Mapa final'!$AB$79="Alta",'Mapa final'!$AD$79="Mayor"),CONCATENATE("R26C",'Mapa final'!$R$79),"")</f>
        <v/>
      </c>
      <c r="T81" s="40" t="str">
        <f>IF(AND('Mapa final'!$AB$80="Alta",'Mapa final'!$AD$80="Mayor"),CONCATENATE("R26C",'Mapa final'!$R$80),"")</f>
        <v/>
      </c>
      <c r="U81" s="88" t="str">
        <f>IF(AND('Mapa final'!$AB$81="Alta",'Mapa final'!$AD$81="Mayor"),CONCATENATE("R26C",'Mapa final'!$R$81),"")</f>
        <v/>
      </c>
      <c r="V81" s="215" t="str">
        <f ca="1">IF(AND('Mapa final'!$AB$79="Alta",'Mapa final'!$AD$79="Catastrófico"),CONCATENATE("R26C",'Mapa final'!$R$79),"")</f>
        <v/>
      </c>
      <c r="W81" s="216" t="str">
        <f>IF(AND('Mapa final'!$AB$80="Alta",'Mapa final'!$AD$80="Catastrófico"),CONCATENATE("R26C",'Mapa final'!$R$80),"")</f>
        <v/>
      </c>
      <c r="X81" s="217" t="str">
        <f>IF(AND('Mapa final'!$AB$81="Alta",'Mapa final'!$AD$81="Catastrófico"),CONCATENATE("R26C",'Mapa final'!$R$81),"")</f>
        <v/>
      </c>
      <c r="Y81" s="41"/>
      <c r="Z81" s="292"/>
      <c r="AA81" s="293"/>
      <c r="AB81" s="293"/>
      <c r="AC81" s="293"/>
      <c r="AD81" s="293"/>
      <c r="AE81" s="294"/>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309"/>
      <c r="C82" s="310"/>
      <c r="D82" s="311"/>
      <c r="E82" s="284"/>
      <c r="F82" s="279"/>
      <c r="G82" s="279"/>
      <c r="H82" s="279"/>
      <c r="I82" s="279"/>
      <c r="J82" s="221" t="str">
        <f ca="1">IF(AND('Mapa final'!$AB$82="Alta",'Mapa final'!$AD$82="Moderado"),CONCATENATE("R27C",'Mapa final'!$R$82),"")</f>
        <v/>
      </c>
      <c r="K82" s="222" t="str">
        <f>IF(AND('Mapa final'!$AB$83="Alta",'Mapa final'!$AD$83="Moderado"),CONCATENATE("R27C",'Mapa final'!$R$83),"")</f>
        <v/>
      </c>
      <c r="L82" s="223" t="str">
        <f>IF(AND('Mapa final'!$AB$84="Alta",'Mapa final'!$AD$84="Moderado"),CONCATENATE("R27C",'Mapa final'!$R$84),"")</f>
        <v/>
      </c>
      <c r="M82" s="221" t="str">
        <f ca="1">IF(AND('Mapa final'!$AB$82="Alta",'Mapa final'!$AD$82="Moderado"),CONCATENATE("R27C",'Mapa final'!$R$82),"")</f>
        <v/>
      </c>
      <c r="N82" s="222" t="str">
        <f>IF(AND('Mapa final'!$AB$83="Alta",'Mapa final'!$AD$83="Moderado"),CONCATENATE("R27C",'Mapa final'!$R$83),"")</f>
        <v/>
      </c>
      <c r="O82" s="223" t="str">
        <f>IF(AND('Mapa final'!$AB$84="Alta",'Mapa final'!$AD$84="Moderado"),CONCATENATE("R27C",'Mapa final'!$R$84),"")</f>
        <v/>
      </c>
      <c r="P82" s="87" t="str">
        <f ca="1">IF(AND('Mapa final'!$AB$82="Alta",'Mapa final'!$AD$82="Moderado"),CONCATENATE("R27C",'Mapa final'!$R$82),"")</f>
        <v/>
      </c>
      <c r="Q82" s="40" t="str">
        <f>IF(AND('Mapa final'!$AB$83="Alta",'Mapa final'!$AD$83="Moderado"),CONCATENATE("R27C",'Mapa final'!$R$83),"")</f>
        <v/>
      </c>
      <c r="R82" s="88" t="str">
        <f>IF(AND('Mapa final'!$AB$84="Alta",'Mapa final'!$AD$84="Moderado"),CONCATENATE("R27C",'Mapa final'!$R$84),"")</f>
        <v/>
      </c>
      <c r="S82" s="87" t="str">
        <f ca="1">IF(AND('Mapa final'!$AB$82="Alta",'Mapa final'!$AD$82="Mayor"),CONCATENATE("R27C",'Mapa final'!$R$82),"")</f>
        <v/>
      </c>
      <c r="T82" s="40" t="str">
        <f>IF(AND('Mapa final'!$AB$83="Alta",'Mapa final'!$AD$83="Mayor"),CONCATENATE("R27C",'Mapa final'!$R$83),"")</f>
        <v/>
      </c>
      <c r="U82" s="88" t="str">
        <f>IF(AND('Mapa final'!$AB$84="Alta",'Mapa final'!$AD$84="Mayor"),CONCATENATE("R27C",'Mapa final'!$R$84),"")</f>
        <v/>
      </c>
      <c r="V82" s="215" t="str">
        <f ca="1">IF(AND('Mapa final'!$AB$82="Alta",'Mapa final'!$AD$82="Catastrófico"),CONCATENATE("R27C",'Mapa final'!$R$82),"")</f>
        <v/>
      </c>
      <c r="W82" s="216" t="str">
        <f>IF(AND('Mapa final'!$AB$83="Alta",'Mapa final'!$AD$83="Catastrófico"),CONCATENATE("R27C",'Mapa final'!$R$83),"")</f>
        <v/>
      </c>
      <c r="X82" s="217" t="str">
        <f>IF(AND('Mapa final'!$AB$84="Alta",'Mapa final'!$AD$84="Catastrófico"),CONCATENATE("R27C",'Mapa final'!$R$84),"")</f>
        <v/>
      </c>
      <c r="Y82" s="41"/>
      <c r="Z82" s="292"/>
      <c r="AA82" s="293"/>
      <c r="AB82" s="293"/>
      <c r="AC82" s="293"/>
      <c r="AD82" s="293"/>
      <c r="AE82" s="294"/>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309"/>
      <c r="C83" s="310"/>
      <c r="D83" s="311"/>
      <c r="E83" s="284"/>
      <c r="F83" s="279"/>
      <c r="G83" s="279"/>
      <c r="H83" s="279"/>
      <c r="I83" s="279"/>
      <c r="J83" s="221" t="str">
        <f ca="1">IF(AND('Mapa final'!$AB$85="Alta",'Mapa final'!$AD$85="Moderado"),CONCATENATE("R28C",'Mapa final'!$R$85),"")</f>
        <v/>
      </c>
      <c r="K83" s="222" t="str">
        <f>IF(AND('Mapa final'!$AB$86="Alta",'Mapa final'!$AD$86="Moderado"),CONCATENATE("R28C",'Mapa final'!$R$86),"")</f>
        <v/>
      </c>
      <c r="L83" s="223" t="str">
        <f>IF(AND('Mapa final'!$AB$87="Alta",'Mapa final'!$AD$87="Moderado"),CONCATENATE("R28C",'Mapa final'!$R$87),"")</f>
        <v/>
      </c>
      <c r="M83" s="221" t="str">
        <f ca="1">IF(AND('Mapa final'!$AB$85="Alta",'Mapa final'!$AD$85="Moderado"),CONCATENATE("R28C",'Mapa final'!$R$85),"")</f>
        <v/>
      </c>
      <c r="N83" s="222" t="str">
        <f>IF(AND('Mapa final'!$AB$86="Alta",'Mapa final'!$AD$86="Moderado"),CONCATENATE("R28C",'Mapa final'!$R$86),"")</f>
        <v/>
      </c>
      <c r="O83" s="223" t="str">
        <f>IF(AND('Mapa final'!$AB$87="Alta",'Mapa final'!$AD$87="Moderado"),CONCATENATE("R28C",'Mapa final'!$R$87),"")</f>
        <v/>
      </c>
      <c r="P83" s="87" t="str">
        <f ca="1">IF(AND('Mapa final'!$AB$85="Alta",'Mapa final'!$AD$85="Moderado"),CONCATENATE("R28C",'Mapa final'!$R$85),"")</f>
        <v/>
      </c>
      <c r="Q83" s="40" t="str">
        <f>IF(AND('Mapa final'!$AB$86="Alta",'Mapa final'!$AD$86="Moderado"),CONCATENATE("R28C",'Mapa final'!$R$86),"")</f>
        <v/>
      </c>
      <c r="R83" s="88" t="str">
        <f>IF(AND('Mapa final'!$AB$87="Alta",'Mapa final'!$AD$87="Moderado"),CONCATENATE("R28C",'Mapa final'!$R$87),"")</f>
        <v/>
      </c>
      <c r="S83" s="87" t="str">
        <f ca="1">IF(AND('Mapa final'!$AB$85="Alta",'Mapa final'!$AD$85="Mayor"),CONCATENATE("R28C",'Mapa final'!$R$85),"")</f>
        <v/>
      </c>
      <c r="T83" s="40" t="str">
        <f>IF(AND('Mapa final'!$AB$86="Alta",'Mapa final'!$AD$86="Mayor"),CONCATENATE("R28C",'Mapa final'!$R$86),"")</f>
        <v/>
      </c>
      <c r="U83" s="88" t="str">
        <f>IF(AND('Mapa final'!$AB$87="Alta",'Mapa final'!$AD$87="Mayor"),CONCATENATE("R28C",'Mapa final'!$R$87),"")</f>
        <v/>
      </c>
      <c r="V83" s="215" t="str">
        <f ca="1">IF(AND('Mapa final'!$AB$85="Alta",'Mapa final'!$AD$85="Catastrófico"),CONCATENATE("R28C",'Mapa final'!$R$85),"")</f>
        <v/>
      </c>
      <c r="W83" s="216" t="str">
        <f>IF(AND('Mapa final'!$AB$86="Alta",'Mapa final'!$AD$86="Catastrófico"),CONCATENATE("R28C",'Mapa final'!$R$86),"")</f>
        <v/>
      </c>
      <c r="X83" s="217" t="str">
        <f>IF(AND('Mapa final'!$AB$87="Alta",'Mapa final'!$AD$87="Catastrófico"),CONCATENATE("R28C",'Mapa final'!$R$87),"")</f>
        <v/>
      </c>
      <c r="Y83" s="41"/>
      <c r="Z83" s="292"/>
      <c r="AA83" s="293"/>
      <c r="AB83" s="293"/>
      <c r="AC83" s="293"/>
      <c r="AD83" s="293"/>
      <c r="AE83" s="294"/>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309"/>
      <c r="C84" s="310"/>
      <c r="D84" s="311"/>
      <c r="E84" s="284"/>
      <c r="F84" s="279"/>
      <c r="G84" s="279"/>
      <c r="H84" s="279"/>
      <c r="I84" s="279"/>
      <c r="J84" s="221" t="str">
        <f ca="1">IF(AND('Mapa final'!$AB$88="Alta",'Mapa final'!$AD$88="Moderado"),CONCATENATE("R29C",'Mapa final'!$R$88),"")</f>
        <v/>
      </c>
      <c r="K84" s="222" t="str">
        <f>IF(AND('Mapa final'!$AB$89="Alta",'Mapa final'!$AD$89="Moderado"),CONCATENATE("R29C",'Mapa final'!$R$89),"")</f>
        <v/>
      </c>
      <c r="L84" s="223" t="str">
        <f>IF(AND('Mapa final'!$AB$90="Alta",'Mapa final'!$AD$90="Moderado"),CONCATENATE("R29C",'Mapa final'!$R$90),"")</f>
        <v/>
      </c>
      <c r="M84" s="221" t="str">
        <f ca="1">IF(AND('Mapa final'!$AB$88="Alta",'Mapa final'!$AD$88="Moderado"),CONCATENATE("R29C",'Mapa final'!$R$88),"")</f>
        <v/>
      </c>
      <c r="N84" s="222" t="str">
        <f>IF(AND('Mapa final'!$AB$89="Alta",'Mapa final'!$AD$89="Moderado"),CONCATENATE("R29C",'Mapa final'!$R$89),"")</f>
        <v/>
      </c>
      <c r="O84" s="223" t="str">
        <f>IF(AND('Mapa final'!$AB$90="Alta",'Mapa final'!$AD$90="Moderado"),CONCATENATE("R29C",'Mapa final'!$R$90),"")</f>
        <v/>
      </c>
      <c r="P84" s="87" t="str">
        <f ca="1">IF(AND('Mapa final'!$AB$88="Alta",'Mapa final'!$AD$88="Moderado"),CONCATENATE("R29C",'Mapa final'!$R$88),"")</f>
        <v/>
      </c>
      <c r="Q84" s="40" t="str">
        <f>IF(AND('Mapa final'!$AB$89="Alta",'Mapa final'!$AD$89="Moderado"),CONCATENATE("R29C",'Mapa final'!$R$89),"")</f>
        <v/>
      </c>
      <c r="R84" s="88" t="str">
        <f>IF(AND('Mapa final'!$AB$90="Alta",'Mapa final'!$AD$90="Moderado"),CONCATENATE("R29C",'Mapa final'!$R$90),"")</f>
        <v/>
      </c>
      <c r="S84" s="87" t="str">
        <f ca="1">IF(AND('Mapa final'!$AB$88="Alta",'Mapa final'!$AD$88="Mayor"),CONCATENATE("R29C",'Mapa final'!$R$88),"")</f>
        <v/>
      </c>
      <c r="T84" s="40" t="str">
        <f>IF(AND('Mapa final'!$AB$89="Alta",'Mapa final'!$AD$89="Mayor"),CONCATENATE("R29C",'Mapa final'!$R$89),"")</f>
        <v/>
      </c>
      <c r="U84" s="88" t="str">
        <f>IF(AND('Mapa final'!$AB$90="Alta",'Mapa final'!$AD$90="Mayor"),CONCATENATE("R29C",'Mapa final'!$R$90),"")</f>
        <v/>
      </c>
      <c r="V84" s="215" t="str">
        <f ca="1">IF(AND('Mapa final'!$AB$88="Alta",'Mapa final'!$AD$88="Catastrófico"),CONCATENATE("R29C",'Mapa final'!$R$88),"")</f>
        <v/>
      </c>
      <c r="W84" s="216" t="str">
        <f>IF(AND('Mapa final'!$AB$89="Alta",'Mapa final'!$AD$89="Catastrófico"),CONCATENATE("R29C",'Mapa final'!$R$89),"")</f>
        <v/>
      </c>
      <c r="X84" s="217" t="str">
        <f>IF(AND('Mapa final'!$AB$90="Alta",'Mapa final'!$AD$90="Catastrófico"),CONCATENATE("R29C",'Mapa final'!$R$90),"")</f>
        <v/>
      </c>
      <c r="Y84" s="41"/>
      <c r="Z84" s="292"/>
      <c r="AA84" s="293"/>
      <c r="AB84" s="293"/>
      <c r="AC84" s="293"/>
      <c r="AD84" s="293"/>
      <c r="AE84" s="294"/>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309"/>
      <c r="C85" s="310"/>
      <c r="D85" s="311"/>
      <c r="E85" s="284"/>
      <c r="F85" s="279"/>
      <c r="G85" s="279"/>
      <c r="H85" s="279"/>
      <c r="I85" s="279"/>
      <c r="J85" s="221" t="str">
        <f ca="1">IF(AND('Mapa final'!$AB$91="Alta",'Mapa final'!$AD$91="Moderado"),CONCATENATE("R30C",'Mapa final'!$R$91),"")</f>
        <v/>
      </c>
      <c r="K85" s="222" t="str">
        <f>IF(AND('Mapa final'!$AB$92="Alta",'Mapa final'!$AD$92="Moderado"),CONCATENATE("R30C",'Mapa final'!$R$92),"")</f>
        <v/>
      </c>
      <c r="L85" s="223" t="str">
        <f>IF(AND('Mapa final'!$AB$93="Alta",'Mapa final'!$AD$93="Moderado"),CONCATENATE("R30C",'Mapa final'!$R$93),"")</f>
        <v/>
      </c>
      <c r="M85" s="221" t="str">
        <f ca="1">IF(AND('Mapa final'!$AB$91="Alta",'Mapa final'!$AD$91="Moderado"),CONCATENATE("R30C",'Mapa final'!$R$91),"")</f>
        <v/>
      </c>
      <c r="N85" s="222" t="str">
        <f>IF(AND('Mapa final'!$AB$92="Alta",'Mapa final'!$AD$92="Moderado"),CONCATENATE("R30C",'Mapa final'!$R$92),"")</f>
        <v/>
      </c>
      <c r="O85" s="223" t="str">
        <f>IF(AND('Mapa final'!$AB$93="Alta",'Mapa final'!$AD$93="Moderado"),CONCATENATE("R30C",'Mapa final'!$R$93),"")</f>
        <v/>
      </c>
      <c r="P85" s="87" t="str">
        <f ca="1">IF(AND('Mapa final'!$AB$91="Alta",'Mapa final'!$AD$91="Moderado"),CONCATENATE("R30C",'Mapa final'!$R$91),"")</f>
        <v/>
      </c>
      <c r="Q85" s="40" t="str">
        <f>IF(AND('Mapa final'!$AB$92="Alta",'Mapa final'!$AD$92="Moderado"),CONCATENATE("R30C",'Mapa final'!$R$92),"")</f>
        <v/>
      </c>
      <c r="R85" s="88" t="str">
        <f>IF(AND('Mapa final'!$AB$93="Alta",'Mapa final'!$AD$93="Moderado"),CONCATENATE("R30C",'Mapa final'!$R$93),"")</f>
        <v/>
      </c>
      <c r="S85" s="87" t="str">
        <f ca="1">IF(AND('Mapa final'!$AB$91="Alta",'Mapa final'!$AD$91="Mayor"),CONCATENATE("R30C",'Mapa final'!$R$91),"")</f>
        <v/>
      </c>
      <c r="T85" s="40" t="str">
        <f>IF(AND('Mapa final'!$AB$92="Alta",'Mapa final'!$AD$92="Mayor"),CONCATENATE("R30C",'Mapa final'!$R$92),"")</f>
        <v/>
      </c>
      <c r="U85" s="88" t="str">
        <f>IF(AND('Mapa final'!$AB$93="Alta",'Mapa final'!$AD$93="Mayor"),CONCATENATE("R30C",'Mapa final'!$R$93),"")</f>
        <v/>
      </c>
      <c r="V85" s="215" t="str">
        <f ca="1">IF(AND('Mapa final'!$AB$91="Alta",'Mapa final'!$AD$91="Catastrófico"),CONCATENATE("R30C",'Mapa final'!$R$91),"")</f>
        <v/>
      </c>
      <c r="W85" s="216" t="str">
        <f>IF(AND('Mapa final'!$AB$92="Alta",'Mapa final'!$AD$92="Catastrófico"),CONCATENATE("R30C",'Mapa final'!$R$92),"")</f>
        <v/>
      </c>
      <c r="X85" s="217" t="str">
        <f>IF(AND('Mapa final'!$AB$93="Alta",'Mapa final'!$AD$93="Catastrófico"),CONCATENATE("R30C",'Mapa final'!$R$93),"")</f>
        <v/>
      </c>
      <c r="Y85" s="41"/>
      <c r="Z85" s="292"/>
      <c r="AA85" s="293"/>
      <c r="AB85" s="293"/>
      <c r="AC85" s="293"/>
      <c r="AD85" s="293"/>
      <c r="AE85" s="294"/>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309"/>
      <c r="C86" s="310"/>
      <c r="D86" s="311"/>
      <c r="E86" s="284"/>
      <c r="F86" s="279"/>
      <c r="G86" s="279"/>
      <c r="H86" s="279"/>
      <c r="I86" s="279"/>
      <c r="J86" s="221" t="str">
        <f>IF(AND('Mapa final'!$AB$94="Alta",'Mapa final'!$AD$94="Moderado"),CONCATENATE("R31C",'Mapa final'!$R$94),"")</f>
        <v/>
      </c>
      <c r="K86" s="222" t="str">
        <f>IF(AND('Mapa final'!$AB$95="Alta",'Mapa final'!$AD$95="Moderado"),CONCATENATE("R31C",'Mapa final'!$R$95),"")</f>
        <v/>
      </c>
      <c r="L86" s="222" t="str">
        <f>IF(AND('Mapa final'!$AB$96="Alta",'Mapa final'!$AD$96="Moderado"),CONCATENATE("R31C",'Mapa final'!$R$96),"")</f>
        <v/>
      </c>
      <c r="M86" s="221" t="str">
        <f>IF(AND('Mapa final'!$AB$94="Alta",'Mapa final'!$AD$94="Moderado"),CONCATENATE("R31C",'Mapa final'!$R$94),"")</f>
        <v/>
      </c>
      <c r="N86" s="222" t="str">
        <f>IF(AND('Mapa final'!$AB$95="Alta",'Mapa final'!$AD$95="Moderado"),CONCATENATE("R31C",'Mapa final'!$R$95),"")</f>
        <v/>
      </c>
      <c r="O86" s="222" t="str">
        <f>IF(AND('Mapa final'!$AB$96="Alta",'Mapa final'!$AD$96="Moderado"),CONCATENATE("R31C",'Mapa final'!$R$96),"")</f>
        <v/>
      </c>
      <c r="P86" s="87" t="str">
        <f>IF(AND('Mapa final'!$AB$94="Alta",'Mapa final'!$AD$94="Moderado"),CONCATENATE("R31C",'Mapa final'!$R$94),"")</f>
        <v/>
      </c>
      <c r="Q86" s="40" t="str">
        <f>IF(AND('Mapa final'!$AB$95="Alta",'Mapa final'!$AD$95="Moderado"),CONCATENATE("R31C",'Mapa final'!$R$95),"")</f>
        <v/>
      </c>
      <c r="R86" s="40" t="str">
        <f>IF(AND('Mapa final'!$AB$96="Alta",'Mapa final'!$AD$96="Moderado"),CONCATENATE("R31C",'Mapa final'!$R$96),"")</f>
        <v/>
      </c>
      <c r="S86" s="87" t="str">
        <f>IF(AND('Mapa final'!$AB$94="Alta",'Mapa final'!$AD$94="Mayor"),CONCATENATE("R31C",'Mapa final'!$R$94),"")</f>
        <v/>
      </c>
      <c r="T86" s="40" t="str">
        <f>IF(AND('Mapa final'!$AB$95="Alta",'Mapa final'!$AD$95="Mayor"),CONCATENATE("R31C",'Mapa final'!$R$95),"")</f>
        <v/>
      </c>
      <c r="U86" s="40" t="str">
        <f>IF(AND('Mapa final'!$AB$96="Alta",'Mapa final'!$AD$96="Mayor"),CONCATENATE("R31C",'Mapa final'!$R$96),"")</f>
        <v/>
      </c>
      <c r="V86" s="215" t="str">
        <f>IF(AND('Mapa final'!$AB$94="Alta",'Mapa final'!$AD$94="Catastrófico"),CONCATENATE("R31C",'Mapa final'!$R$94),"")</f>
        <v/>
      </c>
      <c r="W86" s="216" t="str">
        <f>IF(AND('Mapa final'!$AB$95="Alta",'Mapa final'!$AD$95="Catastrófico"),CONCATENATE("R31C",'Mapa final'!$R$95),"")</f>
        <v/>
      </c>
      <c r="X86" s="217" t="str">
        <f>IF(AND('Mapa final'!$AB$96="Alta",'Mapa final'!$AD$96="Catastrófico"),CONCATENATE("R31C",'Mapa final'!$R$96),"")</f>
        <v/>
      </c>
      <c r="Y86" s="41"/>
      <c r="Z86" s="292"/>
      <c r="AA86" s="293"/>
      <c r="AB86" s="293"/>
      <c r="AC86" s="293"/>
      <c r="AD86" s="293"/>
      <c r="AE86" s="294"/>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309"/>
      <c r="C87" s="310"/>
      <c r="D87" s="311"/>
      <c r="E87" s="284"/>
      <c r="F87" s="279"/>
      <c r="G87" s="279"/>
      <c r="H87" s="279"/>
      <c r="I87" s="279"/>
      <c r="J87" s="221" t="str">
        <f ca="1">IF(AND('Mapa final'!$AB$97="Alta",'Mapa final'!$AD$97="Moderado"),CONCATENATE("R32C",'Mapa final'!$R$97),"")</f>
        <v/>
      </c>
      <c r="K87" s="222" t="str">
        <f>IF(AND('Mapa final'!$AB$98="Alta",'Mapa final'!$AD$98="Moderado"),CONCATENATE("R32C",'Mapa final'!$R$98),"")</f>
        <v/>
      </c>
      <c r="L87" s="223" t="str">
        <f>IF(AND('Mapa final'!$AB$99="Alta",'Mapa final'!$AD$99="Moderado"),CONCATENATE("R32C",'Mapa final'!$R$99),"")</f>
        <v/>
      </c>
      <c r="M87" s="221" t="str">
        <f ca="1">IF(AND('Mapa final'!$AB$97="Alta",'Mapa final'!$AD$97="Moderado"),CONCATENATE("R32C",'Mapa final'!$R$97),"")</f>
        <v/>
      </c>
      <c r="N87" s="222" t="str">
        <f>IF(AND('Mapa final'!$AB$98="Alta",'Mapa final'!$AD$98="Moderado"),CONCATENATE("R32C",'Mapa final'!$R$98),"")</f>
        <v/>
      </c>
      <c r="O87" s="223" t="str">
        <f>IF(AND('Mapa final'!$AB$99="Alta",'Mapa final'!$AD$99="Moderado"),CONCATENATE("R32C",'Mapa final'!$R$99),"")</f>
        <v/>
      </c>
      <c r="P87" s="87" t="str">
        <f ca="1">IF(AND('Mapa final'!$AB$97="Alta",'Mapa final'!$AD$97="Moderado"),CONCATENATE("R32C",'Mapa final'!$R$97),"")</f>
        <v/>
      </c>
      <c r="Q87" s="40" t="str">
        <f>IF(AND('Mapa final'!$AB$98="Alta",'Mapa final'!$AD$98="Moderado"),CONCATENATE("R32C",'Mapa final'!$R$98),"")</f>
        <v/>
      </c>
      <c r="R87" s="88" t="str">
        <f>IF(AND('Mapa final'!$AB$99="Alta",'Mapa final'!$AD$99="Moderado"),CONCATENATE("R32C",'Mapa final'!$R$99),"")</f>
        <v/>
      </c>
      <c r="S87" s="87" t="str">
        <f ca="1">IF(AND('Mapa final'!$AB$97="Alta",'Mapa final'!$AD$97="Mayor"),CONCATENATE("R32C",'Mapa final'!$R$97),"")</f>
        <v/>
      </c>
      <c r="T87" s="40" t="str">
        <f>IF(AND('Mapa final'!$AB$98="Alta",'Mapa final'!$AD$98="Mayor"),CONCATENATE("R32C",'Mapa final'!$R$98),"")</f>
        <v/>
      </c>
      <c r="U87" s="88" t="str">
        <f>IF(AND('Mapa final'!$AB$99="Alta",'Mapa final'!$AD$99="Mayor"),CONCATENATE("R32C",'Mapa final'!$R$99),"")</f>
        <v/>
      </c>
      <c r="V87" s="215" t="str">
        <f ca="1">IF(AND('Mapa final'!$AB$97="Alta",'Mapa final'!$AD$97="Catastrófico"),CONCATENATE("R32C",'Mapa final'!$R$97),"")</f>
        <v/>
      </c>
      <c r="W87" s="216" t="str">
        <f>IF(AND('Mapa final'!$AB$98="Alta",'Mapa final'!$AD$98="Catastrófico"),CONCATENATE("R32C",'Mapa final'!$R$98),"")</f>
        <v/>
      </c>
      <c r="X87" s="217" t="str">
        <f>IF(AND('Mapa final'!$AB$99="Alta",'Mapa final'!$AD$99="Catastrófico"),CONCATENATE("R32C",'Mapa final'!$R$99),"")</f>
        <v/>
      </c>
      <c r="Y87" s="41"/>
      <c r="Z87" s="292"/>
      <c r="AA87" s="293"/>
      <c r="AB87" s="293"/>
      <c r="AC87" s="293"/>
      <c r="AD87" s="293"/>
      <c r="AE87" s="294"/>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309"/>
      <c r="C88" s="310"/>
      <c r="D88" s="311"/>
      <c r="E88" s="284"/>
      <c r="F88" s="279"/>
      <c r="G88" s="279"/>
      <c r="H88" s="279"/>
      <c r="I88" s="279"/>
      <c r="J88" s="221" t="str">
        <f ca="1">IF(AND('Mapa final'!$AB$100="Alta",'Mapa final'!$AD$100="Moderado"),CONCATENATE("R33C",'Mapa final'!$R$100),"")</f>
        <v/>
      </c>
      <c r="K88" s="222" t="str">
        <f>IF(AND('Mapa final'!$AB$101="Alta",'Mapa final'!$AD$101="Moderado"),CONCATENATE("R33C",'Mapa final'!$R$101),"")</f>
        <v/>
      </c>
      <c r="L88" s="223" t="str">
        <f>IF(AND('Mapa final'!$AB$102="Alta",'Mapa final'!$AD$102="Moderado"),CONCATENATE("R33C",'Mapa final'!$R$102),"")</f>
        <v/>
      </c>
      <c r="M88" s="221" t="str">
        <f ca="1">IF(AND('Mapa final'!$AB$100="Alta",'Mapa final'!$AD$100="Moderado"),CONCATENATE("R33C",'Mapa final'!$R$100),"")</f>
        <v/>
      </c>
      <c r="N88" s="222" t="str">
        <f>IF(AND('Mapa final'!$AB$101="Alta",'Mapa final'!$AD$101="Moderado"),CONCATENATE("R33C",'Mapa final'!$R$101),"")</f>
        <v/>
      </c>
      <c r="O88" s="223" t="str">
        <f>IF(AND('Mapa final'!$AB$102="Alta",'Mapa final'!$AD$102="Moderado"),CONCATENATE("R33C",'Mapa final'!$R$102),"")</f>
        <v/>
      </c>
      <c r="P88" s="87" t="str">
        <f ca="1">IF(AND('Mapa final'!$AB$100="Alta",'Mapa final'!$AD$100="Moderado"),CONCATENATE("R33C",'Mapa final'!$R$100),"")</f>
        <v/>
      </c>
      <c r="Q88" s="40" t="str">
        <f>IF(AND('Mapa final'!$AB$101="Alta",'Mapa final'!$AD$101="Moderado"),CONCATENATE("R33C",'Mapa final'!$R$101),"")</f>
        <v/>
      </c>
      <c r="R88" s="88" t="str">
        <f>IF(AND('Mapa final'!$AB$102="Alta",'Mapa final'!$AD$102="Moderado"),CONCATENATE("R33C",'Mapa final'!$R$102),"")</f>
        <v/>
      </c>
      <c r="S88" s="87" t="str">
        <f ca="1">IF(AND('Mapa final'!$AB$100="Alta",'Mapa final'!$AD$100="Mayor"),CONCATENATE("R33C",'Mapa final'!$R$100),"")</f>
        <v/>
      </c>
      <c r="T88" s="40" t="str">
        <f>IF(AND('Mapa final'!$AB$101="Alta",'Mapa final'!$AD$101="Mayor"),CONCATENATE("R33C",'Mapa final'!$R$101),"")</f>
        <v/>
      </c>
      <c r="U88" s="88" t="str">
        <f>IF(AND('Mapa final'!$AB$102="Alta",'Mapa final'!$AD$102="Mayor"),CONCATENATE("R33C",'Mapa final'!$R$102),"")</f>
        <v/>
      </c>
      <c r="V88" s="215" t="str">
        <f ca="1">IF(AND('Mapa final'!$AB$100="Alta",'Mapa final'!$AD$100="Catastrófico"),CONCATENATE("R33C",'Mapa final'!$R$100),"")</f>
        <v/>
      </c>
      <c r="W88" s="216" t="str">
        <f>IF(AND('Mapa final'!$AB$101="Alta",'Mapa final'!$AD$101="Catastrófico"),CONCATENATE("R33C",'Mapa final'!$R$101),"")</f>
        <v/>
      </c>
      <c r="X88" s="217" t="str">
        <f>IF(AND('Mapa final'!$AB$102="Alta",'Mapa final'!$AD$102="Catastrófico"),CONCATENATE("R33C",'Mapa final'!$R$102),"")</f>
        <v/>
      </c>
      <c r="Y88" s="41"/>
      <c r="Z88" s="292"/>
      <c r="AA88" s="293"/>
      <c r="AB88" s="293"/>
      <c r="AC88" s="293"/>
      <c r="AD88" s="293"/>
      <c r="AE88" s="294"/>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309"/>
      <c r="C89" s="310"/>
      <c r="D89" s="311"/>
      <c r="E89" s="284"/>
      <c r="F89" s="279"/>
      <c r="G89" s="279"/>
      <c r="H89" s="279"/>
      <c r="I89" s="279"/>
      <c r="J89" s="221" t="str">
        <f ca="1">IF(AND('Mapa final'!$AB$103="Alta",'Mapa final'!$AD$103="Moderado"),CONCATENATE("R34C",'Mapa final'!$R$103),"")</f>
        <v/>
      </c>
      <c r="K89" s="222" t="str">
        <f>IF(AND('Mapa final'!$AB$104="Alta",'Mapa final'!$AD$104="Moderado"),CONCATENATE("R34C",'Mapa final'!$R$104),"")</f>
        <v/>
      </c>
      <c r="L89" s="223" t="str">
        <f>IF(AND('Mapa final'!$AB$105="Alta",'Mapa final'!$AD$105="Moderado"),CONCATENATE("R34C",'Mapa final'!$R$105),"")</f>
        <v/>
      </c>
      <c r="M89" s="221" t="str">
        <f ca="1">IF(AND('Mapa final'!$AB$103="Alta",'Mapa final'!$AD$103="Moderado"),CONCATENATE("R34C",'Mapa final'!$R$103),"")</f>
        <v/>
      </c>
      <c r="N89" s="222" t="str">
        <f>IF(AND('Mapa final'!$AB$104="Alta",'Mapa final'!$AD$104="Moderado"),CONCATENATE("R34C",'Mapa final'!$R$104),"")</f>
        <v/>
      </c>
      <c r="O89" s="223" t="str">
        <f>IF(AND('Mapa final'!$AB$105="Alta",'Mapa final'!$AD$105="Moderado"),CONCATENATE("R34C",'Mapa final'!$R$105),"")</f>
        <v/>
      </c>
      <c r="P89" s="87" t="str">
        <f ca="1">IF(AND('Mapa final'!$AB$103="Alta",'Mapa final'!$AD$103="Moderado"),CONCATENATE("R34C",'Mapa final'!$R$103),"")</f>
        <v/>
      </c>
      <c r="Q89" s="40" t="str">
        <f>IF(AND('Mapa final'!$AB$104="Alta",'Mapa final'!$AD$104="Moderado"),CONCATENATE("R34C",'Mapa final'!$R$104),"")</f>
        <v/>
      </c>
      <c r="R89" s="88" t="str">
        <f>IF(AND('Mapa final'!$AB$105="Alta",'Mapa final'!$AD$105="Moderado"),CONCATENATE("R34C",'Mapa final'!$R$105),"")</f>
        <v/>
      </c>
      <c r="S89" s="87" t="str">
        <f ca="1">IF(AND('Mapa final'!$AB$103="Alta",'Mapa final'!$AD$103="Mayor"),CONCATENATE("R34C",'Mapa final'!$R$103),"")</f>
        <v/>
      </c>
      <c r="T89" s="40" t="str">
        <f>IF(AND('Mapa final'!$AB$104="Alta",'Mapa final'!$AD$104="Mayor"),CONCATENATE("R34C",'Mapa final'!$R$104),"")</f>
        <v/>
      </c>
      <c r="U89" s="88" t="str">
        <f>IF(AND('Mapa final'!$AB$105="Alta",'Mapa final'!$AD$105="Mayor"),CONCATENATE("R34C",'Mapa final'!$R$105),"")</f>
        <v/>
      </c>
      <c r="V89" s="215" t="str">
        <f ca="1">IF(AND('Mapa final'!$AB$103="Alta",'Mapa final'!$AD$103="Catastrófico"),CONCATENATE("R34C",'Mapa final'!$R$103),"")</f>
        <v/>
      </c>
      <c r="W89" s="216" t="str">
        <f>IF(AND('Mapa final'!$AB$104="Alta",'Mapa final'!$AD$104="Catastrófico"),CONCATENATE("R34C",'Mapa final'!$R$104),"")</f>
        <v/>
      </c>
      <c r="X89" s="217" t="str">
        <f>IF(AND('Mapa final'!$AB$105="Alta",'Mapa final'!$AD$105="Catastrófico"),CONCATENATE("R34C",'Mapa final'!$R$105),"")</f>
        <v/>
      </c>
      <c r="Y89" s="41"/>
      <c r="Z89" s="292"/>
      <c r="AA89" s="293"/>
      <c r="AB89" s="293"/>
      <c r="AC89" s="293"/>
      <c r="AD89" s="293"/>
      <c r="AE89" s="294"/>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309"/>
      <c r="C90" s="310"/>
      <c r="D90" s="311"/>
      <c r="E90" s="284"/>
      <c r="F90" s="279"/>
      <c r="G90" s="279"/>
      <c r="H90" s="279"/>
      <c r="I90" s="279"/>
      <c r="J90" s="221" t="str">
        <f ca="1">IF(AND('Mapa final'!$AB$106="Alta",'Mapa final'!$AD$106="Moderado"),CONCATENATE("R35C",'Mapa final'!$R$106),"")</f>
        <v/>
      </c>
      <c r="K90" s="222" t="str">
        <f>IF(AND('Mapa final'!$AB$107="Alta",'Mapa final'!$AD$107="Moderado"),CONCATENATE("R35C",'Mapa final'!$R$107),"")</f>
        <v/>
      </c>
      <c r="L90" s="223" t="str">
        <f>IF(AND('Mapa final'!$AB$108="Alta",'Mapa final'!$AD$108="Moderado"),CONCATENATE("R35C",'Mapa final'!$R$108),"")</f>
        <v/>
      </c>
      <c r="M90" s="221" t="str">
        <f ca="1">IF(AND('Mapa final'!$AB$106="Alta",'Mapa final'!$AD$106="Moderado"),CONCATENATE("R35C",'Mapa final'!$R$106),"")</f>
        <v/>
      </c>
      <c r="N90" s="222" t="str">
        <f>IF(AND('Mapa final'!$AB$107="Alta",'Mapa final'!$AD$107="Moderado"),CONCATENATE("R35C",'Mapa final'!$R$107),"")</f>
        <v/>
      </c>
      <c r="O90" s="223" t="str">
        <f>IF(AND('Mapa final'!$AB$108="Alta",'Mapa final'!$AD$108="Moderado"),CONCATENATE("R35C",'Mapa final'!$R$108),"")</f>
        <v/>
      </c>
      <c r="P90" s="87" t="str">
        <f ca="1">IF(AND('Mapa final'!$AB$106="Alta",'Mapa final'!$AD$106="Moderado"),CONCATENATE("R35C",'Mapa final'!$R$106),"")</f>
        <v/>
      </c>
      <c r="Q90" s="40" t="str">
        <f>IF(AND('Mapa final'!$AB$107="Alta",'Mapa final'!$AD$107="Moderado"),CONCATENATE("R35C",'Mapa final'!$R$107),"")</f>
        <v/>
      </c>
      <c r="R90" s="88" t="str">
        <f>IF(AND('Mapa final'!$AB$108="Alta",'Mapa final'!$AD$108="Moderado"),CONCATENATE("R35C",'Mapa final'!$R$108),"")</f>
        <v/>
      </c>
      <c r="S90" s="87" t="str">
        <f ca="1">IF(AND('Mapa final'!$AB$106="Alta",'Mapa final'!$AD$106="Mayor"),CONCATENATE("R35C",'Mapa final'!$R$106),"")</f>
        <v/>
      </c>
      <c r="T90" s="40" t="str">
        <f>IF(AND('Mapa final'!$AB$107="Alta",'Mapa final'!$AD$107="Mayor"),CONCATENATE("R35C",'Mapa final'!$R$107),"")</f>
        <v/>
      </c>
      <c r="U90" s="88" t="str">
        <f>IF(AND('Mapa final'!$AB$108="Alta",'Mapa final'!$AD$108="Mayor"),CONCATENATE("R35C",'Mapa final'!$R$108),"")</f>
        <v/>
      </c>
      <c r="V90" s="215" t="str">
        <f ca="1">IF(AND('Mapa final'!$AB$106="Alta",'Mapa final'!$AD$106="Catastrófico"),CONCATENATE("R35C",'Mapa final'!$R$106),"")</f>
        <v/>
      </c>
      <c r="W90" s="216" t="str">
        <f>IF(AND('Mapa final'!$AB$107="Alta",'Mapa final'!$AD$107="Catastrófico"),CONCATENATE("R35C",'Mapa final'!$R$107),"")</f>
        <v/>
      </c>
      <c r="X90" s="217" t="str">
        <f>IF(AND('Mapa final'!$AB$108="Alta",'Mapa final'!$AD$108="Catastrófico"),CONCATENATE("R35C",'Mapa final'!$R$108),"")</f>
        <v/>
      </c>
      <c r="Y90" s="41"/>
      <c r="Z90" s="292"/>
      <c r="AA90" s="293"/>
      <c r="AB90" s="293"/>
      <c r="AC90" s="293"/>
      <c r="AD90" s="293"/>
      <c r="AE90" s="294"/>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309"/>
      <c r="C91" s="310"/>
      <c r="D91" s="311"/>
      <c r="E91" s="284"/>
      <c r="F91" s="279"/>
      <c r="G91" s="279"/>
      <c r="H91" s="279"/>
      <c r="I91" s="279"/>
      <c r="J91" s="221" t="str">
        <f ca="1">IF(AND('Mapa final'!$AB$109="Alta",'Mapa final'!$AD$109="Moderado"),CONCATENATE("R36C",'Mapa final'!$R$109),"")</f>
        <v/>
      </c>
      <c r="K91" s="222" t="str">
        <f>IF(AND('Mapa final'!$AB$110="Alta",'Mapa final'!$AD$110="Moderado"),CONCATENATE("R36C",'Mapa final'!$R$110),"")</f>
        <v/>
      </c>
      <c r="L91" s="223" t="str">
        <f>IF(AND('Mapa final'!$AB$111="Alta",'Mapa final'!$AD$111="Moderado"),CONCATENATE("R36C",'Mapa final'!$R$111),"")</f>
        <v/>
      </c>
      <c r="M91" s="221" t="str">
        <f ca="1">IF(AND('Mapa final'!$AB$109="Alta",'Mapa final'!$AD$109="Moderado"),CONCATENATE("R36C",'Mapa final'!$R$109),"")</f>
        <v/>
      </c>
      <c r="N91" s="222" t="str">
        <f>IF(AND('Mapa final'!$AB$110="Alta",'Mapa final'!$AD$110="Moderado"),CONCATENATE("R36C",'Mapa final'!$R$110),"")</f>
        <v/>
      </c>
      <c r="O91" s="223" t="str">
        <f>IF(AND('Mapa final'!$AB$111="Alta",'Mapa final'!$AD$111="Moderado"),CONCATENATE("R36C",'Mapa final'!$R$111),"")</f>
        <v/>
      </c>
      <c r="P91" s="87" t="str">
        <f ca="1">IF(AND('Mapa final'!$AB$109="Alta",'Mapa final'!$AD$109="Moderado"),CONCATENATE("R36C",'Mapa final'!$R$109),"")</f>
        <v/>
      </c>
      <c r="Q91" s="40" t="str">
        <f>IF(AND('Mapa final'!$AB$110="Alta",'Mapa final'!$AD$110="Moderado"),CONCATENATE("R36C",'Mapa final'!$R$110),"")</f>
        <v/>
      </c>
      <c r="R91" s="88" t="str">
        <f>IF(AND('Mapa final'!$AB$111="Alta",'Mapa final'!$AD$111="Moderado"),CONCATENATE("R36C",'Mapa final'!$R$111),"")</f>
        <v/>
      </c>
      <c r="S91" s="87" t="str">
        <f ca="1">IF(AND('Mapa final'!$AB$109="Alta",'Mapa final'!$AD$109="Mayor"),CONCATENATE("R36C",'Mapa final'!$R$109),"")</f>
        <v/>
      </c>
      <c r="T91" s="40" t="str">
        <f>IF(AND('Mapa final'!$AB$110="Alta",'Mapa final'!$AD$110="Mayor"),CONCATENATE("R36C",'Mapa final'!$R$110),"")</f>
        <v/>
      </c>
      <c r="U91" s="88" t="str">
        <f>IF(AND('Mapa final'!$AB$111="Alta",'Mapa final'!$AD$111="Mayor"),CONCATENATE("R36C",'Mapa final'!$R$111),"")</f>
        <v/>
      </c>
      <c r="V91" s="215" t="str">
        <f ca="1">IF(AND('Mapa final'!$AB$109="Alta",'Mapa final'!$AD$109="Catastrófico"),CONCATENATE("R36C",'Mapa final'!$R$109),"")</f>
        <v/>
      </c>
      <c r="W91" s="216" t="str">
        <f>IF(AND('Mapa final'!$AB$110="Alta",'Mapa final'!$AD$110="Catastrófico"),CONCATENATE("R36C",'Mapa final'!$R$110),"")</f>
        <v/>
      </c>
      <c r="X91" s="217" t="str">
        <f>IF(AND('Mapa final'!$AB$111="Alta",'Mapa final'!$AD$111="Catastrófico"),CONCATENATE("R36C",'Mapa final'!$R$111),"")</f>
        <v/>
      </c>
      <c r="Y91" s="41"/>
      <c r="Z91" s="292"/>
      <c r="AA91" s="293"/>
      <c r="AB91" s="293"/>
      <c r="AC91" s="293"/>
      <c r="AD91" s="293"/>
      <c r="AE91" s="294"/>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309"/>
      <c r="C92" s="310"/>
      <c r="D92" s="311"/>
      <c r="E92" s="284"/>
      <c r="F92" s="279"/>
      <c r="G92" s="279"/>
      <c r="H92" s="279"/>
      <c r="I92" s="279"/>
      <c r="J92" s="221" t="str">
        <f ca="1">IF(AND('Mapa final'!$AB$112="Alta",'Mapa final'!$AD$112="Moderado"),CONCATENATE("R37C",'Mapa final'!$R$112),"")</f>
        <v/>
      </c>
      <c r="K92" s="222" t="str">
        <f>IF(AND('Mapa final'!$AB$113="Alta",'Mapa final'!$AD$113="Moderado"),CONCATENATE("R37C",'Mapa final'!$R$113),"")</f>
        <v/>
      </c>
      <c r="L92" s="223" t="str">
        <f>IF(AND('Mapa final'!$AB$114="Alta",'Mapa final'!$AD$114="Moderado"),CONCATENATE("R37C",'Mapa final'!$R$114),"")</f>
        <v/>
      </c>
      <c r="M92" s="221" t="str">
        <f ca="1">IF(AND('Mapa final'!$AB$112="Alta",'Mapa final'!$AD$112="Moderado"),CONCATENATE("R37C",'Mapa final'!$R$112),"")</f>
        <v/>
      </c>
      <c r="N92" s="222" t="str">
        <f>IF(AND('Mapa final'!$AB$113="Alta",'Mapa final'!$AD$113="Moderado"),CONCATENATE("R37C",'Mapa final'!$R$113),"")</f>
        <v/>
      </c>
      <c r="O92" s="223" t="str">
        <f>IF(AND('Mapa final'!$AB$114="Alta",'Mapa final'!$AD$114="Moderado"),CONCATENATE("R37C",'Mapa final'!$R$114),"")</f>
        <v/>
      </c>
      <c r="P92" s="87" t="str">
        <f ca="1">IF(AND('Mapa final'!$AB$112="Alta",'Mapa final'!$AD$112="Moderado"),CONCATENATE("R37C",'Mapa final'!$R$112),"")</f>
        <v/>
      </c>
      <c r="Q92" s="40" t="str">
        <f>IF(AND('Mapa final'!$AB$113="Alta",'Mapa final'!$AD$113="Moderado"),CONCATENATE("R37C",'Mapa final'!$R$113),"")</f>
        <v/>
      </c>
      <c r="R92" s="88" t="str">
        <f>IF(AND('Mapa final'!$AB$114="Alta",'Mapa final'!$AD$114="Moderado"),CONCATENATE("R37C",'Mapa final'!$R$114),"")</f>
        <v/>
      </c>
      <c r="S92" s="87" t="str">
        <f ca="1">IF(AND('Mapa final'!$AB$112="Alta",'Mapa final'!$AD$112="Mayor"),CONCATENATE("R37C",'Mapa final'!$R$112),"")</f>
        <v/>
      </c>
      <c r="T92" s="40" t="str">
        <f>IF(AND('Mapa final'!$AB$113="Alta",'Mapa final'!$AD$113="Mayor"),CONCATENATE("R37C",'Mapa final'!$R$113),"")</f>
        <v/>
      </c>
      <c r="U92" s="88" t="str">
        <f>IF(AND('Mapa final'!$AB$114="Alta",'Mapa final'!$AD$114="Mayor"),CONCATENATE("R37C",'Mapa final'!$R$114),"")</f>
        <v/>
      </c>
      <c r="V92" s="215" t="str">
        <f ca="1">IF(AND('Mapa final'!$AB$112="Alta",'Mapa final'!$AD$112="Catastrófico"),CONCATENATE("R37C",'Mapa final'!$R$112),"")</f>
        <v/>
      </c>
      <c r="W92" s="216" t="str">
        <f>IF(AND('Mapa final'!$AB$113="Alta",'Mapa final'!$AD$113="Catastrófico"),CONCATENATE("R37C",'Mapa final'!$R$113),"")</f>
        <v/>
      </c>
      <c r="X92" s="217" t="str">
        <f>IF(AND('Mapa final'!$AB$114="Alta",'Mapa final'!$AD$114="Catastrófico"),CONCATENATE("R37C",'Mapa final'!$R$114),"")</f>
        <v/>
      </c>
      <c r="Y92" s="41"/>
      <c r="Z92" s="292"/>
      <c r="AA92" s="293"/>
      <c r="AB92" s="293"/>
      <c r="AC92" s="293"/>
      <c r="AD92" s="293"/>
      <c r="AE92" s="294"/>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309"/>
      <c r="C93" s="310"/>
      <c r="D93" s="311"/>
      <c r="E93" s="284"/>
      <c r="F93" s="279"/>
      <c r="G93" s="279"/>
      <c r="H93" s="279"/>
      <c r="I93" s="279"/>
      <c r="J93" s="221" t="str">
        <f ca="1">IF(AND('Mapa final'!$AB$115="Alta",'Mapa final'!$AD$115="Moderado"),CONCATENATE("R39C",'Mapa final'!$R$115),"")</f>
        <v/>
      </c>
      <c r="K93" s="222" t="str">
        <f>IF(AND('Mapa final'!$AB$116="Alta",'Mapa final'!$AD$116="Moderado"),CONCATENATE("R38C",'Mapa final'!$R$116),"")</f>
        <v/>
      </c>
      <c r="L93" s="223" t="str">
        <f>IF(AND('Mapa final'!$AB$117="Alta",'Mapa final'!$AD$117="Moderado"),CONCATENATE("R38C",'Mapa final'!$R$117),"")</f>
        <v/>
      </c>
      <c r="M93" s="221" t="str">
        <f ca="1">IF(AND('Mapa final'!$AB$115="Alta",'Mapa final'!$AD$115="Moderado"),CONCATENATE("R39C",'Mapa final'!$R$115),"")</f>
        <v/>
      </c>
      <c r="N93" s="222" t="str">
        <f>IF(AND('Mapa final'!$AB$116="Alta",'Mapa final'!$AD$116="Moderado"),CONCATENATE("R38C",'Mapa final'!$R$116),"")</f>
        <v/>
      </c>
      <c r="O93" s="223" t="str">
        <f>IF(AND('Mapa final'!$AB$117="Alta",'Mapa final'!$AD$117="Moderado"),CONCATENATE("R38C",'Mapa final'!$R$117),"")</f>
        <v/>
      </c>
      <c r="P93" s="87" t="str">
        <f ca="1">IF(AND('Mapa final'!$AB$115="Alta",'Mapa final'!$AD$115="Moderado"),CONCATENATE("R39C",'Mapa final'!$R$115),"")</f>
        <v/>
      </c>
      <c r="Q93" s="40" t="str">
        <f>IF(AND('Mapa final'!$AB$116="Alta",'Mapa final'!$AD$116="Moderado"),CONCATENATE("R38C",'Mapa final'!$R$116),"")</f>
        <v/>
      </c>
      <c r="R93" s="88" t="str">
        <f>IF(AND('Mapa final'!$AB$117="Alta",'Mapa final'!$AD$117="Moderado"),CONCATENATE("R38C",'Mapa final'!$R$117),"")</f>
        <v/>
      </c>
      <c r="S93" s="87" t="str">
        <f ca="1">IF(AND('Mapa final'!$AB$115="Alta",'Mapa final'!$AD$115="Mayor"),CONCATENATE("R39C",'Mapa final'!$R$115),"")</f>
        <v/>
      </c>
      <c r="T93" s="40" t="str">
        <f>IF(AND('Mapa final'!$AB$116="Alta",'Mapa final'!$AD$116="Mayor"),CONCATENATE("R38C",'Mapa final'!$R$116),"")</f>
        <v/>
      </c>
      <c r="U93" s="88" t="str">
        <f>IF(AND('Mapa final'!$AB$117="Alta",'Mapa final'!$AD$117="Mayor"),CONCATENATE("R38C",'Mapa final'!$R$117),"")</f>
        <v/>
      </c>
      <c r="V93" s="215" t="str">
        <f ca="1">IF(AND('Mapa final'!$AB$115="Alta",'Mapa final'!$AD$115="Catastrófico"),CONCATENATE("R39C",'Mapa final'!$R$115),"")</f>
        <v/>
      </c>
      <c r="W93" s="216" t="str">
        <f>IF(AND('Mapa final'!$AB$116="Alta",'Mapa final'!$AD$116="Catastrófico"),CONCATENATE("R38C",'Mapa final'!$R$116),"")</f>
        <v/>
      </c>
      <c r="X93" s="217" t="str">
        <f>IF(AND('Mapa final'!$AB$117="Alta",'Mapa final'!$AD$117="Catastrófico"),CONCATENATE("R38C",'Mapa final'!$R$117),"")</f>
        <v/>
      </c>
      <c r="Y93" s="41"/>
      <c r="Z93" s="292"/>
      <c r="AA93" s="293"/>
      <c r="AB93" s="293"/>
      <c r="AC93" s="293"/>
      <c r="AD93" s="293"/>
      <c r="AE93" s="294"/>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309"/>
      <c r="C94" s="310"/>
      <c r="D94" s="311"/>
      <c r="E94" s="284"/>
      <c r="F94" s="279"/>
      <c r="G94" s="279"/>
      <c r="H94" s="279"/>
      <c r="I94" s="279"/>
      <c r="J94" s="221" t="str">
        <f ca="1">IF(AND('Mapa final'!$AB$118="Alta",'Mapa final'!$AD$118="Moderado"),CONCATENATE("R40C",'Mapa final'!$R$118),"")</f>
        <v/>
      </c>
      <c r="K94" s="222" t="str">
        <f>IF(AND('Mapa final'!$AB$119="Alta",'Mapa final'!$AD$119="Moderado"),CONCATENATE("R39C",'Mapa final'!$R$119),"")</f>
        <v/>
      </c>
      <c r="L94" s="223" t="str">
        <f>IF(AND('Mapa final'!$AB$120="Alta",'Mapa final'!$AD$120="Moderado"),CONCATENATE("R39C",'Mapa final'!$R$120),"")</f>
        <v/>
      </c>
      <c r="M94" s="221" t="str">
        <f ca="1">IF(AND('Mapa final'!$AB$118="Alta",'Mapa final'!$AD$118="Moderado"),CONCATENATE("R40C",'Mapa final'!$R$118),"")</f>
        <v/>
      </c>
      <c r="N94" s="222" t="str">
        <f>IF(AND('Mapa final'!$AB$119="Alta",'Mapa final'!$AD$119="Moderado"),CONCATENATE("R39C",'Mapa final'!$R$119),"")</f>
        <v/>
      </c>
      <c r="O94" s="223" t="str">
        <f>IF(AND('Mapa final'!$AB$120="Alta",'Mapa final'!$AD$120="Moderado"),CONCATENATE("R39C",'Mapa final'!$R$120),"")</f>
        <v/>
      </c>
      <c r="P94" s="87" t="str">
        <f ca="1">IF(AND('Mapa final'!$AB$118="Alta",'Mapa final'!$AD$118="Moderado"),CONCATENATE("R40C",'Mapa final'!$R$118),"")</f>
        <v/>
      </c>
      <c r="Q94" s="40" t="str">
        <f>IF(AND('Mapa final'!$AB$119="Alta",'Mapa final'!$AD$119="Moderado"),CONCATENATE("R39C",'Mapa final'!$R$119),"")</f>
        <v/>
      </c>
      <c r="R94" s="88" t="str">
        <f>IF(AND('Mapa final'!$AB$120="Alta",'Mapa final'!$AD$120="Moderado"),CONCATENATE("R39C",'Mapa final'!$R$120),"")</f>
        <v/>
      </c>
      <c r="S94" s="87" t="str">
        <f ca="1">IF(AND('Mapa final'!$AB$118="Alta",'Mapa final'!$AD$118="Mayor"),CONCATENATE("R40C",'Mapa final'!$R$118),"")</f>
        <v/>
      </c>
      <c r="T94" s="40" t="str">
        <f>IF(AND('Mapa final'!$AB$119="Alta",'Mapa final'!$AD$119="Mayor"),CONCATENATE("R39C",'Mapa final'!$R$119),"")</f>
        <v/>
      </c>
      <c r="U94" s="88" t="str">
        <f>IF(AND('Mapa final'!$AB$120="Alta",'Mapa final'!$AD$120="Mayor"),CONCATENATE("R39C",'Mapa final'!$R$120),"")</f>
        <v/>
      </c>
      <c r="V94" s="215" t="str">
        <f ca="1">IF(AND('Mapa final'!$AB$118="Alta",'Mapa final'!$AD$118="Catastrófico"),CONCATENATE("R40C",'Mapa final'!$R$118),"")</f>
        <v/>
      </c>
      <c r="W94" s="216" t="str">
        <f>IF(AND('Mapa final'!$AB$119="Alta",'Mapa final'!$AD$119="Catastrófico"),CONCATENATE("R39C",'Mapa final'!$R$119),"")</f>
        <v/>
      </c>
      <c r="X94" s="217" t="str">
        <f>IF(AND('Mapa final'!$AB$120="Alta",'Mapa final'!$AD$120="Catastrófico"),CONCATENATE("R39C",'Mapa final'!$R$120),"")</f>
        <v/>
      </c>
      <c r="Y94" s="41"/>
      <c r="Z94" s="292"/>
      <c r="AA94" s="293"/>
      <c r="AB94" s="293"/>
      <c r="AC94" s="293"/>
      <c r="AD94" s="293"/>
      <c r="AE94" s="294"/>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309"/>
      <c r="C95" s="310"/>
      <c r="D95" s="311"/>
      <c r="E95" s="284"/>
      <c r="F95" s="279"/>
      <c r="G95" s="279"/>
      <c r="H95" s="279"/>
      <c r="I95" s="279"/>
      <c r="J95" s="221" t="str">
        <f ca="1">IF(AND('Mapa final'!$AB$121="Alta",'Mapa final'!$AD$121="Moderado"),CONCATENATE("R41C",'Mapa final'!$R$121),"")</f>
        <v/>
      </c>
      <c r="K95" s="222" t="str">
        <f>IF(AND('Mapa final'!$AB$122="Alta",'Mapa final'!$AD$122="Moderado"),CONCATENATE("R40C",'Mapa final'!$R$122),"")</f>
        <v/>
      </c>
      <c r="L95" s="223" t="str">
        <f>IF(AND('Mapa final'!$AB$123="Alta",'Mapa final'!$AD$123="Moderado"),CONCATENATE("R40C",'Mapa final'!$R$123),"")</f>
        <v/>
      </c>
      <c r="M95" s="221" t="str">
        <f ca="1">IF(AND('Mapa final'!$AB$121="Alta",'Mapa final'!$AD$121="Moderado"),CONCATENATE("R41C",'Mapa final'!$R$121),"")</f>
        <v/>
      </c>
      <c r="N95" s="222" t="str">
        <f>IF(AND('Mapa final'!$AB$122="Alta",'Mapa final'!$AD$122="Moderado"),CONCATENATE("R40C",'Mapa final'!$R$122),"")</f>
        <v/>
      </c>
      <c r="O95" s="223" t="str">
        <f>IF(AND('Mapa final'!$AB$123="Alta",'Mapa final'!$AD$123="Moderado"),CONCATENATE("R40C",'Mapa final'!$R$123),"")</f>
        <v/>
      </c>
      <c r="P95" s="87" t="str">
        <f ca="1">IF(AND('Mapa final'!$AB$121="Alta",'Mapa final'!$AD$121="Moderado"),CONCATENATE("R41C",'Mapa final'!$R$121),"")</f>
        <v/>
      </c>
      <c r="Q95" s="40" t="str">
        <f>IF(AND('Mapa final'!$AB$122="Alta",'Mapa final'!$AD$122="Moderado"),CONCATENATE("R40C",'Mapa final'!$R$122),"")</f>
        <v/>
      </c>
      <c r="R95" s="88" t="str">
        <f>IF(AND('Mapa final'!$AB$123="Alta",'Mapa final'!$AD$123="Moderado"),CONCATENATE("R40C",'Mapa final'!$R$123),"")</f>
        <v/>
      </c>
      <c r="S95" s="87" t="str">
        <f ca="1">IF(AND('Mapa final'!$AB$121="Alta",'Mapa final'!$AD$121="Mayor"),CONCATENATE("R41C",'Mapa final'!$R$121),"")</f>
        <v/>
      </c>
      <c r="T95" s="40" t="str">
        <f>IF(AND('Mapa final'!$AB$122="Alta",'Mapa final'!$AD$122="Mayor"),CONCATENATE("R40C",'Mapa final'!$R$122),"")</f>
        <v/>
      </c>
      <c r="U95" s="88" t="str">
        <f>IF(AND('Mapa final'!$AB$123="Alta",'Mapa final'!$AD$123="Mayor"),CONCATENATE("R40C",'Mapa final'!$R$123),"")</f>
        <v/>
      </c>
      <c r="V95" s="215" t="str">
        <f ca="1">IF(AND('Mapa final'!$AB$121="Alta",'Mapa final'!$AD$121="Catastrófico"),CONCATENATE("R41C",'Mapa final'!$R$121),"")</f>
        <v/>
      </c>
      <c r="W95" s="216" t="str">
        <f>IF(AND('Mapa final'!$AB$122="Alta",'Mapa final'!$AD$122="Catastrófico"),CONCATENATE("R40C",'Mapa final'!$R$122),"")</f>
        <v/>
      </c>
      <c r="X95" s="217" t="str">
        <f>IF(AND('Mapa final'!$AB$123="Alta",'Mapa final'!$AD$123="Catastrófico"),CONCATENATE("R40C",'Mapa final'!$R$123),"")</f>
        <v/>
      </c>
      <c r="Y95" s="41"/>
      <c r="Z95" s="292"/>
      <c r="AA95" s="293"/>
      <c r="AB95" s="293"/>
      <c r="AC95" s="293"/>
      <c r="AD95" s="293"/>
      <c r="AE95" s="294"/>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309"/>
      <c r="C96" s="310"/>
      <c r="D96" s="311"/>
      <c r="E96" s="284"/>
      <c r="F96" s="279"/>
      <c r="G96" s="279"/>
      <c r="H96" s="279"/>
      <c r="I96" s="279"/>
      <c r="J96" s="221" t="str">
        <f ca="1">IF(AND('Mapa final'!$AB$124="Alta",'Mapa final'!$AD$124="Moderado"),CONCATENATE("R42C",'Mapa final'!$R$124),"")</f>
        <v/>
      </c>
      <c r="K96" s="222" t="str">
        <f>IF(AND('Mapa final'!$AB$125="Alta",'Mapa final'!$AD$125="Moderado"),CONCATENATE("R41C",'Mapa final'!$R$125),"")</f>
        <v/>
      </c>
      <c r="L96" s="223" t="str">
        <f>IF(AND('Mapa final'!$AB$126="Alta",'Mapa final'!$AD$126="Moderado"),CONCATENATE("R41C",'Mapa final'!$R$126),"")</f>
        <v/>
      </c>
      <c r="M96" s="221" t="str">
        <f ca="1">IF(AND('Mapa final'!$AB$124="Alta",'Mapa final'!$AD$124="Moderado"),CONCATENATE("R42C",'Mapa final'!$R$124),"")</f>
        <v/>
      </c>
      <c r="N96" s="222" t="str">
        <f>IF(AND('Mapa final'!$AB$125="Alta",'Mapa final'!$AD$125="Moderado"),CONCATENATE("R41C",'Mapa final'!$R$125),"")</f>
        <v/>
      </c>
      <c r="O96" s="223" t="str">
        <f>IF(AND('Mapa final'!$AB$126="Alta",'Mapa final'!$AD$126="Moderado"),CONCATENATE("R41C",'Mapa final'!$R$126),"")</f>
        <v/>
      </c>
      <c r="P96" s="87" t="str">
        <f ca="1">IF(AND('Mapa final'!$AB$124="Alta",'Mapa final'!$AD$124="Moderado"),CONCATENATE("R42C",'Mapa final'!$R$124),"")</f>
        <v/>
      </c>
      <c r="Q96" s="40" t="str">
        <f>IF(AND('Mapa final'!$AB$125="Alta",'Mapa final'!$AD$125="Moderado"),CONCATENATE("R41C",'Mapa final'!$R$125),"")</f>
        <v/>
      </c>
      <c r="R96" s="88" t="str">
        <f>IF(AND('Mapa final'!$AB$126="Alta",'Mapa final'!$AD$126="Moderado"),CONCATENATE("R41C",'Mapa final'!$R$126),"")</f>
        <v/>
      </c>
      <c r="S96" s="87" t="str">
        <f ca="1">IF(AND('Mapa final'!$AB$124="Alta",'Mapa final'!$AD$124="Mayor"),CONCATENATE("R42C",'Mapa final'!$R$124),"")</f>
        <v/>
      </c>
      <c r="T96" s="40" t="str">
        <f>IF(AND('Mapa final'!$AB$125="Alta",'Mapa final'!$AD$125="Mayor"),CONCATENATE("R41C",'Mapa final'!$R$125),"")</f>
        <v/>
      </c>
      <c r="U96" s="88" t="str">
        <f>IF(AND('Mapa final'!$AB$126="Alta",'Mapa final'!$AD$126="Mayor"),CONCATENATE("R41C",'Mapa final'!$R$126),"")</f>
        <v/>
      </c>
      <c r="V96" s="215" t="str">
        <f ca="1">IF(AND('Mapa final'!$AB$124="Alta",'Mapa final'!$AD$124="Catastrófico"),CONCATENATE("R42C",'Mapa final'!$R$124),"")</f>
        <v/>
      </c>
      <c r="W96" s="216" t="str">
        <f>IF(AND('Mapa final'!$AB$125="Alta",'Mapa final'!$AD$125="Catastrófico"),CONCATENATE("R41C",'Mapa final'!$R$125),"")</f>
        <v/>
      </c>
      <c r="X96" s="217" t="str">
        <f>IF(AND('Mapa final'!$AB$126="Alta",'Mapa final'!$AD$126="Catastrófico"),CONCATENATE("R41C",'Mapa final'!$R$126),"")</f>
        <v/>
      </c>
      <c r="Y96" s="41"/>
      <c r="Z96" s="292"/>
      <c r="AA96" s="293"/>
      <c r="AB96" s="293"/>
      <c r="AC96" s="293"/>
      <c r="AD96" s="293"/>
      <c r="AE96" s="294"/>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309"/>
      <c r="C97" s="310"/>
      <c r="D97" s="311"/>
      <c r="E97" s="284"/>
      <c r="F97" s="279"/>
      <c r="G97" s="279"/>
      <c r="H97" s="279"/>
      <c r="I97" s="279"/>
      <c r="J97" s="221" t="str">
        <f ca="1">IF(AND('Mapa final'!$AB$127="Alta",'Mapa final'!$AD$127="Moderado"),CONCATENATE("R43C",'Mapa final'!$R$127),"")</f>
        <v/>
      </c>
      <c r="K97" s="222" t="str">
        <f>IF(AND('Mapa final'!$AB$128="Alta",'Mapa final'!$AD$128="Moderado"),CONCATENATE("R42C",'Mapa final'!$R$128),"")</f>
        <v/>
      </c>
      <c r="L97" s="223" t="str">
        <f>IF(AND('Mapa final'!$AB$129="Alta",'Mapa final'!$AD$129="Moderado"),CONCATENATE("R42C",'Mapa final'!$R$129),"")</f>
        <v/>
      </c>
      <c r="M97" s="221" t="str">
        <f ca="1">IF(AND('Mapa final'!$AB$127="Alta",'Mapa final'!$AD$127="Moderado"),CONCATENATE("R43C",'Mapa final'!$R$127),"")</f>
        <v/>
      </c>
      <c r="N97" s="222" t="str">
        <f>IF(AND('Mapa final'!$AB$128="Alta",'Mapa final'!$AD$128="Moderado"),CONCATENATE("R42C",'Mapa final'!$R$128),"")</f>
        <v/>
      </c>
      <c r="O97" s="223" t="str">
        <f>IF(AND('Mapa final'!$AB$129="Alta",'Mapa final'!$AD$129="Moderado"),CONCATENATE("R42C",'Mapa final'!$R$129),"")</f>
        <v/>
      </c>
      <c r="P97" s="87" t="str">
        <f ca="1">IF(AND('Mapa final'!$AB$127="Alta",'Mapa final'!$AD$127="Moderado"),CONCATENATE("R43C",'Mapa final'!$R$127),"")</f>
        <v/>
      </c>
      <c r="Q97" s="40" t="str">
        <f>IF(AND('Mapa final'!$AB$128="Alta",'Mapa final'!$AD$128="Moderado"),CONCATENATE("R42C",'Mapa final'!$R$128),"")</f>
        <v/>
      </c>
      <c r="R97" s="88" t="str">
        <f>IF(AND('Mapa final'!$AB$129="Alta",'Mapa final'!$AD$129="Moderado"),CONCATENATE("R42C",'Mapa final'!$R$129),"")</f>
        <v/>
      </c>
      <c r="S97" s="87" t="str">
        <f ca="1">IF(AND('Mapa final'!$AB$127="Alta",'Mapa final'!$AD$127="Mayor"),CONCATENATE("R43C",'Mapa final'!$R$127),"")</f>
        <v/>
      </c>
      <c r="T97" s="40" t="str">
        <f>IF(AND('Mapa final'!$AB$128="Alta",'Mapa final'!$AD$128="Mayor"),CONCATENATE("R42C",'Mapa final'!$R$128),"")</f>
        <v/>
      </c>
      <c r="U97" s="88" t="str">
        <f>IF(AND('Mapa final'!$AB$129="Alta",'Mapa final'!$AD$129="Mayor"),CONCATENATE("R42C",'Mapa final'!$R$129),"")</f>
        <v/>
      </c>
      <c r="V97" s="215" t="str">
        <f ca="1">IF(AND('Mapa final'!$AB$127="Alta",'Mapa final'!$AD$127="Catastrófico"),CONCATENATE("R43C",'Mapa final'!$R$127),"")</f>
        <v/>
      </c>
      <c r="W97" s="216" t="str">
        <f>IF(AND('Mapa final'!$AB$128="Alta",'Mapa final'!$AD$128="Catastrófico"),CONCATENATE("R42C",'Mapa final'!$R$128),"")</f>
        <v/>
      </c>
      <c r="X97" s="217" t="str">
        <f>IF(AND('Mapa final'!$AB$129="Alta",'Mapa final'!$AD$129="Catastrófico"),CONCATENATE("R42C",'Mapa final'!$R$129),"")</f>
        <v/>
      </c>
      <c r="Y97" s="41"/>
      <c r="Z97" s="292"/>
      <c r="AA97" s="293"/>
      <c r="AB97" s="293"/>
      <c r="AC97" s="293"/>
      <c r="AD97" s="293"/>
      <c r="AE97" s="294"/>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309"/>
      <c r="C98" s="310"/>
      <c r="D98" s="311"/>
      <c r="E98" s="284"/>
      <c r="F98" s="279"/>
      <c r="G98" s="279"/>
      <c r="H98" s="279"/>
      <c r="I98" s="279"/>
      <c r="J98" s="221" t="str">
        <f ca="1">IF(AND('Mapa final'!$AB$130="Alta",'Mapa final'!$AD$130="Moderado"),CONCATENATE("R44C",'Mapa final'!$R$130),"")</f>
        <v/>
      </c>
      <c r="K98" s="222" t="str">
        <f>IF(AND('Mapa final'!$AB$131="Alta",'Mapa final'!$AD$131="Moderado"),CONCATENATE("R43C",'Mapa final'!$R$131),"")</f>
        <v/>
      </c>
      <c r="L98" s="223" t="str">
        <f>IF(AND('Mapa final'!$AB$132="Alta",'Mapa final'!$AD$132="Moderado"),CONCATENATE("R43C",'Mapa final'!$R$132),"")</f>
        <v/>
      </c>
      <c r="M98" s="221" t="str">
        <f ca="1">IF(AND('Mapa final'!$AB$130="Alta",'Mapa final'!$AD$130="Moderado"),CONCATENATE("R44C",'Mapa final'!$R$130),"")</f>
        <v/>
      </c>
      <c r="N98" s="222" t="str">
        <f>IF(AND('Mapa final'!$AB$131="Alta",'Mapa final'!$AD$131="Moderado"),CONCATENATE("R43C",'Mapa final'!$R$131),"")</f>
        <v/>
      </c>
      <c r="O98" s="223" t="str">
        <f>IF(AND('Mapa final'!$AB$132="Alta",'Mapa final'!$AD$132="Moderado"),CONCATENATE("R43C",'Mapa final'!$R$132),"")</f>
        <v/>
      </c>
      <c r="P98" s="87" t="str">
        <f ca="1">IF(AND('Mapa final'!$AB$130="Alta",'Mapa final'!$AD$130="Moderado"),CONCATENATE("R44C",'Mapa final'!$R$130),"")</f>
        <v/>
      </c>
      <c r="Q98" s="40" t="str">
        <f>IF(AND('Mapa final'!$AB$131="Alta",'Mapa final'!$AD$131="Moderado"),CONCATENATE("R43C",'Mapa final'!$R$131),"")</f>
        <v/>
      </c>
      <c r="R98" s="88" t="str">
        <f>IF(AND('Mapa final'!$AB$132="Alta",'Mapa final'!$AD$132="Moderado"),CONCATENATE("R43C",'Mapa final'!$R$132),"")</f>
        <v/>
      </c>
      <c r="S98" s="87" t="str">
        <f ca="1">IF(AND('Mapa final'!$AB$130="Alta",'Mapa final'!$AD$130="Mayor"),CONCATENATE("R44C",'Mapa final'!$R$130),"")</f>
        <v/>
      </c>
      <c r="T98" s="40" t="str">
        <f>IF(AND('Mapa final'!$AB$131="Alta",'Mapa final'!$AD$131="Mayor"),CONCATENATE("R43C",'Mapa final'!$R$131),"")</f>
        <v/>
      </c>
      <c r="U98" s="88" t="str">
        <f>IF(AND('Mapa final'!$AB$132="Alta",'Mapa final'!$AD$132="Mayor"),CONCATENATE("R43C",'Mapa final'!$R$132),"")</f>
        <v/>
      </c>
      <c r="V98" s="215" t="str">
        <f ca="1">IF(AND('Mapa final'!$AB$130="Alta",'Mapa final'!$AD$130="Catastrófico"),CONCATENATE("R44C",'Mapa final'!$R$130),"")</f>
        <v/>
      </c>
      <c r="W98" s="216" t="str">
        <f>IF(AND('Mapa final'!$AB$131="Alta",'Mapa final'!$AD$131="Catastrófico"),CONCATENATE("R43C",'Mapa final'!$R$131),"")</f>
        <v/>
      </c>
      <c r="X98" s="217" t="str">
        <f>IF(AND('Mapa final'!$AB$132="Alta",'Mapa final'!$AD$132="Catastrófico"),CONCATENATE("R43C",'Mapa final'!$R$132),"")</f>
        <v/>
      </c>
      <c r="Y98" s="41"/>
      <c r="Z98" s="292"/>
      <c r="AA98" s="293"/>
      <c r="AB98" s="293"/>
      <c r="AC98" s="293"/>
      <c r="AD98" s="293"/>
      <c r="AE98" s="294"/>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309"/>
      <c r="C99" s="310"/>
      <c r="D99" s="311"/>
      <c r="E99" s="284"/>
      <c r="F99" s="279"/>
      <c r="G99" s="279"/>
      <c r="H99" s="279"/>
      <c r="I99" s="279"/>
      <c r="J99" s="221" t="str">
        <f ca="1">IF(AND('Mapa final'!$AB$133="Alta",'Mapa final'!$AD$133="Moderado"),CONCATENATE("R45C",'Mapa final'!$R$133),"")</f>
        <v/>
      </c>
      <c r="K99" s="222" t="str">
        <f>IF(AND('Mapa final'!$AB$134="Alta",'Mapa final'!$AD$134="Moderado"),CONCATENATE("R44C",'Mapa final'!$R$134),"")</f>
        <v/>
      </c>
      <c r="L99" s="223" t="str">
        <f>IF(AND('Mapa final'!$AB$135="Alta",'Mapa final'!$AD$135="Moderado"),CONCATENATE("R44C",'Mapa final'!$R$135),"")</f>
        <v/>
      </c>
      <c r="M99" s="221" t="str">
        <f ca="1">IF(AND('Mapa final'!$AB$133="Alta",'Mapa final'!$AD$133="Moderado"),CONCATENATE("R45C",'Mapa final'!$R$133),"")</f>
        <v/>
      </c>
      <c r="N99" s="222" t="str">
        <f>IF(AND('Mapa final'!$AB$134="Alta",'Mapa final'!$AD$134="Moderado"),CONCATENATE("R44C",'Mapa final'!$R$134),"")</f>
        <v/>
      </c>
      <c r="O99" s="223" t="str">
        <f>IF(AND('Mapa final'!$AB$135="Alta",'Mapa final'!$AD$135="Moderado"),CONCATENATE("R44C",'Mapa final'!$R$135),"")</f>
        <v/>
      </c>
      <c r="P99" s="87" t="str">
        <f ca="1">IF(AND('Mapa final'!$AB$133="Alta",'Mapa final'!$AD$133="Moderado"),CONCATENATE("R45C",'Mapa final'!$R$133),"")</f>
        <v/>
      </c>
      <c r="Q99" s="40" t="str">
        <f>IF(AND('Mapa final'!$AB$134="Alta",'Mapa final'!$AD$134="Moderado"),CONCATENATE("R44C",'Mapa final'!$R$134),"")</f>
        <v/>
      </c>
      <c r="R99" s="88" t="str">
        <f>IF(AND('Mapa final'!$AB$135="Alta",'Mapa final'!$AD$135="Moderado"),CONCATENATE("R44C",'Mapa final'!$R$135),"")</f>
        <v/>
      </c>
      <c r="S99" s="87" t="str">
        <f ca="1">IF(AND('Mapa final'!$AB$133="Alta",'Mapa final'!$AD$133="Mayor"),CONCATENATE("R45C",'Mapa final'!$R$133),"")</f>
        <v/>
      </c>
      <c r="T99" s="40" t="str">
        <f>IF(AND('Mapa final'!$AB$134="Alta",'Mapa final'!$AD$134="Mayor"),CONCATENATE("R44C",'Mapa final'!$R$134),"")</f>
        <v/>
      </c>
      <c r="U99" s="88" t="str">
        <f>IF(AND('Mapa final'!$AB$135="Alta",'Mapa final'!$AD$135="Mayor"),CONCATENATE("R44C",'Mapa final'!$R$135),"")</f>
        <v/>
      </c>
      <c r="V99" s="215" t="str">
        <f ca="1">IF(AND('Mapa final'!$AB$133="Alta",'Mapa final'!$AD$133="Catastrófico"),CONCATENATE("R45C",'Mapa final'!$R$133),"")</f>
        <v/>
      </c>
      <c r="W99" s="216" t="str">
        <f>IF(AND('Mapa final'!$AB$134="Alta",'Mapa final'!$AD$134="Catastrófico"),CONCATENATE("R44C",'Mapa final'!$R$134),"")</f>
        <v/>
      </c>
      <c r="X99" s="217" t="str">
        <f>IF(AND('Mapa final'!$AB$135="Alta",'Mapa final'!$AD$135="Catastrófico"),CONCATENATE("R44C",'Mapa final'!$R$135),"")</f>
        <v/>
      </c>
      <c r="Y99" s="41"/>
      <c r="Z99" s="292"/>
      <c r="AA99" s="293"/>
      <c r="AB99" s="293"/>
      <c r="AC99" s="293"/>
      <c r="AD99" s="293"/>
      <c r="AE99" s="294"/>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309"/>
      <c r="C100" s="310"/>
      <c r="D100" s="311"/>
      <c r="E100" s="284"/>
      <c r="F100" s="279"/>
      <c r="G100" s="279"/>
      <c r="H100" s="279"/>
      <c r="I100" s="279"/>
      <c r="J100" s="221" t="str">
        <f ca="1">IF(AND('Mapa final'!$AB$136="Alta",'Mapa final'!$AD$136="Moderado"),CONCATENATE("R46C",'Mapa final'!$R$136),"")</f>
        <v/>
      </c>
      <c r="K100" s="222" t="str">
        <f>IF(AND('Mapa final'!$AB$137="Alta",'Mapa final'!$AD$137="Moderado"),CONCATENATE("R45C",'Mapa final'!$R$137),"")</f>
        <v/>
      </c>
      <c r="L100" s="223" t="str">
        <f>IF(AND('Mapa final'!$AB$138="Alta",'Mapa final'!$AD$138="Moderado"),CONCATENATE("R45C",'Mapa final'!$R$138),"")</f>
        <v/>
      </c>
      <c r="M100" s="221" t="str">
        <f ca="1">IF(AND('Mapa final'!$AB$136="Alta",'Mapa final'!$AD$136="Moderado"),CONCATENATE("R46C",'Mapa final'!$R$136),"")</f>
        <v/>
      </c>
      <c r="N100" s="222" t="str">
        <f>IF(AND('Mapa final'!$AB$137="Alta",'Mapa final'!$AD$137="Moderado"),CONCATENATE("R45C",'Mapa final'!$R$137),"")</f>
        <v/>
      </c>
      <c r="O100" s="223" t="str">
        <f>IF(AND('Mapa final'!$AB$138="Alta",'Mapa final'!$AD$138="Moderado"),CONCATENATE("R45C",'Mapa final'!$R$138),"")</f>
        <v/>
      </c>
      <c r="P100" s="87" t="str">
        <f ca="1">IF(AND('Mapa final'!$AB$136="Alta",'Mapa final'!$AD$136="Moderado"),CONCATENATE("R46C",'Mapa final'!$R$136),"")</f>
        <v/>
      </c>
      <c r="Q100" s="40" t="str">
        <f>IF(AND('Mapa final'!$AB$137="Alta",'Mapa final'!$AD$137="Moderado"),CONCATENATE("R45C",'Mapa final'!$R$137),"")</f>
        <v/>
      </c>
      <c r="R100" s="88" t="str">
        <f>IF(AND('Mapa final'!$AB$138="Alta",'Mapa final'!$AD$138="Moderado"),CONCATENATE("R45C",'Mapa final'!$R$138),"")</f>
        <v/>
      </c>
      <c r="S100" s="87" t="str">
        <f ca="1">IF(AND('Mapa final'!$AB$136="Alta",'Mapa final'!$AD$136="Mayor"),CONCATENATE("R46C",'Mapa final'!$R$136),"")</f>
        <v/>
      </c>
      <c r="T100" s="40" t="str">
        <f>IF(AND('Mapa final'!$AB$137="Alta",'Mapa final'!$AD$137="Mayor"),CONCATENATE("R45C",'Mapa final'!$R$137),"")</f>
        <v/>
      </c>
      <c r="U100" s="88" t="str">
        <f>IF(AND('Mapa final'!$AB$138="Alta",'Mapa final'!$AD$138="Mayor"),CONCATENATE("R45C",'Mapa final'!$R$138),"")</f>
        <v/>
      </c>
      <c r="V100" s="215" t="str">
        <f ca="1">IF(AND('Mapa final'!$AB$136="Alta",'Mapa final'!$AD$136="Catastrófico"),CONCATENATE("R46C",'Mapa final'!$R$136),"")</f>
        <v/>
      </c>
      <c r="W100" s="216" t="str">
        <f>IF(AND('Mapa final'!$AB$137="Alta",'Mapa final'!$AD$137="Catastrófico"),CONCATENATE("R45C",'Mapa final'!$R$137),"")</f>
        <v/>
      </c>
      <c r="X100" s="217" t="str">
        <f>IF(AND('Mapa final'!$AB$138="Alta",'Mapa final'!$AD$138="Catastrófico"),CONCATENATE("R45C",'Mapa final'!$R$138),"")</f>
        <v/>
      </c>
      <c r="Y100" s="41"/>
      <c r="Z100" s="292"/>
      <c r="AA100" s="293"/>
      <c r="AB100" s="293"/>
      <c r="AC100" s="293"/>
      <c r="AD100" s="293"/>
      <c r="AE100" s="294"/>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309"/>
      <c r="C101" s="310"/>
      <c r="D101" s="311"/>
      <c r="E101" s="284"/>
      <c r="F101" s="279"/>
      <c r="G101" s="279"/>
      <c r="H101" s="279"/>
      <c r="I101" s="279"/>
      <c r="J101" s="221" t="str">
        <f ca="1">IF(AND('Mapa final'!$AB$139="Alta",'Mapa final'!$AD$139="Moderado"),CONCATENATE("R47C",'Mapa final'!$R$139),"")</f>
        <v/>
      </c>
      <c r="K101" s="222" t="str">
        <f>IF(AND('Mapa final'!$AB$140="Alta",'Mapa final'!$AD$140="Moderado"),CONCATENATE("R46C",'Mapa final'!$R$140),"")</f>
        <v/>
      </c>
      <c r="L101" s="223" t="str">
        <f>IF(AND('Mapa final'!$AB$141="Alta",'Mapa final'!$AD$141="Moderado"),CONCATENATE("R46C",'Mapa final'!$R$141),"")</f>
        <v/>
      </c>
      <c r="M101" s="221" t="str">
        <f ca="1">IF(AND('Mapa final'!$AB$139="Alta",'Mapa final'!$AD$139="Moderado"),CONCATENATE("R47C",'Mapa final'!$R$139),"")</f>
        <v/>
      </c>
      <c r="N101" s="222" t="str">
        <f>IF(AND('Mapa final'!$AB$140="Alta",'Mapa final'!$AD$140="Moderado"),CONCATENATE("R46C",'Mapa final'!$R$140),"")</f>
        <v/>
      </c>
      <c r="O101" s="223" t="str">
        <f>IF(AND('Mapa final'!$AB$141="Alta",'Mapa final'!$AD$141="Moderado"),CONCATENATE("R46C",'Mapa final'!$R$141),"")</f>
        <v/>
      </c>
      <c r="P101" s="87" t="str">
        <f ca="1">IF(AND('Mapa final'!$AB$139="Alta",'Mapa final'!$AD$139="Moderado"),CONCATENATE("R47C",'Mapa final'!$R$139),"")</f>
        <v/>
      </c>
      <c r="Q101" s="40" t="str">
        <f>IF(AND('Mapa final'!$AB$140="Alta",'Mapa final'!$AD$140="Moderado"),CONCATENATE("R46C",'Mapa final'!$R$140),"")</f>
        <v/>
      </c>
      <c r="R101" s="88" t="str">
        <f>IF(AND('Mapa final'!$AB$141="Alta",'Mapa final'!$AD$141="Moderado"),CONCATENATE("R46C",'Mapa final'!$R$141),"")</f>
        <v/>
      </c>
      <c r="S101" s="87" t="str">
        <f ca="1">IF(AND('Mapa final'!$AB$139="Alta",'Mapa final'!$AD$139="Mayor"),CONCATENATE("R47C",'Mapa final'!$R$139),"")</f>
        <v/>
      </c>
      <c r="T101" s="40" t="str">
        <f>IF(AND('Mapa final'!$AB$140="Alta",'Mapa final'!$AD$140="Mayor"),CONCATENATE("R46C",'Mapa final'!$R$140),"")</f>
        <v/>
      </c>
      <c r="U101" s="88" t="str">
        <f>IF(AND('Mapa final'!$AB$141="Alta",'Mapa final'!$AD$141="Mayor"),CONCATENATE("R46C",'Mapa final'!$R$141),"")</f>
        <v/>
      </c>
      <c r="V101" s="215" t="str">
        <f ca="1">IF(AND('Mapa final'!$AB$139="Alta",'Mapa final'!$AD$139="Catastrófico"),CONCATENATE("R47C",'Mapa final'!$R$139),"")</f>
        <v/>
      </c>
      <c r="W101" s="216" t="str">
        <f>IF(AND('Mapa final'!$AB$140="Alta",'Mapa final'!$AD$140="Catastrófico"),CONCATENATE("R46C",'Mapa final'!$R$140),"")</f>
        <v/>
      </c>
      <c r="X101" s="217" t="str">
        <f>IF(AND('Mapa final'!$AB$141="Alta",'Mapa final'!$AD$141="Catastrófico"),CONCATENATE("R46C",'Mapa final'!$R$141),"")</f>
        <v/>
      </c>
      <c r="Y101" s="41"/>
      <c r="Z101" s="292"/>
      <c r="AA101" s="293"/>
      <c r="AB101" s="293"/>
      <c r="AC101" s="293"/>
      <c r="AD101" s="293"/>
      <c r="AE101" s="294"/>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309"/>
      <c r="C102" s="310"/>
      <c r="D102" s="311"/>
      <c r="E102" s="284"/>
      <c r="F102" s="279"/>
      <c r="G102" s="279"/>
      <c r="H102" s="279"/>
      <c r="I102" s="279"/>
      <c r="J102" s="221" t="str">
        <f ca="1">IF(AND('Mapa final'!$AB$142="Alta",'Mapa final'!$AD$142="Moderado"),CONCATENATE("R48C",'Mapa final'!$R$142),"")</f>
        <v/>
      </c>
      <c r="K102" s="222" t="str">
        <f>IF(AND('Mapa final'!$AB$143="Alta",'Mapa final'!$AD$143="Moderado"),CONCATENATE("R47C",'Mapa final'!$R$143),"")</f>
        <v/>
      </c>
      <c r="L102" s="223" t="str">
        <f>IF(AND('Mapa final'!$AB$144="Alta",'Mapa final'!$AD$144="Moderado"),CONCATENATE("R47C",'Mapa final'!$R$144),"")</f>
        <v/>
      </c>
      <c r="M102" s="221" t="str">
        <f ca="1">IF(AND('Mapa final'!$AB$142="Alta",'Mapa final'!$AD$142="Moderado"),CONCATENATE("R48C",'Mapa final'!$R$142),"")</f>
        <v/>
      </c>
      <c r="N102" s="222" t="str">
        <f>IF(AND('Mapa final'!$AB$143="Alta",'Mapa final'!$AD$143="Moderado"),CONCATENATE("R47C",'Mapa final'!$R$143),"")</f>
        <v/>
      </c>
      <c r="O102" s="223" t="str">
        <f>IF(AND('Mapa final'!$AB$144="Alta",'Mapa final'!$AD$144="Moderado"),CONCATENATE("R47C",'Mapa final'!$R$144),"")</f>
        <v/>
      </c>
      <c r="P102" s="87" t="str">
        <f ca="1">IF(AND('Mapa final'!$AB$142="Alta",'Mapa final'!$AD$142="Moderado"),CONCATENATE("R48C",'Mapa final'!$R$142),"")</f>
        <v/>
      </c>
      <c r="Q102" s="40" t="str">
        <f>IF(AND('Mapa final'!$AB$143="Alta",'Mapa final'!$AD$143="Moderado"),CONCATENATE("R47C",'Mapa final'!$R$143),"")</f>
        <v/>
      </c>
      <c r="R102" s="88" t="str">
        <f>IF(AND('Mapa final'!$AB$144="Alta",'Mapa final'!$AD$144="Moderado"),CONCATENATE("R47C",'Mapa final'!$R$144),"")</f>
        <v/>
      </c>
      <c r="S102" s="87" t="str">
        <f ca="1">IF(AND('Mapa final'!$AB$142="Alta",'Mapa final'!$AD$142="Mayor"),CONCATENATE("R48C",'Mapa final'!$R$142),"")</f>
        <v/>
      </c>
      <c r="T102" s="40" t="str">
        <f>IF(AND('Mapa final'!$AB$143="Alta",'Mapa final'!$AD$143="Mayor"),CONCATENATE("R47C",'Mapa final'!$R$143),"")</f>
        <v/>
      </c>
      <c r="U102" s="88" t="str">
        <f>IF(AND('Mapa final'!$AB$144="Alta",'Mapa final'!$AD$144="Mayor"),CONCATENATE("R47C",'Mapa final'!$R$144),"")</f>
        <v/>
      </c>
      <c r="V102" s="215" t="str">
        <f ca="1">IF(AND('Mapa final'!$AB$142="Alta",'Mapa final'!$AD$142="Catastrófico"),CONCATENATE("R48C",'Mapa final'!$R$142),"")</f>
        <v/>
      </c>
      <c r="W102" s="216" t="str">
        <f>IF(AND('Mapa final'!$AB$143="Alta",'Mapa final'!$AD$143="Catastrófico"),CONCATENATE("R47C",'Mapa final'!$R$143),"")</f>
        <v/>
      </c>
      <c r="X102" s="217" t="str">
        <f>IF(AND('Mapa final'!$AB$144="Alta",'Mapa final'!$AD$144="Catastrófico"),CONCATENATE("R47C",'Mapa final'!$R$144),"")</f>
        <v/>
      </c>
      <c r="Y102" s="41"/>
      <c r="Z102" s="292"/>
      <c r="AA102" s="293"/>
      <c r="AB102" s="293"/>
      <c r="AC102" s="293"/>
      <c r="AD102" s="293"/>
      <c r="AE102" s="294"/>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309"/>
      <c r="C103" s="310"/>
      <c r="D103" s="311"/>
      <c r="E103" s="284"/>
      <c r="F103" s="279"/>
      <c r="G103" s="279"/>
      <c r="H103" s="279"/>
      <c r="I103" s="279"/>
      <c r="J103" s="221" t="str">
        <f>IF(AND('Mapa final'!$AB$145="Alta",'Mapa final'!$AD$145="Moderado"),CONCATENATE("R49C",'Mapa final'!$R$145),"")</f>
        <v/>
      </c>
      <c r="K103" s="222" t="str">
        <f>IF(AND('Mapa final'!$AB$146="Alta",'Mapa final'!$AD$146="Moderado"),CONCATENATE("R48C",'Mapa final'!$R$146),"")</f>
        <v/>
      </c>
      <c r="L103" s="223" t="str">
        <f>IF(AND('Mapa final'!$AB$147="Alta",'Mapa final'!$AD$147="Moderado"),CONCATENATE("R48C",'Mapa final'!$R$147),"")</f>
        <v/>
      </c>
      <c r="M103" s="221" t="str">
        <f>IF(AND('Mapa final'!$AB$145="Alta",'Mapa final'!$AD$145="Moderado"),CONCATENATE("R49C",'Mapa final'!$R$145),"")</f>
        <v/>
      </c>
      <c r="N103" s="222" t="str">
        <f>IF(AND('Mapa final'!$AB$146="Alta",'Mapa final'!$AD$146="Moderado"),CONCATENATE("R48C",'Mapa final'!$R$146),"")</f>
        <v/>
      </c>
      <c r="O103" s="223" t="str">
        <f>IF(AND('Mapa final'!$AB$147="Alta",'Mapa final'!$AD$147="Moderado"),CONCATENATE("R48C",'Mapa final'!$R$147),"")</f>
        <v/>
      </c>
      <c r="P103" s="87" t="str">
        <f>IF(AND('Mapa final'!$AB$145="Alta",'Mapa final'!$AD$145="Moderado"),CONCATENATE("R49C",'Mapa final'!$R$145),"")</f>
        <v/>
      </c>
      <c r="Q103" s="40" t="str">
        <f>IF(AND('Mapa final'!$AB$146="Alta",'Mapa final'!$AD$146="Moderado"),CONCATENATE("R48C",'Mapa final'!$R$146),"")</f>
        <v/>
      </c>
      <c r="R103" s="88" t="str">
        <f>IF(AND('Mapa final'!$AB$147="Alta",'Mapa final'!$AD$147="Moderado"),CONCATENATE("R48C",'Mapa final'!$R$147),"")</f>
        <v/>
      </c>
      <c r="S103" s="87" t="str">
        <f>IF(AND('Mapa final'!$AB$145="Alta",'Mapa final'!$AD$145="Mayor"),CONCATENATE("R49C",'Mapa final'!$R$145),"")</f>
        <v/>
      </c>
      <c r="T103" s="40" t="str">
        <f>IF(AND('Mapa final'!$AB$146="Alta",'Mapa final'!$AD$146="Mayor"),CONCATENATE("R48C",'Mapa final'!$R$146),"")</f>
        <v/>
      </c>
      <c r="U103" s="88" t="str">
        <f>IF(AND('Mapa final'!$AB$147="Alta",'Mapa final'!$AD$147="Mayor"),CONCATENATE("R48C",'Mapa final'!$R$147),"")</f>
        <v/>
      </c>
      <c r="V103" s="215" t="str">
        <f>IF(AND('Mapa final'!$AB$145="Alta",'Mapa final'!$AD$145="Catastrófico"),CONCATENATE("R49C",'Mapa final'!$R$145),"")</f>
        <v/>
      </c>
      <c r="W103" s="216" t="str">
        <f>IF(AND('Mapa final'!$AB$146="Alta",'Mapa final'!$AD$146="Catastrófico"),CONCATENATE("R48C",'Mapa final'!$R$146),"")</f>
        <v/>
      </c>
      <c r="X103" s="217" t="str">
        <f>IF(AND('Mapa final'!$AB$147="Alta",'Mapa final'!$AD$147="Catastrófico"),CONCATENATE("R48C",'Mapa final'!$R$147),"")</f>
        <v/>
      </c>
      <c r="Y103" s="41"/>
      <c r="Z103" s="292"/>
      <c r="AA103" s="293"/>
      <c r="AB103" s="293"/>
      <c r="AC103" s="293"/>
      <c r="AD103" s="293"/>
      <c r="AE103" s="294"/>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309"/>
      <c r="C104" s="310"/>
      <c r="D104" s="311"/>
      <c r="E104" s="284"/>
      <c r="F104" s="279"/>
      <c r="G104" s="279"/>
      <c r="H104" s="279"/>
      <c r="I104" s="279"/>
      <c r="J104" s="221" t="str">
        <f>IF(AND('Mapa final'!$AB$148="Alta",'Mapa final'!$AD$148="Moderado"),CONCATENATE("R49C",'Mapa final'!$R$148),"")</f>
        <v/>
      </c>
      <c r="K104" s="222" t="str">
        <f>IF(AND('Mapa final'!$AB$149="Alta",'Mapa final'!$AD$149="Moderado"),CONCATENATE("R49C",'Mapa final'!$R$149),"")</f>
        <v/>
      </c>
      <c r="L104" s="223" t="str">
        <f>IF(AND('Mapa final'!$AB$150="Alta",'Mapa final'!$AD$150="Moderado"),CONCATENATE("R49C",'Mapa final'!$R$150),"")</f>
        <v/>
      </c>
      <c r="M104" s="221" t="str">
        <f>IF(AND('Mapa final'!$AB$148="Alta",'Mapa final'!$AD$148="Moderado"),CONCATENATE("R49C",'Mapa final'!$R$148),"")</f>
        <v/>
      </c>
      <c r="N104" s="222" t="str">
        <f>IF(AND('Mapa final'!$AB$149="Alta",'Mapa final'!$AD$149="Moderado"),CONCATENATE("R49C",'Mapa final'!$R$149),"")</f>
        <v/>
      </c>
      <c r="O104" s="223" t="str">
        <f>IF(AND('Mapa final'!$AB$150="Alta",'Mapa final'!$AD$150="Moderado"),CONCATENATE("R49C",'Mapa final'!$R$150),"")</f>
        <v/>
      </c>
      <c r="P104" s="87" t="str">
        <f>IF(AND('Mapa final'!$AB$148="Alta",'Mapa final'!$AD$148="Moderado"),CONCATENATE("R49C",'Mapa final'!$R$148),"")</f>
        <v/>
      </c>
      <c r="Q104" s="40" t="str">
        <f>IF(AND('Mapa final'!$AB$149="Alta",'Mapa final'!$AD$149="Moderado"),CONCATENATE("R49C",'Mapa final'!$R$149),"")</f>
        <v/>
      </c>
      <c r="R104" s="88" t="str">
        <f>IF(AND('Mapa final'!$AB$150="Alta",'Mapa final'!$AD$150="Moderado"),CONCATENATE("R49C",'Mapa final'!$R$150),"")</f>
        <v/>
      </c>
      <c r="S104" s="87" t="str">
        <f>IF(AND('Mapa final'!$AB$148="Alta",'Mapa final'!$AD$148="Mayor"),CONCATENATE("R49C",'Mapa final'!$R$148),"")</f>
        <v/>
      </c>
      <c r="T104" s="40" t="str">
        <f>IF(AND('Mapa final'!$AB$149="Alta",'Mapa final'!$AD$149="Mayor"),CONCATENATE("R49C",'Mapa final'!$R$149),"")</f>
        <v/>
      </c>
      <c r="U104" s="88" t="str">
        <f>IF(AND('Mapa final'!$AB$150="Alta",'Mapa final'!$AD$150="Mayor"),CONCATENATE("R49C",'Mapa final'!$R$150),"")</f>
        <v/>
      </c>
      <c r="V104" s="215" t="str">
        <f>IF(AND('Mapa final'!$AB$148="Alta",'Mapa final'!$AD$148="Catastrófico"),CONCATENATE("R49C",'Mapa final'!$R$148),"")</f>
        <v/>
      </c>
      <c r="W104" s="216" t="str">
        <f>IF(AND('Mapa final'!$AB$149="Alta",'Mapa final'!$AD$149="Catastrófico"),CONCATENATE("R49C",'Mapa final'!$R$149),"")</f>
        <v/>
      </c>
      <c r="X104" s="217" t="str">
        <f>IF(AND('Mapa final'!$AB$150="Alta",'Mapa final'!$AD$150="Catastrófico"),CONCATENATE("R49C",'Mapa final'!$R$150),"")</f>
        <v/>
      </c>
      <c r="Y104" s="41"/>
      <c r="Z104" s="292"/>
      <c r="AA104" s="293"/>
      <c r="AB104" s="293"/>
      <c r="AC104" s="293"/>
      <c r="AD104" s="293"/>
      <c r="AE104" s="294"/>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309"/>
      <c r="C105" s="310"/>
      <c r="D105" s="311"/>
      <c r="E105" s="284"/>
      <c r="F105" s="279"/>
      <c r="G105" s="279"/>
      <c r="H105" s="279"/>
      <c r="I105" s="279"/>
      <c r="J105" s="221" t="str">
        <f>IF(AND('Mapa final'!$AB$151="Alta",'Mapa final'!$AD$151="Moderado"),CONCATENATE("R50C",'Mapa final'!$R$151),"")</f>
        <v/>
      </c>
      <c r="K105" s="222" t="str">
        <f>IF(AND('Mapa final'!$AB$152="Alta",'Mapa final'!$AD$152="Moderado"),CONCATENATE("R50C",'Mapa final'!$R$152),"")</f>
        <v/>
      </c>
      <c r="L105" s="223" t="str">
        <f>IF(AND('Mapa final'!$AB$153="Alta",'Mapa final'!$AD$153="Moderado"),CONCATENATE("R50C",'Mapa final'!$R$153),"")</f>
        <v/>
      </c>
      <c r="M105" s="221" t="str">
        <f>IF(AND('Mapa final'!$AB$151="Alta",'Mapa final'!$AD$151="Moderado"),CONCATENATE("R50C",'Mapa final'!$R$151),"")</f>
        <v/>
      </c>
      <c r="N105" s="222" t="str">
        <f>IF(AND('Mapa final'!$AB$152="Alta",'Mapa final'!$AD$152="Moderado"),CONCATENATE("R50C",'Mapa final'!$R$152),"")</f>
        <v/>
      </c>
      <c r="O105" s="223" t="str">
        <f>IF(AND('Mapa final'!$AB$153="Alta",'Mapa final'!$AD$153="Moderado"),CONCATENATE("R50C",'Mapa final'!$R$153),"")</f>
        <v/>
      </c>
      <c r="P105" s="87" t="str">
        <f>IF(AND('Mapa final'!$AB$151="Alta",'Mapa final'!$AD$151="Moderado"),CONCATENATE("R50C",'Mapa final'!$R$151),"")</f>
        <v/>
      </c>
      <c r="Q105" s="40" t="str">
        <f>IF(AND('Mapa final'!$AB$152="Alta",'Mapa final'!$AD$152="Moderado"),CONCATENATE("R50C",'Mapa final'!$R$152),"")</f>
        <v/>
      </c>
      <c r="R105" s="88" t="str">
        <f>IF(AND('Mapa final'!$AB$153="Alta",'Mapa final'!$AD$153="Moderado"),CONCATENATE("R50C",'Mapa final'!$R$153),"")</f>
        <v/>
      </c>
      <c r="S105" s="87" t="str">
        <f>IF(AND('Mapa final'!$AB$151="Alta",'Mapa final'!$AD$151="Mayor"),CONCATENATE("R50C",'Mapa final'!$R$151),"")</f>
        <v/>
      </c>
      <c r="T105" s="40" t="str">
        <f>IF(AND('Mapa final'!$AB$152="Alta",'Mapa final'!$AD$152="Mayor"),CONCATENATE("R50C",'Mapa final'!$R$152),"")</f>
        <v/>
      </c>
      <c r="U105" s="88" t="str">
        <f>IF(AND('Mapa final'!$AB$153="Alta",'Mapa final'!$AD$153="Mayor"),CONCATENATE("R50C",'Mapa final'!$R$153),"")</f>
        <v/>
      </c>
      <c r="V105" s="215" t="str">
        <f>IF(AND('Mapa final'!$AB$151="Alta",'Mapa final'!$AD$151="Catastrófico"),CONCATENATE("R50C",'Mapa final'!$R$151),"")</f>
        <v/>
      </c>
      <c r="W105" s="216" t="str">
        <f>IF(AND('Mapa final'!$AB$152="Alta",'Mapa final'!$AD$152="Catastrófico"),CONCATENATE("R50C",'Mapa final'!$R$152),"")</f>
        <v/>
      </c>
      <c r="X105" s="217" t="str">
        <f>IF(AND('Mapa final'!$AB$153="Alta",'Mapa final'!$AD$153="Catastrófico"),CONCATENATE("R50C",'Mapa final'!$R$153),"")</f>
        <v/>
      </c>
      <c r="Y105" s="41"/>
      <c r="Z105" s="292"/>
      <c r="AA105" s="293"/>
      <c r="AB105" s="293"/>
      <c r="AC105" s="293"/>
      <c r="AD105" s="293"/>
      <c r="AE105" s="294"/>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309"/>
      <c r="C106" s="310"/>
      <c r="D106" s="311"/>
      <c r="E106" s="295" t="s">
        <v>108</v>
      </c>
      <c r="F106" s="296"/>
      <c r="G106" s="296"/>
      <c r="H106" s="296"/>
      <c r="I106" s="296"/>
      <c r="J106" s="218" t="str">
        <f ca="1">IF(AND('Mapa final'!$AB$7="Muy Alta",'Mapa final'!$AD$7="Moderado"),CONCATENATE("R1C",'Mapa final'!$R$7),"")</f>
        <v/>
      </c>
      <c r="K106" s="219" t="str">
        <f>IF(AND('Mapa final'!$AB$8="Muy Alta",'Mapa final'!$AD$8="Moderado"),CONCATENATE("R1C",'Mapa final'!$R$8),"")</f>
        <v/>
      </c>
      <c r="L106" s="220" t="str">
        <f>IF(AND('Mapa final'!$AB$9="Muy Alta",'Mapa final'!$AD$9="Moderado"),CONCATENATE("R1C",'Mapa final'!$R$9),"")</f>
        <v/>
      </c>
      <c r="M106" s="218" t="str">
        <f ca="1">IF(AND('Mapa final'!$AB$7="Muy Alta",'Mapa final'!$AD$7="Moderado"),CONCATENATE("R1C",'Mapa final'!$R$7),"")</f>
        <v/>
      </c>
      <c r="N106" s="219" t="str">
        <f>IF(AND('Mapa final'!$AB$8="Muy Alta",'Mapa final'!$AD$8="Moderado"),CONCATENATE("R1C",'Mapa final'!$R$8),"")</f>
        <v/>
      </c>
      <c r="O106" s="220" t="str">
        <f>IF(AND('Mapa final'!$AB$9="Muy Alta",'Mapa final'!$AD$9="Moderado"),CONCATENATE("R1C",'Mapa final'!$R$9),"")</f>
        <v/>
      </c>
      <c r="P106" s="218" t="str">
        <f ca="1">IF(AND('Mapa final'!$AB$7="Muy Alta",'Mapa final'!$AD$7="Moderado"),CONCATENATE("R1C",'Mapa final'!$R$7),"")</f>
        <v/>
      </c>
      <c r="Q106" s="219" t="str">
        <f>IF(AND('Mapa final'!$AB$8="Muy Alta",'Mapa final'!$AD$8="Moderado"),CONCATENATE("R1C",'Mapa final'!$R$8),"")</f>
        <v/>
      </c>
      <c r="R106" s="220" t="str">
        <f>IF(AND('Mapa final'!$AB$9="Muy Alta",'Mapa final'!$AD$9="Moderado"),CONCATENATE("R1C",'Mapa final'!$R$9),"")</f>
        <v/>
      </c>
      <c r="S106" s="84" t="str">
        <f ca="1">IF(AND('Mapa final'!$AB$7="Muy Alta",'Mapa final'!$AD$7="Mayor"),CONCATENATE("R1C",'Mapa final'!$R$7),"")</f>
        <v/>
      </c>
      <c r="T106" s="85" t="str">
        <f>IF(AND('Mapa final'!$AB$8="Muy Alta",'Mapa final'!$AD$8="Mayor"),CONCATENATE("R1C",'Mapa final'!$R$8),"")</f>
        <v/>
      </c>
      <c r="U106" s="86" t="str">
        <f>IF(AND('Mapa final'!$AB$9="Muy Alta",'Mapa final'!$AD$9="Mayor"),CONCATENATE("R1C",'Mapa final'!$R$9),"")</f>
        <v/>
      </c>
      <c r="V106" s="212" t="str">
        <f ca="1">IF(AND('Mapa final'!$AB$7="Muy Alta",'Mapa final'!$AD$7="Catastrófico"),CONCATENATE("R1C",'Mapa final'!$R$7),"")</f>
        <v/>
      </c>
      <c r="W106" s="213" t="str">
        <f>IF(AND('Mapa final'!$AB$8="Muy Alta",'Mapa final'!$AD$8="Catastrófico"),CONCATENATE("R1C",'Mapa final'!$R$8),"")</f>
        <v/>
      </c>
      <c r="X106" s="214" t="str">
        <f>IF(AND('Mapa final'!$AB$9="Muy Alta",'Mapa final'!$AD$9="Catastrófico"),CONCATENATE("R1C",'Mapa final'!$R$9),"")</f>
        <v/>
      </c>
      <c r="Y106" s="41"/>
      <c r="Z106" s="326" t="s">
        <v>75</v>
      </c>
      <c r="AA106" s="327"/>
      <c r="AB106" s="327"/>
      <c r="AC106" s="327"/>
      <c r="AD106" s="327"/>
      <c r="AE106" s="328"/>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309"/>
      <c r="C107" s="310"/>
      <c r="D107" s="311"/>
      <c r="E107" s="283"/>
      <c r="F107" s="279"/>
      <c r="G107" s="279"/>
      <c r="H107" s="279"/>
      <c r="I107" s="279"/>
      <c r="J107" s="221" t="str">
        <f ca="1">IF(AND('Mapa final'!$AB$10="Media",'Mapa final'!$AD$10="Moderado"),CONCATENATE("R2C",'Mapa final'!$R$10),"")</f>
        <v/>
      </c>
      <c r="K107" s="222" t="str">
        <f>IF(AND('Mapa final'!$AB$11="Media",'Mapa final'!$AD$11="Moderado"),CONCATENATE("R2C",'Mapa final'!$R$11),"")</f>
        <v/>
      </c>
      <c r="L107" s="223" t="str">
        <f>IF(AND('Mapa final'!$AB$12="Media",'Mapa final'!$AD$12="Moderado"),CONCATENATE("R2C",'Mapa final'!$R$12),"")</f>
        <v/>
      </c>
      <c r="M107" s="221" t="str">
        <f ca="1">IF(AND('Mapa final'!$AB$10="Media",'Mapa final'!$AD$10="Moderado"),CONCATENATE("R2C",'Mapa final'!$R$10),"")</f>
        <v/>
      </c>
      <c r="N107" s="222" t="str">
        <f>IF(AND('Mapa final'!$AB$11="Media",'Mapa final'!$AD$11="Moderado"),CONCATENATE("R2C",'Mapa final'!$R$11),"")</f>
        <v/>
      </c>
      <c r="O107" s="223" t="str">
        <f>IF(AND('Mapa final'!$AB$12="Media",'Mapa final'!$AD$12="Moderado"),CONCATENATE("R2C",'Mapa final'!$R$12),"")</f>
        <v/>
      </c>
      <c r="P107" s="221" t="str">
        <f ca="1">IF(AND('Mapa final'!$AB$10="Media",'Mapa final'!$AD$10="Moderado"),CONCATENATE("R2C",'Mapa final'!$R$10),"")</f>
        <v/>
      </c>
      <c r="Q107" s="222" t="str">
        <f>IF(AND('Mapa final'!$AB$11="Media",'Mapa final'!$AD$11="Moderado"),CONCATENATE("R2C",'Mapa final'!$R$11),"")</f>
        <v/>
      </c>
      <c r="R107" s="223" t="str">
        <f>IF(AND('Mapa final'!$AB$12="Media",'Mapa final'!$AD$12="Moderado"),CONCATENATE("R2C",'Mapa final'!$R$12),"")</f>
        <v/>
      </c>
      <c r="S107" s="87" t="str">
        <f ca="1">IF(AND('Mapa final'!$AB$10="Media",'Mapa final'!$AD$10="Mayor"),CONCATENATE("R2C",'Mapa final'!$R$10),"")</f>
        <v/>
      </c>
      <c r="T107" s="40" t="str">
        <f>IF(AND('Mapa final'!$AB$11="Media",'Mapa final'!$AD$11="Mayor"),CONCATENATE("R2C",'Mapa final'!$R$11),"")</f>
        <v/>
      </c>
      <c r="U107" s="88" t="str">
        <f>IF(AND('Mapa final'!$AB$12="Media",'Mapa final'!$AD$12="Mayor"),CONCATENATE("R2C",'Mapa final'!$R$12),"")</f>
        <v/>
      </c>
      <c r="V107" s="215" t="str">
        <f ca="1">IF(AND('Mapa final'!$AB$10="Media",'Mapa final'!$AD$10="Catastrófico"),CONCATENATE("R2C",'Mapa final'!$R$10),"")</f>
        <v/>
      </c>
      <c r="W107" s="216" t="str">
        <f>IF(AND('Mapa final'!$AB$11="Media",'Mapa final'!$AD$11="Catastrófico"),CONCATENATE("R2C",'Mapa final'!$R$11),"")</f>
        <v/>
      </c>
      <c r="X107" s="217" t="str">
        <f>IF(AND('Mapa final'!$AB$12="Media",'Mapa final'!$AD$12="Catastrófico"),CONCATENATE("R2C",'Mapa final'!$R$12),"")</f>
        <v/>
      </c>
      <c r="Y107" s="41"/>
      <c r="Z107" s="329"/>
      <c r="AA107" s="330"/>
      <c r="AB107" s="330"/>
      <c r="AC107" s="330"/>
      <c r="AD107" s="330"/>
      <c r="AE107" s="33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309"/>
      <c r="C108" s="310"/>
      <c r="D108" s="311"/>
      <c r="E108" s="284"/>
      <c r="F108" s="279"/>
      <c r="G108" s="279"/>
      <c r="H108" s="279"/>
      <c r="I108" s="279"/>
      <c r="J108" s="221" t="str">
        <f ca="1">IF(AND('Mapa final'!$AB$13="Media",'Mapa final'!$AD$13="Moderado"),CONCATENATE("R3C",'Mapa final'!$R$13),"")</f>
        <v>R3C1</v>
      </c>
      <c r="K108" s="222" t="str">
        <f>IF(AND('Mapa final'!$AB$14="Media",'Mapa final'!$AD$14="Moderado"),CONCATENATE("R3C",'Mapa final'!$R$14),"")</f>
        <v/>
      </c>
      <c r="L108" s="223" t="str">
        <f>IF(AND('Mapa final'!$AB$15="Media",'Mapa final'!$AD$15="Moderado"),CONCATENATE("R3C",'Mapa final'!$R$15),"")</f>
        <v/>
      </c>
      <c r="M108" s="221" t="str">
        <f ca="1">IF(AND('Mapa final'!$AB$13="Media",'Mapa final'!$AD$13="Moderado"),CONCATENATE("R3C",'Mapa final'!$R$13),"")</f>
        <v>R3C1</v>
      </c>
      <c r="N108" s="222" t="str">
        <f>IF(AND('Mapa final'!$AB$14="Media",'Mapa final'!$AD$14="Moderado"),CONCATENATE("R3C",'Mapa final'!$R$14),"")</f>
        <v/>
      </c>
      <c r="O108" s="223" t="str">
        <f>IF(AND('Mapa final'!$AB$15="Media",'Mapa final'!$AD$15="Moderado"),CONCATENATE("R3C",'Mapa final'!$R$15),"")</f>
        <v/>
      </c>
      <c r="P108" s="221" t="str">
        <f ca="1">IF(AND('Mapa final'!$AB$13="Media",'Mapa final'!$AD$13="Moderado"),CONCATENATE("R3C",'Mapa final'!$R$13),"")</f>
        <v>R3C1</v>
      </c>
      <c r="Q108" s="222" t="str">
        <f>IF(AND('Mapa final'!$AB$14="Media",'Mapa final'!$AD$14="Moderado"),CONCATENATE("R3C",'Mapa final'!$R$14),"")</f>
        <v/>
      </c>
      <c r="R108" s="223" t="str">
        <f>IF(AND('Mapa final'!$AB$15="Media",'Mapa final'!$AD$15="Moderado"),CONCATENATE("R3C",'Mapa final'!$R$15),"")</f>
        <v/>
      </c>
      <c r="S108" s="87" t="str">
        <f ca="1">IF(AND('Mapa final'!$AB$13="Media",'Mapa final'!$AD$13="Mayor"),CONCATENATE("R3C",'Mapa final'!$R$13),"")</f>
        <v/>
      </c>
      <c r="T108" s="40" t="str">
        <f>IF(AND('Mapa final'!$AB$14="Media",'Mapa final'!$AD$14="Mayor"),CONCATENATE("R3C",'Mapa final'!$R$14),"")</f>
        <v/>
      </c>
      <c r="U108" s="88" t="str">
        <f>IF(AND('Mapa final'!$AB$15="Media",'Mapa final'!$AD$15="Mayor"),CONCATENATE("R3C",'Mapa final'!$R$15),"")</f>
        <v/>
      </c>
      <c r="V108" s="215" t="str">
        <f ca="1">IF(AND('Mapa final'!$AB$13="Media",'Mapa final'!$AD$13="Catastrófico"),CONCATENATE("R3C",'Mapa final'!$R$13),"")</f>
        <v/>
      </c>
      <c r="W108" s="216" t="str">
        <f>IF(AND('Mapa final'!$AB$14="Media",'Mapa final'!$AD$14="Catastrófico"),CONCATENATE("R3C",'Mapa final'!$R$14),"")</f>
        <v/>
      </c>
      <c r="X108" s="217" t="str">
        <f>IF(AND('Mapa final'!$AB$15="Media",'Mapa final'!$AD$15="Catastrófico"),CONCATENATE("R3C",'Mapa final'!$R$15),"")</f>
        <v/>
      </c>
      <c r="Y108" s="41"/>
      <c r="Z108" s="329"/>
      <c r="AA108" s="330"/>
      <c r="AB108" s="330"/>
      <c r="AC108" s="330"/>
      <c r="AD108" s="330"/>
      <c r="AE108" s="33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309"/>
      <c r="C109" s="310"/>
      <c r="D109" s="311"/>
      <c r="E109" s="284"/>
      <c r="F109" s="279"/>
      <c r="G109" s="279"/>
      <c r="H109" s="279"/>
      <c r="I109" s="279"/>
      <c r="J109" s="221" t="str">
        <f ca="1">IF(AND('Mapa final'!$AB$16="Media",'Mapa final'!$AD$16="Moderado"),CONCATENATE("R4C",'Mapa final'!$R$16),"")</f>
        <v/>
      </c>
      <c r="K109" s="222" t="str">
        <f>IF(AND('Mapa final'!$AB$17="Media",'Mapa final'!$AD$17="Moderado"),CONCATENATE("R4C",'Mapa final'!$R$17),"")</f>
        <v/>
      </c>
      <c r="L109" s="223" t="str">
        <f>IF(AND('Mapa final'!$AB$18="Media",'Mapa final'!$AD$18="Moderado"),CONCATENATE("R4C",'Mapa final'!$R$18),"")</f>
        <v/>
      </c>
      <c r="M109" s="221" t="str">
        <f ca="1">IF(AND('Mapa final'!$AB$16="Media",'Mapa final'!$AD$16="Moderado"),CONCATENATE("R4C",'Mapa final'!$R$16),"")</f>
        <v/>
      </c>
      <c r="N109" s="222" t="str">
        <f>IF(AND('Mapa final'!$AB$17="Media",'Mapa final'!$AD$17="Moderado"),CONCATENATE("R4C",'Mapa final'!$R$17),"")</f>
        <v/>
      </c>
      <c r="O109" s="223" t="str">
        <f>IF(AND('Mapa final'!$AB$18="Media",'Mapa final'!$AD$18="Moderado"),CONCATENATE("R4C",'Mapa final'!$R$18),"")</f>
        <v/>
      </c>
      <c r="P109" s="221" t="str">
        <f ca="1">IF(AND('Mapa final'!$AB$16="Media",'Mapa final'!$AD$16="Moderado"),CONCATENATE("R4C",'Mapa final'!$R$16),"")</f>
        <v/>
      </c>
      <c r="Q109" s="222" t="str">
        <f>IF(AND('Mapa final'!$AB$17="Media",'Mapa final'!$AD$17="Moderado"),CONCATENATE("R4C",'Mapa final'!$R$17),"")</f>
        <v/>
      </c>
      <c r="R109" s="223" t="str">
        <f>IF(AND('Mapa final'!$AB$18="Media",'Mapa final'!$AD$18="Moderado"),CONCATENATE("R4C",'Mapa final'!$R$18),"")</f>
        <v/>
      </c>
      <c r="S109" s="87" t="str">
        <f ca="1">IF(AND('Mapa final'!$AB$16="Media",'Mapa final'!$AD$16="Mayor"),CONCATENATE("R4C",'Mapa final'!$R$16),"")</f>
        <v/>
      </c>
      <c r="T109" s="40" t="str">
        <f>IF(AND('Mapa final'!$AB$17="Media",'Mapa final'!$AD$17="Mayor"),CONCATENATE("R4C",'Mapa final'!$R$17),"")</f>
        <v/>
      </c>
      <c r="U109" s="88" t="str">
        <f>IF(AND('Mapa final'!$AB$18="Media",'Mapa final'!$AD$18="Mayor"),CONCATENATE("R4C",'Mapa final'!$R$18),"")</f>
        <v/>
      </c>
      <c r="V109" s="215" t="str">
        <f ca="1">IF(AND('Mapa final'!$AB$16="Media",'Mapa final'!$AD$16="Catastrófico"),CONCATENATE("R4C",'Mapa final'!$R$16),"")</f>
        <v/>
      </c>
      <c r="W109" s="216" t="str">
        <f>IF(AND('Mapa final'!$AB$17="Media",'Mapa final'!$AD$17="Catastrófico"),CONCATENATE("R4C",'Mapa final'!$R$17),"")</f>
        <v/>
      </c>
      <c r="X109" s="217" t="str">
        <f>IF(AND('Mapa final'!$AB$18="Media",'Mapa final'!$AD$18="Catastrófico"),CONCATENATE("R4C",'Mapa final'!$R$18),"")</f>
        <v/>
      </c>
      <c r="Y109" s="41"/>
      <c r="Z109" s="329"/>
      <c r="AA109" s="330"/>
      <c r="AB109" s="330"/>
      <c r="AC109" s="330"/>
      <c r="AD109" s="330"/>
      <c r="AE109" s="33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309"/>
      <c r="C110" s="310"/>
      <c r="D110" s="311"/>
      <c r="E110" s="284"/>
      <c r="F110" s="279"/>
      <c r="G110" s="279"/>
      <c r="H110" s="279"/>
      <c r="I110" s="279"/>
      <c r="J110" s="221" t="str">
        <f ca="1">IF(AND('Mapa final'!$AB$19="Media",'Mapa final'!$AD$19="Moderado"),CONCATENATE("R5C",'Mapa final'!$R$19),"")</f>
        <v/>
      </c>
      <c r="K110" s="222" t="str">
        <f>IF(AND('Mapa final'!$AB$20="Media",'Mapa final'!$AD$20="Moderado"),CONCATENATE("R5C",'Mapa final'!$R$20),"")</f>
        <v/>
      </c>
      <c r="L110" s="223" t="str">
        <f>IF(AND('Mapa final'!$AB$21="Media",'Mapa final'!$AD$21="Moderado"),CONCATENATE("R5C",'Mapa final'!$R$21),"")</f>
        <v/>
      </c>
      <c r="M110" s="221" t="str">
        <f ca="1">IF(AND('Mapa final'!$AB$19="Media",'Mapa final'!$AD$19="Moderado"),CONCATENATE("R5C",'Mapa final'!$R$19),"")</f>
        <v/>
      </c>
      <c r="N110" s="222" t="str">
        <f>IF(AND('Mapa final'!$AB$20="Media",'Mapa final'!$AD$20="Moderado"),CONCATENATE("R5C",'Mapa final'!$R$20),"")</f>
        <v/>
      </c>
      <c r="O110" s="223" t="str">
        <f>IF(AND('Mapa final'!$AB$21="Media",'Mapa final'!$AD$21="Moderado"),CONCATENATE("R5C",'Mapa final'!$R$21),"")</f>
        <v/>
      </c>
      <c r="P110" s="221" t="str">
        <f ca="1">IF(AND('Mapa final'!$AB$19="Media",'Mapa final'!$AD$19="Moderado"),CONCATENATE("R5C",'Mapa final'!$R$19),"")</f>
        <v/>
      </c>
      <c r="Q110" s="222" t="str">
        <f>IF(AND('Mapa final'!$AB$20="Media",'Mapa final'!$AD$20="Moderado"),CONCATENATE("R5C",'Mapa final'!$R$20),"")</f>
        <v/>
      </c>
      <c r="R110" s="223" t="str">
        <f>IF(AND('Mapa final'!$AB$21="Media",'Mapa final'!$AD$21="Moderado"),CONCATENATE("R5C",'Mapa final'!$R$21),"")</f>
        <v/>
      </c>
      <c r="S110" s="87" t="str">
        <f ca="1">IF(AND('Mapa final'!$AB$19="Media",'Mapa final'!$AD$19="Mayor"),CONCATENATE("R5C",'Mapa final'!$R$19),"")</f>
        <v/>
      </c>
      <c r="T110" s="40" t="str">
        <f>IF(AND('Mapa final'!$AB$20="Media",'Mapa final'!$AD$20="Mayor"),CONCATENATE("R5C",'Mapa final'!$R$20),"")</f>
        <v/>
      </c>
      <c r="U110" s="88" t="str">
        <f>IF(AND('Mapa final'!$AB$21="Media",'Mapa final'!$AD$21="Mayor"),CONCATENATE("R5C",'Mapa final'!$R$21),"")</f>
        <v/>
      </c>
      <c r="V110" s="215" t="str">
        <f ca="1">IF(AND('Mapa final'!$AB$19="Media",'Mapa final'!$AD$19="Catastrófico"),CONCATENATE("R5C",'Mapa final'!$R$19),"")</f>
        <v/>
      </c>
      <c r="W110" s="216" t="str">
        <f>IF(AND('Mapa final'!$AB$20="Media",'Mapa final'!$AD$20="Catastrófico"),CONCATENATE("R5C",'Mapa final'!$R$20),"")</f>
        <v/>
      </c>
      <c r="X110" s="217" t="str">
        <f>IF(AND('Mapa final'!$AB$21="Media",'Mapa final'!$AD$21="Catastrófico"),CONCATENATE("R5C",'Mapa final'!$R$21),"")</f>
        <v/>
      </c>
      <c r="Y110" s="41"/>
      <c r="Z110" s="329"/>
      <c r="AA110" s="330"/>
      <c r="AB110" s="330"/>
      <c r="AC110" s="330"/>
      <c r="AD110" s="330"/>
      <c r="AE110" s="33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309"/>
      <c r="C111" s="310"/>
      <c r="D111" s="311"/>
      <c r="E111" s="284"/>
      <c r="F111" s="279"/>
      <c r="G111" s="279"/>
      <c r="H111" s="279"/>
      <c r="I111" s="279"/>
      <c r="J111" s="221" t="str">
        <f ca="1">IF(AND('Mapa final'!$AB$22="Media",'Mapa final'!$AD$22="Moderado"),CONCATENATE("R6C",'Mapa final'!$R$22),"")</f>
        <v>R6C1</v>
      </c>
      <c r="K111" s="222" t="str">
        <f>IF(AND('Mapa final'!$AB$23="Media",'Mapa final'!$AD$23="Moderado"),CONCATENATE("R6C",'Mapa final'!$R$23),"")</f>
        <v/>
      </c>
      <c r="L111" s="223" t="str">
        <f>IF(AND('Mapa final'!$AB$24="Media",'Mapa final'!$AD$24="Moderado"),CONCATENATE("R6C",'Mapa final'!$R$24),"")</f>
        <v/>
      </c>
      <c r="M111" s="221" t="str">
        <f ca="1">IF(AND('Mapa final'!$AB$22="Media",'Mapa final'!$AD$22="Moderado"),CONCATENATE("R6C",'Mapa final'!$R$22),"")</f>
        <v>R6C1</v>
      </c>
      <c r="N111" s="222" t="str">
        <f>IF(AND('Mapa final'!$AB$23="Media",'Mapa final'!$AD$23="Moderado"),CONCATENATE("R6C",'Mapa final'!$R$23),"")</f>
        <v/>
      </c>
      <c r="O111" s="223" t="str">
        <f>IF(AND('Mapa final'!$AB$24="Media",'Mapa final'!$AD$24="Moderado"),CONCATENATE("R6C",'Mapa final'!$R$24),"")</f>
        <v/>
      </c>
      <c r="P111" s="221" t="str">
        <f ca="1">IF(AND('Mapa final'!$AB$22="Media",'Mapa final'!$AD$22="Moderado"),CONCATENATE("R6C",'Mapa final'!$R$22),"")</f>
        <v>R6C1</v>
      </c>
      <c r="Q111" s="222" t="str">
        <f>IF(AND('Mapa final'!$AB$23="Media",'Mapa final'!$AD$23="Moderado"),CONCATENATE("R6C",'Mapa final'!$R$23),"")</f>
        <v/>
      </c>
      <c r="R111" s="223" t="str">
        <f>IF(AND('Mapa final'!$AB$24="Media",'Mapa final'!$AD$24="Moderado"),CONCATENATE("R6C",'Mapa final'!$R$24),"")</f>
        <v/>
      </c>
      <c r="S111" s="87" t="str">
        <f ca="1">IF(AND('Mapa final'!$AB$22="Media",'Mapa final'!$AD$22="Mayor"),CONCATENATE("R6C",'Mapa final'!$R$22),"")</f>
        <v/>
      </c>
      <c r="T111" s="40" t="str">
        <f>IF(AND('Mapa final'!$AB$23="Media",'Mapa final'!$AD$23="Mayor"),CONCATENATE("R6C",'Mapa final'!$R$23),"")</f>
        <v/>
      </c>
      <c r="U111" s="88" t="str">
        <f>IF(AND('Mapa final'!$AB$24="Media",'Mapa final'!$AD$24="Mayor"),CONCATENATE("R6C",'Mapa final'!$R$24),"")</f>
        <v/>
      </c>
      <c r="V111" s="215" t="str">
        <f ca="1">IF(AND('Mapa final'!$AB$22="Media",'Mapa final'!$AD$22="Catastrófico"),CONCATENATE("R6C",'Mapa final'!$R$22),"")</f>
        <v/>
      </c>
      <c r="W111" s="216" t="str">
        <f>IF(AND('Mapa final'!$AB$23="Media",'Mapa final'!$AD$23="Catastrófico"),CONCATENATE("R6C",'Mapa final'!$R$23),"")</f>
        <v/>
      </c>
      <c r="X111" s="217" t="str">
        <f>IF(AND('Mapa final'!$AB$24="Media",'Mapa final'!$AD$24="Catastrófico"),CONCATENATE("R6C",'Mapa final'!$R$24),"")</f>
        <v/>
      </c>
      <c r="Y111" s="41"/>
      <c r="Z111" s="329"/>
      <c r="AA111" s="330"/>
      <c r="AB111" s="330"/>
      <c r="AC111" s="330"/>
      <c r="AD111" s="330"/>
      <c r="AE111" s="33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309"/>
      <c r="C112" s="310"/>
      <c r="D112" s="311"/>
      <c r="E112" s="284"/>
      <c r="F112" s="279"/>
      <c r="G112" s="279"/>
      <c r="H112" s="279"/>
      <c r="I112" s="279"/>
      <c r="J112" s="221" t="str">
        <f ca="1">IF(AND('Mapa final'!$AB$25="Media",'Mapa final'!$AD$25="Moderado"),CONCATENATE("R7C",'Mapa final'!$R$25),"")</f>
        <v/>
      </c>
      <c r="K112" s="222" t="str">
        <f>IF(AND('Mapa final'!$AB$26="Media",'Mapa final'!$AD$26="Moderado"),CONCATENATE("R7C",'Mapa final'!$R$26),"")</f>
        <v/>
      </c>
      <c r="L112" s="223" t="str">
        <f>IF(AND('Mapa final'!$AB$27="Media",'Mapa final'!$AD$27="Moderado"),CONCATENATE("R7C",'Mapa final'!$R$27),"")</f>
        <v/>
      </c>
      <c r="M112" s="221" t="str">
        <f ca="1">IF(AND('Mapa final'!$AB$25="Media",'Mapa final'!$AD$25="Moderado"),CONCATENATE("R7C",'Mapa final'!$R$25),"")</f>
        <v/>
      </c>
      <c r="N112" s="222" t="str">
        <f>IF(AND('Mapa final'!$AB$26="Media",'Mapa final'!$AD$26="Moderado"),CONCATENATE("R7C",'Mapa final'!$R$26),"")</f>
        <v/>
      </c>
      <c r="O112" s="223" t="str">
        <f>IF(AND('Mapa final'!$AB$27="Media",'Mapa final'!$AD$27="Moderado"),CONCATENATE("R7C",'Mapa final'!$R$27),"")</f>
        <v/>
      </c>
      <c r="P112" s="221" t="str">
        <f ca="1">IF(AND('Mapa final'!$AB$25="Media",'Mapa final'!$AD$25="Moderado"),CONCATENATE("R7C",'Mapa final'!$R$25),"")</f>
        <v/>
      </c>
      <c r="Q112" s="222" t="str">
        <f>IF(AND('Mapa final'!$AB$26="Media",'Mapa final'!$AD$26="Moderado"),CONCATENATE("R7C",'Mapa final'!$R$26),"")</f>
        <v/>
      </c>
      <c r="R112" s="223" t="str">
        <f>IF(AND('Mapa final'!$AB$27="Media",'Mapa final'!$AD$27="Moderado"),CONCATENATE("R7C",'Mapa final'!$R$27),"")</f>
        <v/>
      </c>
      <c r="S112" s="87" t="str">
        <f ca="1">IF(AND('Mapa final'!$AB$25="Media",'Mapa final'!$AD$25="Mayor"),CONCATENATE("R7C",'Mapa final'!$R$25),"")</f>
        <v>R7C1</v>
      </c>
      <c r="T112" s="40" t="str">
        <f>IF(AND('Mapa final'!$AB$26="Media",'Mapa final'!$AD$26="Mayor"),CONCATENATE("R7C",'Mapa final'!$R$26),"")</f>
        <v/>
      </c>
      <c r="U112" s="88" t="str">
        <f>IF(AND('Mapa final'!$AB$27="Media",'Mapa final'!$AD$27="Mayor"),CONCATENATE("R7C",'Mapa final'!$R$27),"")</f>
        <v/>
      </c>
      <c r="V112" s="215" t="str">
        <f ca="1">IF(AND('Mapa final'!$AB$25="Media",'Mapa final'!$AD$25="Catastrófico"),CONCATENATE("R7C",'Mapa final'!$R$25),"")</f>
        <v/>
      </c>
      <c r="W112" s="216" t="str">
        <f>IF(AND('Mapa final'!$AB$26="Media",'Mapa final'!$AD$26="Catastrófico"),CONCATENATE("R7C",'Mapa final'!$R$26),"")</f>
        <v/>
      </c>
      <c r="X112" s="217" t="str">
        <f>IF(AND('Mapa final'!$AB$27="Media",'Mapa final'!$AD$27="Catastrófico"),CONCATENATE("R7C",'Mapa final'!$R$27),"")</f>
        <v/>
      </c>
      <c r="Y112" s="41"/>
      <c r="Z112" s="329"/>
      <c r="AA112" s="330"/>
      <c r="AB112" s="330"/>
      <c r="AC112" s="330"/>
      <c r="AD112" s="330"/>
      <c r="AE112" s="33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309"/>
      <c r="C113" s="310"/>
      <c r="D113" s="311"/>
      <c r="E113" s="284"/>
      <c r="F113" s="279"/>
      <c r="G113" s="279"/>
      <c r="H113" s="279"/>
      <c r="I113" s="279"/>
      <c r="J113" s="221" t="str">
        <f ca="1">IF(AND('Mapa final'!$AB$28="Media",'Mapa final'!$AD$28="Moderado"),CONCATENATE("R8C",'Mapa final'!$R$28),"")</f>
        <v>R8C1</v>
      </c>
      <c r="K113" s="222" t="str">
        <f>IF(AND('Mapa final'!$AB$29="Media",'Mapa final'!$AD$29="Moderado"),CONCATENATE("R8C",'Mapa final'!$R$29),"")</f>
        <v/>
      </c>
      <c r="L113" s="223" t="str">
        <f>IF(AND('Mapa final'!$AB$30="Media",'Mapa final'!$AD$30="Moderado"),CONCATENATE("R8C",'Mapa final'!$R$30),"")</f>
        <v/>
      </c>
      <c r="M113" s="221" t="str">
        <f ca="1">IF(AND('Mapa final'!$AB$28="Media",'Mapa final'!$AD$28="Moderado"),CONCATENATE("R8C",'Mapa final'!$R$28),"")</f>
        <v>R8C1</v>
      </c>
      <c r="N113" s="222" t="str">
        <f>IF(AND('Mapa final'!$AB$29="Media",'Mapa final'!$AD$29="Moderado"),CONCATENATE("R8C",'Mapa final'!$R$29),"")</f>
        <v/>
      </c>
      <c r="O113" s="223" t="str">
        <f>IF(AND('Mapa final'!$AB$30="Media",'Mapa final'!$AD$30="Moderado"),CONCATENATE("R8C",'Mapa final'!$R$30),"")</f>
        <v/>
      </c>
      <c r="P113" s="221" t="str">
        <f ca="1">IF(AND('Mapa final'!$AB$28="Media",'Mapa final'!$AD$28="Moderado"),CONCATENATE("R8C",'Mapa final'!$R$28),"")</f>
        <v>R8C1</v>
      </c>
      <c r="Q113" s="222" t="str">
        <f>IF(AND('Mapa final'!$AB$29="Media",'Mapa final'!$AD$29="Moderado"),CONCATENATE("R8C",'Mapa final'!$R$29),"")</f>
        <v/>
      </c>
      <c r="R113" s="223" t="str">
        <f>IF(AND('Mapa final'!$AB$30="Media",'Mapa final'!$AD$30="Moderado"),CONCATENATE("R8C",'Mapa final'!$R$30),"")</f>
        <v/>
      </c>
      <c r="S113" s="87" t="str">
        <f ca="1">IF(AND('Mapa final'!$AB$28="Media",'Mapa final'!$AD$28="Mayor"),CONCATENATE("R8C",'Mapa final'!$R$28),"")</f>
        <v/>
      </c>
      <c r="T113" s="40" t="str">
        <f>IF(AND('Mapa final'!$AB$29="Media",'Mapa final'!$AD$29="Mayor"),CONCATENATE("R8C",'Mapa final'!$R$29),"")</f>
        <v/>
      </c>
      <c r="U113" s="88" t="str">
        <f>IF(AND('Mapa final'!$AB$30="Media",'Mapa final'!$AD$30="Mayor"),CONCATENATE("R8C",'Mapa final'!$R$30),"")</f>
        <v/>
      </c>
      <c r="V113" s="215" t="str">
        <f ca="1">IF(AND('Mapa final'!$AB$28="Media",'Mapa final'!$AD$28="Catastrófico"),CONCATENATE("R8C",'Mapa final'!$R$28),"")</f>
        <v/>
      </c>
      <c r="W113" s="216" t="str">
        <f>IF(AND('Mapa final'!$AB$29="Media",'Mapa final'!$AD$29="Catastrófico"),CONCATENATE("R8C",'Mapa final'!$R$29),"")</f>
        <v/>
      </c>
      <c r="X113" s="217" t="str">
        <f>IF(AND('Mapa final'!$AB$30="Media",'Mapa final'!$AD$30="Catastrófico"),CONCATENATE("R8C",'Mapa final'!$R$30),"")</f>
        <v/>
      </c>
      <c r="Y113" s="41"/>
      <c r="Z113" s="329"/>
      <c r="AA113" s="330"/>
      <c r="AB113" s="330"/>
      <c r="AC113" s="330"/>
      <c r="AD113" s="330"/>
      <c r="AE113" s="33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309"/>
      <c r="C114" s="310"/>
      <c r="D114" s="311"/>
      <c r="E114" s="284"/>
      <c r="F114" s="279"/>
      <c r="G114" s="279"/>
      <c r="H114" s="279"/>
      <c r="I114" s="279"/>
      <c r="J114" s="221" t="str">
        <f ca="1">IF(AND('Mapa final'!$AB$31="Media",'Mapa final'!$AD$31="Moderado"),CONCATENATE("R9C",'Mapa final'!$R$31),"")</f>
        <v/>
      </c>
      <c r="K114" s="222" t="str">
        <f>IF(AND('Mapa final'!$AB$32="Media",'Mapa final'!$AD$32="Moderado"),CONCATENATE("R9C",'Mapa final'!$R$32),"")</f>
        <v/>
      </c>
      <c r="L114" s="223" t="str">
        <f>IF(AND('Mapa final'!$AB$33="Media",'Mapa final'!$AD$33="Moderado"),CONCATENATE("R9C",'Mapa final'!$R$33),"")</f>
        <v/>
      </c>
      <c r="M114" s="221" t="str">
        <f ca="1">IF(AND('Mapa final'!$AB$31="Media",'Mapa final'!$AD$31="Moderado"),CONCATENATE("R9C",'Mapa final'!$R$31),"")</f>
        <v/>
      </c>
      <c r="N114" s="222" t="str">
        <f>IF(AND('Mapa final'!$AB$32="Media",'Mapa final'!$AD$32="Moderado"),CONCATENATE("R9C",'Mapa final'!$R$32),"")</f>
        <v/>
      </c>
      <c r="O114" s="223" t="str">
        <f>IF(AND('Mapa final'!$AB$33="Media",'Mapa final'!$AD$33="Moderado"),CONCATENATE("R9C",'Mapa final'!$R$33),"")</f>
        <v/>
      </c>
      <c r="P114" s="221" t="str">
        <f ca="1">IF(AND('Mapa final'!$AB$31="Media",'Mapa final'!$AD$31="Moderado"),CONCATENATE("R9C",'Mapa final'!$R$31),"")</f>
        <v/>
      </c>
      <c r="Q114" s="222" t="str">
        <f>IF(AND('Mapa final'!$AB$32="Media",'Mapa final'!$AD$32="Moderado"),CONCATENATE("R9C",'Mapa final'!$R$32),"")</f>
        <v/>
      </c>
      <c r="R114" s="223" t="str">
        <f>IF(AND('Mapa final'!$AB$33="Media",'Mapa final'!$AD$33="Moderado"),CONCATENATE("R9C",'Mapa final'!$R$33),"")</f>
        <v/>
      </c>
      <c r="S114" s="87" t="str">
        <f ca="1">IF(AND('Mapa final'!$AB$31="Media",'Mapa final'!$AD$31="Mayor"),CONCATENATE("R9C",'Mapa final'!$R$31),"")</f>
        <v/>
      </c>
      <c r="T114" s="40" t="str">
        <f>IF(AND('Mapa final'!$AB$32="Media",'Mapa final'!$AD$32="Mayor"),CONCATENATE("R9C",'Mapa final'!$R$32),"")</f>
        <v/>
      </c>
      <c r="U114" s="88" t="str">
        <f>IF(AND('Mapa final'!$AB$33="Media",'Mapa final'!$AD$33="Mayor"),CONCATENATE("R9C",'Mapa final'!$R$33),"")</f>
        <v/>
      </c>
      <c r="V114" s="215" t="str">
        <f ca="1">IF(AND('Mapa final'!$AB$31="Media",'Mapa final'!$AD$31="Catastrófico"),CONCATENATE("R9C",'Mapa final'!$R$31),"")</f>
        <v/>
      </c>
      <c r="W114" s="216" t="str">
        <f>IF(AND('Mapa final'!$AB$32="Media",'Mapa final'!$AD$32="Catastrófico"),CONCATENATE("R9C",'Mapa final'!$R$32),"")</f>
        <v/>
      </c>
      <c r="X114" s="217" t="str">
        <f>IF(AND('Mapa final'!$AB$33="Media",'Mapa final'!$AD$33="Catastrófico"),CONCATENATE("R9C",'Mapa final'!$R$33),"")</f>
        <v/>
      </c>
      <c r="Y114" s="41"/>
      <c r="Z114" s="329"/>
      <c r="AA114" s="330"/>
      <c r="AB114" s="330"/>
      <c r="AC114" s="330"/>
      <c r="AD114" s="330"/>
      <c r="AE114" s="33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309"/>
      <c r="C115" s="310"/>
      <c r="D115" s="311"/>
      <c r="E115" s="284"/>
      <c r="F115" s="279"/>
      <c r="G115" s="279"/>
      <c r="H115" s="279"/>
      <c r="I115" s="279"/>
      <c r="J115" s="221" t="e">
        <f>IF(AND('Mapa final'!#REF!="Media",'Mapa final'!#REF!="Moderado"),CONCATENATE("R10C",'Mapa final'!#REF!),"")</f>
        <v>#REF!</v>
      </c>
      <c r="K115" s="222" t="e">
        <f>IF(AND('Mapa final'!#REF!="Media",'Mapa final'!#REF!="Moderado"),CONCATENATE("R10C",'Mapa final'!#REF!),"")</f>
        <v>#REF!</v>
      </c>
      <c r="L115" s="223" t="e">
        <f>IF(AND('Mapa final'!#REF!="Media",'Mapa final'!#REF!="Moderado"),CONCATENATE("R10C",'Mapa final'!#REF!),"")</f>
        <v>#REF!</v>
      </c>
      <c r="M115" s="221" t="e">
        <f>IF(AND('Mapa final'!#REF!="Media",'Mapa final'!#REF!="Moderado"),CONCATENATE("R10C",'Mapa final'!#REF!),"")</f>
        <v>#REF!</v>
      </c>
      <c r="N115" s="222" t="e">
        <f>IF(AND('Mapa final'!#REF!="Media",'Mapa final'!#REF!="Moderado"),CONCATENATE("R10C",'Mapa final'!#REF!),"")</f>
        <v>#REF!</v>
      </c>
      <c r="O115" s="223" t="e">
        <f>IF(AND('Mapa final'!#REF!="Media",'Mapa final'!#REF!="Moderado"),CONCATENATE("R10C",'Mapa final'!#REF!),"")</f>
        <v>#REF!</v>
      </c>
      <c r="P115" s="221" t="e">
        <f>IF(AND('Mapa final'!#REF!="Media",'Mapa final'!#REF!="Moderado"),CONCATENATE("R10C",'Mapa final'!#REF!),"")</f>
        <v>#REF!</v>
      </c>
      <c r="Q115" s="222" t="e">
        <f>IF(AND('Mapa final'!#REF!="Media",'Mapa final'!#REF!="Moderado"),CONCATENATE("R10C",'Mapa final'!#REF!),"")</f>
        <v>#REF!</v>
      </c>
      <c r="R115" s="223" t="e">
        <f>IF(AND('Mapa final'!#REF!="Media",'Mapa final'!#REF!="Moderado"),CONCATENATE("R10C",'Mapa final'!#REF!),"")</f>
        <v>#REF!</v>
      </c>
      <c r="S115" s="87" t="e">
        <f>IF(AND('Mapa final'!#REF!="Media",'Mapa final'!#REF!="Mayor"),CONCATENATE("R10C",'Mapa final'!#REF!),"")</f>
        <v>#REF!</v>
      </c>
      <c r="T115" s="40" t="e">
        <f>IF(AND('Mapa final'!#REF!="Media",'Mapa final'!#REF!="Mayor"),CONCATENATE("R10C",'Mapa final'!#REF!),"")</f>
        <v>#REF!</v>
      </c>
      <c r="U115" s="88" t="e">
        <f>IF(AND('Mapa final'!#REF!="Media",'Mapa final'!#REF!="Mayor"),CONCATENATE("R10C",'Mapa final'!#REF!),"")</f>
        <v>#REF!</v>
      </c>
      <c r="V115" s="215" t="e">
        <f>IF(AND('Mapa final'!#REF!="Media",'Mapa final'!#REF!="Catastrófico"),CONCATENATE("R10C",'Mapa final'!#REF!),"")</f>
        <v>#REF!</v>
      </c>
      <c r="W115" s="216" t="e">
        <f>IF(AND('Mapa final'!#REF!="Media",'Mapa final'!#REF!="Catastrófico"),CONCATENATE("R10C",'Mapa final'!#REF!),"")</f>
        <v>#REF!</v>
      </c>
      <c r="X115" s="217" t="e">
        <f>IF(AND('Mapa final'!#REF!="Media",'Mapa final'!#REF!="Catastrófico"),CONCATENATE("R10C",'Mapa final'!#REF!),"")</f>
        <v>#REF!</v>
      </c>
      <c r="Y115" s="41"/>
      <c r="Z115" s="329"/>
      <c r="AA115" s="330"/>
      <c r="AB115" s="330"/>
      <c r="AC115" s="330"/>
      <c r="AD115" s="330"/>
      <c r="AE115" s="33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309"/>
      <c r="C116" s="310"/>
      <c r="D116" s="311"/>
      <c r="E116" s="284"/>
      <c r="F116" s="279"/>
      <c r="G116" s="279"/>
      <c r="H116" s="279"/>
      <c r="I116" s="279"/>
      <c r="J116" s="221" t="str">
        <f ca="1">IF(AND('Mapa final'!$AB$34="Media",'Mapa final'!$AD$34="Moderado"),CONCATENATE("R11C",'Mapa final'!$R$34),"")</f>
        <v/>
      </c>
      <c r="K116" s="222" t="str">
        <f>IF(AND('Mapa final'!$AB$35="Media",'Mapa final'!$AD$35="Moderado"),CONCATENATE("R11C",'Mapa final'!$R$35),"")</f>
        <v/>
      </c>
      <c r="L116" s="223" t="str">
        <f>IF(AND('Mapa final'!$AB$36="Media",'Mapa final'!$AD$36="Moderado"),CONCATENATE("R11C",'Mapa final'!$R$36),"")</f>
        <v/>
      </c>
      <c r="M116" s="221" t="str">
        <f ca="1">IF(AND('Mapa final'!$AB$34="Media",'Mapa final'!$AD$34="Moderado"),CONCATENATE("R11C",'Mapa final'!$R$34),"")</f>
        <v/>
      </c>
      <c r="N116" s="222" t="str">
        <f>IF(AND('Mapa final'!$AB$35="Media",'Mapa final'!$AD$35="Moderado"),CONCATENATE("R11C",'Mapa final'!$R$35),"")</f>
        <v/>
      </c>
      <c r="O116" s="223" t="str">
        <f>IF(AND('Mapa final'!$AB$36="Media",'Mapa final'!$AD$36="Moderado"),CONCATENATE("R11C",'Mapa final'!$R$36),"")</f>
        <v/>
      </c>
      <c r="P116" s="221" t="str">
        <f ca="1">IF(AND('Mapa final'!$AB$34="Media",'Mapa final'!$AD$34="Moderado"),CONCATENATE("R11C",'Mapa final'!$R$34),"")</f>
        <v/>
      </c>
      <c r="Q116" s="222" t="str">
        <f>IF(AND('Mapa final'!$AB$35="Media",'Mapa final'!$AD$35="Moderado"),CONCATENATE("R11C",'Mapa final'!$R$35),"")</f>
        <v/>
      </c>
      <c r="R116" s="223" t="str">
        <f>IF(AND('Mapa final'!$AB$36="Media",'Mapa final'!$AD$36="Moderado"),CONCATENATE("R11C",'Mapa final'!$R$36),"")</f>
        <v/>
      </c>
      <c r="S116" s="87" t="str">
        <f ca="1">IF(AND('Mapa final'!$AB$34="Media",'Mapa final'!$AD$34="Mayor"),CONCATENATE("R11C",'Mapa final'!$R$34),"")</f>
        <v/>
      </c>
      <c r="T116" s="40" t="str">
        <f>IF(AND('Mapa final'!$AB$35="Media",'Mapa final'!$AD$35="Mayor"),CONCATENATE("R11C",'Mapa final'!$R$35),"")</f>
        <v/>
      </c>
      <c r="U116" s="88" t="str">
        <f>IF(AND('Mapa final'!$AB$36="Media",'Mapa final'!$AD$36="Mayor"),CONCATENATE("R11C",'Mapa final'!$R$36),"")</f>
        <v/>
      </c>
      <c r="V116" s="215" t="str">
        <f ca="1">IF(AND('Mapa final'!$AB$34="Media",'Mapa final'!$AD$34="Catastrófico"),CONCATENATE("R11C",'Mapa final'!$R$34),"")</f>
        <v/>
      </c>
      <c r="W116" s="216" t="str">
        <f>IF(AND('Mapa final'!$AB$35="Media",'Mapa final'!$AD$35="Catastrófico"),CONCATENATE("R11C",'Mapa final'!$R$35),"")</f>
        <v/>
      </c>
      <c r="X116" s="217" t="str">
        <f>IF(AND('Mapa final'!$AB$36="Media",'Mapa final'!$AD$36="Catastrófico"),CONCATENATE("R11C",'Mapa final'!$R$36),"")</f>
        <v/>
      </c>
      <c r="Y116" s="41"/>
      <c r="Z116" s="329"/>
      <c r="AA116" s="330"/>
      <c r="AB116" s="330"/>
      <c r="AC116" s="330"/>
      <c r="AD116" s="330"/>
      <c r="AE116" s="33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309"/>
      <c r="C117" s="310"/>
      <c r="D117" s="311"/>
      <c r="E117" s="284"/>
      <c r="F117" s="279"/>
      <c r="G117" s="279"/>
      <c r="H117" s="279"/>
      <c r="I117" s="279"/>
      <c r="J117" s="221" t="str">
        <f ca="1">IF(AND('Mapa final'!$AB$37="Media",'Mapa final'!$AD$37="Moderado"),CONCATENATE("R12C",'Mapa final'!$R$37),"")</f>
        <v/>
      </c>
      <c r="K117" s="222" t="str">
        <f>IF(AND('Mapa final'!$AB$38="Media",'Mapa final'!$AD$38="Moderado"),CONCATENATE("R12C",'Mapa final'!$R$38),"")</f>
        <v/>
      </c>
      <c r="L117" s="223" t="str">
        <f>IF(AND('Mapa final'!$AB$39="Media",'Mapa final'!$AD$39="Moderado"),CONCATENATE("R12C",'Mapa final'!$R$39),"")</f>
        <v/>
      </c>
      <c r="M117" s="221" t="str">
        <f ca="1">IF(AND('Mapa final'!$AB$37="Media",'Mapa final'!$AD$37="Moderado"),CONCATENATE("R12C",'Mapa final'!$R$37),"")</f>
        <v/>
      </c>
      <c r="N117" s="222" t="str">
        <f>IF(AND('Mapa final'!$AB$38="Media",'Mapa final'!$AD$38="Moderado"),CONCATENATE("R12C",'Mapa final'!$R$38),"")</f>
        <v/>
      </c>
      <c r="O117" s="223" t="str">
        <f>IF(AND('Mapa final'!$AB$39="Media",'Mapa final'!$AD$39="Moderado"),CONCATENATE("R12C",'Mapa final'!$R$39),"")</f>
        <v/>
      </c>
      <c r="P117" s="221" t="str">
        <f ca="1">IF(AND('Mapa final'!$AB$37="Media",'Mapa final'!$AD$37="Moderado"),CONCATENATE("R12C",'Mapa final'!$R$37),"")</f>
        <v/>
      </c>
      <c r="Q117" s="222" t="str">
        <f>IF(AND('Mapa final'!$AB$38="Media",'Mapa final'!$AD$38="Moderado"),CONCATENATE("R12C",'Mapa final'!$R$38),"")</f>
        <v/>
      </c>
      <c r="R117" s="223" t="str">
        <f>IF(AND('Mapa final'!$AB$39="Media",'Mapa final'!$AD$39="Moderado"),CONCATENATE("R12C",'Mapa final'!$R$39),"")</f>
        <v/>
      </c>
      <c r="S117" s="87" t="str">
        <f ca="1">IF(AND('Mapa final'!$AB$37="Media",'Mapa final'!$AD$37="Mayor"),CONCATENATE("R12C",'Mapa final'!$R$37),"")</f>
        <v/>
      </c>
      <c r="T117" s="40" t="str">
        <f>IF(AND('Mapa final'!$AB$38="Media",'Mapa final'!$AD$38="Mayor"),CONCATENATE("R12C",'Mapa final'!$R$38),"")</f>
        <v/>
      </c>
      <c r="U117" s="88" t="str">
        <f>IF(AND('Mapa final'!$AB$39="Media",'Mapa final'!$AD$39="Mayor"),CONCATENATE("R12C",'Mapa final'!$R$39),"")</f>
        <v/>
      </c>
      <c r="V117" s="215" t="str">
        <f ca="1">IF(AND('Mapa final'!$AB$37="Media",'Mapa final'!$AD$37="Catastrófico"),CONCATENATE("R12C",'Mapa final'!$R$37),"")</f>
        <v/>
      </c>
      <c r="W117" s="216" t="str">
        <f>IF(AND('Mapa final'!$AB$38="Media",'Mapa final'!$AD$38="Catastrófico"),CONCATENATE("R12C",'Mapa final'!$R$38),"")</f>
        <v/>
      </c>
      <c r="X117" s="217" t="str">
        <f>IF(AND('Mapa final'!$AB$39="Media",'Mapa final'!$AD$39="Catastrófico"),CONCATENATE("R12C",'Mapa final'!$R$39),"")</f>
        <v/>
      </c>
      <c r="Y117" s="41"/>
      <c r="Z117" s="329"/>
      <c r="AA117" s="330"/>
      <c r="AB117" s="330"/>
      <c r="AC117" s="330"/>
      <c r="AD117" s="330"/>
      <c r="AE117" s="33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309"/>
      <c r="C118" s="310"/>
      <c r="D118" s="311"/>
      <c r="E118" s="284"/>
      <c r="F118" s="279"/>
      <c r="G118" s="279"/>
      <c r="H118" s="279"/>
      <c r="I118" s="279"/>
      <c r="J118" s="221" t="str">
        <f ca="1">IF(AND('Mapa final'!$AB$40="Media",'Mapa final'!$AD$40="Moderado"),CONCATENATE("R13C",'Mapa final'!$R$40),"")</f>
        <v>R13C1</v>
      </c>
      <c r="K118" s="222" t="str">
        <f>IF(AND('Mapa final'!$AB$41="Media",'Mapa final'!$AD$41="Moderado"),CONCATENATE("R13C",'Mapa final'!$R$41),"")</f>
        <v/>
      </c>
      <c r="L118" s="223" t="str">
        <f>IF(AND('Mapa final'!$AB$42="Media",'Mapa final'!$AD$42="Moderado"),CONCATENATE("R13C",'Mapa final'!$R$42),"")</f>
        <v/>
      </c>
      <c r="M118" s="221" t="str">
        <f ca="1">IF(AND('Mapa final'!$AB$40="Media",'Mapa final'!$AD$40="Moderado"),CONCATENATE("R13C",'Mapa final'!$R$40),"")</f>
        <v>R13C1</v>
      </c>
      <c r="N118" s="222" t="str">
        <f>IF(AND('Mapa final'!$AB$41="Media",'Mapa final'!$AD$41="Moderado"),CONCATENATE("R13C",'Mapa final'!$R$41),"")</f>
        <v/>
      </c>
      <c r="O118" s="223" t="str">
        <f>IF(AND('Mapa final'!$AB$42="Media",'Mapa final'!$AD$42="Moderado"),CONCATENATE("R13C",'Mapa final'!$R$42),"")</f>
        <v/>
      </c>
      <c r="P118" s="221" t="str">
        <f ca="1">IF(AND('Mapa final'!$AB$40="Media",'Mapa final'!$AD$40="Moderado"),CONCATENATE("R13C",'Mapa final'!$R$40),"")</f>
        <v>R13C1</v>
      </c>
      <c r="Q118" s="222" t="str">
        <f>IF(AND('Mapa final'!$AB$41="Media",'Mapa final'!$AD$41="Moderado"),CONCATENATE("R13C",'Mapa final'!$R$41),"")</f>
        <v/>
      </c>
      <c r="R118" s="223" t="str">
        <f>IF(AND('Mapa final'!$AB$42="Media",'Mapa final'!$AD$42="Moderado"),CONCATENATE("R13C",'Mapa final'!$R$42),"")</f>
        <v/>
      </c>
      <c r="S118" s="87" t="str">
        <f ca="1">IF(AND('Mapa final'!$AB$40="Media",'Mapa final'!$AD$40="Mayor"),CONCATENATE("R13C",'Mapa final'!$R$40),"")</f>
        <v/>
      </c>
      <c r="T118" s="40" t="str">
        <f>IF(AND('Mapa final'!$AB$41="Media",'Mapa final'!$AD$41="Mayor"),CONCATENATE("R13C",'Mapa final'!$R$41),"")</f>
        <v/>
      </c>
      <c r="U118" s="88" t="str">
        <f>IF(AND('Mapa final'!$AB$42="Media",'Mapa final'!$AD$42="Mayor"),CONCATENATE("R13C",'Mapa final'!$R$42),"")</f>
        <v/>
      </c>
      <c r="V118" s="215" t="str">
        <f ca="1">IF(AND('Mapa final'!$AB$40="Media",'Mapa final'!$AD$40="Catastrófico"),CONCATENATE("R13C",'Mapa final'!$R$40),"")</f>
        <v/>
      </c>
      <c r="W118" s="216" t="str">
        <f>IF(AND('Mapa final'!$AB$41="Media",'Mapa final'!$AD$41="Catastrófico"),CONCATENATE("R13C",'Mapa final'!$R$41),"")</f>
        <v/>
      </c>
      <c r="X118" s="217" t="str">
        <f>IF(AND('Mapa final'!$AB$42="Media",'Mapa final'!$AD$42="Catastrófico"),CONCATENATE("R13C",'Mapa final'!$R$42),"")</f>
        <v/>
      </c>
      <c r="Y118" s="41"/>
      <c r="Z118" s="329"/>
      <c r="AA118" s="330"/>
      <c r="AB118" s="330"/>
      <c r="AC118" s="330"/>
      <c r="AD118" s="330"/>
      <c r="AE118" s="33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309"/>
      <c r="C119" s="310"/>
      <c r="D119" s="311"/>
      <c r="E119" s="284"/>
      <c r="F119" s="279"/>
      <c r="G119" s="279"/>
      <c r="H119" s="279"/>
      <c r="I119" s="279"/>
      <c r="J119" s="221" t="str">
        <f ca="1">IF(AND('Mapa final'!$AB$43="Media",'Mapa final'!$AD$43="Moderado"),CONCATENATE("R14C",'Mapa final'!$R$43),"")</f>
        <v/>
      </c>
      <c r="K119" s="222" t="str">
        <f>IF(AND('Mapa final'!$AB$44="Media",'Mapa final'!$AD$44="Moderado"),CONCATENATE("R14C",'Mapa final'!$R$44),"")</f>
        <v/>
      </c>
      <c r="L119" s="223" t="str">
        <f>IF(AND('Mapa final'!$AB$45="Media",'Mapa final'!$AD$45="Moderado"),CONCATENATE("R14C",'Mapa final'!$R$45),"")</f>
        <v/>
      </c>
      <c r="M119" s="221" t="str">
        <f ca="1">IF(AND('Mapa final'!$AB$43="Media",'Mapa final'!$AD$43="Moderado"),CONCATENATE("R14C",'Mapa final'!$R$43),"")</f>
        <v/>
      </c>
      <c r="N119" s="222" t="str">
        <f>IF(AND('Mapa final'!$AB$44="Media",'Mapa final'!$AD$44="Moderado"),CONCATENATE("R14C",'Mapa final'!$R$44),"")</f>
        <v/>
      </c>
      <c r="O119" s="223" t="str">
        <f>IF(AND('Mapa final'!$AB$45="Media",'Mapa final'!$AD$45="Moderado"),CONCATENATE("R14C",'Mapa final'!$R$45),"")</f>
        <v/>
      </c>
      <c r="P119" s="221" t="str">
        <f ca="1">IF(AND('Mapa final'!$AB$43="Media",'Mapa final'!$AD$43="Moderado"),CONCATENATE("R14C",'Mapa final'!$R$43),"")</f>
        <v/>
      </c>
      <c r="Q119" s="222" t="str">
        <f>IF(AND('Mapa final'!$AB$44="Media",'Mapa final'!$AD$44="Moderado"),CONCATENATE("R14C",'Mapa final'!$R$44),"")</f>
        <v/>
      </c>
      <c r="R119" s="223" t="str">
        <f>IF(AND('Mapa final'!$AB$45="Media",'Mapa final'!$AD$45="Moderado"),CONCATENATE("R14C",'Mapa final'!$R$45),"")</f>
        <v/>
      </c>
      <c r="S119" s="87" t="str">
        <f ca="1">IF(AND('Mapa final'!$AB$43="Media",'Mapa final'!$AD$43="Mayor"),CONCATENATE("R14C",'Mapa final'!$R$43),"")</f>
        <v/>
      </c>
      <c r="T119" s="40" t="str">
        <f>IF(AND('Mapa final'!$AB$44="Media",'Mapa final'!$AD$44="Mayor"),CONCATENATE("R14C",'Mapa final'!$R$44),"")</f>
        <v/>
      </c>
      <c r="U119" s="88" t="str">
        <f>IF(AND('Mapa final'!$AB$45="Media",'Mapa final'!$AD$45="Mayor"),CONCATENATE("R14C",'Mapa final'!$R$45),"")</f>
        <v/>
      </c>
      <c r="V119" s="215" t="str">
        <f ca="1">IF(AND('Mapa final'!$AB$43="Media",'Mapa final'!$AD$43="Catastrófico"),CONCATENATE("R14C",'Mapa final'!$R$43),"")</f>
        <v/>
      </c>
      <c r="W119" s="216" t="str">
        <f>IF(AND('Mapa final'!$AB$44="Media",'Mapa final'!$AD$44="Catastrófico"),CONCATENATE("R14C",'Mapa final'!$R$44),"")</f>
        <v/>
      </c>
      <c r="X119" s="217" t="str">
        <f>IF(AND('Mapa final'!$AB$45="Media",'Mapa final'!$AD$45="Catastrófico"),CONCATENATE("R14C",'Mapa final'!$R$45),"")</f>
        <v/>
      </c>
      <c r="Y119" s="41"/>
      <c r="Z119" s="329"/>
      <c r="AA119" s="330"/>
      <c r="AB119" s="330"/>
      <c r="AC119" s="330"/>
      <c r="AD119" s="330"/>
      <c r="AE119" s="33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309"/>
      <c r="C120" s="310"/>
      <c r="D120" s="311"/>
      <c r="E120" s="284"/>
      <c r="F120" s="279"/>
      <c r="G120" s="279"/>
      <c r="H120" s="279"/>
      <c r="I120" s="279"/>
      <c r="J120" s="221" t="str">
        <f ca="1">IF(AND('Mapa final'!$AB$46="Media",'Mapa final'!$AD$46="Moderado"),CONCATENATE("R15C",'Mapa final'!$R$46),"")</f>
        <v/>
      </c>
      <c r="K120" s="222" t="str">
        <f>IF(AND('Mapa final'!$AB$47="Media",'Mapa final'!$AD$47="Moderado"),CONCATENATE("R15C",'Mapa final'!$R$47),"")</f>
        <v/>
      </c>
      <c r="L120" s="223" t="str">
        <f>IF(AND('Mapa final'!$AB$48="Media",'Mapa final'!$AD$48="Moderado"),CONCATENATE("R15C",'Mapa final'!$R$48),"")</f>
        <v/>
      </c>
      <c r="M120" s="221" t="str">
        <f ca="1">IF(AND('Mapa final'!$AB$46="Media",'Mapa final'!$AD$46="Moderado"),CONCATENATE("R15C",'Mapa final'!$R$46),"")</f>
        <v/>
      </c>
      <c r="N120" s="222" t="str">
        <f>IF(AND('Mapa final'!$AB$47="Media",'Mapa final'!$AD$47="Moderado"),CONCATENATE("R15C",'Mapa final'!$R$47),"")</f>
        <v/>
      </c>
      <c r="O120" s="223" t="str">
        <f>IF(AND('Mapa final'!$AB$48="Media",'Mapa final'!$AD$48="Moderado"),CONCATENATE("R15C",'Mapa final'!$R$48),"")</f>
        <v/>
      </c>
      <c r="P120" s="221" t="str">
        <f ca="1">IF(AND('Mapa final'!$AB$46="Media",'Mapa final'!$AD$46="Moderado"),CONCATENATE("R15C",'Mapa final'!$R$46),"")</f>
        <v/>
      </c>
      <c r="Q120" s="222" t="str">
        <f>IF(AND('Mapa final'!$AB$47="Media",'Mapa final'!$AD$47="Moderado"),CONCATENATE("R15C",'Mapa final'!$R$47),"")</f>
        <v/>
      </c>
      <c r="R120" s="223" t="str">
        <f>IF(AND('Mapa final'!$AB$48="Media",'Mapa final'!$AD$48="Moderado"),CONCATENATE("R15C",'Mapa final'!$R$48),"")</f>
        <v/>
      </c>
      <c r="S120" s="87" t="str">
        <f ca="1">IF(AND('Mapa final'!$AB$46="Media",'Mapa final'!$AD$46="Mayor"),CONCATENATE("R15C",'Mapa final'!$R$46),"")</f>
        <v>R15C1</v>
      </c>
      <c r="T120" s="40" t="str">
        <f>IF(AND('Mapa final'!$AB$47="Media",'Mapa final'!$AD$47="Mayor"),CONCATENATE("R15C",'Mapa final'!$R$47),"")</f>
        <v/>
      </c>
      <c r="U120" s="88" t="str">
        <f>IF(AND('Mapa final'!$AB$48="Media",'Mapa final'!$AD$48="Mayor"),CONCATENATE("R15C",'Mapa final'!$R$48),"")</f>
        <v/>
      </c>
      <c r="V120" s="215" t="str">
        <f ca="1">IF(AND('Mapa final'!$AB$46="Media",'Mapa final'!$AD$46="Catastrófico"),CONCATENATE("R15C",'Mapa final'!$R$46),"")</f>
        <v/>
      </c>
      <c r="W120" s="216" t="str">
        <f>IF(AND('Mapa final'!$AB$47="Media",'Mapa final'!$AD$47="Catastrófico"),CONCATENATE("R15C",'Mapa final'!$R$47),"")</f>
        <v/>
      </c>
      <c r="X120" s="217" t="str">
        <f>IF(AND('Mapa final'!$AB$48="Media",'Mapa final'!$AD$48="Catastrófico"),CONCATENATE("R15C",'Mapa final'!$R$48),"")</f>
        <v/>
      </c>
      <c r="Y120" s="41"/>
      <c r="Z120" s="329"/>
      <c r="AA120" s="330"/>
      <c r="AB120" s="330"/>
      <c r="AC120" s="330"/>
      <c r="AD120" s="330"/>
      <c r="AE120" s="33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309"/>
      <c r="C121" s="310"/>
      <c r="D121" s="311"/>
      <c r="E121" s="284"/>
      <c r="F121" s="279"/>
      <c r="G121" s="279"/>
      <c r="H121" s="279"/>
      <c r="I121" s="279"/>
      <c r="J121" s="221" t="str">
        <f ca="1">IF(AND('Mapa final'!$AB$49="Media",'Mapa final'!$AD$49="Moderado"),CONCATENATE("R16C",'Mapa final'!$R$49),"")</f>
        <v>R16C1</v>
      </c>
      <c r="K121" s="222" t="str">
        <f>IF(AND('Mapa final'!$AB$50="Media",'Mapa final'!$AD$50="Moderado"),CONCATENATE("R16C",'Mapa final'!$R$50),"")</f>
        <v/>
      </c>
      <c r="L121" s="223" t="str">
        <f>IF(AND('Mapa final'!$AB$51="Media",'Mapa final'!$AD$51="Moderado"),CONCATENATE("R16C",'Mapa final'!$R$51),"")</f>
        <v/>
      </c>
      <c r="M121" s="221" t="str">
        <f ca="1">IF(AND('Mapa final'!$AB$49="Media",'Mapa final'!$AD$49="Moderado"),CONCATENATE("R16C",'Mapa final'!$R$49),"")</f>
        <v>R16C1</v>
      </c>
      <c r="N121" s="222" t="str">
        <f>IF(AND('Mapa final'!$AB$50="Media",'Mapa final'!$AD$50="Moderado"),CONCATENATE("R16C",'Mapa final'!$R$50),"")</f>
        <v/>
      </c>
      <c r="O121" s="223" t="str">
        <f>IF(AND('Mapa final'!$AB$51="Media",'Mapa final'!$AD$51="Moderado"),CONCATENATE("R16C",'Mapa final'!$R$51),"")</f>
        <v/>
      </c>
      <c r="P121" s="221" t="str">
        <f ca="1">IF(AND('Mapa final'!$AB$49="Media",'Mapa final'!$AD$49="Moderado"),CONCATENATE("R16C",'Mapa final'!$R$49),"")</f>
        <v>R16C1</v>
      </c>
      <c r="Q121" s="222" t="str">
        <f>IF(AND('Mapa final'!$AB$50="Media",'Mapa final'!$AD$50="Moderado"),CONCATENATE("R16C",'Mapa final'!$R$50),"")</f>
        <v/>
      </c>
      <c r="R121" s="223" t="str">
        <f>IF(AND('Mapa final'!$AB$51="Media",'Mapa final'!$AD$51="Moderado"),CONCATENATE("R16C",'Mapa final'!$R$51),"")</f>
        <v/>
      </c>
      <c r="S121" s="87" t="str">
        <f ca="1">IF(AND('Mapa final'!$AB$49="Media",'Mapa final'!$AD$49="Mayor"),CONCATENATE("R16C",'Mapa final'!$R$49),"")</f>
        <v/>
      </c>
      <c r="T121" s="40" t="str">
        <f>IF(AND('Mapa final'!$AB$50="Media",'Mapa final'!$AD$50="Mayor"),CONCATENATE("R16C",'Mapa final'!$R$50),"")</f>
        <v/>
      </c>
      <c r="U121" s="88" t="str">
        <f>IF(AND('Mapa final'!$AB$51="Media",'Mapa final'!$AD$51="Mayor"),CONCATENATE("R16C",'Mapa final'!$R$51),"")</f>
        <v/>
      </c>
      <c r="V121" s="215" t="str">
        <f ca="1">IF(AND('Mapa final'!$AB$49="Media",'Mapa final'!$AD$49="Catastrófico"),CONCATENATE("R16C",'Mapa final'!$R$49),"")</f>
        <v/>
      </c>
      <c r="W121" s="216" t="str">
        <f>IF(AND('Mapa final'!$AB$50="Media",'Mapa final'!$AD$50="Catastrófico"),CONCATENATE("R16C",'Mapa final'!$R$50),"")</f>
        <v/>
      </c>
      <c r="X121" s="217" t="str">
        <f>IF(AND('Mapa final'!$AB$51="Media",'Mapa final'!$AD$51="Catastrófico"),CONCATENATE("R16C",'Mapa final'!$R$51),"")</f>
        <v/>
      </c>
      <c r="Y121" s="41"/>
      <c r="Z121" s="329"/>
      <c r="AA121" s="330"/>
      <c r="AB121" s="330"/>
      <c r="AC121" s="330"/>
      <c r="AD121" s="330"/>
      <c r="AE121" s="33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309"/>
      <c r="C122" s="310"/>
      <c r="D122" s="311"/>
      <c r="E122" s="284"/>
      <c r="F122" s="279"/>
      <c r="G122" s="279"/>
      <c r="H122" s="279"/>
      <c r="I122" s="279"/>
      <c r="J122" s="221" t="str">
        <f ca="1">IF(AND('Mapa final'!$AB$52="Media",'Mapa final'!$AD$52="Moderado"),CONCATENATE("R17",'Mapa final'!$R$52),"")</f>
        <v>R171</v>
      </c>
      <c r="K122" s="222" t="str">
        <f>IF(AND('Mapa final'!$AB$53="Media",'Mapa final'!$AD$53="Moderado"),CONCATENATE("R17C",'Mapa final'!$R$53),"")</f>
        <v/>
      </c>
      <c r="L122" s="223" t="str">
        <f>IF(AND('Mapa final'!$AB$54="Media",'Mapa final'!$AD$54="Moderado"),CONCATENATE("R17C",'Mapa final'!$R$54),"")</f>
        <v/>
      </c>
      <c r="M122" s="221" t="str">
        <f ca="1">IF(AND('Mapa final'!$AB$52="Media",'Mapa final'!$AD$52="Moderado"),CONCATENATE("R17",'Mapa final'!$R$52),"")</f>
        <v>R171</v>
      </c>
      <c r="N122" s="222" t="str">
        <f>IF(AND('Mapa final'!$AB$53="Media",'Mapa final'!$AD$53="Moderado"),CONCATENATE("R17C",'Mapa final'!$R$53),"")</f>
        <v/>
      </c>
      <c r="O122" s="223" t="str">
        <f>IF(AND('Mapa final'!$AB$54="Media",'Mapa final'!$AD$54="Moderado"),CONCATENATE("R17C",'Mapa final'!$R$54),"")</f>
        <v/>
      </c>
      <c r="P122" s="221" t="str">
        <f ca="1">IF(AND('Mapa final'!$AB$52="Media",'Mapa final'!$AD$52="Moderado"),CONCATENATE("R17",'Mapa final'!$R$52),"")</f>
        <v>R171</v>
      </c>
      <c r="Q122" s="222" t="str">
        <f>IF(AND('Mapa final'!$AB$53="Media",'Mapa final'!$AD$53="Moderado"),CONCATENATE("R17C",'Mapa final'!$R$53),"")</f>
        <v/>
      </c>
      <c r="R122" s="223" t="str">
        <f>IF(AND('Mapa final'!$AB$54="Media",'Mapa final'!$AD$54="Moderado"),CONCATENATE("R17C",'Mapa final'!$R$54),"")</f>
        <v/>
      </c>
      <c r="S122" s="87" t="str">
        <f ca="1">IF(AND('Mapa final'!$AB$52="Media",'Mapa final'!$AD$52="Mayor"),CONCATENATE("R17",'Mapa final'!$R$52),"")</f>
        <v/>
      </c>
      <c r="T122" s="40" t="str">
        <f>IF(AND('Mapa final'!$AB$53="Media",'Mapa final'!$AD$53="Mayor"),CONCATENATE("R17C",'Mapa final'!$R$53),"")</f>
        <v/>
      </c>
      <c r="U122" s="88" t="str">
        <f>IF(AND('Mapa final'!$AB$54="Media",'Mapa final'!$AD$54="Mayor"),CONCATENATE("R17C",'Mapa final'!$R$54),"")</f>
        <v/>
      </c>
      <c r="V122" s="215" t="str">
        <f ca="1">IF(AND('Mapa final'!$AB$52="Media",'Mapa final'!$AD$52="Catastrófico"),CONCATENATE("R17",'Mapa final'!$R$52),"")</f>
        <v/>
      </c>
      <c r="W122" s="216" t="str">
        <f>IF(AND('Mapa final'!$AB$53="Media",'Mapa final'!$AD$53="Catastrófico"),CONCATENATE("R17C",'Mapa final'!$R$53),"")</f>
        <v/>
      </c>
      <c r="X122" s="217" t="str">
        <f>IF(AND('Mapa final'!$AB$54="Media",'Mapa final'!$AD$54="Catastrófico"),CONCATENATE("R17C",'Mapa final'!$R$54),"")</f>
        <v/>
      </c>
      <c r="Y122" s="41"/>
      <c r="Z122" s="329"/>
      <c r="AA122" s="330"/>
      <c r="AB122" s="330"/>
      <c r="AC122" s="330"/>
      <c r="AD122" s="330"/>
      <c r="AE122" s="33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309"/>
      <c r="C123" s="310"/>
      <c r="D123" s="311"/>
      <c r="E123" s="284"/>
      <c r="F123" s="279"/>
      <c r="G123" s="279"/>
      <c r="H123" s="279"/>
      <c r="I123" s="279"/>
      <c r="J123" s="221" t="str">
        <f ca="1">IF(AND('Mapa final'!$AB$55="Media",'Mapa final'!$AD$55="Moderado"),CONCATENATE("R18C",'Mapa final'!$R$55),"")</f>
        <v/>
      </c>
      <c r="K123" s="222" t="str">
        <f>IF(AND('Mapa final'!$AB$56="Media",'Mapa final'!$AD$56="Moderado"),CONCATENATE("R18C",'Mapa final'!$R$56),"")</f>
        <v/>
      </c>
      <c r="L123" s="223" t="str">
        <f>IF(AND('Mapa final'!$AB$57="Media",'Mapa final'!$AD$57="Moderado"),CONCATENATE("R18C",'Mapa final'!$R$57),"")</f>
        <v/>
      </c>
      <c r="M123" s="221" t="str">
        <f ca="1">IF(AND('Mapa final'!$AB$55="Media",'Mapa final'!$AD$55="Moderado"),CONCATENATE("R18C",'Mapa final'!$R$55),"")</f>
        <v/>
      </c>
      <c r="N123" s="222" t="str">
        <f>IF(AND('Mapa final'!$AB$56="Media",'Mapa final'!$AD$56="Moderado"),CONCATENATE("R18C",'Mapa final'!$R$56),"")</f>
        <v/>
      </c>
      <c r="O123" s="223" t="str">
        <f>IF(AND('Mapa final'!$AB$57="Media",'Mapa final'!$AD$57="Moderado"),CONCATENATE("R18C",'Mapa final'!$R$57),"")</f>
        <v/>
      </c>
      <c r="P123" s="221" t="str">
        <f ca="1">IF(AND('Mapa final'!$AB$55="Media",'Mapa final'!$AD$55="Moderado"),CONCATENATE("R18C",'Mapa final'!$R$55),"")</f>
        <v/>
      </c>
      <c r="Q123" s="222" t="str">
        <f>IF(AND('Mapa final'!$AB$56="Media",'Mapa final'!$AD$56="Moderado"),CONCATENATE("R18C",'Mapa final'!$R$56),"")</f>
        <v/>
      </c>
      <c r="R123" s="223" t="str">
        <f>IF(AND('Mapa final'!$AB$57="Media",'Mapa final'!$AD$57="Moderado"),CONCATENATE("R18C",'Mapa final'!$R$57),"")</f>
        <v/>
      </c>
      <c r="S123" s="87" t="str">
        <f ca="1">IF(AND('Mapa final'!$AB$55="Media",'Mapa final'!$AD$55="Mayor"),CONCATENATE("R18C",'Mapa final'!$R$55),"")</f>
        <v/>
      </c>
      <c r="T123" s="40" t="str">
        <f>IF(AND('Mapa final'!$AB$56="Media",'Mapa final'!$AD$56="Mayor"),CONCATENATE("R18C",'Mapa final'!$R$56),"")</f>
        <v/>
      </c>
      <c r="U123" s="88" t="str">
        <f>IF(AND('Mapa final'!$AB$57="Media",'Mapa final'!$AD$57="Mayor"),CONCATENATE("R18C",'Mapa final'!$R$57),"")</f>
        <v/>
      </c>
      <c r="V123" s="215" t="str">
        <f ca="1">IF(AND('Mapa final'!$AB$55="Media",'Mapa final'!$AD$55="Catastrófico"),CONCATENATE("R18C",'Mapa final'!$R$55),"")</f>
        <v/>
      </c>
      <c r="W123" s="216" t="str">
        <f>IF(AND('Mapa final'!$AB$56="Media",'Mapa final'!$AD$56="Catastrófico"),CONCATENATE("R18C",'Mapa final'!$R$56),"")</f>
        <v/>
      </c>
      <c r="X123" s="217" t="str">
        <f>IF(AND('Mapa final'!$AB$57="Media",'Mapa final'!$AD$57="Catastrófico"),CONCATENATE("R18C",'Mapa final'!$R$57),"")</f>
        <v/>
      </c>
      <c r="Y123" s="41"/>
      <c r="Z123" s="329"/>
      <c r="AA123" s="330"/>
      <c r="AB123" s="330"/>
      <c r="AC123" s="330"/>
      <c r="AD123" s="330"/>
      <c r="AE123" s="33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309"/>
      <c r="C124" s="310"/>
      <c r="D124" s="311"/>
      <c r="E124" s="284"/>
      <c r="F124" s="279"/>
      <c r="G124" s="279"/>
      <c r="H124" s="279"/>
      <c r="I124" s="279"/>
      <c r="J124" s="221" t="str">
        <f ca="1">IF(AND('Mapa final'!$AB$58="Media",'Mapa final'!$AD$58="Moderado"),CONCATENATE("R19C",'Mapa final'!$R$58),"")</f>
        <v/>
      </c>
      <c r="K124" s="222" t="str">
        <f>IF(AND('Mapa final'!$AB$59="Media",'Mapa final'!$AD$59="Moderado"),CONCATENATE("R19C",'Mapa final'!$R$59),"")</f>
        <v/>
      </c>
      <c r="L124" s="223" t="str">
        <f>IF(AND('Mapa final'!$AB$60="Media",'Mapa final'!$AD$60="Moderado"),CONCATENATE("R19C",'Mapa final'!$R$60),"")</f>
        <v/>
      </c>
      <c r="M124" s="221" t="str">
        <f ca="1">IF(AND('Mapa final'!$AB$58="Media",'Mapa final'!$AD$58="Moderado"),CONCATENATE("R19C",'Mapa final'!$R$58),"")</f>
        <v/>
      </c>
      <c r="N124" s="222" t="str">
        <f>IF(AND('Mapa final'!$AB$59="Media",'Mapa final'!$AD$59="Moderado"),CONCATENATE("R19C",'Mapa final'!$R$59),"")</f>
        <v/>
      </c>
      <c r="O124" s="223" t="str">
        <f>IF(AND('Mapa final'!$AB$60="Media",'Mapa final'!$AD$60="Moderado"),CONCATENATE("R19C",'Mapa final'!$R$60),"")</f>
        <v/>
      </c>
      <c r="P124" s="221" t="str">
        <f ca="1">IF(AND('Mapa final'!$AB$58="Media",'Mapa final'!$AD$58="Moderado"),CONCATENATE("R19C",'Mapa final'!$R$58),"")</f>
        <v/>
      </c>
      <c r="Q124" s="222" t="str">
        <f>IF(AND('Mapa final'!$AB$59="Media",'Mapa final'!$AD$59="Moderado"),CONCATENATE("R19C",'Mapa final'!$R$59),"")</f>
        <v/>
      </c>
      <c r="R124" s="223" t="str">
        <f>IF(AND('Mapa final'!$AB$60="Media",'Mapa final'!$AD$60="Moderado"),CONCATENATE("R19C",'Mapa final'!$R$60),"")</f>
        <v/>
      </c>
      <c r="S124" s="87" t="str">
        <f ca="1">IF(AND('Mapa final'!$AB$58="Media",'Mapa final'!$AD$58="Mayor"),CONCATENATE("R19C",'Mapa final'!$R$58),"")</f>
        <v/>
      </c>
      <c r="T124" s="40" t="str">
        <f>IF(AND('Mapa final'!$AB$59="Media",'Mapa final'!$AD$59="Mayor"),CONCATENATE("R19C",'Mapa final'!$R$59),"")</f>
        <v/>
      </c>
      <c r="U124" s="88" t="str">
        <f>IF(AND('Mapa final'!$AB$60="Media",'Mapa final'!$AD$60="Mayor"),CONCATENATE("R19C",'Mapa final'!$R$60),"")</f>
        <v/>
      </c>
      <c r="V124" s="215" t="str">
        <f ca="1">IF(AND('Mapa final'!$AB$58="Media",'Mapa final'!$AD$58="Catastrófico"),CONCATENATE("R19C",'Mapa final'!$R$58),"")</f>
        <v/>
      </c>
      <c r="W124" s="216" t="str">
        <f>IF(AND('Mapa final'!$AB$59="Media",'Mapa final'!$AD$59="Catastrófico"),CONCATENATE("R19C",'Mapa final'!$R$59),"")</f>
        <v/>
      </c>
      <c r="X124" s="217" t="str">
        <f>IF(AND('Mapa final'!$AB$60="Media",'Mapa final'!$AD$60="Catastrófico"),CONCATENATE("R19C",'Mapa final'!$R$60),"")</f>
        <v/>
      </c>
      <c r="Y124" s="41"/>
      <c r="Z124" s="329"/>
      <c r="AA124" s="330"/>
      <c r="AB124" s="330"/>
      <c r="AC124" s="330"/>
      <c r="AD124" s="330"/>
      <c r="AE124" s="33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309"/>
      <c r="C125" s="310"/>
      <c r="D125" s="311"/>
      <c r="E125" s="284"/>
      <c r="F125" s="279"/>
      <c r="G125" s="279"/>
      <c r="H125" s="279"/>
      <c r="I125" s="279"/>
      <c r="J125" s="221" t="str">
        <f ca="1">IF(AND('Mapa final'!$AB$61="Media",'Mapa final'!$AD$61="Moderado"),CONCATENATE("R20C",'Mapa final'!$R$61),"")</f>
        <v/>
      </c>
      <c r="K125" s="222" t="str">
        <f>IF(AND('Mapa final'!$AB$62="Media",'Mapa final'!$AD$62="Moderado"),CONCATENATE("R20C",'Mapa final'!$R$62),"")</f>
        <v/>
      </c>
      <c r="L125" s="223" t="str">
        <f>IF(AND('Mapa final'!$AB$63="Media",'Mapa final'!$AD$63="Moderado"),CONCATENATE("R20C",'Mapa final'!$R$63),"")</f>
        <v/>
      </c>
      <c r="M125" s="221" t="str">
        <f ca="1">IF(AND('Mapa final'!$AB$61="Media",'Mapa final'!$AD$61="Moderado"),CONCATENATE("R20C",'Mapa final'!$R$61),"")</f>
        <v/>
      </c>
      <c r="N125" s="222" t="str">
        <f>IF(AND('Mapa final'!$AB$62="Media",'Mapa final'!$AD$62="Moderado"),CONCATENATE("R20C",'Mapa final'!$R$62),"")</f>
        <v/>
      </c>
      <c r="O125" s="223" t="str">
        <f>IF(AND('Mapa final'!$AB$63="Media",'Mapa final'!$AD$63="Moderado"),CONCATENATE("R20C",'Mapa final'!$R$63),"")</f>
        <v/>
      </c>
      <c r="P125" s="221" t="str">
        <f ca="1">IF(AND('Mapa final'!$AB$61="Media",'Mapa final'!$AD$61="Moderado"),CONCATENATE("R20C",'Mapa final'!$R$61),"")</f>
        <v/>
      </c>
      <c r="Q125" s="222" t="str">
        <f>IF(AND('Mapa final'!$AB$62="Media",'Mapa final'!$AD$62="Moderado"),CONCATENATE("R20C",'Mapa final'!$R$62),"")</f>
        <v/>
      </c>
      <c r="R125" s="223" t="str">
        <f>IF(AND('Mapa final'!$AB$63="Media",'Mapa final'!$AD$63="Moderado"),CONCATENATE("R20C",'Mapa final'!$R$63),"")</f>
        <v/>
      </c>
      <c r="S125" s="87" t="str">
        <f ca="1">IF(AND('Mapa final'!$AB$61="Media",'Mapa final'!$AD$61="Mayor"),CONCATENATE("R20C",'Mapa final'!$R$61),"")</f>
        <v/>
      </c>
      <c r="T125" s="40" t="str">
        <f>IF(AND('Mapa final'!$AB$62="Media",'Mapa final'!$AD$62="Mayor"),CONCATENATE("R20C",'Mapa final'!$R$62),"")</f>
        <v/>
      </c>
      <c r="U125" s="88" t="str">
        <f>IF(AND('Mapa final'!$AB$63="Media",'Mapa final'!$AD$63="Mayor"),CONCATENATE("R20C",'Mapa final'!$R$63),"")</f>
        <v/>
      </c>
      <c r="V125" s="215" t="str">
        <f ca="1">IF(AND('Mapa final'!$AB$61="Media",'Mapa final'!$AD$61="Catastrófico"),CONCATENATE("R20C",'Mapa final'!$R$61),"")</f>
        <v/>
      </c>
      <c r="W125" s="216" t="str">
        <f>IF(AND('Mapa final'!$AB$62="Media",'Mapa final'!$AD$62="Catastrófico"),CONCATENATE("R20C",'Mapa final'!$R$62),"")</f>
        <v/>
      </c>
      <c r="X125" s="217" t="str">
        <f>IF(AND('Mapa final'!$AB$63="Media",'Mapa final'!$AD$63="Catastrófico"),CONCATENATE("R20C",'Mapa final'!$R$63),"")</f>
        <v/>
      </c>
      <c r="Y125" s="41"/>
      <c r="Z125" s="329"/>
      <c r="AA125" s="330"/>
      <c r="AB125" s="330"/>
      <c r="AC125" s="330"/>
      <c r="AD125" s="330"/>
      <c r="AE125" s="33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309"/>
      <c r="C126" s="310"/>
      <c r="D126" s="311"/>
      <c r="E126" s="284"/>
      <c r="F126" s="279"/>
      <c r="G126" s="279"/>
      <c r="H126" s="279"/>
      <c r="I126" s="279"/>
      <c r="J126" s="221" t="str">
        <f ca="1">IF(AND('Mapa final'!$AB$64="Media",'Mapa final'!$AD$64="Moderado"),CONCATENATE("R21C",'Mapa final'!$R$64),"")</f>
        <v/>
      </c>
      <c r="K126" s="222" t="str">
        <f>IF(AND('Mapa final'!$AB$65="Media",'Mapa final'!$AD$65="Moderado"),CONCATENATE("R21C",'Mapa final'!$R$65),"")</f>
        <v/>
      </c>
      <c r="L126" s="223" t="str">
        <f>IF(AND('Mapa final'!$AB$66="Media",'Mapa final'!$AD$66="Moderado"),CONCATENATE("R21C",'Mapa final'!$R$66),"")</f>
        <v/>
      </c>
      <c r="M126" s="221" t="str">
        <f ca="1">IF(AND('Mapa final'!$AB$64="Media",'Mapa final'!$AD$64="Moderado"),CONCATENATE("R21C",'Mapa final'!$R$64),"")</f>
        <v/>
      </c>
      <c r="N126" s="222" t="str">
        <f>IF(AND('Mapa final'!$AB$65="Media",'Mapa final'!$AD$65="Moderado"),CONCATENATE("R21C",'Mapa final'!$R$65),"")</f>
        <v/>
      </c>
      <c r="O126" s="223" t="str">
        <f>IF(AND('Mapa final'!$AB$66="Media",'Mapa final'!$AD$66="Moderado"),CONCATENATE("R21C",'Mapa final'!$R$66),"")</f>
        <v/>
      </c>
      <c r="P126" s="221" t="str">
        <f ca="1">IF(AND('Mapa final'!$AB$64="Media",'Mapa final'!$AD$64="Moderado"),CONCATENATE("R21C",'Mapa final'!$R$64),"")</f>
        <v/>
      </c>
      <c r="Q126" s="222" t="str">
        <f>IF(AND('Mapa final'!$AB$65="Media",'Mapa final'!$AD$65="Moderado"),CONCATENATE("R21C",'Mapa final'!$R$65),"")</f>
        <v/>
      </c>
      <c r="R126" s="223" t="str">
        <f>IF(AND('Mapa final'!$AB$66="Media",'Mapa final'!$AD$66="Moderado"),CONCATENATE("R21C",'Mapa final'!$R$66),"")</f>
        <v/>
      </c>
      <c r="S126" s="87" t="str">
        <f ca="1">IF(AND('Mapa final'!$AB$64="Media",'Mapa final'!$AD$64="Mayor"),CONCATENATE("R21C",'Mapa final'!$R$64),"")</f>
        <v/>
      </c>
      <c r="T126" s="40" t="str">
        <f>IF(AND('Mapa final'!$AB$65="Media",'Mapa final'!$AD$65="Mayor"),CONCATENATE("R21C",'Mapa final'!$R$65),"")</f>
        <v/>
      </c>
      <c r="U126" s="88" t="str">
        <f>IF(AND('Mapa final'!$AB$66="Media",'Mapa final'!$AD$66="Mayor"),CONCATENATE("R21C",'Mapa final'!$R$66),"")</f>
        <v/>
      </c>
      <c r="V126" s="215" t="str">
        <f ca="1">IF(AND('Mapa final'!$AB$64="Media",'Mapa final'!$AD$64="Catastrófico"),CONCATENATE("R21C",'Mapa final'!$R$64),"")</f>
        <v/>
      </c>
      <c r="W126" s="216" t="str">
        <f>IF(AND('Mapa final'!$AB$65="Media",'Mapa final'!$AD$65="Catastrófico"),CONCATENATE("R21C",'Mapa final'!$R$65),"")</f>
        <v/>
      </c>
      <c r="X126" s="217" t="str">
        <f>IF(AND('Mapa final'!$AB$66="Media",'Mapa final'!$AD$66="Catastrófico"),CONCATENATE("R21C",'Mapa final'!$R$66),"")</f>
        <v/>
      </c>
      <c r="Y126" s="41"/>
      <c r="Z126" s="329"/>
      <c r="AA126" s="330"/>
      <c r="AB126" s="330"/>
      <c r="AC126" s="330"/>
      <c r="AD126" s="330"/>
      <c r="AE126" s="33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309"/>
      <c r="C127" s="310"/>
      <c r="D127" s="311"/>
      <c r="E127" s="284"/>
      <c r="F127" s="279"/>
      <c r="G127" s="279"/>
      <c r="H127" s="279"/>
      <c r="I127" s="279"/>
      <c r="J127" s="221" t="str">
        <f ca="1">IF(AND('Mapa final'!$AB$67="Media",'Mapa final'!$AD$67="Moderado"),CONCATENATE("R22C",'Mapa final'!$R$67),"")</f>
        <v/>
      </c>
      <c r="K127" s="222" t="str">
        <f>IF(AND('Mapa final'!$AB$68="Media",'Mapa final'!$AD$68="Moderado"),CONCATENATE("R22C",'Mapa final'!$R$68),"")</f>
        <v/>
      </c>
      <c r="L127" s="223" t="str">
        <f>IF(AND('Mapa final'!$AB$69="Media",'Mapa final'!$AD$69="Moderado"),CONCATENATE("R22C",'Mapa final'!$R$69),"")</f>
        <v/>
      </c>
      <c r="M127" s="221" t="str">
        <f ca="1">IF(AND('Mapa final'!$AB$67="Media",'Mapa final'!$AD$67="Moderado"),CONCATENATE("R22C",'Mapa final'!$R$67),"")</f>
        <v/>
      </c>
      <c r="N127" s="222" t="str">
        <f>IF(AND('Mapa final'!$AB$68="Media",'Mapa final'!$AD$68="Moderado"),CONCATENATE("R22C",'Mapa final'!$R$68),"")</f>
        <v/>
      </c>
      <c r="O127" s="223" t="str">
        <f>IF(AND('Mapa final'!$AB$69="Media",'Mapa final'!$AD$69="Moderado"),CONCATENATE("R22C",'Mapa final'!$R$69),"")</f>
        <v/>
      </c>
      <c r="P127" s="221" t="str">
        <f ca="1">IF(AND('Mapa final'!$AB$67="Media",'Mapa final'!$AD$67="Moderado"),CONCATENATE("R22C",'Mapa final'!$R$67),"")</f>
        <v/>
      </c>
      <c r="Q127" s="222" t="str">
        <f>IF(AND('Mapa final'!$AB$68="Media",'Mapa final'!$AD$68="Moderado"),CONCATENATE("R22C",'Mapa final'!$R$68),"")</f>
        <v/>
      </c>
      <c r="R127" s="223" t="str">
        <f>IF(AND('Mapa final'!$AB$69="Media",'Mapa final'!$AD$69="Moderado"),CONCATENATE("R22C",'Mapa final'!$R$69),"")</f>
        <v/>
      </c>
      <c r="S127" s="87" t="str">
        <f ca="1">IF(AND('Mapa final'!$AB$67="Media",'Mapa final'!$AD$67="Mayor"),CONCATENATE("R22C",'Mapa final'!$R$67),"")</f>
        <v/>
      </c>
      <c r="T127" s="40" t="str">
        <f>IF(AND('Mapa final'!$AB$68="Media",'Mapa final'!$AD$68="Mayor"),CONCATENATE("R22C",'Mapa final'!$R$68),"")</f>
        <v/>
      </c>
      <c r="U127" s="88" t="str">
        <f>IF(AND('Mapa final'!$AB$69="Media",'Mapa final'!$AD$69="Mayor"),CONCATENATE("R22C",'Mapa final'!$R$69),"")</f>
        <v/>
      </c>
      <c r="V127" s="215" t="str">
        <f ca="1">IF(AND('Mapa final'!$AB$67="Media",'Mapa final'!$AD$67="Catastrófico"),CONCATENATE("R22C",'Mapa final'!$R$67),"")</f>
        <v/>
      </c>
      <c r="W127" s="216" t="str">
        <f>IF(AND('Mapa final'!$AB$68="Media",'Mapa final'!$AD$68="Catastrófico"),CONCATENATE("R22C",'Mapa final'!$R$68),"")</f>
        <v/>
      </c>
      <c r="X127" s="217" t="str">
        <f>IF(AND('Mapa final'!$AB$69="Media",'Mapa final'!$AD$69="Catastrófico"),CONCATENATE("R22C",'Mapa final'!$R$69),"")</f>
        <v/>
      </c>
      <c r="Y127" s="41"/>
      <c r="Z127" s="329"/>
      <c r="AA127" s="330"/>
      <c r="AB127" s="330"/>
      <c r="AC127" s="330"/>
      <c r="AD127" s="330"/>
      <c r="AE127" s="33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309"/>
      <c r="C128" s="310"/>
      <c r="D128" s="311"/>
      <c r="E128" s="284"/>
      <c r="F128" s="279"/>
      <c r="G128" s="279"/>
      <c r="H128" s="279"/>
      <c r="I128" s="279"/>
      <c r="J128" s="221" t="str">
        <f ca="1">IF(AND('Mapa final'!$AB$70="Media",'Mapa final'!$AD$70="Moderado"),CONCATENATE("R23C",'Mapa final'!$R$70),"")</f>
        <v/>
      </c>
      <c r="K128" s="222" t="str">
        <f>IF(AND('Mapa final'!$AB$71="Media",'Mapa final'!$AD$71="Moderado"),CONCATENATE("R23C",'Mapa final'!$R$71),"")</f>
        <v/>
      </c>
      <c r="L128" s="223" t="str">
        <f>IF(AND('Mapa final'!$AB$72="Media",'Mapa final'!$AD$72="Moderado"),CONCATENATE("R23C",'Mapa final'!$R$72),"")</f>
        <v/>
      </c>
      <c r="M128" s="221" t="str">
        <f ca="1">IF(AND('Mapa final'!$AB$70="Media",'Mapa final'!$AD$70="Moderado"),CONCATENATE("R23C",'Mapa final'!$R$70),"")</f>
        <v/>
      </c>
      <c r="N128" s="222" t="str">
        <f>IF(AND('Mapa final'!$AB$71="Media",'Mapa final'!$AD$71="Moderado"),CONCATENATE("R23C",'Mapa final'!$R$71),"")</f>
        <v/>
      </c>
      <c r="O128" s="223" t="str">
        <f>IF(AND('Mapa final'!$AB$72="Media",'Mapa final'!$AD$72="Moderado"),CONCATENATE("R23C",'Mapa final'!$R$72),"")</f>
        <v/>
      </c>
      <c r="P128" s="221" t="str">
        <f ca="1">IF(AND('Mapa final'!$AB$70="Media",'Mapa final'!$AD$70="Moderado"),CONCATENATE("R23C",'Mapa final'!$R$70),"")</f>
        <v/>
      </c>
      <c r="Q128" s="222" t="str">
        <f>IF(AND('Mapa final'!$AB$71="Media",'Mapa final'!$AD$71="Moderado"),CONCATENATE("R23C",'Mapa final'!$R$71),"")</f>
        <v/>
      </c>
      <c r="R128" s="223" t="str">
        <f>IF(AND('Mapa final'!$AB$72="Media",'Mapa final'!$AD$72="Moderado"),CONCATENATE("R23C",'Mapa final'!$R$72),"")</f>
        <v/>
      </c>
      <c r="S128" s="87" t="str">
        <f ca="1">IF(AND('Mapa final'!$AB$70="Media",'Mapa final'!$AD$70="Mayor"),CONCATENATE("R23C",'Mapa final'!$R$70),"")</f>
        <v/>
      </c>
      <c r="T128" s="40" t="str">
        <f>IF(AND('Mapa final'!$AB$71="Media",'Mapa final'!$AD$71="Mayor"),CONCATENATE("R23C",'Mapa final'!$R$71),"")</f>
        <v/>
      </c>
      <c r="U128" s="88" t="str">
        <f>IF(AND('Mapa final'!$AB$72="Media",'Mapa final'!$AD$72="Mayor"),CONCATENATE("R23C",'Mapa final'!$R$72),"")</f>
        <v/>
      </c>
      <c r="V128" s="215" t="str">
        <f ca="1">IF(AND('Mapa final'!$AB$70="Media",'Mapa final'!$AD$70="Catastrófico"),CONCATENATE("R23C",'Mapa final'!$R$70),"")</f>
        <v/>
      </c>
      <c r="W128" s="216" t="str">
        <f>IF(AND('Mapa final'!$AB$71="Media",'Mapa final'!$AD$71="Catastrófico"),CONCATENATE("R23C",'Mapa final'!$R$71),"")</f>
        <v/>
      </c>
      <c r="X128" s="217" t="str">
        <f>IF(AND('Mapa final'!$AB$72="Media",'Mapa final'!$AD$72="Catastrófico"),CONCATENATE("R23C",'Mapa final'!$R$72),"")</f>
        <v/>
      </c>
      <c r="Y128" s="41"/>
      <c r="Z128" s="329"/>
      <c r="AA128" s="330"/>
      <c r="AB128" s="330"/>
      <c r="AC128" s="330"/>
      <c r="AD128" s="330"/>
      <c r="AE128" s="33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309"/>
      <c r="C129" s="310"/>
      <c r="D129" s="311"/>
      <c r="E129" s="284"/>
      <c r="F129" s="279"/>
      <c r="G129" s="279"/>
      <c r="H129" s="279"/>
      <c r="I129" s="279"/>
      <c r="J129" s="221" t="str">
        <f ca="1">IF(AND('Mapa final'!$AB$73="Media",'Mapa final'!$AD$73="Moderado"),CONCATENATE("R24C",'Mapa final'!$R$73),"")</f>
        <v/>
      </c>
      <c r="K129" s="222" t="str">
        <f>IF(AND('Mapa final'!$AB$74="Media",'Mapa final'!$AD$74="Moderado"),CONCATENATE("R24C",'Mapa final'!$R$74),"")</f>
        <v/>
      </c>
      <c r="L129" s="223" t="str">
        <f>IF(AND('Mapa final'!$AB$75="Media",'Mapa final'!$AD$75="Moderado"),CONCATENATE("R24C",'Mapa final'!$R$75),"")</f>
        <v/>
      </c>
      <c r="M129" s="221" t="str">
        <f ca="1">IF(AND('Mapa final'!$AB$73="Media",'Mapa final'!$AD$73="Moderado"),CONCATENATE("R24C",'Mapa final'!$R$73),"")</f>
        <v/>
      </c>
      <c r="N129" s="222" t="str">
        <f>IF(AND('Mapa final'!$AB$74="Media",'Mapa final'!$AD$74="Moderado"),CONCATENATE("R24C",'Mapa final'!$R$74),"")</f>
        <v/>
      </c>
      <c r="O129" s="223" t="str">
        <f>IF(AND('Mapa final'!$AB$75="Media",'Mapa final'!$AD$75="Moderado"),CONCATENATE("R24C",'Mapa final'!$R$75),"")</f>
        <v/>
      </c>
      <c r="P129" s="221" t="str">
        <f ca="1">IF(AND('Mapa final'!$AB$73="Media",'Mapa final'!$AD$73="Moderado"),CONCATENATE("R24C",'Mapa final'!$R$73),"")</f>
        <v/>
      </c>
      <c r="Q129" s="222" t="str">
        <f>IF(AND('Mapa final'!$AB$74="Media",'Mapa final'!$AD$74="Moderado"),CONCATENATE("R24C",'Mapa final'!$R$74),"")</f>
        <v/>
      </c>
      <c r="R129" s="223" t="str">
        <f>IF(AND('Mapa final'!$AB$75="Media",'Mapa final'!$AD$75="Moderado"),CONCATENATE("R24C",'Mapa final'!$R$75),"")</f>
        <v/>
      </c>
      <c r="S129" s="87" t="str">
        <f ca="1">IF(AND('Mapa final'!$AB$73="Media",'Mapa final'!$AD$73="Mayor"),CONCATENATE("R24C",'Mapa final'!$R$73),"")</f>
        <v/>
      </c>
      <c r="T129" s="40" t="str">
        <f>IF(AND('Mapa final'!$AB$74="Media",'Mapa final'!$AD$74="Mayor"),CONCATENATE("R24C",'Mapa final'!$R$74),"")</f>
        <v/>
      </c>
      <c r="U129" s="88" t="str">
        <f>IF(AND('Mapa final'!$AB$75="Media",'Mapa final'!$AD$75="Mayor"),CONCATENATE("R24C",'Mapa final'!$R$75),"")</f>
        <v/>
      </c>
      <c r="V129" s="215" t="str">
        <f ca="1">IF(AND('Mapa final'!$AB$73="Media",'Mapa final'!$AD$73="Catastrófico"),CONCATENATE("R24C",'Mapa final'!$R$73),"")</f>
        <v/>
      </c>
      <c r="W129" s="216" t="str">
        <f>IF(AND('Mapa final'!$AB$74="Media",'Mapa final'!$AD$74="Catastrófico"),CONCATENATE("R24C",'Mapa final'!$R$74),"")</f>
        <v/>
      </c>
      <c r="X129" s="217" t="str">
        <f>IF(AND('Mapa final'!$AB$75="Media",'Mapa final'!$AD$75="Catastrófico"),CONCATENATE("R24C",'Mapa final'!$R$75),"")</f>
        <v/>
      </c>
      <c r="Y129" s="41"/>
      <c r="Z129" s="329"/>
      <c r="AA129" s="330"/>
      <c r="AB129" s="330"/>
      <c r="AC129" s="330"/>
      <c r="AD129" s="330"/>
      <c r="AE129" s="33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309"/>
      <c r="C130" s="310"/>
      <c r="D130" s="311"/>
      <c r="E130" s="284"/>
      <c r="F130" s="279"/>
      <c r="G130" s="279"/>
      <c r="H130" s="279"/>
      <c r="I130" s="279"/>
      <c r="J130" s="221" t="str">
        <f ca="1">IF(AND('Mapa final'!$AB$76="Media",'Mapa final'!$AD$76="Moderado"),CONCATENATE("R25C",'Mapa final'!$R$76),"")</f>
        <v/>
      </c>
      <c r="K130" s="222" t="str">
        <f ca="1">IF(AND('Mapa final'!$AB$77="Media",'Mapa final'!$AD$77="Moderado"),CONCATENATE("R25C",'Mapa final'!$R$77),"")</f>
        <v/>
      </c>
      <c r="L130" s="223" t="str">
        <f ca="1">IF(AND('Mapa final'!$AB$78="Media",'Mapa final'!$AD$78="Moderado"),CONCATENATE("R25C",'Mapa final'!$R$78),"")</f>
        <v/>
      </c>
      <c r="M130" s="221" t="str">
        <f ca="1">IF(AND('Mapa final'!$AB$76="Media",'Mapa final'!$AD$76="Moderado"),CONCATENATE("R25C",'Mapa final'!$R$76),"")</f>
        <v/>
      </c>
      <c r="N130" s="222" t="str">
        <f ca="1">IF(AND('Mapa final'!$AB$77="Media",'Mapa final'!$AD$77="Moderado"),CONCATENATE("R25C",'Mapa final'!$R$77),"")</f>
        <v/>
      </c>
      <c r="O130" s="223" t="str">
        <f ca="1">IF(AND('Mapa final'!$AB$78="Media",'Mapa final'!$AD$78="Moderado"),CONCATENATE("R25C",'Mapa final'!$R$78),"")</f>
        <v/>
      </c>
      <c r="P130" s="221" t="str">
        <f ca="1">IF(AND('Mapa final'!$AB$76="Media",'Mapa final'!$AD$76="Moderado"),CONCATENATE("R25C",'Mapa final'!$R$76),"")</f>
        <v/>
      </c>
      <c r="Q130" s="222" t="str">
        <f ca="1">IF(AND('Mapa final'!$AB$77="Media",'Mapa final'!$AD$77="Moderado"),CONCATENATE("R25C",'Mapa final'!$R$77),"")</f>
        <v/>
      </c>
      <c r="R130" s="223" t="str">
        <f ca="1">IF(AND('Mapa final'!$AB$78="Media",'Mapa final'!$AD$78="Moderado"),CONCATENATE("R25C",'Mapa final'!$R$78),"")</f>
        <v/>
      </c>
      <c r="S130" s="87" t="str">
        <f ca="1">IF(AND('Mapa final'!$AB$76="Media",'Mapa final'!$AD$76="Mayor"),CONCATENATE("R25C",'Mapa final'!$R$76),"")</f>
        <v/>
      </c>
      <c r="T130" s="40" t="str">
        <f ca="1">IF(AND('Mapa final'!$AB$77="Media",'Mapa final'!$AD$77="Mayor"),CONCATENATE("R25C",'Mapa final'!$R$77),"")</f>
        <v/>
      </c>
      <c r="U130" s="88" t="str">
        <f ca="1">IF(AND('Mapa final'!$AB$78="Media",'Mapa final'!$AD$78="Mayor"),CONCATENATE("R25C",'Mapa final'!$R$78),"")</f>
        <v/>
      </c>
      <c r="V130" s="215" t="str">
        <f ca="1">IF(AND('Mapa final'!$AB$76="Media",'Mapa final'!$AD$76="Catastrófico"),CONCATENATE("R25C",'Mapa final'!$R$76),"")</f>
        <v/>
      </c>
      <c r="W130" s="216" t="str">
        <f ca="1">IF(AND('Mapa final'!$AB$77="Media",'Mapa final'!$AD$77="Catastrófico"),CONCATENATE("R25C",'Mapa final'!$R$77),"")</f>
        <v/>
      </c>
      <c r="X130" s="217" t="str">
        <f ca="1">IF(AND('Mapa final'!$AB$78="Media",'Mapa final'!$AD$78="Catastrófico"),CONCATENATE("R25C",'Mapa final'!$R$78),"")</f>
        <v/>
      </c>
      <c r="Y130" s="41"/>
      <c r="Z130" s="329"/>
      <c r="AA130" s="330"/>
      <c r="AB130" s="330"/>
      <c r="AC130" s="330"/>
      <c r="AD130" s="330"/>
      <c r="AE130" s="33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309"/>
      <c r="C131" s="310"/>
      <c r="D131" s="311"/>
      <c r="E131" s="284"/>
      <c r="F131" s="279"/>
      <c r="G131" s="279"/>
      <c r="H131" s="279"/>
      <c r="I131" s="279"/>
      <c r="J131" s="221" t="str">
        <f ca="1">IF(AND('Mapa final'!$AB$79="Media",'Mapa final'!$AD$79="Moderado"),CONCATENATE("R26C",'Mapa final'!$R$79),"")</f>
        <v/>
      </c>
      <c r="K131" s="222" t="str">
        <f>IF(AND('Mapa final'!$AB$80="Media",'Mapa final'!$AD$80="Moderado"),CONCATENATE("R26C",'Mapa final'!$R$80),"")</f>
        <v/>
      </c>
      <c r="L131" s="223" t="str">
        <f>IF(AND('Mapa final'!$AB$81="Media",'Mapa final'!$AD$81="Moderado"),CONCATENATE("R26C",'Mapa final'!$R$81),"")</f>
        <v/>
      </c>
      <c r="M131" s="221" t="str">
        <f ca="1">IF(AND('Mapa final'!$AB$79="Media",'Mapa final'!$AD$79="Moderado"),CONCATENATE("R26C",'Mapa final'!$R$79),"")</f>
        <v/>
      </c>
      <c r="N131" s="222" t="str">
        <f>IF(AND('Mapa final'!$AB$80="Media",'Mapa final'!$AD$80="Moderado"),CONCATENATE("R26C",'Mapa final'!$R$80),"")</f>
        <v/>
      </c>
      <c r="O131" s="223" t="str">
        <f>IF(AND('Mapa final'!$AB$81="Media",'Mapa final'!$AD$81="Moderado"),CONCATENATE("R26C",'Mapa final'!$R$81),"")</f>
        <v/>
      </c>
      <c r="P131" s="221" t="str">
        <f ca="1">IF(AND('Mapa final'!$AB$79="Media",'Mapa final'!$AD$79="Moderado"),CONCATENATE("R26C",'Mapa final'!$R$79),"")</f>
        <v/>
      </c>
      <c r="Q131" s="222" t="str">
        <f>IF(AND('Mapa final'!$AB$80="Media",'Mapa final'!$AD$80="Moderado"),CONCATENATE("R26C",'Mapa final'!$R$80),"")</f>
        <v/>
      </c>
      <c r="R131" s="223" t="str">
        <f>IF(AND('Mapa final'!$AB$81="Media",'Mapa final'!$AD$81="Moderado"),CONCATENATE("R26C",'Mapa final'!$R$81),"")</f>
        <v/>
      </c>
      <c r="S131" s="87" t="str">
        <f ca="1">IF(AND('Mapa final'!$AB$79="Media",'Mapa final'!$AD$79="Mayor"),CONCATENATE("R26C",'Mapa final'!$R$79),"")</f>
        <v/>
      </c>
      <c r="T131" s="40" t="str">
        <f>IF(AND('Mapa final'!$AB$80="Media",'Mapa final'!$AD$80="Mayor"),CONCATENATE("R26C",'Mapa final'!$R$80),"")</f>
        <v/>
      </c>
      <c r="U131" s="88" t="str">
        <f>IF(AND('Mapa final'!$AB$81="Media",'Mapa final'!$AD$81="Mayor"),CONCATENATE("R26C",'Mapa final'!$R$81),"")</f>
        <v/>
      </c>
      <c r="V131" s="215" t="str">
        <f ca="1">IF(AND('Mapa final'!$AB$79="Media",'Mapa final'!$AD$79="Catastrófico"),CONCATENATE("R26C",'Mapa final'!$R$79),"")</f>
        <v/>
      </c>
      <c r="W131" s="216" t="str">
        <f>IF(AND('Mapa final'!$AB$80="Media",'Mapa final'!$AD$80="Catastrófico"),CONCATENATE("R26C",'Mapa final'!$R$80),"")</f>
        <v/>
      </c>
      <c r="X131" s="217" t="str">
        <f>IF(AND('Mapa final'!$AB$81="Media",'Mapa final'!$AD$81="Catastrófico"),CONCATENATE("R26C",'Mapa final'!$R$81),"")</f>
        <v/>
      </c>
      <c r="Y131" s="41"/>
      <c r="Z131" s="329"/>
      <c r="AA131" s="330"/>
      <c r="AB131" s="330"/>
      <c r="AC131" s="330"/>
      <c r="AD131" s="330"/>
      <c r="AE131" s="33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309"/>
      <c r="C132" s="310"/>
      <c r="D132" s="311"/>
      <c r="E132" s="284"/>
      <c r="F132" s="279"/>
      <c r="G132" s="279"/>
      <c r="H132" s="279"/>
      <c r="I132" s="279"/>
      <c r="J132" s="221" t="str">
        <f ca="1">IF(AND('Mapa final'!$AB$82="Media",'Mapa final'!$AD$82="Moderado"),CONCATENATE("R27C",'Mapa final'!$R$82),"")</f>
        <v/>
      </c>
      <c r="K132" s="222" t="str">
        <f>IF(AND('Mapa final'!$AB$83="Media",'Mapa final'!$AD$83="Moderado"),CONCATENATE("R27C",'Mapa final'!$R$83),"")</f>
        <v/>
      </c>
      <c r="L132" s="223" t="str">
        <f>IF(AND('Mapa final'!$AB$84="Media",'Mapa final'!$AD$84="Moderado"),CONCATENATE("R27C",'Mapa final'!$R$84),"")</f>
        <v/>
      </c>
      <c r="M132" s="221" t="str">
        <f ca="1">IF(AND('Mapa final'!$AB$82="Media",'Mapa final'!$AD$82="Moderado"),CONCATENATE("R27C",'Mapa final'!$R$82),"")</f>
        <v/>
      </c>
      <c r="N132" s="222" t="str">
        <f>IF(AND('Mapa final'!$AB$83="Media",'Mapa final'!$AD$83="Moderado"),CONCATENATE("R27C",'Mapa final'!$R$83),"")</f>
        <v/>
      </c>
      <c r="O132" s="223" t="str">
        <f>IF(AND('Mapa final'!$AB$84="Media",'Mapa final'!$AD$84="Moderado"),CONCATENATE("R27C",'Mapa final'!$R$84),"")</f>
        <v/>
      </c>
      <c r="P132" s="221" t="str">
        <f ca="1">IF(AND('Mapa final'!$AB$82="Media",'Mapa final'!$AD$82="Moderado"),CONCATENATE("R27C",'Mapa final'!$R$82),"")</f>
        <v/>
      </c>
      <c r="Q132" s="222" t="str">
        <f>IF(AND('Mapa final'!$AB$83="Media",'Mapa final'!$AD$83="Moderado"),CONCATENATE("R27C",'Mapa final'!$R$83),"")</f>
        <v/>
      </c>
      <c r="R132" s="223" t="str">
        <f>IF(AND('Mapa final'!$AB$84="Media",'Mapa final'!$AD$84="Moderado"),CONCATENATE("R27C",'Mapa final'!$R$84),"")</f>
        <v/>
      </c>
      <c r="S132" s="87" t="str">
        <f ca="1">IF(AND('Mapa final'!$AB$82="Media",'Mapa final'!$AD$82="Mayor"),CONCATENATE("R27C",'Mapa final'!$R$82),"")</f>
        <v/>
      </c>
      <c r="T132" s="40" t="str">
        <f>IF(AND('Mapa final'!$AB$83="Media",'Mapa final'!$AD$83="Mayor"),CONCATENATE("R27C",'Mapa final'!$R$83),"")</f>
        <v/>
      </c>
      <c r="U132" s="88" t="str">
        <f>IF(AND('Mapa final'!$AB$84="Media",'Mapa final'!$AD$84="Mayor"),CONCATENATE("R27C",'Mapa final'!$R$84),"")</f>
        <v/>
      </c>
      <c r="V132" s="215" t="str">
        <f ca="1">IF(AND('Mapa final'!$AB$82="Media",'Mapa final'!$AD$82="Catastrófico"),CONCATENATE("R27C",'Mapa final'!$R$82),"")</f>
        <v/>
      </c>
      <c r="W132" s="216" t="str">
        <f>IF(AND('Mapa final'!$AB$83="Media",'Mapa final'!$AD$83="Catastrófico"),CONCATENATE("R27C",'Mapa final'!$R$83),"")</f>
        <v/>
      </c>
      <c r="X132" s="217" t="str">
        <f>IF(AND('Mapa final'!$AB$84="Media",'Mapa final'!$AD$84="Catastrófico"),CONCATENATE("R27C",'Mapa final'!$R$84),"")</f>
        <v/>
      </c>
      <c r="Y132" s="41"/>
      <c r="Z132" s="329"/>
      <c r="AA132" s="330"/>
      <c r="AB132" s="330"/>
      <c r="AC132" s="330"/>
      <c r="AD132" s="330"/>
      <c r="AE132" s="33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309"/>
      <c r="C133" s="310"/>
      <c r="D133" s="311"/>
      <c r="E133" s="284"/>
      <c r="F133" s="279"/>
      <c r="G133" s="279"/>
      <c r="H133" s="279"/>
      <c r="I133" s="279"/>
      <c r="J133" s="221" t="str">
        <f ca="1">IF(AND('Mapa final'!$AB$85="Media",'Mapa final'!$AD$85="Moderado"),CONCATENATE("R28C",'Mapa final'!$R$85),"")</f>
        <v/>
      </c>
      <c r="K133" s="222" t="str">
        <f>IF(AND('Mapa final'!$AB$86="Media",'Mapa final'!$AD$86="Moderado"),CONCATENATE("R28C",'Mapa final'!$R$86),"")</f>
        <v/>
      </c>
      <c r="L133" s="223" t="str">
        <f>IF(AND('Mapa final'!$AB$87="Media",'Mapa final'!$AD$87="Moderado"),CONCATENATE("R28C",'Mapa final'!$R$87),"")</f>
        <v/>
      </c>
      <c r="M133" s="221" t="str">
        <f ca="1">IF(AND('Mapa final'!$AB$85="Media",'Mapa final'!$AD$85="Moderado"),CONCATENATE("R28C",'Mapa final'!$R$85),"")</f>
        <v/>
      </c>
      <c r="N133" s="222" t="str">
        <f>IF(AND('Mapa final'!$AB$86="Media",'Mapa final'!$AD$86="Moderado"),CONCATENATE("R28C",'Mapa final'!$R$86),"")</f>
        <v/>
      </c>
      <c r="O133" s="223" t="str">
        <f>IF(AND('Mapa final'!$AB$87="Media",'Mapa final'!$AD$87="Moderado"),CONCATENATE("R28C",'Mapa final'!$R$87),"")</f>
        <v/>
      </c>
      <c r="P133" s="221" t="str">
        <f ca="1">IF(AND('Mapa final'!$AB$85="Media",'Mapa final'!$AD$85="Moderado"),CONCATENATE("R28C",'Mapa final'!$R$85),"")</f>
        <v/>
      </c>
      <c r="Q133" s="222" t="str">
        <f>IF(AND('Mapa final'!$AB$86="Media",'Mapa final'!$AD$86="Moderado"),CONCATENATE("R28C",'Mapa final'!$R$86),"")</f>
        <v/>
      </c>
      <c r="R133" s="223" t="str">
        <f>IF(AND('Mapa final'!$AB$87="Media",'Mapa final'!$AD$87="Moderado"),CONCATENATE("R28C",'Mapa final'!$R$87),"")</f>
        <v/>
      </c>
      <c r="S133" s="87" t="str">
        <f ca="1">IF(AND('Mapa final'!$AB$85="Media",'Mapa final'!$AD$85="Mayor"),CONCATENATE("R28C",'Mapa final'!$R$85),"")</f>
        <v/>
      </c>
      <c r="T133" s="40" t="str">
        <f>IF(AND('Mapa final'!$AB$86="Media",'Mapa final'!$AD$86="Mayor"),CONCATENATE("R28C",'Mapa final'!$R$86),"")</f>
        <v/>
      </c>
      <c r="U133" s="88" t="str">
        <f>IF(AND('Mapa final'!$AB$87="Media",'Mapa final'!$AD$87="Mayor"),CONCATENATE("R28C",'Mapa final'!$R$87),"")</f>
        <v/>
      </c>
      <c r="V133" s="215" t="str">
        <f ca="1">IF(AND('Mapa final'!$AB$85="Media",'Mapa final'!$AD$85="Catastrófico"),CONCATENATE("R28C",'Mapa final'!$R$85),"")</f>
        <v/>
      </c>
      <c r="W133" s="216" t="str">
        <f>IF(AND('Mapa final'!$AB$86="Media",'Mapa final'!$AD$86="Catastrófico"),CONCATENATE("R28C",'Mapa final'!$R$86),"")</f>
        <v/>
      </c>
      <c r="X133" s="217" t="str">
        <f>IF(AND('Mapa final'!$AB$87="Media",'Mapa final'!$AD$87="Catastrófico"),CONCATENATE("R28C",'Mapa final'!$R$87),"")</f>
        <v/>
      </c>
      <c r="Y133" s="41"/>
      <c r="Z133" s="329"/>
      <c r="AA133" s="330"/>
      <c r="AB133" s="330"/>
      <c r="AC133" s="330"/>
      <c r="AD133" s="330"/>
      <c r="AE133" s="33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309"/>
      <c r="C134" s="310"/>
      <c r="D134" s="311"/>
      <c r="E134" s="284"/>
      <c r="F134" s="279"/>
      <c r="G134" s="279"/>
      <c r="H134" s="279"/>
      <c r="I134" s="279"/>
      <c r="J134" s="221" t="str">
        <f ca="1">IF(AND('Mapa final'!$AB$88="Media",'Mapa final'!$AD$88="Moderado"),CONCATENATE("R29C",'Mapa final'!$R$88),"")</f>
        <v/>
      </c>
      <c r="K134" s="222" t="str">
        <f>IF(AND('Mapa final'!$AB$89="Media",'Mapa final'!$AD$89="Moderado"),CONCATENATE("R29C",'Mapa final'!$R$89),"")</f>
        <v/>
      </c>
      <c r="L134" s="223" t="str">
        <f>IF(AND('Mapa final'!$AB$90="Media",'Mapa final'!$AD$90="Moderado"),CONCATENATE("R29C",'Mapa final'!$R$90),"")</f>
        <v/>
      </c>
      <c r="M134" s="221" t="str">
        <f ca="1">IF(AND('Mapa final'!$AB$88="Media",'Mapa final'!$AD$88="Moderado"),CONCATENATE("R29C",'Mapa final'!$R$88),"")</f>
        <v/>
      </c>
      <c r="N134" s="222" t="str">
        <f>IF(AND('Mapa final'!$AB$89="Media",'Mapa final'!$AD$89="Moderado"),CONCATENATE("R29C",'Mapa final'!$R$89),"")</f>
        <v/>
      </c>
      <c r="O134" s="223" t="str">
        <f>IF(AND('Mapa final'!$AB$90="Media",'Mapa final'!$AD$90="Moderado"),CONCATENATE("R29C",'Mapa final'!$R$90),"")</f>
        <v/>
      </c>
      <c r="P134" s="221" t="str">
        <f ca="1">IF(AND('Mapa final'!$AB$88="Media",'Mapa final'!$AD$88="Moderado"),CONCATENATE("R29C",'Mapa final'!$R$88),"")</f>
        <v/>
      </c>
      <c r="Q134" s="222" t="str">
        <f>IF(AND('Mapa final'!$AB$89="Media",'Mapa final'!$AD$89="Moderado"),CONCATENATE("R29C",'Mapa final'!$R$89),"")</f>
        <v/>
      </c>
      <c r="R134" s="223" t="str">
        <f>IF(AND('Mapa final'!$AB$90="Media",'Mapa final'!$AD$90="Moderado"),CONCATENATE("R29C",'Mapa final'!$R$90),"")</f>
        <v/>
      </c>
      <c r="S134" s="87" t="str">
        <f ca="1">IF(AND('Mapa final'!$AB$88="Media",'Mapa final'!$AD$88="Mayor"),CONCATENATE("R29C",'Mapa final'!$R$88),"")</f>
        <v>R29C1</v>
      </c>
      <c r="T134" s="40" t="str">
        <f>IF(AND('Mapa final'!$AB$89="Media",'Mapa final'!$AD$89="Mayor"),CONCATENATE("R29C",'Mapa final'!$R$89),"")</f>
        <v/>
      </c>
      <c r="U134" s="88" t="str">
        <f>IF(AND('Mapa final'!$AB$90="Media",'Mapa final'!$AD$90="Mayor"),CONCATENATE("R29C",'Mapa final'!$R$90),"")</f>
        <v/>
      </c>
      <c r="V134" s="215" t="str">
        <f ca="1">IF(AND('Mapa final'!$AB$88="Media",'Mapa final'!$AD$88="Catastrófico"),CONCATENATE("R29C",'Mapa final'!$R$88),"")</f>
        <v/>
      </c>
      <c r="W134" s="216" t="str">
        <f>IF(AND('Mapa final'!$AB$89="Media",'Mapa final'!$AD$89="Catastrófico"),CONCATENATE("R29C",'Mapa final'!$R$89),"")</f>
        <v/>
      </c>
      <c r="X134" s="217" t="str">
        <f>IF(AND('Mapa final'!$AB$90="Media",'Mapa final'!$AD$90="Catastrófico"),CONCATENATE("R29C",'Mapa final'!$R$90),"")</f>
        <v/>
      </c>
      <c r="Y134" s="41"/>
      <c r="Z134" s="329"/>
      <c r="AA134" s="330"/>
      <c r="AB134" s="330"/>
      <c r="AC134" s="330"/>
      <c r="AD134" s="330"/>
      <c r="AE134" s="33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309"/>
      <c r="C135" s="310"/>
      <c r="D135" s="311"/>
      <c r="E135" s="284"/>
      <c r="F135" s="279"/>
      <c r="G135" s="279"/>
      <c r="H135" s="279"/>
      <c r="I135" s="279"/>
      <c r="J135" s="221" t="str">
        <f ca="1">IF(AND('Mapa final'!$AB$91="Media",'Mapa final'!$AD$91="Moderado"),CONCATENATE("R30C",'Mapa final'!$R$91),"")</f>
        <v/>
      </c>
      <c r="K135" s="222" t="str">
        <f>IF(AND('Mapa final'!$AB$92="Media",'Mapa final'!$AD$92="Moderado"),CONCATENATE("R30C",'Mapa final'!$R$92),"")</f>
        <v/>
      </c>
      <c r="L135" s="223" t="str">
        <f>IF(AND('Mapa final'!$AB$93="Media",'Mapa final'!$AD$93="Moderado"),CONCATENATE("R30C",'Mapa final'!$R$93),"")</f>
        <v/>
      </c>
      <c r="M135" s="221" t="str">
        <f ca="1">IF(AND('Mapa final'!$AB$91="Media",'Mapa final'!$AD$91="Moderado"),CONCATENATE("R30C",'Mapa final'!$R$91),"")</f>
        <v/>
      </c>
      <c r="N135" s="222" t="str">
        <f>IF(AND('Mapa final'!$AB$92="Media",'Mapa final'!$AD$92="Moderado"),CONCATENATE("R30C",'Mapa final'!$R$92),"")</f>
        <v/>
      </c>
      <c r="O135" s="223" t="str">
        <f>IF(AND('Mapa final'!$AB$93="Media",'Mapa final'!$AD$93="Moderado"),CONCATENATE("R30C",'Mapa final'!$R$93),"")</f>
        <v/>
      </c>
      <c r="P135" s="221" t="str">
        <f ca="1">IF(AND('Mapa final'!$AB$91="Media",'Mapa final'!$AD$91="Moderado"),CONCATENATE("R30C",'Mapa final'!$R$91),"")</f>
        <v/>
      </c>
      <c r="Q135" s="222" t="str">
        <f>IF(AND('Mapa final'!$AB$92="Media",'Mapa final'!$AD$92="Moderado"),CONCATENATE("R30C",'Mapa final'!$R$92),"")</f>
        <v/>
      </c>
      <c r="R135" s="223" t="str">
        <f>IF(AND('Mapa final'!$AB$93="Media",'Mapa final'!$AD$93="Moderado"),CONCATENATE("R30C",'Mapa final'!$R$93),"")</f>
        <v/>
      </c>
      <c r="S135" s="87" t="str">
        <f ca="1">IF(AND('Mapa final'!$AB$91="Media",'Mapa final'!$AD$91="Mayor"),CONCATENATE("R30C",'Mapa final'!$R$91),"")</f>
        <v/>
      </c>
      <c r="T135" s="40" t="str">
        <f>IF(AND('Mapa final'!$AB$92="Media",'Mapa final'!$AD$92="Mayor"),CONCATENATE("R30C",'Mapa final'!$R$92),"")</f>
        <v/>
      </c>
      <c r="U135" s="88" t="str">
        <f>IF(AND('Mapa final'!$AB$93="Media",'Mapa final'!$AD$93="Mayor"),CONCATENATE("R30C",'Mapa final'!$R$93),"")</f>
        <v/>
      </c>
      <c r="V135" s="215" t="str">
        <f ca="1">IF(AND('Mapa final'!$AB$91="Media",'Mapa final'!$AD$91="Catastrófico"),CONCATENATE("R30C",'Mapa final'!$R$91),"")</f>
        <v/>
      </c>
      <c r="W135" s="216" t="str">
        <f>IF(AND('Mapa final'!$AB$92="Media",'Mapa final'!$AD$92="Catastrófico"),CONCATENATE("R30C",'Mapa final'!$R$92),"")</f>
        <v/>
      </c>
      <c r="X135" s="217" t="str">
        <f>IF(AND('Mapa final'!$AB$93="Media",'Mapa final'!$AD$93="Catastrófico"),CONCATENATE("R30C",'Mapa final'!$R$93),"")</f>
        <v/>
      </c>
      <c r="Y135" s="41"/>
      <c r="Z135" s="329"/>
      <c r="AA135" s="330"/>
      <c r="AB135" s="330"/>
      <c r="AC135" s="330"/>
      <c r="AD135" s="330"/>
      <c r="AE135" s="33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309"/>
      <c r="C136" s="310"/>
      <c r="D136" s="311"/>
      <c r="E136" s="284"/>
      <c r="F136" s="279"/>
      <c r="G136" s="279"/>
      <c r="H136" s="279"/>
      <c r="I136" s="279"/>
      <c r="J136" s="221" t="str">
        <f>IF(AND('Mapa final'!$AB$94="Media",'Mapa final'!$AD$94="Moderado"),CONCATENATE("R31C",'Mapa final'!$R$94),"")</f>
        <v>R31C1</v>
      </c>
      <c r="K136" s="222" t="str">
        <f>IF(AND('Mapa final'!$AB$95="Media",'Mapa final'!$AD$95="Moderado"),CONCATENATE("R31C",'Mapa final'!$R$95),"")</f>
        <v/>
      </c>
      <c r="L136" s="222" t="str">
        <f>IF(AND('Mapa final'!$AB$96="Media",'Mapa final'!$AD$96="Moderado"),CONCATENATE("R31C",'Mapa final'!$R$96),"")</f>
        <v/>
      </c>
      <c r="M136" s="221" t="str">
        <f>IF(AND('Mapa final'!$AB$94="Media",'Mapa final'!$AD$94="Moderado"),CONCATENATE("R31C",'Mapa final'!$R$94),"")</f>
        <v>R31C1</v>
      </c>
      <c r="N136" s="222" t="str">
        <f>IF(AND('Mapa final'!$AB$95="Media",'Mapa final'!$AD$95="Moderado"),CONCATENATE("R31C",'Mapa final'!$R$95),"")</f>
        <v/>
      </c>
      <c r="O136" s="222" t="str">
        <f>IF(AND('Mapa final'!$AB$96="Media",'Mapa final'!$AD$96="Moderado"),CONCATENATE("R31C",'Mapa final'!$R$96),"")</f>
        <v/>
      </c>
      <c r="P136" s="221" t="str">
        <f>IF(AND('Mapa final'!$AB$94="Media",'Mapa final'!$AD$94="Moderado"),CONCATENATE("R31C",'Mapa final'!$R$94),"")</f>
        <v>R31C1</v>
      </c>
      <c r="Q136" s="222" t="str">
        <f>IF(AND('Mapa final'!$AB$95="Media",'Mapa final'!$AD$95="Moderado"),CONCATENATE("R31C",'Mapa final'!$R$95),"")</f>
        <v/>
      </c>
      <c r="R136" s="222" t="str">
        <f>IF(AND('Mapa final'!$AB$96="Media",'Mapa final'!$AD$96="Moderado"),CONCATENATE("R31C",'Mapa final'!$R$96),"")</f>
        <v/>
      </c>
      <c r="S136" s="87" t="str">
        <f>IF(AND('Mapa final'!$AB$94="Media",'Mapa final'!$AD$94="Mayor"),CONCATENATE("R31C",'Mapa final'!$R$94),"")</f>
        <v/>
      </c>
      <c r="T136" s="40" t="str">
        <f>IF(AND('Mapa final'!$AB$95="Media",'Mapa final'!$AD$95="Mayor"),CONCATENATE("R31C",'Mapa final'!$R$95),"")</f>
        <v/>
      </c>
      <c r="U136" s="40" t="str">
        <f>IF(AND('Mapa final'!$AB$96="Media",'Mapa final'!$AD$96="Mayor"),CONCATENATE("R31C",'Mapa final'!$R$96),"")</f>
        <v/>
      </c>
      <c r="V136" s="215" t="str">
        <f>IF(AND('Mapa final'!$AB$94="Media",'Mapa final'!$AD$94="Catastrófico"),CONCATENATE("R31C",'Mapa final'!$R$94),"")</f>
        <v/>
      </c>
      <c r="W136" s="216" t="str">
        <f>IF(AND('Mapa final'!$AB$95="Media",'Mapa final'!$AD$95="Catastrófico"),CONCATENATE("R31C",'Mapa final'!$R$95),"")</f>
        <v/>
      </c>
      <c r="X136" s="217" t="str">
        <f>IF(AND('Mapa final'!$AB$96="Media",'Mapa final'!$AD$96="Catastrófico"),CONCATENATE("R31C",'Mapa final'!$R$96),"")</f>
        <v/>
      </c>
      <c r="Y136" s="41"/>
      <c r="Z136" s="329"/>
      <c r="AA136" s="330"/>
      <c r="AB136" s="330"/>
      <c r="AC136" s="330"/>
      <c r="AD136" s="330"/>
      <c r="AE136" s="33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309"/>
      <c r="C137" s="310"/>
      <c r="D137" s="311"/>
      <c r="E137" s="284"/>
      <c r="F137" s="279"/>
      <c r="G137" s="279"/>
      <c r="H137" s="279"/>
      <c r="I137" s="279"/>
      <c r="J137" s="221" t="str">
        <f ca="1">IF(AND('Mapa final'!$AB$97="Media",'Mapa final'!$AD$97="Moderado"),CONCATENATE("R32C",'Mapa final'!$R$97),"")</f>
        <v>R32C1</v>
      </c>
      <c r="K137" s="222" t="str">
        <f>IF(AND('Mapa final'!$AB$98="Media",'Mapa final'!$AD$98="Moderado"),CONCATENATE("R32C",'Mapa final'!$R$98),"")</f>
        <v/>
      </c>
      <c r="L137" s="223" t="str">
        <f>IF(AND('Mapa final'!$AB$99="Media",'Mapa final'!$AD$99="Moderado"),CONCATENATE("R32C",'Mapa final'!$R$99),"")</f>
        <v/>
      </c>
      <c r="M137" s="221" t="str">
        <f ca="1">IF(AND('Mapa final'!$AB$97="Media",'Mapa final'!$AD$97="Moderado"),CONCATENATE("R32C",'Mapa final'!$R$97),"")</f>
        <v>R32C1</v>
      </c>
      <c r="N137" s="222" t="str">
        <f>IF(AND('Mapa final'!$AB$98="Media",'Mapa final'!$AD$98="Moderado"),CONCATENATE("R32C",'Mapa final'!$R$98),"")</f>
        <v/>
      </c>
      <c r="O137" s="223" t="str">
        <f>IF(AND('Mapa final'!$AB$99="Media",'Mapa final'!$AD$99="Moderado"),CONCATENATE("R32C",'Mapa final'!$R$99),"")</f>
        <v/>
      </c>
      <c r="P137" s="221" t="str">
        <f ca="1">IF(AND('Mapa final'!$AB$97="Media",'Mapa final'!$AD$97="Moderado"),CONCATENATE("R32C",'Mapa final'!$R$97),"")</f>
        <v>R32C1</v>
      </c>
      <c r="Q137" s="222" t="str">
        <f>IF(AND('Mapa final'!$AB$98="Media",'Mapa final'!$AD$98="Moderado"),CONCATENATE("R32C",'Mapa final'!$R$98),"")</f>
        <v/>
      </c>
      <c r="R137" s="223" t="str">
        <f>IF(AND('Mapa final'!$AB$99="Media",'Mapa final'!$AD$99="Moderado"),CONCATENATE("R32C",'Mapa final'!$R$99),"")</f>
        <v/>
      </c>
      <c r="S137" s="87" t="str">
        <f ca="1">IF(AND('Mapa final'!$AB$97="Media",'Mapa final'!$AD$97="Mayor"),CONCATENATE("R32C",'Mapa final'!$R$97),"")</f>
        <v/>
      </c>
      <c r="T137" s="40" t="str">
        <f>IF(AND('Mapa final'!$AB$98="Media",'Mapa final'!$AD$98="Mayor"),CONCATENATE("R32C",'Mapa final'!$R$98),"")</f>
        <v/>
      </c>
      <c r="U137" s="88" t="str">
        <f>IF(AND('Mapa final'!$AB$99="Media",'Mapa final'!$AD$99="Mayor"),CONCATENATE("R32C",'Mapa final'!$R$99),"")</f>
        <v/>
      </c>
      <c r="V137" s="215" t="str">
        <f ca="1">IF(AND('Mapa final'!$AB$97="Media",'Mapa final'!$AD$97="Catastrófico"),CONCATENATE("R32C",'Mapa final'!$R$97),"")</f>
        <v/>
      </c>
      <c r="W137" s="216" t="str">
        <f>IF(AND('Mapa final'!$AB$98="Media",'Mapa final'!$AD$98="Catastrófico"),CONCATENATE("R32C",'Mapa final'!$R$98),"")</f>
        <v/>
      </c>
      <c r="X137" s="217" t="str">
        <f>IF(AND('Mapa final'!$AB$99="Media",'Mapa final'!$AD$99="Catastrófico"),CONCATENATE("R32C",'Mapa final'!$R$99),"")</f>
        <v/>
      </c>
      <c r="Y137" s="41"/>
      <c r="Z137" s="329"/>
      <c r="AA137" s="330"/>
      <c r="AB137" s="330"/>
      <c r="AC137" s="330"/>
      <c r="AD137" s="330"/>
      <c r="AE137" s="33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309"/>
      <c r="C138" s="310"/>
      <c r="D138" s="311"/>
      <c r="E138" s="284"/>
      <c r="F138" s="279"/>
      <c r="G138" s="279"/>
      <c r="H138" s="279"/>
      <c r="I138" s="279"/>
      <c r="J138" s="221" t="str">
        <f ca="1">IF(AND('Mapa final'!$AB$100="Media",'Mapa final'!$AD$100="Moderado"),CONCATENATE("R33C",'Mapa final'!$R$100),"")</f>
        <v/>
      </c>
      <c r="K138" s="222" t="str">
        <f>IF(AND('Mapa final'!$AB$101="Media",'Mapa final'!$AD$101="Moderado"),CONCATENATE("R33C",'Mapa final'!$R$101),"")</f>
        <v/>
      </c>
      <c r="L138" s="223" t="str">
        <f>IF(AND('Mapa final'!$AB$102="Media",'Mapa final'!$AD$102="Moderado"),CONCATENATE("R33C",'Mapa final'!$R$102),"")</f>
        <v/>
      </c>
      <c r="M138" s="221" t="str">
        <f ca="1">IF(AND('Mapa final'!$AB$100="Media",'Mapa final'!$AD$100="Moderado"),CONCATENATE("R33C",'Mapa final'!$R$100),"")</f>
        <v/>
      </c>
      <c r="N138" s="222" t="str">
        <f>IF(AND('Mapa final'!$AB$101="Media",'Mapa final'!$AD$101="Moderado"),CONCATENATE("R33C",'Mapa final'!$R$101),"")</f>
        <v/>
      </c>
      <c r="O138" s="223" t="str">
        <f>IF(AND('Mapa final'!$AB$102="Media",'Mapa final'!$AD$102="Moderado"),CONCATENATE("R33C",'Mapa final'!$R$102),"")</f>
        <v/>
      </c>
      <c r="P138" s="221" t="str">
        <f ca="1">IF(AND('Mapa final'!$AB$100="Media",'Mapa final'!$AD$100="Moderado"),CONCATENATE("R33C",'Mapa final'!$R$100),"")</f>
        <v/>
      </c>
      <c r="Q138" s="222" t="str">
        <f>IF(AND('Mapa final'!$AB$101="Media",'Mapa final'!$AD$101="Moderado"),CONCATENATE("R33C",'Mapa final'!$R$101),"")</f>
        <v/>
      </c>
      <c r="R138" s="223" t="str">
        <f>IF(AND('Mapa final'!$AB$102="Media",'Mapa final'!$AD$102="Moderado"),CONCATENATE("R33C",'Mapa final'!$R$102),"")</f>
        <v/>
      </c>
      <c r="S138" s="87" t="str">
        <f ca="1">IF(AND('Mapa final'!$AB$100="Media",'Mapa final'!$AD$100="Mayor"),CONCATENATE("R33C",'Mapa final'!$R$100),"")</f>
        <v/>
      </c>
      <c r="T138" s="40" t="str">
        <f>IF(AND('Mapa final'!$AB$101="Media",'Mapa final'!$AD$101="Mayor"),CONCATENATE("R33C",'Mapa final'!$R$101),"")</f>
        <v/>
      </c>
      <c r="U138" s="88" t="str">
        <f>IF(AND('Mapa final'!$AB$102="Media",'Mapa final'!$AD$102="Mayor"),CONCATENATE("R33C",'Mapa final'!$R$102),"")</f>
        <v/>
      </c>
      <c r="V138" s="215" t="str">
        <f ca="1">IF(AND('Mapa final'!$AB$100="Media",'Mapa final'!$AD$100="Catastrófico"),CONCATENATE("R33C",'Mapa final'!$R$100),"")</f>
        <v/>
      </c>
      <c r="W138" s="216" t="str">
        <f>IF(AND('Mapa final'!$AB$101="Media",'Mapa final'!$AD$101="Catastrófico"),CONCATENATE("R33C",'Mapa final'!$R$101),"")</f>
        <v/>
      </c>
      <c r="X138" s="217" t="str">
        <f>IF(AND('Mapa final'!$AB$102="Media",'Mapa final'!$AD$102="Catastrófico"),CONCATENATE("R33C",'Mapa final'!$R$102),"")</f>
        <v/>
      </c>
      <c r="Y138" s="41"/>
      <c r="Z138" s="329"/>
      <c r="AA138" s="330"/>
      <c r="AB138" s="330"/>
      <c r="AC138" s="330"/>
      <c r="AD138" s="330"/>
      <c r="AE138" s="33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309"/>
      <c r="C139" s="310"/>
      <c r="D139" s="311"/>
      <c r="E139" s="284"/>
      <c r="F139" s="279"/>
      <c r="G139" s="279"/>
      <c r="H139" s="279"/>
      <c r="I139" s="279"/>
      <c r="J139" s="221" t="str">
        <f ca="1">IF(AND('Mapa final'!$AB$103="Media",'Mapa final'!$AD$103="Moderado"),CONCATENATE("R34C",'Mapa final'!$R$103),"")</f>
        <v/>
      </c>
      <c r="K139" s="222" t="str">
        <f>IF(AND('Mapa final'!$AB$104="Media",'Mapa final'!$AD$104="Moderado"),CONCATENATE("R34C",'Mapa final'!$R$104),"")</f>
        <v/>
      </c>
      <c r="L139" s="223" t="str">
        <f>IF(AND('Mapa final'!$AB$105="Media",'Mapa final'!$AD$105="Moderado"),CONCATENATE("R34C",'Mapa final'!$R$105),"")</f>
        <v/>
      </c>
      <c r="M139" s="221" t="str">
        <f ca="1">IF(AND('Mapa final'!$AB$103="Media",'Mapa final'!$AD$103="Moderado"),CONCATENATE("R34C",'Mapa final'!$R$103),"")</f>
        <v/>
      </c>
      <c r="N139" s="222" t="str">
        <f>IF(AND('Mapa final'!$AB$104="Media",'Mapa final'!$AD$104="Moderado"),CONCATENATE("R34C",'Mapa final'!$R$104),"")</f>
        <v/>
      </c>
      <c r="O139" s="223" t="str">
        <f>IF(AND('Mapa final'!$AB$105="Media",'Mapa final'!$AD$105="Moderado"),CONCATENATE("R34C",'Mapa final'!$R$105),"")</f>
        <v/>
      </c>
      <c r="P139" s="221" t="str">
        <f ca="1">IF(AND('Mapa final'!$AB$103="Media",'Mapa final'!$AD$103="Moderado"),CONCATENATE("R34C",'Mapa final'!$R$103),"")</f>
        <v/>
      </c>
      <c r="Q139" s="222" t="str">
        <f>IF(AND('Mapa final'!$AB$104="Media",'Mapa final'!$AD$104="Moderado"),CONCATENATE("R34C",'Mapa final'!$R$104),"")</f>
        <v/>
      </c>
      <c r="R139" s="223" t="str">
        <f>IF(AND('Mapa final'!$AB$105="Media",'Mapa final'!$AD$105="Moderado"),CONCATENATE("R34C",'Mapa final'!$R$105),"")</f>
        <v/>
      </c>
      <c r="S139" s="87" t="str">
        <f ca="1">IF(AND('Mapa final'!$AB$103="Media",'Mapa final'!$AD$103="Mayor"),CONCATENATE("R34C",'Mapa final'!$R$103),"")</f>
        <v/>
      </c>
      <c r="T139" s="40" t="str">
        <f>IF(AND('Mapa final'!$AB$104="Media",'Mapa final'!$AD$104="Mayor"),CONCATENATE("R34C",'Mapa final'!$R$104),"")</f>
        <v/>
      </c>
      <c r="U139" s="88" t="str">
        <f>IF(AND('Mapa final'!$AB$105="Media",'Mapa final'!$AD$105="Mayor"),CONCATENATE("R34C",'Mapa final'!$R$105),"")</f>
        <v/>
      </c>
      <c r="V139" s="215" t="str">
        <f ca="1">IF(AND('Mapa final'!$AB$103="Media",'Mapa final'!$AD$103="Catastrófico"),CONCATENATE("R34C",'Mapa final'!$R$103),"")</f>
        <v/>
      </c>
      <c r="W139" s="216" t="str">
        <f>IF(AND('Mapa final'!$AB$104="Media",'Mapa final'!$AD$104="Catastrófico"),CONCATENATE("R34C",'Mapa final'!$R$104),"")</f>
        <v/>
      </c>
      <c r="X139" s="217" t="str">
        <f>IF(AND('Mapa final'!$AB$105="Media",'Mapa final'!$AD$105="Catastrófico"),CONCATENATE("R34C",'Mapa final'!$R$105),"")</f>
        <v/>
      </c>
      <c r="Y139" s="41"/>
      <c r="Z139" s="329"/>
      <c r="AA139" s="330"/>
      <c r="AB139" s="330"/>
      <c r="AC139" s="330"/>
      <c r="AD139" s="330"/>
      <c r="AE139" s="33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309"/>
      <c r="C140" s="310"/>
      <c r="D140" s="311"/>
      <c r="E140" s="284"/>
      <c r="F140" s="279"/>
      <c r="G140" s="279"/>
      <c r="H140" s="279"/>
      <c r="I140" s="279"/>
      <c r="J140" s="221" t="str">
        <f ca="1">IF(AND('Mapa final'!$AB$106="Media",'Mapa final'!$AD$106="Moderado"),CONCATENATE("R35C",'Mapa final'!$R$106),"")</f>
        <v/>
      </c>
      <c r="K140" s="222" t="str">
        <f>IF(AND('Mapa final'!$AB$107="Media",'Mapa final'!$AD$107="Moderado"),CONCATENATE("R35C",'Mapa final'!$R$107),"")</f>
        <v/>
      </c>
      <c r="L140" s="223" t="str">
        <f>IF(AND('Mapa final'!$AB$108="Media",'Mapa final'!$AD$108="Moderado"),CONCATENATE("R35C",'Mapa final'!$R$108),"")</f>
        <v/>
      </c>
      <c r="M140" s="221" t="str">
        <f ca="1">IF(AND('Mapa final'!$AB$106="Media",'Mapa final'!$AD$106="Moderado"),CONCATENATE("R35C",'Mapa final'!$R$106),"")</f>
        <v/>
      </c>
      <c r="N140" s="222" t="str">
        <f>IF(AND('Mapa final'!$AB$107="Media",'Mapa final'!$AD$107="Moderado"),CONCATENATE("R35C",'Mapa final'!$R$107),"")</f>
        <v/>
      </c>
      <c r="O140" s="223" t="str">
        <f>IF(AND('Mapa final'!$AB$108="Media",'Mapa final'!$AD$108="Moderado"),CONCATENATE("R35C",'Mapa final'!$R$108),"")</f>
        <v/>
      </c>
      <c r="P140" s="221" t="str">
        <f ca="1">IF(AND('Mapa final'!$AB$106="Media",'Mapa final'!$AD$106="Moderado"),CONCATENATE("R35C",'Mapa final'!$R$106),"")</f>
        <v/>
      </c>
      <c r="Q140" s="222" t="str">
        <f>IF(AND('Mapa final'!$AB$107="Media",'Mapa final'!$AD$107="Moderado"),CONCATENATE("R35C",'Mapa final'!$R$107),"")</f>
        <v/>
      </c>
      <c r="R140" s="223" t="str">
        <f>IF(AND('Mapa final'!$AB$108="Media",'Mapa final'!$AD$108="Moderado"),CONCATENATE("R35C",'Mapa final'!$R$108),"")</f>
        <v/>
      </c>
      <c r="S140" s="87" t="str">
        <f ca="1">IF(AND('Mapa final'!$AB$106="Media",'Mapa final'!$AD$106="Mayor"),CONCATENATE("R35C",'Mapa final'!$R$106),"")</f>
        <v/>
      </c>
      <c r="T140" s="40" t="str">
        <f>IF(AND('Mapa final'!$AB$107="Media",'Mapa final'!$AD$107="Mayor"),CONCATENATE("R35C",'Mapa final'!$R$107),"")</f>
        <v/>
      </c>
      <c r="U140" s="88" t="str">
        <f>IF(AND('Mapa final'!$AB$108="Media",'Mapa final'!$AD$108="Mayor"),CONCATENATE("R35C",'Mapa final'!$R$108),"")</f>
        <v/>
      </c>
      <c r="V140" s="215" t="str">
        <f ca="1">IF(AND('Mapa final'!$AB$106="Media",'Mapa final'!$AD$106="Catastrófico"),CONCATENATE("R35C",'Mapa final'!$R$106),"")</f>
        <v/>
      </c>
      <c r="W140" s="216" t="str">
        <f>IF(AND('Mapa final'!$AB$107="Media",'Mapa final'!$AD$107="Catastrófico"),CONCATENATE("R35C",'Mapa final'!$R$107),"")</f>
        <v/>
      </c>
      <c r="X140" s="217" t="str">
        <f>IF(AND('Mapa final'!$AB$108="Media",'Mapa final'!$AD$108="Catastrófico"),CONCATENATE("R35C",'Mapa final'!$R$108),"")</f>
        <v/>
      </c>
      <c r="Y140" s="41"/>
      <c r="Z140" s="329"/>
      <c r="AA140" s="330"/>
      <c r="AB140" s="330"/>
      <c r="AC140" s="330"/>
      <c r="AD140" s="330"/>
      <c r="AE140" s="33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309"/>
      <c r="C141" s="310"/>
      <c r="D141" s="311"/>
      <c r="E141" s="284"/>
      <c r="F141" s="279"/>
      <c r="G141" s="279"/>
      <c r="H141" s="279"/>
      <c r="I141" s="279"/>
      <c r="J141" s="221" t="str">
        <f ca="1">IF(AND('Mapa final'!$AB$109="Media",'Mapa final'!$AD$109="Moderado"),CONCATENATE("R36C",'Mapa final'!$R$109),"")</f>
        <v/>
      </c>
      <c r="K141" s="222" t="str">
        <f>IF(AND('Mapa final'!$AB$110="Media",'Mapa final'!$AD$110="Moderado"),CONCATENATE("R36C",'Mapa final'!$R$110),"")</f>
        <v/>
      </c>
      <c r="L141" s="223" t="str">
        <f>IF(AND('Mapa final'!$AB$111="Media",'Mapa final'!$AD$111="Moderado"),CONCATENATE("R36C",'Mapa final'!$R$111),"")</f>
        <v/>
      </c>
      <c r="M141" s="221" t="str">
        <f ca="1">IF(AND('Mapa final'!$AB$109="Media",'Mapa final'!$AD$109="Moderado"),CONCATENATE("R36C",'Mapa final'!$R$109),"")</f>
        <v/>
      </c>
      <c r="N141" s="222" t="str">
        <f>IF(AND('Mapa final'!$AB$110="Media",'Mapa final'!$AD$110="Moderado"),CONCATENATE("R36C",'Mapa final'!$R$110),"")</f>
        <v/>
      </c>
      <c r="O141" s="223" t="str">
        <f>IF(AND('Mapa final'!$AB$111="Media",'Mapa final'!$AD$111="Moderado"),CONCATENATE("R36C",'Mapa final'!$R$111),"")</f>
        <v/>
      </c>
      <c r="P141" s="221" t="str">
        <f ca="1">IF(AND('Mapa final'!$AB$109="Media",'Mapa final'!$AD$109="Moderado"),CONCATENATE("R36C",'Mapa final'!$R$109),"")</f>
        <v/>
      </c>
      <c r="Q141" s="222" t="str">
        <f>IF(AND('Mapa final'!$AB$110="Media",'Mapa final'!$AD$110="Moderado"),CONCATENATE("R36C",'Mapa final'!$R$110),"")</f>
        <v/>
      </c>
      <c r="R141" s="223" t="str">
        <f>IF(AND('Mapa final'!$AB$111="Media",'Mapa final'!$AD$111="Moderado"),CONCATENATE("R36C",'Mapa final'!$R$111),"")</f>
        <v/>
      </c>
      <c r="S141" s="87" t="str">
        <f ca="1">IF(AND('Mapa final'!$AB$109="Media",'Mapa final'!$AD$109="Mayor"),CONCATENATE("R36C",'Mapa final'!$R$109),"")</f>
        <v/>
      </c>
      <c r="T141" s="40" t="str">
        <f>IF(AND('Mapa final'!$AB$110="Media",'Mapa final'!$AD$110="Mayor"),CONCATENATE("R36C",'Mapa final'!$R$110),"")</f>
        <v/>
      </c>
      <c r="U141" s="88" t="str">
        <f>IF(AND('Mapa final'!$AB$111="Media",'Mapa final'!$AD$111="Mayor"),CONCATENATE("R36C",'Mapa final'!$R$111),"")</f>
        <v/>
      </c>
      <c r="V141" s="215" t="str">
        <f ca="1">IF(AND('Mapa final'!$AB$109="Media",'Mapa final'!$AD$109="Catastrófico"),CONCATENATE("R36C",'Mapa final'!$R$109),"")</f>
        <v/>
      </c>
      <c r="W141" s="216" t="str">
        <f>IF(AND('Mapa final'!$AB$110="Media",'Mapa final'!$AD$110="Catastrófico"),CONCATENATE("R36C",'Mapa final'!$R$110),"")</f>
        <v/>
      </c>
      <c r="X141" s="217" t="str">
        <f>IF(AND('Mapa final'!$AB$111="Media",'Mapa final'!$AD$111="Catastrófico"),CONCATENATE("R36C",'Mapa final'!$R$111),"")</f>
        <v/>
      </c>
      <c r="Y141" s="41"/>
      <c r="Z141" s="329"/>
      <c r="AA141" s="330"/>
      <c r="AB141" s="330"/>
      <c r="AC141" s="330"/>
      <c r="AD141" s="330"/>
      <c r="AE141" s="33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309"/>
      <c r="C142" s="310"/>
      <c r="D142" s="311"/>
      <c r="E142" s="284"/>
      <c r="F142" s="279"/>
      <c r="G142" s="279"/>
      <c r="H142" s="279"/>
      <c r="I142" s="279"/>
      <c r="J142" s="221" t="str">
        <f ca="1">IF(AND('Mapa final'!$AB$112="Media",'Mapa final'!$AD$112="Moderado"),CONCATENATE("R37C",'Mapa final'!$R$112),"")</f>
        <v>R37C1</v>
      </c>
      <c r="K142" s="222" t="str">
        <f>IF(AND('Mapa final'!$AB$113="Media",'Mapa final'!$AD$113="Moderado"),CONCATENATE("R37C",'Mapa final'!$R$113),"")</f>
        <v/>
      </c>
      <c r="L142" s="223" t="str">
        <f>IF(AND('Mapa final'!$AB$114="Media",'Mapa final'!$AD$114="Moderado"),CONCATENATE("R37C",'Mapa final'!$R$114),"")</f>
        <v/>
      </c>
      <c r="M142" s="221" t="str">
        <f ca="1">IF(AND('Mapa final'!$AB$112="Media",'Mapa final'!$AD$112="Moderado"),CONCATENATE("R37C",'Mapa final'!$R$112),"")</f>
        <v>R37C1</v>
      </c>
      <c r="N142" s="222" t="str">
        <f>IF(AND('Mapa final'!$AB$113="Media",'Mapa final'!$AD$113="Moderado"),CONCATENATE("R37C",'Mapa final'!$R$113),"")</f>
        <v/>
      </c>
      <c r="O142" s="223" t="str">
        <f>IF(AND('Mapa final'!$AB$114="Media",'Mapa final'!$AD$114="Moderado"),CONCATENATE("R37C",'Mapa final'!$R$114),"")</f>
        <v/>
      </c>
      <c r="P142" s="221" t="str">
        <f ca="1">IF(AND('Mapa final'!$AB$112="Media",'Mapa final'!$AD$112="Moderado"),CONCATENATE("R37C",'Mapa final'!$R$112),"")</f>
        <v>R37C1</v>
      </c>
      <c r="Q142" s="222" t="str">
        <f>IF(AND('Mapa final'!$AB$113="Media",'Mapa final'!$AD$113="Moderado"),CONCATENATE("R37C",'Mapa final'!$R$113),"")</f>
        <v/>
      </c>
      <c r="R142" s="223" t="str">
        <f>IF(AND('Mapa final'!$AB$114="Media",'Mapa final'!$AD$114="Moderado"),CONCATENATE("R37C",'Mapa final'!$R$114),"")</f>
        <v/>
      </c>
      <c r="S142" s="87" t="str">
        <f ca="1">IF(AND('Mapa final'!$AB$112="Media",'Mapa final'!$AD$112="Mayor"),CONCATENATE("R37C",'Mapa final'!$R$112),"")</f>
        <v/>
      </c>
      <c r="T142" s="40" t="str">
        <f>IF(AND('Mapa final'!$AB$113="Media",'Mapa final'!$AD$113="Mayor"),CONCATENATE("R37C",'Mapa final'!$R$113),"")</f>
        <v/>
      </c>
      <c r="U142" s="88" t="str">
        <f>IF(AND('Mapa final'!$AB$114="Media",'Mapa final'!$AD$114="Mayor"),CONCATENATE("R37C",'Mapa final'!$R$114),"")</f>
        <v/>
      </c>
      <c r="V142" s="215" t="str">
        <f ca="1">IF(AND('Mapa final'!$AB$112="Media",'Mapa final'!$AD$112="Catastrófico"),CONCATENATE("R37C",'Mapa final'!$R$112),"")</f>
        <v/>
      </c>
      <c r="W142" s="216" t="str">
        <f>IF(AND('Mapa final'!$AB$113="Media",'Mapa final'!$AD$113="Catastrófico"),CONCATENATE("R37C",'Mapa final'!$R$113),"")</f>
        <v/>
      </c>
      <c r="X142" s="217" t="str">
        <f>IF(AND('Mapa final'!$AB$114="Media",'Mapa final'!$AD$114="Catastrófico"),CONCATENATE("R37C",'Mapa final'!$R$114),"")</f>
        <v/>
      </c>
      <c r="Y142" s="41"/>
      <c r="Z142" s="329"/>
      <c r="AA142" s="330"/>
      <c r="AB142" s="330"/>
      <c r="AC142" s="330"/>
      <c r="AD142" s="330"/>
      <c r="AE142" s="33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309"/>
      <c r="C143" s="310"/>
      <c r="D143" s="311"/>
      <c r="E143" s="284"/>
      <c r="F143" s="279"/>
      <c r="G143" s="279"/>
      <c r="H143" s="279"/>
      <c r="I143" s="279"/>
      <c r="J143" s="221" t="str">
        <f ca="1">IF(AND('Mapa final'!$AB$115="Media",'Mapa final'!$AD$115="Moderado"),CONCATENATE("R39C",'Mapa final'!$R$115),"")</f>
        <v/>
      </c>
      <c r="K143" s="222" t="str">
        <f>IF(AND('Mapa final'!$AB$116="Media",'Mapa final'!$AD$116="Moderado"),CONCATENATE("R38C",'Mapa final'!$R$116),"")</f>
        <v/>
      </c>
      <c r="L143" s="223" t="str">
        <f>IF(AND('Mapa final'!$AB$117="Media",'Mapa final'!$AD$117="Moderado"),CONCATENATE("R38C",'Mapa final'!$R$117),"")</f>
        <v/>
      </c>
      <c r="M143" s="221" t="str">
        <f ca="1">IF(AND('Mapa final'!$AB$115="Media",'Mapa final'!$AD$115="Moderado"),CONCATENATE("R39C",'Mapa final'!$R$115),"")</f>
        <v/>
      </c>
      <c r="N143" s="222" t="str">
        <f>IF(AND('Mapa final'!$AB$116="Media",'Mapa final'!$AD$116="Moderado"),CONCATENATE("R38C",'Mapa final'!$R$116),"")</f>
        <v/>
      </c>
      <c r="O143" s="223" t="str">
        <f>IF(AND('Mapa final'!$AB$117="Media",'Mapa final'!$AD$117="Moderado"),CONCATENATE("R38C",'Mapa final'!$R$117),"")</f>
        <v/>
      </c>
      <c r="P143" s="221" t="str">
        <f ca="1">IF(AND('Mapa final'!$AB$115="Media",'Mapa final'!$AD$115="Moderado"),CONCATENATE("R39C",'Mapa final'!$R$115),"")</f>
        <v/>
      </c>
      <c r="Q143" s="222" t="str">
        <f>IF(AND('Mapa final'!$AB$116="Media",'Mapa final'!$AD$116="Moderado"),CONCATENATE("R38C",'Mapa final'!$R$116),"")</f>
        <v/>
      </c>
      <c r="R143" s="223" t="str">
        <f>IF(AND('Mapa final'!$AB$117="Media",'Mapa final'!$AD$117="Moderado"),CONCATENATE("R38C",'Mapa final'!$R$117),"")</f>
        <v/>
      </c>
      <c r="S143" s="87" t="str">
        <f ca="1">IF(AND('Mapa final'!$AB$115="Media",'Mapa final'!$AD$115="Mayor"),CONCATENATE("R39C",'Mapa final'!$R$115),"")</f>
        <v/>
      </c>
      <c r="T143" s="40" t="str">
        <f>IF(AND('Mapa final'!$AB$116="Media",'Mapa final'!$AD$116="Mayor"),CONCATENATE("R38C",'Mapa final'!$R$116),"")</f>
        <v/>
      </c>
      <c r="U143" s="88" t="str">
        <f>IF(AND('Mapa final'!$AB$117="Media",'Mapa final'!$AD$117="Mayor"),CONCATENATE("R38C",'Mapa final'!$R$117),"")</f>
        <v/>
      </c>
      <c r="V143" s="215" t="str">
        <f ca="1">IF(AND('Mapa final'!$AB$115="Media",'Mapa final'!$AD$115="Catastrófico"),CONCATENATE("R39C",'Mapa final'!$R$115),"")</f>
        <v/>
      </c>
      <c r="W143" s="216" t="str">
        <f>IF(AND('Mapa final'!$AB$116="Media",'Mapa final'!$AD$116="Catastrófico"),CONCATENATE("R38C",'Mapa final'!$R$116),"")</f>
        <v/>
      </c>
      <c r="X143" s="217" t="str">
        <f>IF(AND('Mapa final'!$AB$117="Media",'Mapa final'!$AD$117="Catastrófico"),CONCATENATE("R38C",'Mapa final'!$R$117),"")</f>
        <v/>
      </c>
      <c r="Y143" s="41"/>
      <c r="Z143" s="329"/>
      <c r="AA143" s="330"/>
      <c r="AB143" s="330"/>
      <c r="AC143" s="330"/>
      <c r="AD143" s="330"/>
      <c r="AE143" s="33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309"/>
      <c r="C144" s="310"/>
      <c r="D144" s="311"/>
      <c r="E144" s="284"/>
      <c r="F144" s="279"/>
      <c r="G144" s="279"/>
      <c r="H144" s="279"/>
      <c r="I144" s="279"/>
      <c r="J144" s="221" t="str">
        <f ca="1">IF(AND('Mapa final'!$AB$118="Media",'Mapa final'!$AD$118="Moderado"),CONCATENATE("R40C",'Mapa final'!$R$118),"")</f>
        <v>R40C1</v>
      </c>
      <c r="K144" s="222" t="str">
        <f>IF(AND('Mapa final'!$AB$119="Media",'Mapa final'!$AD$119="Moderado"),CONCATENATE("R39C",'Mapa final'!$R$119),"")</f>
        <v/>
      </c>
      <c r="L144" s="223" t="str">
        <f>IF(AND('Mapa final'!$AB$120="Media",'Mapa final'!$AD$120="Moderado"),CONCATENATE("R39C",'Mapa final'!$R$120),"")</f>
        <v/>
      </c>
      <c r="M144" s="221" t="str">
        <f ca="1">IF(AND('Mapa final'!$AB$118="Media",'Mapa final'!$AD$118="Moderado"),CONCATENATE("R40C",'Mapa final'!$R$118),"")</f>
        <v>R40C1</v>
      </c>
      <c r="N144" s="222" t="str">
        <f>IF(AND('Mapa final'!$AB$119="Media",'Mapa final'!$AD$119="Moderado"),CONCATENATE("R39C",'Mapa final'!$R$119),"")</f>
        <v/>
      </c>
      <c r="O144" s="223" t="str">
        <f>IF(AND('Mapa final'!$AB$120="Media",'Mapa final'!$AD$120="Moderado"),CONCATENATE("R39C",'Mapa final'!$R$120),"")</f>
        <v/>
      </c>
      <c r="P144" s="221" t="str">
        <f ca="1">IF(AND('Mapa final'!$AB$118="Media",'Mapa final'!$AD$118="Moderado"),CONCATENATE("R40C",'Mapa final'!$R$118),"")</f>
        <v>R40C1</v>
      </c>
      <c r="Q144" s="222" t="str">
        <f>IF(AND('Mapa final'!$AB$119="Media",'Mapa final'!$AD$119="Moderado"),CONCATENATE("R39C",'Mapa final'!$R$119),"")</f>
        <v/>
      </c>
      <c r="R144" s="223" t="str">
        <f>IF(AND('Mapa final'!$AB$120="Media",'Mapa final'!$AD$120="Moderado"),CONCATENATE("R39C",'Mapa final'!$R$120),"")</f>
        <v/>
      </c>
      <c r="S144" s="87" t="str">
        <f ca="1">IF(AND('Mapa final'!$AB$118="Media",'Mapa final'!$AD$118="Mayor"),CONCATENATE("R40C",'Mapa final'!$R$118),"")</f>
        <v/>
      </c>
      <c r="T144" s="40" t="str">
        <f>IF(AND('Mapa final'!$AB$119="Media",'Mapa final'!$AD$119="Mayor"),CONCATENATE("R39C",'Mapa final'!$R$119),"")</f>
        <v/>
      </c>
      <c r="U144" s="88" t="str">
        <f>IF(AND('Mapa final'!$AB$120="Media",'Mapa final'!$AD$120="Mayor"),CONCATENATE("R39C",'Mapa final'!$R$120),"")</f>
        <v/>
      </c>
      <c r="V144" s="215" t="str">
        <f ca="1">IF(AND('Mapa final'!$AB$118="Media",'Mapa final'!$AD$118="Catastrófico"),CONCATENATE("R40C",'Mapa final'!$R$118),"")</f>
        <v/>
      </c>
      <c r="W144" s="216" t="str">
        <f>IF(AND('Mapa final'!$AB$119="Media",'Mapa final'!$AD$119="Catastrófico"),CONCATENATE("R39C",'Mapa final'!$R$119),"")</f>
        <v/>
      </c>
      <c r="X144" s="217" t="str">
        <f>IF(AND('Mapa final'!$AB$120="Media",'Mapa final'!$AD$120="Catastrófico"),CONCATENATE("R39C",'Mapa final'!$R$120),"")</f>
        <v/>
      </c>
      <c r="Y144" s="41"/>
      <c r="Z144" s="329"/>
      <c r="AA144" s="330"/>
      <c r="AB144" s="330"/>
      <c r="AC144" s="330"/>
      <c r="AD144" s="330"/>
      <c r="AE144" s="33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309"/>
      <c r="C145" s="310"/>
      <c r="D145" s="311"/>
      <c r="E145" s="284"/>
      <c r="F145" s="279"/>
      <c r="G145" s="279"/>
      <c r="H145" s="279"/>
      <c r="I145" s="279"/>
      <c r="J145" s="221" t="str">
        <f ca="1">IF(AND('Mapa final'!$AB$121="Media",'Mapa final'!$AD$121="Moderado"),CONCATENATE("R41C",'Mapa final'!$R$121),"")</f>
        <v/>
      </c>
      <c r="K145" s="222" t="str">
        <f>IF(AND('Mapa final'!$AB$122="Media",'Mapa final'!$AD$122="Moderado"),CONCATENATE("R40C",'Mapa final'!$R$122),"")</f>
        <v/>
      </c>
      <c r="L145" s="223" t="str">
        <f>IF(AND('Mapa final'!$AB$123="Media",'Mapa final'!$AD$123="Moderado"),CONCATENATE("R40C",'Mapa final'!$R$123),"")</f>
        <v/>
      </c>
      <c r="M145" s="221" t="str">
        <f ca="1">IF(AND('Mapa final'!$AB$121="Media",'Mapa final'!$AD$121="Moderado"),CONCATENATE("R41C",'Mapa final'!$R$121),"")</f>
        <v/>
      </c>
      <c r="N145" s="222" t="str">
        <f>IF(AND('Mapa final'!$AB$122="Media",'Mapa final'!$AD$122="Moderado"),CONCATENATE("R40C",'Mapa final'!$R$122),"")</f>
        <v/>
      </c>
      <c r="O145" s="223" t="str">
        <f>IF(AND('Mapa final'!$AB$123="Media",'Mapa final'!$AD$123="Moderado"),CONCATENATE("R40C",'Mapa final'!$R$123),"")</f>
        <v/>
      </c>
      <c r="P145" s="221" t="str">
        <f ca="1">IF(AND('Mapa final'!$AB$121="Media",'Mapa final'!$AD$121="Moderado"),CONCATENATE("R41C",'Mapa final'!$R$121),"")</f>
        <v/>
      </c>
      <c r="Q145" s="222" t="str">
        <f>IF(AND('Mapa final'!$AB$122="Media",'Mapa final'!$AD$122="Moderado"),CONCATENATE("R40C",'Mapa final'!$R$122),"")</f>
        <v/>
      </c>
      <c r="R145" s="223" t="str">
        <f>IF(AND('Mapa final'!$AB$123="Media",'Mapa final'!$AD$123="Moderado"),CONCATENATE("R40C",'Mapa final'!$R$123),"")</f>
        <v/>
      </c>
      <c r="S145" s="87" t="str">
        <f ca="1">IF(AND('Mapa final'!$AB$121="Media",'Mapa final'!$AD$121="Mayor"),CONCATENATE("R41C",'Mapa final'!$R$121),"")</f>
        <v/>
      </c>
      <c r="T145" s="40" t="str">
        <f>IF(AND('Mapa final'!$AB$122="Media",'Mapa final'!$AD$122="Mayor"),CONCATENATE("R40C",'Mapa final'!$R$122),"")</f>
        <v/>
      </c>
      <c r="U145" s="88" t="str">
        <f>IF(AND('Mapa final'!$AB$123="Media",'Mapa final'!$AD$123="Mayor"),CONCATENATE("R40C",'Mapa final'!$R$123),"")</f>
        <v/>
      </c>
      <c r="V145" s="215" t="str">
        <f ca="1">IF(AND('Mapa final'!$AB$121="Media",'Mapa final'!$AD$121="Catastrófico"),CONCATENATE("R41C",'Mapa final'!$R$121),"")</f>
        <v/>
      </c>
      <c r="W145" s="216" t="str">
        <f>IF(AND('Mapa final'!$AB$122="Media",'Mapa final'!$AD$122="Catastrófico"),CONCATENATE("R40C",'Mapa final'!$R$122),"")</f>
        <v/>
      </c>
      <c r="X145" s="217" t="str">
        <f>IF(AND('Mapa final'!$AB$123="Media",'Mapa final'!$AD$123="Catastrófico"),CONCATENATE("R40C",'Mapa final'!$R$123),"")</f>
        <v/>
      </c>
      <c r="Y145" s="41"/>
      <c r="Z145" s="329"/>
      <c r="AA145" s="330"/>
      <c r="AB145" s="330"/>
      <c r="AC145" s="330"/>
      <c r="AD145" s="330"/>
      <c r="AE145" s="33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309"/>
      <c r="C146" s="310"/>
      <c r="D146" s="311"/>
      <c r="E146" s="284"/>
      <c r="F146" s="279"/>
      <c r="G146" s="279"/>
      <c r="H146" s="279"/>
      <c r="I146" s="279"/>
      <c r="J146" s="221" t="str">
        <f ca="1">IF(AND('Mapa final'!$AB$124="Media",'Mapa final'!$AD$124="Moderado"),CONCATENATE("R42C",'Mapa final'!$R$124),"")</f>
        <v/>
      </c>
      <c r="K146" s="222" t="str">
        <f>IF(AND('Mapa final'!$AB$125="Media",'Mapa final'!$AD$125="Moderado"),CONCATENATE("R41C",'Mapa final'!$R$125),"")</f>
        <v/>
      </c>
      <c r="L146" s="223" t="str">
        <f>IF(AND('Mapa final'!$AB$126="Media",'Mapa final'!$AD$126="Moderado"),CONCATENATE("R41C",'Mapa final'!$R$126),"")</f>
        <v/>
      </c>
      <c r="M146" s="221" t="str">
        <f ca="1">IF(AND('Mapa final'!$AB$124="Media",'Mapa final'!$AD$124="Moderado"),CONCATENATE("R42C",'Mapa final'!$R$124),"")</f>
        <v/>
      </c>
      <c r="N146" s="222" t="str">
        <f>IF(AND('Mapa final'!$AB$125="Media",'Mapa final'!$AD$125="Moderado"),CONCATENATE("R41C",'Mapa final'!$R$125),"")</f>
        <v/>
      </c>
      <c r="O146" s="223" t="str">
        <f>IF(AND('Mapa final'!$AB$126="Media",'Mapa final'!$AD$126="Moderado"),CONCATENATE("R41C",'Mapa final'!$R$126),"")</f>
        <v/>
      </c>
      <c r="P146" s="221" t="str">
        <f ca="1">IF(AND('Mapa final'!$AB$124="Media",'Mapa final'!$AD$124="Moderado"),CONCATENATE("R42C",'Mapa final'!$R$124),"")</f>
        <v/>
      </c>
      <c r="Q146" s="222" t="str">
        <f>IF(AND('Mapa final'!$AB$125="Media",'Mapa final'!$AD$125="Moderado"),CONCATENATE("R41C",'Mapa final'!$R$125),"")</f>
        <v/>
      </c>
      <c r="R146" s="223" t="str">
        <f>IF(AND('Mapa final'!$AB$126="Media",'Mapa final'!$AD$126="Moderado"),CONCATENATE("R41C",'Mapa final'!$R$126),"")</f>
        <v/>
      </c>
      <c r="S146" s="87" t="str">
        <f ca="1">IF(AND('Mapa final'!$AB$124="Media",'Mapa final'!$AD$124="Mayor"),CONCATENATE("R42C",'Mapa final'!$R$124),"")</f>
        <v>R42C1</v>
      </c>
      <c r="T146" s="40" t="str">
        <f>IF(AND('Mapa final'!$AB$125="Media",'Mapa final'!$AD$125="Mayor"),CONCATENATE("R41C",'Mapa final'!$R$125),"")</f>
        <v/>
      </c>
      <c r="U146" s="88" t="str">
        <f>IF(AND('Mapa final'!$AB$126="Media",'Mapa final'!$AD$126="Mayor"),CONCATENATE("R41C",'Mapa final'!$R$126),"")</f>
        <v/>
      </c>
      <c r="V146" s="215" t="str">
        <f ca="1">IF(AND('Mapa final'!$AB$124="Media",'Mapa final'!$AD$124="Catastrófico"),CONCATENATE("R42C",'Mapa final'!$R$124),"")</f>
        <v/>
      </c>
      <c r="W146" s="216" t="str">
        <f>IF(AND('Mapa final'!$AB$125="Media",'Mapa final'!$AD$125="Catastrófico"),CONCATENATE("R41C",'Mapa final'!$R$125),"")</f>
        <v/>
      </c>
      <c r="X146" s="217" t="str">
        <f>IF(AND('Mapa final'!$AB$126="Media",'Mapa final'!$AD$126="Catastrófico"),CONCATENATE("R41C",'Mapa final'!$R$126),"")</f>
        <v/>
      </c>
      <c r="Y146" s="41"/>
      <c r="Z146" s="329"/>
      <c r="AA146" s="330"/>
      <c r="AB146" s="330"/>
      <c r="AC146" s="330"/>
      <c r="AD146" s="330"/>
      <c r="AE146" s="33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309"/>
      <c r="C147" s="310"/>
      <c r="D147" s="311"/>
      <c r="E147" s="284"/>
      <c r="F147" s="279"/>
      <c r="G147" s="279"/>
      <c r="H147" s="279"/>
      <c r="I147" s="279"/>
      <c r="J147" s="221" t="str">
        <f ca="1">IF(AND('Mapa final'!$AB$127="Media",'Mapa final'!$AD$127="Moderado"),CONCATENATE("R43C",'Mapa final'!$R$127),"")</f>
        <v>R43C1</v>
      </c>
      <c r="K147" s="222" t="str">
        <f>IF(AND('Mapa final'!$AB$128="Media",'Mapa final'!$AD$128="Moderado"),CONCATENATE("R42C",'Mapa final'!$R$128),"")</f>
        <v/>
      </c>
      <c r="L147" s="223" t="str">
        <f>IF(AND('Mapa final'!$AB$129="Media",'Mapa final'!$AD$129="Moderado"),CONCATENATE("R42C",'Mapa final'!$R$129),"")</f>
        <v/>
      </c>
      <c r="M147" s="221" t="str">
        <f ca="1">IF(AND('Mapa final'!$AB$127="Media",'Mapa final'!$AD$127="Moderado"),CONCATENATE("R43C",'Mapa final'!$R$127),"")</f>
        <v>R43C1</v>
      </c>
      <c r="N147" s="222" t="str">
        <f>IF(AND('Mapa final'!$AB$128="Media",'Mapa final'!$AD$128="Moderado"),CONCATENATE("R42C",'Mapa final'!$R$128),"")</f>
        <v/>
      </c>
      <c r="O147" s="223" t="str">
        <f>IF(AND('Mapa final'!$AB$129="Media",'Mapa final'!$AD$129="Moderado"),CONCATENATE("R42C",'Mapa final'!$R$129),"")</f>
        <v/>
      </c>
      <c r="P147" s="221" t="str">
        <f ca="1">IF(AND('Mapa final'!$AB$127="Media",'Mapa final'!$AD$127="Moderado"),CONCATENATE("R43C",'Mapa final'!$R$127),"")</f>
        <v>R43C1</v>
      </c>
      <c r="Q147" s="222" t="str">
        <f>IF(AND('Mapa final'!$AB$128="Media",'Mapa final'!$AD$128="Moderado"),CONCATENATE("R42C",'Mapa final'!$R$128),"")</f>
        <v/>
      </c>
      <c r="R147" s="223" t="str">
        <f>IF(AND('Mapa final'!$AB$129="Media",'Mapa final'!$AD$129="Moderado"),CONCATENATE("R42C",'Mapa final'!$R$129),"")</f>
        <v/>
      </c>
      <c r="S147" s="87" t="str">
        <f ca="1">IF(AND('Mapa final'!$AB$127="Media",'Mapa final'!$AD$127="Mayor"),CONCATENATE("R43C",'Mapa final'!$R$127),"")</f>
        <v/>
      </c>
      <c r="T147" s="40" t="str">
        <f>IF(AND('Mapa final'!$AB$128="Media",'Mapa final'!$AD$128="Mayor"),CONCATENATE("R42C",'Mapa final'!$R$128),"")</f>
        <v/>
      </c>
      <c r="U147" s="88" t="str">
        <f>IF(AND('Mapa final'!$AB$129="Media",'Mapa final'!$AD$129="Mayor"),CONCATENATE("R42C",'Mapa final'!$R$129),"")</f>
        <v/>
      </c>
      <c r="V147" s="215" t="str">
        <f ca="1">IF(AND('Mapa final'!$AB$127="Media",'Mapa final'!$AD$127="Catastrófico"),CONCATENATE("R43C",'Mapa final'!$R$127),"")</f>
        <v/>
      </c>
      <c r="W147" s="216" t="str">
        <f>IF(AND('Mapa final'!$AB$128="Media",'Mapa final'!$AD$128="Catastrófico"),CONCATENATE("R42C",'Mapa final'!$R$128),"")</f>
        <v/>
      </c>
      <c r="X147" s="217" t="str">
        <f>IF(AND('Mapa final'!$AB$129="Media",'Mapa final'!$AD$129="Catastrófico"),CONCATENATE("R42C",'Mapa final'!$R$129),"")</f>
        <v/>
      </c>
      <c r="Y147" s="41"/>
      <c r="Z147" s="329"/>
      <c r="AA147" s="330"/>
      <c r="AB147" s="330"/>
      <c r="AC147" s="330"/>
      <c r="AD147" s="330"/>
      <c r="AE147" s="33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309"/>
      <c r="C148" s="310"/>
      <c r="D148" s="311"/>
      <c r="E148" s="284"/>
      <c r="F148" s="279"/>
      <c r="G148" s="279"/>
      <c r="H148" s="279"/>
      <c r="I148" s="279"/>
      <c r="J148" s="221" t="str">
        <f ca="1">IF(AND('Mapa final'!$AB$130="Media",'Mapa final'!$AD$130="Moderado"),CONCATENATE("R44C",'Mapa final'!$R$130),"")</f>
        <v/>
      </c>
      <c r="K148" s="222" t="str">
        <f>IF(AND('Mapa final'!$AB$131="Media",'Mapa final'!$AD$131="Moderado"),CONCATENATE("R43C",'Mapa final'!$R$131),"")</f>
        <v/>
      </c>
      <c r="L148" s="223" t="str">
        <f>IF(AND('Mapa final'!$AB$132="Media",'Mapa final'!$AD$132="Moderado"),CONCATENATE("R43C",'Mapa final'!$R$132),"")</f>
        <v/>
      </c>
      <c r="M148" s="221" t="str">
        <f ca="1">IF(AND('Mapa final'!$AB$130="Media",'Mapa final'!$AD$130="Moderado"),CONCATENATE("R44C",'Mapa final'!$R$130),"")</f>
        <v/>
      </c>
      <c r="N148" s="222" t="str">
        <f>IF(AND('Mapa final'!$AB$131="Media",'Mapa final'!$AD$131="Moderado"),CONCATENATE("R43C",'Mapa final'!$R$131),"")</f>
        <v/>
      </c>
      <c r="O148" s="223" t="str">
        <f>IF(AND('Mapa final'!$AB$132="Media",'Mapa final'!$AD$132="Moderado"),CONCATENATE("R43C",'Mapa final'!$R$132),"")</f>
        <v/>
      </c>
      <c r="P148" s="221" t="str">
        <f ca="1">IF(AND('Mapa final'!$AB$130="Media",'Mapa final'!$AD$130="Moderado"),CONCATENATE("R44C",'Mapa final'!$R$130),"")</f>
        <v/>
      </c>
      <c r="Q148" s="222" t="str">
        <f>IF(AND('Mapa final'!$AB$131="Media",'Mapa final'!$AD$131="Moderado"),CONCATENATE("R43C",'Mapa final'!$R$131),"")</f>
        <v/>
      </c>
      <c r="R148" s="223" t="str">
        <f>IF(AND('Mapa final'!$AB$132="Media",'Mapa final'!$AD$132="Moderado"),CONCATENATE("R43C",'Mapa final'!$R$132),"")</f>
        <v/>
      </c>
      <c r="S148" s="87" t="str">
        <f ca="1">IF(AND('Mapa final'!$AB$130="Media",'Mapa final'!$AD$130="Mayor"),CONCATENATE("R44C",'Mapa final'!$R$130),"")</f>
        <v>R44C1</v>
      </c>
      <c r="T148" s="40" t="str">
        <f>IF(AND('Mapa final'!$AB$131="Media",'Mapa final'!$AD$131="Mayor"),CONCATENATE("R43C",'Mapa final'!$R$131),"")</f>
        <v/>
      </c>
      <c r="U148" s="88" t="str">
        <f>IF(AND('Mapa final'!$AB$132="Media",'Mapa final'!$AD$132="Mayor"),CONCATENATE("R43C",'Mapa final'!$R$132),"")</f>
        <v/>
      </c>
      <c r="V148" s="215" t="str">
        <f ca="1">IF(AND('Mapa final'!$AB$130="Media",'Mapa final'!$AD$130="Catastrófico"),CONCATENATE("R44C",'Mapa final'!$R$130),"")</f>
        <v/>
      </c>
      <c r="W148" s="216" t="str">
        <f>IF(AND('Mapa final'!$AB$131="Media",'Mapa final'!$AD$131="Catastrófico"),CONCATENATE("R43C",'Mapa final'!$R$131),"")</f>
        <v/>
      </c>
      <c r="X148" s="217" t="str">
        <f>IF(AND('Mapa final'!$AB$132="Media",'Mapa final'!$AD$132="Catastrófico"),CONCATENATE("R43C",'Mapa final'!$R$132),"")</f>
        <v/>
      </c>
      <c r="Y148" s="41"/>
      <c r="Z148" s="329"/>
      <c r="AA148" s="330"/>
      <c r="AB148" s="330"/>
      <c r="AC148" s="330"/>
      <c r="AD148" s="330"/>
      <c r="AE148" s="33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309"/>
      <c r="C149" s="310"/>
      <c r="D149" s="311"/>
      <c r="E149" s="284"/>
      <c r="F149" s="279"/>
      <c r="G149" s="279"/>
      <c r="H149" s="279"/>
      <c r="I149" s="279"/>
      <c r="J149" s="221" t="str">
        <f ca="1">IF(AND('Mapa final'!$AB$133="Media",'Mapa final'!$AD$133="Moderado"),CONCATENATE("R45C",'Mapa final'!$R$133),"")</f>
        <v/>
      </c>
      <c r="K149" s="222" t="str">
        <f>IF(AND('Mapa final'!$AB$134="Media",'Mapa final'!$AD$134="Moderado"),CONCATENATE("R44C",'Mapa final'!$R$134),"")</f>
        <v/>
      </c>
      <c r="L149" s="223" t="str">
        <f>IF(AND('Mapa final'!$AB$135="Media",'Mapa final'!$AD$135="Moderado"),CONCATENATE("R44C",'Mapa final'!$R$135),"")</f>
        <v/>
      </c>
      <c r="M149" s="221" t="str">
        <f ca="1">IF(AND('Mapa final'!$AB$133="Media",'Mapa final'!$AD$133="Moderado"),CONCATENATE("R45C",'Mapa final'!$R$133),"")</f>
        <v/>
      </c>
      <c r="N149" s="222" t="str">
        <f>IF(AND('Mapa final'!$AB$134="Media",'Mapa final'!$AD$134="Moderado"),CONCATENATE("R44C",'Mapa final'!$R$134),"")</f>
        <v/>
      </c>
      <c r="O149" s="223" t="str">
        <f>IF(AND('Mapa final'!$AB$135="Media",'Mapa final'!$AD$135="Moderado"),CONCATENATE("R44C",'Mapa final'!$R$135),"")</f>
        <v/>
      </c>
      <c r="P149" s="221" t="str">
        <f ca="1">IF(AND('Mapa final'!$AB$133="Media",'Mapa final'!$AD$133="Moderado"),CONCATENATE("R45C",'Mapa final'!$R$133),"")</f>
        <v/>
      </c>
      <c r="Q149" s="222" t="str">
        <f>IF(AND('Mapa final'!$AB$134="Media",'Mapa final'!$AD$134="Moderado"),CONCATENATE("R44C",'Mapa final'!$R$134),"")</f>
        <v/>
      </c>
      <c r="R149" s="223" t="str">
        <f>IF(AND('Mapa final'!$AB$135="Media",'Mapa final'!$AD$135="Moderado"),CONCATENATE("R44C",'Mapa final'!$R$135),"")</f>
        <v/>
      </c>
      <c r="S149" s="87" t="str">
        <f ca="1">IF(AND('Mapa final'!$AB$133="Media",'Mapa final'!$AD$133="Mayor"),CONCATENATE("R45C",'Mapa final'!$R$133),"")</f>
        <v/>
      </c>
      <c r="T149" s="40" t="str">
        <f>IF(AND('Mapa final'!$AB$134="Media",'Mapa final'!$AD$134="Mayor"),CONCATENATE("R44C",'Mapa final'!$R$134),"")</f>
        <v/>
      </c>
      <c r="U149" s="88" t="str">
        <f>IF(AND('Mapa final'!$AB$135="Media",'Mapa final'!$AD$135="Mayor"),CONCATENATE("R44C",'Mapa final'!$R$135),"")</f>
        <v/>
      </c>
      <c r="V149" s="215" t="str">
        <f ca="1">IF(AND('Mapa final'!$AB$133="Media",'Mapa final'!$AD$133="Catastrófico"),CONCATENATE("R45C",'Mapa final'!$R$133),"")</f>
        <v/>
      </c>
      <c r="W149" s="216" t="str">
        <f>IF(AND('Mapa final'!$AB$134="Media",'Mapa final'!$AD$134="Catastrófico"),CONCATENATE("R44C",'Mapa final'!$R$134),"")</f>
        <v/>
      </c>
      <c r="X149" s="217" t="str">
        <f>IF(AND('Mapa final'!$AB$135="Media",'Mapa final'!$AD$135="Catastrófico"),CONCATENATE("R44C",'Mapa final'!$R$135),"")</f>
        <v/>
      </c>
      <c r="Y149" s="41"/>
      <c r="Z149" s="329"/>
      <c r="AA149" s="330"/>
      <c r="AB149" s="330"/>
      <c r="AC149" s="330"/>
      <c r="AD149" s="330"/>
      <c r="AE149" s="33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309"/>
      <c r="C150" s="310"/>
      <c r="D150" s="311"/>
      <c r="E150" s="284"/>
      <c r="F150" s="279"/>
      <c r="G150" s="279"/>
      <c r="H150" s="279"/>
      <c r="I150" s="279"/>
      <c r="J150" s="221" t="str">
        <f ca="1">IF(AND('Mapa final'!$AB$136="Media",'Mapa final'!$AD$136="Moderado"),CONCATENATE("R46C",'Mapa final'!$R$136),"")</f>
        <v/>
      </c>
      <c r="K150" s="222" t="str">
        <f>IF(AND('Mapa final'!$AB$137="Media",'Mapa final'!$AD$137="Moderado"),CONCATENATE("R45C",'Mapa final'!$R$137),"")</f>
        <v/>
      </c>
      <c r="L150" s="223" t="str">
        <f>IF(AND('Mapa final'!$AB$138="Media",'Mapa final'!$AD$138="Moderado"),CONCATENATE("R45C",'Mapa final'!$R$138),"")</f>
        <v/>
      </c>
      <c r="M150" s="221" t="str">
        <f ca="1">IF(AND('Mapa final'!$AB$136="Media",'Mapa final'!$AD$136="Moderado"),CONCATENATE("R46C",'Mapa final'!$R$136),"")</f>
        <v/>
      </c>
      <c r="N150" s="222" t="str">
        <f>IF(AND('Mapa final'!$AB$137="Media",'Mapa final'!$AD$137="Moderado"),CONCATENATE("R45C",'Mapa final'!$R$137),"")</f>
        <v/>
      </c>
      <c r="O150" s="223" t="str">
        <f>IF(AND('Mapa final'!$AB$138="Media",'Mapa final'!$AD$138="Moderado"),CONCATENATE("R45C",'Mapa final'!$R$138),"")</f>
        <v/>
      </c>
      <c r="P150" s="221" t="str">
        <f ca="1">IF(AND('Mapa final'!$AB$136="Media",'Mapa final'!$AD$136="Moderado"),CONCATENATE("R46C",'Mapa final'!$R$136),"")</f>
        <v/>
      </c>
      <c r="Q150" s="222" t="str">
        <f>IF(AND('Mapa final'!$AB$137="Media",'Mapa final'!$AD$137="Moderado"),CONCATENATE("R45C",'Mapa final'!$R$137),"")</f>
        <v/>
      </c>
      <c r="R150" s="223" t="str">
        <f>IF(AND('Mapa final'!$AB$138="Media",'Mapa final'!$AD$138="Moderado"),CONCATENATE("R45C",'Mapa final'!$R$138),"")</f>
        <v/>
      </c>
      <c r="S150" s="87" t="str">
        <f ca="1">IF(AND('Mapa final'!$AB$136="Media",'Mapa final'!$AD$136="Mayor"),CONCATENATE("R46C",'Mapa final'!$R$136),"")</f>
        <v/>
      </c>
      <c r="T150" s="40" t="str">
        <f>IF(AND('Mapa final'!$AB$137="Media",'Mapa final'!$AD$137="Mayor"),CONCATENATE("R45C",'Mapa final'!$R$137),"")</f>
        <v/>
      </c>
      <c r="U150" s="88" t="str">
        <f>IF(AND('Mapa final'!$AB$138="Media",'Mapa final'!$AD$138="Mayor"),CONCATENATE("R45C",'Mapa final'!$R$138),"")</f>
        <v/>
      </c>
      <c r="V150" s="215" t="str">
        <f ca="1">IF(AND('Mapa final'!$AB$136="Media",'Mapa final'!$AD$136="Catastrófico"),CONCATENATE("R46C",'Mapa final'!$R$136),"")</f>
        <v/>
      </c>
      <c r="W150" s="216" t="str">
        <f>IF(AND('Mapa final'!$AB$137="Media",'Mapa final'!$AD$137="Catastrófico"),CONCATENATE("R45C",'Mapa final'!$R$137),"")</f>
        <v/>
      </c>
      <c r="X150" s="217" t="str">
        <f>IF(AND('Mapa final'!$AB$138="Media",'Mapa final'!$AD$138="Catastrófico"),CONCATENATE("R45C",'Mapa final'!$R$138),"")</f>
        <v/>
      </c>
      <c r="Y150" s="41"/>
      <c r="Z150" s="329"/>
      <c r="AA150" s="330"/>
      <c r="AB150" s="330"/>
      <c r="AC150" s="330"/>
      <c r="AD150" s="330"/>
      <c r="AE150" s="33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309"/>
      <c r="C151" s="310"/>
      <c r="D151" s="311"/>
      <c r="E151" s="284"/>
      <c r="F151" s="279"/>
      <c r="G151" s="279"/>
      <c r="H151" s="279"/>
      <c r="I151" s="279"/>
      <c r="J151" s="221" t="str">
        <f ca="1">IF(AND('Mapa final'!$AB$139="Media",'Mapa final'!$AD$139="Moderado"),CONCATENATE("R47C",'Mapa final'!$R$139),"")</f>
        <v/>
      </c>
      <c r="K151" s="222" t="str">
        <f>IF(AND('Mapa final'!$AB$140="Media",'Mapa final'!$AD$140="Moderado"),CONCATENATE("R46C",'Mapa final'!$R$140),"")</f>
        <v/>
      </c>
      <c r="L151" s="223" t="str">
        <f>IF(AND('Mapa final'!$AB$141="Media",'Mapa final'!$AD$141="Moderado"),CONCATENATE("R46C",'Mapa final'!$R$141),"")</f>
        <v/>
      </c>
      <c r="M151" s="221" t="str">
        <f ca="1">IF(AND('Mapa final'!$AB$139="Media",'Mapa final'!$AD$139="Moderado"),CONCATENATE("R47C",'Mapa final'!$R$139),"")</f>
        <v/>
      </c>
      <c r="N151" s="222" t="str">
        <f>IF(AND('Mapa final'!$AB$140="Media",'Mapa final'!$AD$140="Moderado"),CONCATENATE("R46C",'Mapa final'!$R$140),"")</f>
        <v/>
      </c>
      <c r="O151" s="223" t="str">
        <f>IF(AND('Mapa final'!$AB$141="Media",'Mapa final'!$AD$141="Moderado"),CONCATENATE("R46C",'Mapa final'!$R$141),"")</f>
        <v/>
      </c>
      <c r="P151" s="221" t="str">
        <f ca="1">IF(AND('Mapa final'!$AB$139="Media",'Mapa final'!$AD$139="Moderado"),CONCATENATE("R47C",'Mapa final'!$R$139),"")</f>
        <v/>
      </c>
      <c r="Q151" s="222" t="str">
        <f>IF(AND('Mapa final'!$AB$140="Media",'Mapa final'!$AD$140="Moderado"),CONCATENATE("R46C",'Mapa final'!$R$140),"")</f>
        <v/>
      </c>
      <c r="R151" s="223" t="str">
        <f>IF(AND('Mapa final'!$AB$141="Media",'Mapa final'!$AD$141="Moderado"),CONCATENATE("R46C",'Mapa final'!$R$141),"")</f>
        <v/>
      </c>
      <c r="S151" s="87" t="str">
        <f ca="1">IF(AND('Mapa final'!$AB$139="Media",'Mapa final'!$AD$139="Mayor"),CONCATENATE("R47C",'Mapa final'!$R$139),"")</f>
        <v/>
      </c>
      <c r="T151" s="40" t="str">
        <f>IF(AND('Mapa final'!$AB$140="Media",'Mapa final'!$AD$140="Mayor"),CONCATENATE("R46C",'Mapa final'!$R$140),"")</f>
        <v/>
      </c>
      <c r="U151" s="88" t="str">
        <f>IF(AND('Mapa final'!$AB$141="Media",'Mapa final'!$AD$141="Mayor"),CONCATENATE("R46C",'Mapa final'!$R$141),"")</f>
        <v/>
      </c>
      <c r="V151" s="215" t="str">
        <f ca="1">IF(AND('Mapa final'!$AB$139="Media",'Mapa final'!$AD$139="Catastrófico"),CONCATENATE("R47C",'Mapa final'!$R$139),"")</f>
        <v/>
      </c>
      <c r="W151" s="216" t="str">
        <f>IF(AND('Mapa final'!$AB$140="Media",'Mapa final'!$AD$140="Catastrófico"),CONCATENATE("R46C",'Mapa final'!$R$140),"")</f>
        <v/>
      </c>
      <c r="X151" s="217" t="str">
        <f>IF(AND('Mapa final'!$AB$141="Media",'Mapa final'!$AD$141="Catastrófico"),CONCATENATE("R46C",'Mapa final'!$R$141),"")</f>
        <v/>
      </c>
      <c r="Y151" s="41"/>
      <c r="Z151" s="329"/>
      <c r="AA151" s="330"/>
      <c r="AB151" s="330"/>
      <c r="AC151" s="330"/>
      <c r="AD151" s="330"/>
      <c r="AE151" s="33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309"/>
      <c r="C152" s="310"/>
      <c r="D152" s="311"/>
      <c r="E152" s="284"/>
      <c r="F152" s="279"/>
      <c r="G152" s="279"/>
      <c r="H152" s="279"/>
      <c r="I152" s="279"/>
      <c r="J152" s="221" t="str">
        <f ca="1">IF(AND('Mapa final'!$AB$142="Media",'Mapa final'!$AD$142="Moderado"),CONCATENATE("R48C",'Mapa final'!$R$142),"")</f>
        <v/>
      </c>
      <c r="K152" s="222" t="str">
        <f>IF(AND('Mapa final'!$AB$143="Media",'Mapa final'!$AD$143="Moderado"),CONCATENATE("R47C",'Mapa final'!$R$143),"")</f>
        <v/>
      </c>
      <c r="L152" s="223" t="str">
        <f>IF(AND('Mapa final'!$AB$144="Media",'Mapa final'!$AD$144="Moderado"),CONCATENATE("R47C",'Mapa final'!$R$144),"")</f>
        <v/>
      </c>
      <c r="M152" s="221" t="str">
        <f ca="1">IF(AND('Mapa final'!$AB$142="Media",'Mapa final'!$AD$142="Moderado"),CONCATENATE("R48C",'Mapa final'!$R$142),"")</f>
        <v/>
      </c>
      <c r="N152" s="222" t="str">
        <f>IF(AND('Mapa final'!$AB$143="Media",'Mapa final'!$AD$143="Moderado"),CONCATENATE("R47C",'Mapa final'!$R$143),"")</f>
        <v/>
      </c>
      <c r="O152" s="223" t="str">
        <f>IF(AND('Mapa final'!$AB$144="Media",'Mapa final'!$AD$144="Moderado"),CONCATENATE("R47C",'Mapa final'!$R$144),"")</f>
        <v/>
      </c>
      <c r="P152" s="221" t="str">
        <f ca="1">IF(AND('Mapa final'!$AB$142="Media",'Mapa final'!$AD$142="Moderado"),CONCATENATE("R48C",'Mapa final'!$R$142),"")</f>
        <v/>
      </c>
      <c r="Q152" s="222" t="str">
        <f>IF(AND('Mapa final'!$AB$143="Media",'Mapa final'!$AD$143="Moderado"),CONCATENATE("R47C",'Mapa final'!$R$143),"")</f>
        <v/>
      </c>
      <c r="R152" s="223" t="str">
        <f>IF(AND('Mapa final'!$AB$144="Media",'Mapa final'!$AD$144="Moderado"),CONCATENATE("R47C",'Mapa final'!$R$144),"")</f>
        <v/>
      </c>
      <c r="S152" s="87" t="str">
        <f ca="1">IF(AND('Mapa final'!$AB$142="Media",'Mapa final'!$AD$142="Mayor"),CONCATENATE("R48C",'Mapa final'!$R$142),"")</f>
        <v/>
      </c>
      <c r="T152" s="40" t="str">
        <f>IF(AND('Mapa final'!$AB$143="Media",'Mapa final'!$AD$143="Mayor"),CONCATENATE("R47C",'Mapa final'!$R$143),"")</f>
        <v/>
      </c>
      <c r="U152" s="88" t="str">
        <f>IF(AND('Mapa final'!$AB$144="Media",'Mapa final'!$AD$144="Mayor"),CONCATENATE("R47C",'Mapa final'!$R$144),"")</f>
        <v/>
      </c>
      <c r="V152" s="215" t="str">
        <f ca="1">IF(AND('Mapa final'!$AB$142="Media",'Mapa final'!$AD$142="Catastrófico"),CONCATENATE("R48C",'Mapa final'!$R$142),"")</f>
        <v/>
      </c>
      <c r="W152" s="216" t="str">
        <f>IF(AND('Mapa final'!$AB$143="Media",'Mapa final'!$AD$143="Catastrófico"),CONCATENATE("R47C",'Mapa final'!$R$143),"")</f>
        <v/>
      </c>
      <c r="X152" s="217" t="str">
        <f>IF(AND('Mapa final'!$AB$144="Media",'Mapa final'!$AD$144="Catastrófico"),CONCATENATE("R47C",'Mapa final'!$R$144),"")</f>
        <v/>
      </c>
      <c r="Y152" s="41"/>
      <c r="Z152" s="329"/>
      <c r="AA152" s="330"/>
      <c r="AB152" s="330"/>
      <c r="AC152" s="330"/>
      <c r="AD152" s="330"/>
      <c r="AE152" s="33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309"/>
      <c r="C153" s="310"/>
      <c r="D153" s="311"/>
      <c r="E153" s="284"/>
      <c r="F153" s="279"/>
      <c r="G153" s="279"/>
      <c r="H153" s="279"/>
      <c r="I153" s="279"/>
      <c r="J153" s="221" t="str">
        <f>IF(AND('Mapa final'!$AB$145="Media",'Mapa final'!$AD$145="Moderado"),CONCATENATE("R49C",'Mapa final'!$R$145),"")</f>
        <v/>
      </c>
      <c r="K153" s="222" t="str">
        <f>IF(AND('Mapa final'!$AB$146="Media",'Mapa final'!$AD$146="Moderado"),CONCATENATE("R48C",'Mapa final'!$R$146),"")</f>
        <v/>
      </c>
      <c r="L153" s="223" t="str">
        <f>IF(AND('Mapa final'!$AB$147="Media",'Mapa final'!$AD$147="Moderado"),CONCATENATE("R48C",'Mapa final'!$R$147),"")</f>
        <v/>
      </c>
      <c r="M153" s="221" t="str">
        <f>IF(AND('Mapa final'!$AB$145="Media",'Mapa final'!$AD$145="Moderado"),CONCATENATE("R49C",'Mapa final'!$R$145),"")</f>
        <v/>
      </c>
      <c r="N153" s="222" t="str">
        <f>IF(AND('Mapa final'!$AB$146="Media",'Mapa final'!$AD$146="Moderado"),CONCATENATE("R48C",'Mapa final'!$R$146),"")</f>
        <v/>
      </c>
      <c r="O153" s="223" t="str">
        <f>IF(AND('Mapa final'!$AB$147="Media",'Mapa final'!$AD$147="Moderado"),CONCATENATE("R48C",'Mapa final'!$R$147),"")</f>
        <v/>
      </c>
      <c r="P153" s="221" t="str">
        <f>IF(AND('Mapa final'!$AB$145="Media",'Mapa final'!$AD$145="Moderado"),CONCATENATE("R49C",'Mapa final'!$R$145),"")</f>
        <v/>
      </c>
      <c r="Q153" s="222" t="str">
        <f>IF(AND('Mapa final'!$AB$146="Media",'Mapa final'!$AD$146="Moderado"),CONCATENATE("R48C",'Mapa final'!$R$146),"")</f>
        <v/>
      </c>
      <c r="R153" s="223" t="str">
        <f>IF(AND('Mapa final'!$AB$147="Media",'Mapa final'!$AD$147="Moderado"),CONCATENATE("R48C",'Mapa final'!$R$147),"")</f>
        <v/>
      </c>
      <c r="S153" s="87" t="str">
        <f>IF(AND('Mapa final'!$AB$145="Media",'Mapa final'!$AD$145="Mayor"),CONCATENATE("R49C",'Mapa final'!$R$145),"")</f>
        <v/>
      </c>
      <c r="T153" s="40" t="str">
        <f>IF(AND('Mapa final'!$AB$146="Media",'Mapa final'!$AD$146="Mayor"),CONCATENATE("R48C",'Mapa final'!$R$146),"")</f>
        <v/>
      </c>
      <c r="U153" s="88" t="str">
        <f>IF(AND('Mapa final'!$AB$147="Media",'Mapa final'!$AD$147="Mayor"),CONCATENATE("R48C",'Mapa final'!$R$147),"")</f>
        <v/>
      </c>
      <c r="V153" s="215" t="str">
        <f>IF(AND('Mapa final'!$AB$145="Media",'Mapa final'!$AD$145="Catastrófico"),CONCATENATE("R49C",'Mapa final'!$R$145),"")</f>
        <v/>
      </c>
      <c r="W153" s="216" t="str">
        <f>IF(AND('Mapa final'!$AB$146="Media",'Mapa final'!$AD$146="Catastrófico"),CONCATENATE("R48C",'Mapa final'!$R$146),"")</f>
        <v/>
      </c>
      <c r="X153" s="217" t="str">
        <f>IF(AND('Mapa final'!$AB$147="Media",'Mapa final'!$AD$147="Catastrófico"),CONCATENATE("R48C",'Mapa final'!$R$147),"")</f>
        <v/>
      </c>
      <c r="Y153" s="41"/>
      <c r="Z153" s="329"/>
      <c r="AA153" s="330"/>
      <c r="AB153" s="330"/>
      <c r="AC153" s="330"/>
      <c r="AD153" s="330"/>
      <c r="AE153" s="33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309"/>
      <c r="C154" s="310"/>
      <c r="D154" s="311"/>
      <c r="E154" s="284"/>
      <c r="F154" s="279"/>
      <c r="G154" s="279"/>
      <c r="H154" s="279"/>
      <c r="I154" s="279"/>
      <c r="J154" s="221" t="str">
        <f>IF(AND('Mapa final'!$AB$148="Media",'Mapa final'!$AD$148="Moderado"),CONCATENATE("R49C",'Mapa final'!$R$148),"")</f>
        <v/>
      </c>
      <c r="K154" s="222" t="str">
        <f>IF(AND('Mapa final'!$AB$149="Media",'Mapa final'!$AD$149="Moderado"),CONCATENATE("R49C",'Mapa final'!$R$149),"")</f>
        <v/>
      </c>
      <c r="L154" s="223" t="str">
        <f>IF(AND('Mapa final'!$AB$150="Media",'Mapa final'!$AD$150="Moderado"),CONCATENATE("R49C",'Mapa final'!$R$150),"")</f>
        <v/>
      </c>
      <c r="M154" s="221" t="str">
        <f>IF(AND('Mapa final'!$AB$148="Media",'Mapa final'!$AD$148="Moderado"),CONCATENATE("R49C",'Mapa final'!$R$148),"")</f>
        <v/>
      </c>
      <c r="N154" s="222" t="str">
        <f>IF(AND('Mapa final'!$AB$149="Media",'Mapa final'!$AD$149="Moderado"),CONCATENATE("R49C",'Mapa final'!$R$149),"")</f>
        <v/>
      </c>
      <c r="O154" s="223" t="str">
        <f>IF(AND('Mapa final'!$AB$150="Media",'Mapa final'!$AD$150="Moderado"),CONCATENATE("R49C",'Mapa final'!$R$150),"")</f>
        <v/>
      </c>
      <c r="P154" s="221" t="str">
        <f>IF(AND('Mapa final'!$AB$148="Media",'Mapa final'!$AD$148="Moderado"),CONCATENATE("R49C",'Mapa final'!$R$148),"")</f>
        <v/>
      </c>
      <c r="Q154" s="222" t="str">
        <f>IF(AND('Mapa final'!$AB$149="Media",'Mapa final'!$AD$149="Moderado"),CONCATENATE("R49C",'Mapa final'!$R$149),"")</f>
        <v/>
      </c>
      <c r="R154" s="223" t="str">
        <f>IF(AND('Mapa final'!$AB$150="Media",'Mapa final'!$AD$150="Moderado"),CONCATENATE("R49C",'Mapa final'!$R$150),"")</f>
        <v/>
      </c>
      <c r="S154" s="87" t="str">
        <f>IF(AND('Mapa final'!$AB$148="Media",'Mapa final'!$AD$148="Mayor"),CONCATENATE("R49C",'Mapa final'!$R$148),"")</f>
        <v/>
      </c>
      <c r="T154" s="40" t="str">
        <f>IF(AND('Mapa final'!$AB$149="Media",'Mapa final'!$AD$149="Mayor"),CONCATENATE("R49C",'Mapa final'!$R$149),"")</f>
        <v/>
      </c>
      <c r="U154" s="88" t="str">
        <f>IF(AND('Mapa final'!$AB$150="Media",'Mapa final'!$AD$150="Mayor"),CONCATENATE("R49C",'Mapa final'!$R$150),"")</f>
        <v/>
      </c>
      <c r="V154" s="215" t="str">
        <f>IF(AND('Mapa final'!$AB$148="Media",'Mapa final'!$AD$148="Catastrófico"),CONCATENATE("R49C",'Mapa final'!$R$148),"")</f>
        <v/>
      </c>
      <c r="W154" s="216" t="str">
        <f>IF(AND('Mapa final'!$AB$149="Media",'Mapa final'!$AD$149="Catastrófico"),CONCATENATE("R49C",'Mapa final'!$R$149),"")</f>
        <v/>
      </c>
      <c r="X154" s="217" t="str">
        <f>IF(AND('Mapa final'!$AB$150="Media",'Mapa final'!$AD$150="Catastrófico"),CONCATENATE("R49C",'Mapa final'!$R$150),"")</f>
        <v/>
      </c>
      <c r="Y154" s="41"/>
      <c r="Z154" s="329"/>
      <c r="AA154" s="330"/>
      <c r="AB154" s="330"/>
      <c r="AC154" s="330"/>
      <c r="AD154" s="330"/>
      <c r="AE154" s="33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309"/>
      <c r="C155" s="310"/>
      <c r="D155" s="311"/>
      <c r="E155" s="284"/>
      <c r="F155" s="279"/>
      <c r="G155" s="279"/>
      <c r="H155" s="279"/>
      <c r="I155" s="279"/>
      <c r="J155" s="221" t="str">
        <f>IF(AND('Mapa final'!$AB$151="Media",'Mapa final'!$AD$151="Moderado"),CONCATENATE("R50C",'Mapa final'!$R$151),"")</f>
        <v/>
      </c>
      <c r="K155" s="222" t="str">
        <f>IF(AND('Mapa final'!$AB$152="Media",'Mapa final'!$AD$152="Moderado"),CONCATENATE("R50C",'Mapa final'!$R$152),"")</f>
        <v/>
      </c>
      <c r="L155" s="223" t="str">
        <f>IF(AND('Mapa final'!$AB$153="Media",'Mapa final'!$AD$153="Moderado"),CONCATENATE("R50C",'Mapa final'!$R$153),"")</f>
        <v/>
      </c>
      <c r="M155" s="221" t="str">
        <f>IF(AND('Mapa final'!$AB$151="Media",'Mapa final'!$AD$151="Moderado"),CONCATENATE("R50C",'Mapa final'!$R$151),"")</f>
        <v/>
      </c>
      <c r="N155" s="222" t="str">
        <f>IF(AND('Mapa final'!$AB$152="Media",'Mapa final'!$AD$152="Moderado"),CONCATENATE("R50C",'Mapa final'!$R$152),"")</f>
        <v/>
      </c>
      <c r="O155" s="223" t="str">
        <f>IF(AND('Mapa final'!$AB$153="Media",'Mapa final'!$AD$153="Moderado"),CONCATENATE("R50C",'Mapa final'!$R$153),"")</f>
        <v/>
      </c>
      <c r="P155" s="221" t="str">
        <f>IF(AND('Mapa final'!$AB$151="Media",'Mapa final'!$AD$151="Moderado"),CONCATENATE("R50C",'Mapa final'!$R$151),"")</f>
        <v/>
      </c>
      <c r="Q155" s="222" t="str">
        <f>IF(AND('Mapa final'!$AB$152="Media",'Mapa final'!$AD$152="Moderado"),CONCATENATE("R50C",'Mapa final'!$R$152),"")</f>
        <v/>
      </c>
      <c r="R155" s="223" t="str">
        <f>IF(AND('Mapa final'!$AB$153="Media",'Mapa final'!$AD$153="Moderado"),CONCATENATE("R50C",'Mapa final'!$R$153),"")</f>
        <v/>
      </c>
      <c r="S155" s="87" t="str">
        <f>IF(AND('Mapa final'!$AB$151="Media",'Mapa final'!$AD$151="Mayor"),CONCATENATE("R50C",'Mapa final'!$R$151),"")</f>
        <v/>
      </c>
      <c r="T155" s="40" t="str">
        <f>IF(AND('Mapa final'!$AB$152="Media",'Mapa final'!$AD$152="Mayor"),CONCATENATE("R50C",'Mapa final'!$R$152),"")</f>
        <v/>
      </c>
      <c r="U155" s="88" t="str">
        <f>IF(AND('Mapa final'!$AB$153="Media",'Mapa final'!$AD$153="Mayor"),CONCATENATE("R50C",'Mapa final'!$R$153),"")</f>
        <v/>
      </c>
      <c r="V155" s="215" t="str">
        <f>IF(AND('Mapa final'!$AB$151="Media",'Mapa final'!$AD$151="Catastrófico"),CONCATENATE("R50C",'Mapa final'!$R$151),"")</f>
        <v/>
      </c>
      <c r="W155" s="216" t="str">
        <f>IF(AND('Mapa final'!$AB$152="Media",'Mapa final'!$AD$152="Catastrófico"),CONCATENATE("R50C",'Mapa final'!$R$152),"")</f>
        <v/>
      </c>
      <c r="X155" s="217" t="str">
        <f>IF(AND('Mapa final'!$AB$153="Media",'Mapa final'!$AD$153="Catastrófico"),CONCATENATE("R50C",'Mapa final'!$R$153),"")</f>
        <v/>
      </c>
      <c r="Y155" s="41"/>
      <c r="Z155" s="329"/>
      <c r="AA155" s="330"/>
      <c r="AB155" s="330"/>
      <c r="AC155" s="330"/>
      <c r="AD155" s="330"/>
      <c r="AE155" s="33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309"/>
      <c r="C156" s="310"/>
      <c r="D156" s="311"/>
      <c r="E156" s="295" t="s">
        <v>105</v>
      </c>
      <c r="F156" s="296"/>
      <c r="G156" s="296"/>
      <c r="H156" s="296"/>
      <c r="I156" s="296"/>
      <c r="J156" s="227" t="str">
        <f ca="1">IF(AND('Mapa final'!$AB$7="Baja",'Mapa final'!$AD$7="Moderado"),CONCATENATE("R1C",'Mapa final'!$R$7),"")</f>
        <v>R1C1</v>
      </c>
      <c r="K156" s="228" t="str">
        <f>IF(AND('Mapa final'!$AB$8="Baja",'Mapa final'!$AD$8="Moderado"),CONCATENATE("R1C",'Mapa final'!$R$8),"")</f>
        <v/>
      </c>
      <c r="L156" s="229" t="str">
        <f>IF(AND('Mapa final'!$AB$9="Baja",'Mapa final'!$AD$9="Moderado"),CONCATENATE("R1C",'Mapa final'!$R$9),"")</f>
        <v/>
      </c>
      <c r="M156" s="218" t="str">
        <f ca="1">IF(AND('Mapa final'!$AB$7="Baja",'Mapa final'!$AD$7="Moderado"),CONCATENATE("R1C",'Mapa final'!$R$7),"")</f>
        <v>R1C1</v>
      </c>
      <c r="N156" s="219" t="str">
        <f>IF(AND('Mapa final'!$AB$8="Baja",'Mapa final'!$AD$8="Moderado"),CONCATENATE("R1C",'Mapa final'!$R$8),"")</f>
        <v/>
      </c>
      <c r="O156" s="220" t="str">
        <f>IF(AND('Mapa final'!$AB$9="Baja",'Mapa final'!$AD$9="Moderado"),CONCATENATE("R1C",'Mapa final'!$R$9),"")</f>
        <v/>
      </c>
      <c r="P156" s="218" t="str">
        <f ca="1">IF(AND('Mapa final'!$AB$7="Baja",'Mapa final'!$AD$7="Moderado"),CONCATENATE("R1C",'Mapa final'!$R$7),"")</f>
        <v>R1C1</v>
      </c>
      <c r="Q156" s="219" t="str">
        <f>IF(AND('Mapa final'!$AB$8="Baja",'Mapa final'!$AD$8="Moderado"),CONCATENATE("R1C",'Mapa final'!$R$8),"")</f>
        <v/>
      </c>
      <c r="R156" s="220" t="str">
        <f>IF(AND('Mapa final'!$AB$9="Baja",'Mapa final'!$AD$9="Moderado"),CONCATENATE("R1C",'Mapa final'!$R$9),"")</f>
        <v/>
      </c>
      <c r="S156" s="84" t="str">
        <f ca="1">IF(AND('Mapa final'!$AB$7="Baja",'Mapa final'!$AD$7="Mayor"),CONCATENATE("R1C",'Mapa final'!$R$7),"")</f>
        <v/>
      </c>
      <c r="T156" s="85" t="str">
        <f>IF(AND('Mapa final'!$AB$8="Baja",'Mapa final'!$AD$8="Mayor"),CONCATENATE("R1C",'Mapa final'!$R$8),"")</f>
        <v/>
      </c>
      <c r="U156" s="86" t="str">
        <f>IF(AND('Mapa final'!$AB$9="Baja",'Mapa final'!$AD$9="Mayor"),CONCATENATE("R1C",'Mapa final'!$R$9),"")</f>
        <v/>
      </c>
      <c r="V156" s="212" t="str">
        <f ca="1">IF(AND('Mapa final'!$AB$7="Baja",'Mapa final'!$AD$7="Catastrófico"),CONCATENATE("R1C",'Mapa final'!$R$7),"")</f>
        <v/>
      </c>
      <c r="W156" s="213" t="str">
        <f>IF(AND('Mapa final'!$AB$8="Baja",'Mapa final'!$AD$8="Catastrófico"),CONCATENATE("R1C",'Mapa final'!$R$8),"")</f>
        <v/>
      </c>
      <c r="X156" s="214" t="str">
        <f>IF(AND('Mapa final'!$AB$9="Baja",'Mapa final'!$AD$9="Catastrófico"),CONCATENATE("R1C",'Mapa final'!$R$9),"")</f>
        <v/>
      </c>
      <c r="Y156" s="41"/>
      <c r="Z156" s="320" t="s">
        <v>76</v>
      </c>
      <c r="AA156" s="321"/>
      <c r="AB156" s="321"/>
      <c r="AC156" s="321"/>
      <c r="AD156" s="321"/>
      <c r="AE156" s="322"/>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309"/>
      <c r="C157" s="310"/>
      <c r="D157" s="311"/>
      <c r="E157" s="283"/>
      <c r="F157" s="279"/>
      <c r="G157" s="279"/>
      <c r="H157" s="279"/>
      <c r="I157" s="279"/>
      <c r="J157" s="230" t="str">
        <f ca="1">IF(AND('Mapa final'!$AB$10="Baja",'Mapa final'!$AD$10="Moderado"),CONCATENATE("R2C",'Mapa final'!$R$10),"")</f>
        <v>R2C1</v>
      </c>
      <c r="K157" s="231" t="str">
        <f>IF(AND('Mapa final'!$AB$11="Baja",'Mapa final'!$AD$11="Moderado"),CONCATENATE("R2C",'Mapa final'!$R$11),"")</f>
        <v/>
      </c>
      <c r="L157" s="232" t="str">
        <f>IF(AND('Mapa final'!$AB$12="Baja",'Mapa final'!$AD$12="Moderado"),CONCATENATE("R2C",'Mapa final'!$R$12),"")</f>
        <v/>
      </c>
      <c r="M157" s="221" t="str">
        <f ca="1">IF(AND('Mapa final'!$AB$10="Baja",'Mapa final'!$AD$10="Moderado"),CONCATENATE("R2C",'Mapa final'!$R$10),"")</f>
        <v>R2C1</v>
      </c>
      <c r="N157" s="222" t="str">
        <f>IF(AND('Mapa final'!$AB$11="Baja",'Mapa final'!$AD$11="Moderado"),CONCATENATE("R2C",'Mapa final'!$R$11),"")</f>
        <v/>
      </c>
      <c r="O157" s="223" t="str">
        <f>IF(AND('Mapa final'!$AB$12="Baja",'Mapa final'!$AD$12="Moderado"),CONCATENATE("R2C",'Mapa final'!$R$12),"")</f>
        <v/>
      </c>
      <c r="P157" s="221" t="str">
        <f ca="1">IF(AND('Mapa final'!$AB$10="Baja",'Mapa final'!$AD$10="Moderado"),CONCATENATE("R2C",'Mapa final'!$R$10),"")</f>
        <v>R2C1</v>
      </c>
      <c r="Q157" s="222" t="str">
        <f>IF(AND('Mapa final'!$AB$11="Baja",'Mapa final'!$AD$11="Moderado"),CONCATENATE("R2C",'Mapa final'!$R$11),"")</f>
        <v/>
      </c>
      <c r="R157" s="223" t="str">
        <f>IF(AND('Mapa final'!$AB$12="Baja",'Mapa final'!$AD$12="Moderado"),CONCATENATE("R2C",'Mapa final'!$R$12),"")</f>
        <v/>
      </c>
      <c r="S157" s="87" t="str">
        <f ca="1">IF(AND('Mapa final'!$AB$10="Baja",'Mapa final'!$AD$10="Mayor"),CONCATENATE("R2C",'Mapa final'!$R$10),"")</f>
        <v/>
      </c>
      <c r="T157" s="40" t="str">
        <f>IF(AND('Mapa final'!$AB$11="Baja",'Mapa final'!$AD$11="Mayor"),CONCATENATE("R2C",'Mapa final'!$R$11),"")</f>
        <v/>
      </c>
      <c r="U157" s="88" t="str">
        <f>IF(AND('Mapa final'!$AB$12="Baja",'Mapa final'!$AD$12="Mayor"),CONCATENATE("R2C",'Mapa final'!$R$12),"")</f>
        <v/>
      </c>
      <c r="V157" s="215" t="str">
        <f ca="1">IF(AND('Mapa final'!$AB$10="Baja",'Mapa final'!$AD$10="Catastrófico"),CONCATENATE("R2C",'Mapa final'!$R$10),"")</f>
        <v/>
      </c>
      <c r="W157" s="216" t="str">
        <f>IF(AND('Mapa final'!$AB$11="Baja",'Mapa final'!$AD$11="Catastrófico"),CONCATENATE("R2C",'Mapa final'!$R$11),"")</f>
        <v/>
      </c>
      <c r="X157" s="217" t="str">
        <f>IF(AND('Mapa final'!$AB$12="Baja",'Mapa final'!$AD$12="Catastrófico"),CONCATENATE("R2C",'Mapa final'!$R$12),"")</f>
        <v/>
      </c>
      <c r="Y157" s="41"/>
      <c r="Z157" s="323"/>
      <c r="AA157" s="324"/>
      <c r="AB157" s="324"/>
      <c r="AC157" s="324"/>
      <c r="AD157" s="324"/>
      <c r="AE157" s="325"/>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309"/>
      <c r="C158" s="310"/>
      <c r="D158" s="311"/>
      <c r="E158" s="283"/>
      <c r="F158" s="279"/>
      <c r="G158" s="279"/>
      <c r="H158" s="279"/>
      <c r="I158" s="279"/>
      <c r="J158" s="230" t="str">
        <f ca="1">IF(AND('Mapa final'!$AB$13="Baja",'Mapa final'!$AD$13="Moderado"),CONCATENATE("R3C",'Mapa final'!$R$13),"")</f>
        <v/>
      </c>
      <c r="K158" s="231" t="str">
        <f>IF(AND('Mapa final'!$AB$14="Baja",'Mapa final'!$AD$14="Moderado"),CONCATENATE("R3C",'Mapa final'!$R$14),"")</f>
        <v/>
      </c>
      <c r="L158" s="232" t="str">
        <f>IF(AND('Mapa final'!$AB$15="Baja",'Mapa final'!$AD$15="Moderado"),CONCATENATE("R3C",'Mapa final'!$R$15),"")</f>
        <v/>
      </c>
      <c r="M158" s="221" t="str">
        <f ca="1">IF(AND('Mapa final'!$AB$13="Baja",'Mapa final'!$AD$13="Moderado"),CONCATENATE("R3C",'Mapa final'!$R$13),"")</f>
        <v/>
      </c>
      <c r="N158" s="222" t="str">
        <f>IF(AND('Mapa final'!$AB$14="Baja",'Mapa final'!$AD$14="Moderado"),CONCATENATE("R3C",'Mapa final'!$R$14),"")</f>
        <v/>
      </c>
      <c r="O158" s="223" t="str">
        <f>IF(AND('Mapa final'!$AB$15="Baja",'Mapa final'!$AD$15="Moderado"),CONCATENATE("R3C",'Mapa final'!$R$15),"")</f>
        <v/>
      </c>
      <c r="P158" s="221" t="str">
        <f ca="1">IF(AND('Mapa final'!$AB$13="Baja",'Mapa final'!$AD$13="Moderado"),CONCATENATE("R3C",'Mapa final'!$R$13),"")</f>
        <v/>
      </c>
      <c r="Q158" s="222" t="str">
        <f>IF(AND('Mapa final'!$AB$14="Baja",'Mapa final'!$AD$14="Moderado"),CONCATENATE("R3C",'Mapa final'!$R$14),"")</f>
        <v/>
      </c>
      <c r="R158" s="223" t="str">
        <f>IF(AND('Mapa final'!$AB$15="Baja",'Mapa final'!$AD$15="Moderado"),CONCATENATE("R3C",'Mapa final'!$R$15),"")</f>
        <v/>
      </c>
      <c r="S158" s="87" t="str">
        <f ca="1">IF(AND('Mapa final'!$AB$13="Baja",'Mapa final'!$AD$13="Mayor"),CONCATENATE("R3C",'Mapa final'!$R$13),"")</f>
        <v/>
      </c>
      <c r="T158" s="40" t="str">
        <f>IF(AND('Mapa final'!$AB$14="Baja",'Mapa final'!$AD$14="Mayor"),CONCATENATE("R3C",'Mapa final'!$R$14),"")</f>
        <v/>
      </c>
      <c r="U158" s="88" t="str">
        <f>IF(AND('Mapa final'!$AB$15="Baja",'Mapa final'!$AD$15="Mayor"),CONCATENATE("R3C",'Mapa final'!$R$15),"")</f>
        <v/>
      </c>
      <c r="V158" s="215" t="str">
        <f ca="1">IF(AND('Mapa final'!$AB$13="Baja",'Mapa final'!$AD$13="Catastrófico"),CONCATENATE("R3C",'Mapa final'!$R$13),"")</f>
        <v/>
      </c>
      <c r="W158" s="216" t="str">
        <f>IF(AND('Mapa final'!$AB$14="Baja",'Mapa final'!$AD$14="Catastrófico"),CONCATENATE("R3C",'Mapa final'!$R$14),"")</f>
        <v/>
      </c>
      <c r="X158" s="217" t="str">
        <f>IF(AND('Mapa final'!$AB$15="Baja",'Mapa final'!$AD$15="Catastrófico"),CONCATENATE("R3C",'Mapa final'!$R$15),"")</f>
        <v/>
      </c>
      <c r="Y158" s="41"/>
      <c r="Z158" s="323"/>
      <c r="AA158" s="324"/>
      <c r="AB158" s="324"/>
      <c r="AC158" s="324"/>
      <c r="AD158" s="324"/>
      <c r="AE158" s="325"/>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309"/>
      <c r="C159" s="310"/>
      <c r="D159" s="311"/>
      <c r="E159" s="283"/>
      <c r="F159" s="279"/>
      <c r="G159" s="279"/>
      <c r="H159" s="279"/>
      <c r="I159" s="279"/>
      <c r="J159" s="230" t="str">
        <f ca="1">IF(AND('Mapa final'!$AB$16="Baja",'Mapa final'!$AD$16="Moderado"),CONCATENATE("R4C",'Mapa final'!$R$16),"")</f>
        <v/>
      </c>
      <c r="K159" s="231" t="str">
        <f>IF(AND('Mapa final'!$AB$17="Baja",'Mapa final'!$AD$17="Moderado"),CONCATENATE("R4C",'Mapa final'!$R$17),"")</f>
        <v/>
      </c>
      <c r="L159" s="232" t="str">
        <f>IF(AND('Mapa final'!$AB$18="Baja",'Mapa final'!$AD$18="Moderado"),CONCATENATE("R4C",'Mapa final'!$R$18),"")</f>
        <v/>
      </c>
      <c r="M159" s="221" t="str">
        <f ca="1">IF(AND('Mapa final'!$AB$16="Baja",'Mapa final'!$AD$16="Moderado"),CONCATENATE("R4C",'Mapa final'!$R$16),"")</f>
        <v/>
      </c>
      <c r="N159" s="222" t="str">
        <f>IF(AND('Mapa final'!$AB$17="Baja",'Mapa final'!$AD$17="Moderado"),CONCATENATE("R4C",'Mapa final'!$R$17),"")</f>
        <v/>
      </c>
      <c r="O159" s="223" t="str">
        <f>IF(AND('Mapa final'!$AB$18="Baja",'Mapa final'!$AD$18="Moderado"),CONCATENATE("R4C",'Mapa final'!$R$18),"")</f>
        <v/>
      </c>
      <c r="P159" s="221" t="str">
        <f ca="1">IF(AND('Mapa final'!$AB$16="Baja",'Mapa final'!$AD$16="Moderado"),CONCATENATE("R4C",'Mapa final'!$R$16),"")</f>
        <v/>
      </c>
      <c r="Q159" s="222" t="str">
        <f>IF(AND('Mapa final'!$AB$17="Baja",'Mapa final'!$AD$17="Moderado"),CONCATENATE("R4C",'Mapa final'!$R$17),"")</f>
        <v/>
      </c>
      <c r="R159" s="223" t="str">
        <f>IF(AND('Mapa final'!$AB$18="Baja",'Mapa final'!$AD$18="Moderado"),CONCATENATE("R4C",'Mapa final'!$R$18),"")</f>
        <v/>
      </c>
      <c r="S159" s="87" t="str">
        <f ca="1">IF(AND('Mapa final'!$AB$16="Baja",'Mapa final'!$AD$16="Mayor"),CONCATENATE("R4C",'Mapa final'!$R$16),"")</f>
        <v/>
      </c>
      <c r="T159" s="40" t="str">
        <f>IF(AND('Mapa final'!$AB$17="Baja",'Mapa final'!$AD$17="Mayor"),CONCATENATE("R4C",'Mapa final'!$R$17),"")</f>
        <v/>
      </c>
      <c r="U159" s="88" t="str">
        <f>IF(AND('Mapa final'!$AB$18="Baja",'Mapa final'!$AD$18="Mayor"),CONCATENATE("R4C",'Mapa final'!$R$18),"")</f>
        <v/>
      </c>
      <c r="V159" s="215" t="str">
        <f ca="1">IF(AND('Mapa final'!$AB$16="Baja",'Mapa final'!$AD$16="Catastrófico"),CONCATENATE("R4C",'Mapa final'!$R$16),"")</f>
        <v/>
      </c>
      <c r="W159" s="216" t="str">
        <f>IF(AND('Mapa final'!$AB$17="Baja",'Mapa final'!$AD$17="Catastrófico"),CONCATENATE("R4C",'Mapa final'!$R$17),"")</f>
        <v/>
      </c>
      <c r="X159" s="217" t="str">
        <f>IF(AND('Mapa final'!$AB$18="Baja",'Mapa final'!$AD$18="Catastrófico"),CONCATENATE("R4C",'Mapa final'!$R$18),"")</f>
        <v/>
      </c>
      <c r="Y159" s="41"/>
      <c r="Z159" s="323"/>
      <c r="AA159" s="324"/>
      <c r="AB159" s="324"/>
      <c r="AC159" s="324"/>
      <c r="AD159" s="324"/>
      <c r="AE159" s="325"/>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309"/>
      <c r="C160" s="310"/>
      <c r="D160" s="311"/>
      <c r="E160" s="283"/>
      <c r="F160" s="279"/>
      <c r="G160" s="279"/>
      <c r="H160" s="279"/>
      <c r="I160" s="279"/>
      <c r="J160" s="230" t="str">
        <f ca="1">IF(AND('Mapa final'!$AB$19="Baja",'Mapa final'!$AD$19="Moderado"),CONCATENATE("R5C",'Mapa final'!$R$19),"")</f>
        <v/>
      </c>
      <c r="K160" s="231" t="str">
        <f>IF(AND('Mapa final'!$AB$20="Baja",'Mapa final'!$AD$20="Moderado"),CONCATENATE("R5C",'Mapa final'!$R$20),"")</f>
        <v/>
      </c>
      <c r="L160" s="232" t="str">
        <f>IF(AND('Mapa final'!$AB$21="Baja",'Mapa final'!$AD$21="Moderado"),CONCATENATE("R5C",'Mapa final'!$R$21),"")</f>
        <v/>
      </c>
      <c r="M160" s="221" t="str">
        <f ca="1">IF(AND('Mapa final'!$AB$19="Baja",'Mapa final'!$AD$19="Moderado"),CONCATENATE("R5C",'Mapa final'!$R$19),"")</f>
        <v/>
      </c>
      <c r="N160" s="222" t="str">
        <f>IF(AND('Mapa final'!$AB$20="Baja",'Mapa final'!$AD$20="Moderado"),CONCATENATE("R5C",'Mapa final'!$R$20),"")</f>
        <v/>
      </c>
      <c r="O160" s="223" t="str">
        <f>IF(AND('Mapa final'!$AB$21="Baja",'Mapa final'!$AD$21="Moderado"),CONCATENATE("R5C",'Mapa final'!$R$21),"")</f>
        <v/>
      </c>
      <c r="P160" s="221" t="str">
        <f ca="1">IF(AND('Mapa final'!$AB$19="Baja",'Mapa final'!$AD$19="Moderado"),CONCATENATE("R5C",'Mapa final'!$R$19),"")</f>
        <v/>
      </c>
      <c r="Q160" s="222" t="str">
        <f>IF(AND('Mapa final'!$AB$20="Baja",'Mapa final'!$AD$20="Moderado"),CONCATENATE("R5C",'Mapa final'!$R$20),"")</f>
        <v/>
      </c>
      <c r="R160" s="223" t="str">
        <f>IF(AND('Mapa final'!$AB$21="Baja",'Mapa final'!$AD$21="Moderado"),CONCATENATE("R5C",'Mapa final'!$R$21),"")</f>
        <v/>
      </c>
      <c r="S160" s="87" t="str">
        <f ca="1">IF(AND('Mapa final'!$AB$19="Baja",'Mapa final'!$AD$19="Mayor"),CONCATENATE("R5C",'Mapa final'!$R$19),"")</f>
        <v/>
      </c>
      <c r="T160" s="40" t="str">
        <f>IF(AND('Mapa final'!$AB$20="Baja",'Mapa final'!$AD$20="Mayor"),CONCATENATE("R5C",'Mapa final'!$R$20),"")</f>
        <v/>
      </c>
      <c r="U160" s="88" t="str">
        <f>IF(AND('Mapa final'!$AB$21="Baja",'Mapa final'!$AD$21="Mayor"),CONCATENATE("R5C",'Mapa final'!$R$21),"")</f>
        <v/>
      </c>
      <c r="V160" s="215" t="str">
        <f ca="1">IF(AND('Mapa final'!$AB$19="Baja",'Mapa final'!$AD$19="Catastrófico"),CONCATENATE("R5C",'Mapa final'!$R$19),"")</f>
        <v/>
      </c>
      <c r="W160" s="216" t="str">
        <f>IF(AND('Mapa final'!$AB$20="Baja",'Mapa final'!$AD$20="Catastrófico"),CONCATENATE("R5C",'Mapa final'!$R$20),"")</f>
        <v/>
      </c>
      <c r="X160" s="217" t="str">
        <f>IF(AND('Mapa final'!$AB$21="Baja",'Mapa final'!$AD$21="Catastrófico"),CONCATENATE("R5C",'Mapa final'!$R$21),"")</f>
        <v/>
      </c>
      <c r="Y160" s="41"/>
      <c r="Z160" s="323"/>
      <c r="AA160" s="324"/>
      <c r="AB160" s="324"/>
      <c r="AC160" s="324"/>
      <c r="AD160" s="324"/>
      <c r="AE160" s="325"/>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309"/>
      <c r="C161" s="310"/>
      <c r="D161" s="311"/>
      <c r="E161" s="283"/>
      <c r="F161" s="279"/>
      <c r="G161" s="279"/>
      <c r="H161" s="279"/>
      <c r="I161" s="279"/>
      <c r="J161" s="230" t="str">
        <f ca="1">IF(AND('Mapa final'!$AB$22="Baja",'Mapa final'!$AD$22="Moderado"),CONCATENATE("R6C",'Mapa final'!$R$22),"")</f>
        <v/>
      </c>
      <c r="K161" s="231" t="str">
        <f>IF(AND('Mapa final'!$AB$23="Baja",'Mapa final'!$AD$23="Moderado"),CONCATENATE("R6C",'Mapa final'!$R$23),"")</f>
        <v/>
      </c>
      <c r="L161" s="232" t="str">
        <f>IF(AND('Mapa final'!$AB$24="Baja",'Mapa final'!$AD$24="Moderado"),CONCATENATE("R6C",'Mapa final'!$R$24),"")</f>
        <v/>
      </c>
      <c r="M161" s="221" t="str">
        <f ca="1">IF(AND('Mapa final'!$AB$22="Baja",'Mapa final'!$AD$22="Moderado"),CONCATENATE("R6C",'Mapa final'!$R$22),"")</f>
        <v/>
      </c>
      <c r="N161" s="222" t="str">
        <f>IF(AND('Mapa final'!$AB$23="Baja",'Mapa final'!$AD$23="Moderado"),CONCATENATE("R6C",'Mapa final'!$R$23),"")</f>
        <v/>
      </c>
      <c r="O161" s="223" t="str">
        <f>IF(AND('Mapa final'!$AB$24="Baja",'Mapa final'!$AD$24="Moderado"),CONCATENATE("R6C",'Mapa final'!$R$24),"")</f>
        <v/>
      </c>
      <c r="P161" s="221" t="str">
        <f ca="1">IF(AND('Mapa final'!$AB$22="Baja",'Mapa final'!$AD$22="Moderado"),CONCATENATE("R6C",'Mapa final'!$R$22),"")</f>
        <v/>
      </c>
      <c r="Q161" s="222" t="str">
        <f>IF(AND('Mapa final'!$AB$23="Baja",'Mapa final'!$AD$23="Moderado"),CONCATENATE("R6C",'Mapa final'!$R$23),"")</f>
        <v/>
      </c>
      <c r="R161" s="223" t="str">
        <f>IF(AND('Mapa final'!$AB$24="Baja",'Mapa final'!$AD$24="Moderado"),CONCATENATE("R6C",'Mapa final'!$R$24),"")</f>
        <v/>
      </c>
      <c r="S161" s="87" t="str">
        <f ca="1">IF(AND('Mapa final'!$AB$22="Baja",'Mapa final'!$AD$22="Mayor"),CONCATENATE("R6C",'Mapa final'!$R$22),"")</f>
        <v/>
      </c>
      <c r="T161" s="40" t="str">
        <f>IF(AND('Mapa final'!$AB$23="Baja",'Mapa final'!$AD$23="Mayor"),CONCATENATE("R6C",'Mapa final'!$R$23),"")</f>
        <v/>
      </c>
      <c r="U161" s="88" t="str">
        <f>IF(AND('Mapa final'!$AB$24="Baja",'Mapa final'!$AD$24="Mayor"),CONCATENATE("R6C",'Mapa final'!$R$24),"")</f>
        <v/>
      </c>
      <c r="V161" s="215" t="str">
        <f ca="1">IF(AND('Mapa final'!$AB$22="Baja",'Mapa final'!$AD$22="Catastrófico"),CONCATENATE("R6C",'Mapa final'!$R$22),"")</f>
        <v/>
      </c>
      <c r="W161" s="216" t="str">
        <f>IF(AND('Mapa final'!$AB$23="Baja",'Mapa final'!$AD$23="Catastrófico"),CONCATENATE("R6C",'Mapa final'!$R$23),"")</f>
        <v/>
      </c>
      <c r="X161" s="217" t="str">
        <f>IF(AND('Mapa final'!$AB$24="Baja",'Mapa final'!$AD$24="Catastrófico"),CONCATENATE("R6C",'Mapa final'!$R$24),"")</f>
        <v/>
      </c>
      <c r="Y161" s="41"/>
      <c r="Z161" s="323"/>
      <c r="AA161" s="324"/>
      <c r="AB161" s="324"/>
      <c r="AC161" s="324"/>
      <c r="AD161" s="324"/>
      <c r="AE161" s="325"/>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309"/>
      <c r="C162" s="310"/>
      <c r="D162" s="311"/>
      <c r="E162" s="283"/>
      <c r="F162" s="279"/>
      <c r="G162" s="279"/>
      <c r="H162" s="279"/>
      <c r="I162" s="279"/>
      <c r="J162" s="230" t="str">
        <f ca="1">IF(AND('Mapa final'!$AB$25="Baja",'Mapa final'!$AD$25="Moderado"),CONCATENATE("R7C",'Mapa final'!$R$25),"")</f>
        <v/>
      </c>
      <c r="K162" s="231" t="str">
        <f>IF(AND('Mapa final'!$AB$26="Baja",'Mapa final'!$AD$26="Moderado"),CONCATENATE("R7C",'Mapa final'!$R$26),"")</f>
        <v/>
      </c>
      <c r="L162" s="232" t="str">
        <f>IF(AND('Mapa final'!$AB$27="Baja",'Mapa final'!$AD$27="Moderado"),CONCATENATE("R7C",'Mapa final'!$R$27),"")</f>
        <v/>
      </c>
      <c r="M162" s="221" t="str">
        <f ca="1">IF(AND('Mapa final'!$AB$25="Baja",'Mapa final'!$AD$25="Moderado"),CONCATENATE("R7C",'Mapa final'!$R$25),"")</f>
        <v/>
      </c>
      <c r="N162" s="222" t="str">
        <f>IF(AND('Mapa final'!$AB$26="Baja",'Mapa final'!$AD$26="Moderado"),CONCATENATE("R7C",'Mapa final'!$R$26),"")</f>
        <v/>
      </c>
      <c r="O162" s="223" t="str">
        <f>IF(AND('Mapa final'!$AB$27="Baja",'Mapa final'!$AD$27="Moderado"),CONCATENATE("R7C",'Mapa final'!$R$27),"")</f>
        <v/>
      </c>
      <c r="P162" s="221" t="str">
        <f ca="1">IF(AND('Mapa final'!$AB$25="Baja",'Mapa final'!$AD$25="Moderado"),CONCATENATE("R7C",'Mapa final'!$R$25),"")</f>
        <v/>
      </c>
      <c r="Q162" s="222" t="str">
        <f>IF(AND('Mapa final'!$AB$26="Baja",'Mapa final'!$AD$26="Moderado"),CONCATENATE("R7C",'Mapa final'!$R$26),"")</f>
        <v/>
      </c>
      <c r="R162" s="223" t="str">
        <f>IF(AND('Mapa final'!$AB$27="Baja",'Mapa final'!$AD$27="Moderado"),CONCATENATE("R7C",'Mapa final'!$R$27),"")</f>
        <v/>
      </c>
      <c r="S162" s="87" t="str">
        <f ca="1">IF(AND('Mapa final'!$AB$25="Baja",'Mapa final'!$AD$25="Mayor"),CONCATENATE("R7C",'Mapa final'!$R$25),"")</f>
        <v/>
      </c>
      <c r="T162" s="40" t="str">
        <f>IF(AND('Mapa final'!$AB$26="Baja",'Mapa final'!$AD$26="Mayor"),CONCATENATE("R7C",'Mapa final'!$R$26),"")</f>
        <v>R7C2</v>
      </c>
      <c r="U162" s="88" t="str">
        <f>IF(AND('Mapa final'!$AB$27="Baja",'Mapa final'!$AD$27="Mayor"),CONCATENATE("R7C",'Mapa final'!$R$27),"")</f>
        <v/>
      </c>
      <c r="V162" s="215" t="str">
        <f ca="1">IF(AND('Mapa final'!$AB$25="Baja",'Mapa final'!$AD$25="Catastrófico"),CONCATENATE("R7C",'Mapa final'!$R$25),"")</f>
        <v/>
      </c>
      <c r="W162" s="216" t="str">
        <f>IF(AND('Mapa final'!$AB$26="Baja",'Mapa final'!$AD$26="Catastrófico"),CONCATENATE("R7C",'Mapa final'!$R$26),"")</f>
        <v/>
      </c>
      <c r="X162" s="217" t="str">
        <f>IF(AND('Mapa final'!$AB$27="Baja",'Mapa final'!$AD$27="Catastrófico"),CONCATENATE("R7C",'Mapa final'!$R$27),"")</f>
        <v/>
      </c>
      <c r="Y162" s="41"/>
      <c r="Z162" s="323"/>
      <c r="AA162" s="324"/>
      <c r="AB162" s="324"/>
      <c r="AC162" s="324"/>
      <c r="AD162" s="324"/>
      <c r="AE162" s="325"/>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309"/>
      <c r="C163" s="310"/>
      <c r="D163" s="311"/>
      <c r="E163" s="283"/>
      <c r="F163" s="279"/>
      <c r="G163" s="279"/>
      <c r="H163" s="279"/>
      <c r="I163" s="279"/>
      <c r="J163" s="230" t="str">
        <f ca="1">IF(AND('Mapa final'!$AB$28="Baja",'Mapa final'!$AD$28="Moderado"),CONCATENATE("R8C",'Mapa final'!$R$28),"")</f>
        <v/>
      </c>
      <c r="K163" s="231" t="str">
        <f>IF(AND('Mapa final'!$AB$29="Baja",'Mapa final'!$AD$29="Moderado"),CONCATENATE("R8C",'Mapa final'!$R$29),"")</f>
        <v>R8C2</v>
      </c>
      <c r="L163" s="232" t="str">
        <f>IF(AND('Mapa final'!$AB$30="Baja",'Mapa final'!$AD$30="Moderado"),CONCATENATE("R8C",'Mapa final'!$R$30),"")</f>
        <v>R8C3</v>
      </c>
      <c r="M163" s="221" t="str">
        <f ca="1">IF(AND('Mapa final'!$AB$28="Baja",'Mapa final'!$AD$28="Moderado"),CONCATENATE("R8C",'Mapa final'!$R$28),"")</f>
        <v/>
      </c>
      <c r="N163" s="222" t="str">
        <f>IF(AND('Mapa final'!$AB$29="Baja",'Mapa final'!$AD$29="Moderado"),CONCATENATE("R8C",'Mapa final'!$R$29),"")</f>
        <v>R8C2</v>
      </c>
      <c r="O163" s="223" t="str">
        <f>IF(AND('Mapa final'!$AB$30="Baja",'Mapa final'!$AD$30="Moderado"),CONCATENATE("R8C",'Mapa final'!$R$30),"")</f>
        <v>R8C3</v>
      </c>
      <c r="P163" s="221" t="str">
        <f ca="1">IF(AND('Mapa final'!$AB$28="Baja",'Mapa final'!$AD$28="Moderado"),CONCATENATE("R8C",'Mapa final'!$R$28),"")</f>
        <v/>
      </c>
      <c r="Q163" s="222" t="str">
        <f>IF(AND('Mapa final'!$AB$29="Baja",'Mapa final'!$AD$29="Moderado"),CONCATENATE("R8C",'Mapa final'!$R$29),"")</f>
        <v>R8C2</v>
      </c>
      <c r="R163" s="223" t="str">
        <f>IF(AND('Mapa final'!$AB$30="Baja",'Mapa final'!$AD$30="Moderado"),CONCATENATE("R8C",'Mapa final'!$R$30),"")</f>
        <v>R8C3</v>
      </c>
      <c r="S163" s="87" t="str">
        <f ca="1">IF(AND('Mapa final'!$AB$28="Baja",'Mapa final'!$AD$28="Mayor"),CONCATENATE("R8C",'Mapa final'!$R$28),"")</f>
        <v/>
      </c>
      <c r="T163" s="40" t="str">
        <f>IF(AND('Mapa final'!$AB$29="Baja",'Mapa final'!$AD$29="Mayor"),CONCATENATE("R8C",'Mapa final'!$R$29),"")</f>
        <v/>
      </c>
      <c r="U163" s="88" t="str">
        <f>IF(AND('Mapa final'!$AB$30="Baja",'Mapa final'!$AD$30="Mayor"),CONCATENATE("R8C",'Mapa final'!$R$30),"")</f>
        <v/>
      </c>
      <c r="V163" s="215" t="str">
        <f ca="1">IF(AND('Mapa final'!$AB$28="Baja",'Mapa final'!$AD$28="Catastrófico"),CONCATENATE("R8C",'Mapa final'!$R$28),"")</f>
        <v/>
      </c>
      <c r="W163" s="216" t="str">
        <f>IF(AND('Mapa final'!$AB$29="Baja",'Mapa final'!$AD$29="Catastrófico"),CONCATENATE("R8C",'Mapa final'!$R$29),"")</f>
        <v/>
      </c>
      <c r="X163" s="217" t="str">
        <f>IF(AND('Mapa final'!$AB$30="Baja",'Mapa final'!$AD$30="Catastrófico"),CONCATENATE("R8C",'Mapa final'!$R$30),"")</f>
        <v/>
      </c>
      <c r="Y163" s="41"/>
      <c r="Z163" s="323"/>
      <c r="AA163" s="324"/>
      <c r="AB163" s="324"/>
      <c r="AC163" s="324"/>
      <c r="AD163" s="324"/>
      <c r="AE163" s="325"/>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309"/>
      <c r="C164" s="310"/>
      <c r="D164" s="311"/>
      <c r="E164" s="283"/>
      <c r="F164" s="279"/>
      <c r="G164" s="279"/>
      <c r="H164" s="279"/>
      <c r="I164" s="279"/>
      <c r="J164" s="230" t="str">
        <f ca="1">IF(AND('Mapa final'!$AB$31="Baja",'Mapa final'!$AD$31="Moderado"),CONCATENATE("R9C",'Mapa final'!$R$31),"")</f>
        <v/>
      </c>
      <c r="K164" s="231" t="str">
        <f>IF(AND('Mapa final'!$AB$32="Baja",'Mapa final'!$AD$32="Moderado"),CONCATENATE("R9C",'Mapa final'!$R$32),"")</f>
        <v/>
      </c>
      <c r="L164" s="232" t="str">
        <f>IF(AND('Mapa final'!$AB$33="Baja",'Mapa final'!$AD$33="Moderado"),CONCATENATE("R9C",'Mapa final'!$R$33),"")</f>
        <v/>
      </c>
      <c r="M164" s="221" t="str">
        <f ca="1">IF(AND('Mapa final'!$AB$31="Baja",'Mapa final'!$AD$31="Moderado"),CONCATENATE("R9C",'Mapa final'!$R$31),"")</f>
        <v/>
      </c>
      <c r="N164" s="222" t="str">
        <f>IF(AND('Mapa final'!$AB$32="Baja",'Mapa final'!$AD$32="Moderado"),CONCATENATE("R9C",'Mapa final'!$R$32),"")</f>
        <v/>
      </c>
      <c r="O164" s="223" t="str">
        <f>IF(AND('Mapa final'!$AB$33="Baja",'Mapa final'!$AD$33="Moderado"),CONCATENATE("R9C",'Mapa final'!$R$33),"")</f>
        <v/>
      </c>
      <c r="P164" s="221" t="str">
        <f ca="1">IF(AND('Mapa final'!$AB$31="Baja",'Mapa final'!$AD$31="Moderado"),CONCATENATE("R9C",'Mapa final'!$R$31),"")</f>
        <v/>
      </c>
      <c r="Q164" s="222" t="str">
        <f>IF(AND('Mapa final'!$AB$32="Baja",'Mapa final'!$AD$32="Moderado"),CONCATENATE("R9C",'Mapa final'!$R$32),"")</f>
        <v/>
      </c>
      <c r="R164" s="223" t="str">
        <f>IF(AND('Mapa final'!$AB$33="Baja",'Mapa final'!$AD$33="Moderado"),CONCATENATE("R9C",'Mapa final'!$R$33),"")</f>
        <v/>
      </c>
      <c r="S164" s="87" t="str">
        <f ca="1">IF(AND('Mapa final'!$AB$31="Baja",'Mapa final'!$AD$31="Mayor"),CONCATENATE("R9C",'Mapa final'!$R$31),"")</f>
        <v>R9C1</v>
      </c>
      <c r="T164" s="40" t="str">
        <f>IF(AND('Mapa final'!$AB$32="Baja",'Mapa final'!$AD$32="Mayor"),CONCATENATE("R9C",'Mapa final'!$R$32),"")</f>
        <v/>
      </c>
      <c r="U164" s="88" t="str">
        <f>IF(AND('Mapa final'!$AB$33="Baja",'Mapa final'!$AD$33="Mayor"),CONCATENATE("R9C",'Mapa final'!$R$33),"")</f>
        <v/>
      </c>
      <c r="V164" s="215" t="str">
        <f ca="1">IF(AND('Mapa final'!$AB$31="Baja",'Mapa final'!$AD$31="Catastrófico"),CONCATENATE("R9C",'Mapa final'!$R$31),"")</f>
        <v/>
      </c>
      <c r="W164" s="216" t="str">
        <f>IF(AND('Mapa final'!$AB$32="Baja",'Mapa final'!$AD$32="Catastrófico"),CONCATENATE("R9C",'Mapa final'!$R$32),"")</f>
        <v/>
      </c>
      <c r="X164" s="217" t="str">
        <f>IF(AND('Mapa final'!$AB$33="Baja",'Mapa final'!$AD$33="Catastrófico"),CONCATENATE("R9C",'Mapa final'!$R$33),"")</f>
        <v/>
      </c>
      <c r="Y164" s="41"/>
      <c r="Z164" s="323"/>
      <c r="AA164" s="324"/>
      <c r="AB164" s="324"/>
      <c r="AC164" s="324"/>
      <c r="AD164" s="324"/>
      <c r="AE164" s="325"/>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309"/>
      <c r="C165" s="310"/>
      <c r="D165" s="311"/>
      <c r="E165" s="283"/>
      <c r="F165" s="279"/>
      <c r="G165" s="279"/>
      <c r="H165" s="279"/>
      <c r="I165" s="279"/>
      <c r="J165" s="230" t="e">
        <f>IF(AND('Mapa final'!#REF!="Baja",'Mapa final'!#REF!="Moderado"),CONCATENATE("R10C",'Mapa final'!#REF!),"")</f>
        <v>#REF!</v>
      </c>
      <c r="K165" s="231" t="e">
        <f>IF(AND('Mapa final'!#REF!="Baja",'Mapa final'!#REF!="Moderado"),CONCATENATE("R10C",'Mapa final'!#REF!),"")</f>
        <v>#REF!</v>
      </c>
      <c r="L165" s="232" t="e">
        <f>IF(AND('Mapa final'!#REF!="Baja",'Mapa final'!#REF!="Moderado"),CONCATENATE("R10C",'Mapa final'!#REF!),"")</f>
        <v>#REF!</v>
      </c>
      <c r="M165" s="221" t="e">
        <f>IF(AND('Mapa final'!#REF!="Baja",'Mapa final'!#REF!="Moderado"),CONCATENATE("R10C",'Mapa final'!#REF!),"")</f>
        <v>#REF!</v>
      </c>
      <c r="N165" s="222" t="e">
        <f>IF(AND('Mapa final'!#REF!="Baja",'Mapa final'!#REF!="Moderado"),CONCATENATE("R10C",'Mapa final'!#REF!),"")</f>
        <v>#REF!</v>
      </c>
      <c r="O165" s="223" t="e">
        <f>IF(AND('Mapa final'!#REF!="Baja",'Mapa final'!#REF!="Moderado"),CONCATENATE("R10C",'Mapa final'!#REF!),"")</f>
        <v>#REF!</v>
      </c>
      <c r="P165" s="221" t="e">
        <f>IF(AND('Mapa final'!#REF!="Baja",'Mapa final'!#REF!="Moderado"),CONCATENATE("R10C",'Mapa final'!#REF!),"")</f>
        <v>#REF!</v>
      </c>
      <c r="Q165" s="222" t="e">
        <f>IF(AND('Mapa final'!#REF!="Baja",'Mapa final'!#REF!="Moderado"),CONCATENATE("R10C",'Mapa final'!#REF!),"")</f>
        <v>#REF!</v>
      </c>
      <c r="R165" s="223" t="e">
        <f>IF(AND('Mapa final'!#REF!="Baja",'Mapa final'!#REF!="Moderado"),CONCATENATE("R10C",'Mapa final'!#REF!),"")</f>
        <v>#REF!</v>
      </c>
      <c r="S165" s="87" t="e">
        <f>IF(AND('Mapa final'!#REF!="Baja",'Mapa final'!#REF!="Mayor"),CONCATENATE("R10C",'Mapa final'!#REF!),"")</f>
        <v>#REF!</v>
      </c>
      <c r="T165" s="40" t="e">
        <f>IF(AND('Mapa final'!#REF!="Baja",'Mapa final'!#REF!="Mayor"),CONCATENATE("R10C",'Mapa final'!#REF!),"")</f>
        <v>#REF!</v>
      </c>
      <c r="U165" s="88" t="e">
        <f>IF(AND('Mapa final'!#REF!="Baja",'Mapa final'!#REF!="Mayor"),CONCATENATE("R10C",'Mapa final'!#REF!),"")</f>
        <v>#REF!</v>
      </c>
      <c r="V165" s="215" t="e">
        <f>IF(AND('Mapa final'!#REF!="Baja",'Mapa final'!#REF!="Catastrófico"),CONCATENATE("R10C",'Mapa final'!#REF!),"")</f>
        <v>#REF!</v>
      </c>
      <c r="W165" s="216" t="e">
        <f>IF(AND('Mapa final'!#REF!="Baja",'Mapa final'!#REF!="Catastrófico"),CONCATENATE("R10C",'Mapa final'!#REF!),"")</f>
        <v>#REF!</v>
      </c>
      <c r="X165" s="217" t="e">
        <f>IF(AND('Mapa final'!#REF!="Baja",'Mapa final'!#REF!="Catastrófico"),CONCATENATE("R10C",'Mapa final'!#REF!),"")</f>
        <v>#REF!</v>
      </c>
      <c r="Y165" s="41"/>
      <c r="Z165" s="323"/>
      <c r="AA165" s="324"/>
      <c r="AB165" s="324"/>
      <c r="AC165" s="324"/>
      <c r="AD165" s="324"/>
      <c r="AE165" s="325"/>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309"/>
      <c r="C166" s="310"/>
      <c r="D166" s="311"/>
      <c r="E166" s="283"/>
      <c r="F166" s="279"/>
      <c r="G166" s="279"/>
      <c r="H166" s="279"/>
      <c r="I166" s="279"/>
      <c r="J166" s="230" t="str">
        <f ca="1">IF(AND('Mapa final'!$AB$34="Baja",'Mapa final'!$AD$34="Moderado"),CONCATENATE("R11C",'Mapa final'!$R$34),"")</f>
        <v/>
      </c>
      <c r="K166" s="231" t="str">
        <f>IF(AND('Mapa final'!$AB$35="Baja",'Mapa final'!$AD$35="Moderado"),CONCATENATE("R11C",'Mapa final'!$R$35),"")</f>
        <v/>
      </c>
      <c r="L166" s="232" t="str">
        <f>IF(AND('Mapa final'!$AB$36="Baja",'Mapa final'!$AD$36="Moderado"),CONCATENATE("R11C",'Mapa final'!$R$36),"")</f>
        <v/>
      </c>
      <c r="M166" s="221" t="str">
        <f ca="1">IF(AND('Mapa final'!$AB$34="Baja",'Mapa final'!$AD$34="Moderado"),CONCATENATE("R11C",'Mapa final'!$R$34),"")</f>
        <v/>
      </c>
      <c r="N166" s="222" t="str">
        <f>IF(AND('Mapa final'!$AB$35="Baja",'Mapa final'!$AD$35="Moderado"),CONCATENATE("R11C",'Mapa final'!$R$35),"")</f>
        <v/>
      </c>
      <c r="O166" s="223" t="str">
        <f>IF(AND('Mapa final'!$AB$36="Baja",'Mapa final'!$AD$36="Moderado"),CONCATENATE("R11C",'Mapa final'!$R$36),"")</f>
        <v/>
      </c>
      <c r="P166" s="221" t="str">
        <f ca="1">IF(AND('Mapa final'!$AB$34="Baja",'Mapa final'!$AD$34="Moderado"),CONCATENATE("R11C",'Mapa final'!$R$34),"")</f>
        <v/>
      </c>
      <c r="Q166" s="222" t="str">
        <f>IF(AND('Mapa final'!$AB$35="Baja",'Mapa final'!$AD$35="Moderado"),CONCATENATE("R11C",'Mapa final'!$R$35),"")</f>
        <v/>
      </c>
      <c r="R166" s="223" t="str">
        <f>IF(AND('Mapa final'!$AB$36="Baja",'Mapa final'!$AD$36="Moderado"),CONCATENATE("R11C",'Mapa final'!$R$36),"")</f>
        <v/>
      </c>
      <c r="S166" s="87" t="str">
        <f ca="1">IF(AND('Mapa final'!$AB$34="Baja",'Mapa final'!$AD$34="Mayor"),CONCATENATE("R11C",'Mapa final'!$R$34),"")</f>
        <v/>
      </c>
      <c r="T166" s="40" t="str">
        <f>IF(AND('Mapa final'!$AB$35="Baja",'Mapa final'!$AD$35="Mayor"),CONCATENATE("R11C",'Mapa final'!$R$35),"")</f>
        <v/>
      </c>
      <c r="U166" s="88" t="str">
        <f>IF(AND('Mapa final'!$AB$36="Baja",'Mapa final'!$AD$36="Mayor"),CONCATENATE("R11C",'Mapa final'!$R$36),"")</f>
        <v/>
      </c>
      <c r="V166" s="215" t="str">
        <f ca="1">IF(AND('Mapa final'!$AB$34="Baja",'Mapa final'!$AD$34="Catastrófico"),CONCATENATE("R11C",'Mapa final'!$R$34),"")</f>
        <v/>
      </c>
      <c r="W166" s="216" t="str">
        <f>IF(AND('Mapa final'!$AB$35="Baja",'Mapa final'!$AD$35="Catastrófico"),CONCATENATE("R11C",'Mapa final'!$R$35),"")</f>
        <v/>
      </c>
      <c r="X166" s="217" t="str">
        <f>IF(AND('Mapa final'!$AB$36="Baja",'Mapa final'!$AD$36="Catastrófico"),CONCATENATE("R11C",'Mapa final'!$R$36),"")</f>
        <v/>
      </c>
      <c r="Y166" s="41"/>
      <c r="Z166" s="323"/>
      <c r="AA166" s="324"/>
      <c r="AB166" s="324"/>
      <c r="AC166" s="324"/>
      <c r="AD166" s="324"/>
      <c r="AE166" s="325"/>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309"/>
      <c r="C167" s="310"/>
      <c r="D167" s="311"/>
      <c r="E167" s="283"/>
      <c r="F167" s="279"/>
      <c r="G167" s="279"/>
      <c r="H167" s="279"/>
      <c r="I167" s="279"/>
      <c r="J167" s="230" t="str">
        <f ca="1">IF(AND('Mapa final'!$AB$37="Baja",'Mapa final'!$AD$37="Moderado"),CONCATENATE("R12C",'Mapa final'!$R$37),"")</f>
        <v>R12C1</v>
      </c>
      <c r="K167" s="231" t="str">
        <f>IF(AND('Mapa final'!$AB$38="Baja",'Mapa final'!$AD$38="Moderado"),CONCATENATE("R12C",'Mapa final'!$R$38),"")</f>
        <v/>
      </c>
      <c r="L167" s="232" t="str">
        <f>IF(AND('Mapa final'!$AB$39="Baja",'Mapa final'!$AD$39="Moderado"),CONCATENATE("R12C",'Mapa final'!$R$39),"")</f>
        <v/>
      </c>
      <c r="M167" s="221" t="str">
        <f ca="1">IF(AND('Mapa final'!$AB$37="Baja",'Mapa final'!$AD$37="Moderado"),CONCATENATE("R12C",'Mapa final'!$R$37),"")</f>
        <v>R12C1</v>
      </c>
      <c r="N167" s="222" t="str">
        <f>IF(AND('Mapa final'!$AB$38="Baja",'Mapa final'!$AD$38="Moderado"),CONCATENATE("R12C",'Mapa final'!$R$38),"")</f>
        <v/>
      </c>
      <c r="O167" s="223" t="str">
        <f>IF(AND('Mapa final'!$AB$39="Baja",'Mapa final'!$AD$39="Moderado"),CONCATENATE("R12C",'Mapa final'!$R$39),"")</f>
        <v/>
      </c>
      <c r="P167" s="221" t="str">
        <f ca="1">IF(AND('Mapa final'!$AB$37="Baja",'Mapa final'!$AD$37="Moderado"),CONCATENATE("R12C",'Mapa final'!$R$37),"")</f>
        <v>R12C1</v>
      </c>
      <c r="Q167" s="222" t="str">
        <f>IF(AND('Mapa final'!$AB$38="Baja",'Mapa final'!$AD$38="Moderado"),CONCATENATE("R12C",'Mapa final'!$R$38),"")</f>
        <v/>
      </c>
      <c r="R167" s="223" t="str">
        <f>IF(AND('Mapa final'!$AB$39="Baja",'Mapa final'!$AD$39="Moderado"),CONCATENATE("R12C",'Mapa final'!$R$39),"")</f>
        <v/>
      </c>
      <c r="S167" s="87" t="str">
        <f ca="1">IF(AND('Mapa final'!$AB$37="Baja",'Mapa final'!$AD$37="Mayor"),CONCATENATE("R12C",'Mapa final'!$R$37),"")</f>
        <v/>
      </c>
      <c r="T167" s="40" t="str">
        <f>IF(AND('Mapa final'!$AB$38="Baja",'Mapa final'!$AD$38="Mayor"),CONCATENATE("R12C",'Mapa final'!$R$38),"")</f>
        <v/>
      </c>
      <c r="U167" s="88" t="str">
        <f>IF(AND('Mapa final'!$AB$39="Baja",'Mapa final'!$AD$39="Mayor"),CONCATENATE("R12C",'Mapa final'!$R$39),"")</f>
        <v/>
      </c>
      <c r="V167" s="215" t="str">
        <f ca="1">IF(AND('Mapa final'!$AB$37="Baja",'Mapa final'!$AD$37="Catastrófico"),CONCATENATE("R12C",'Mapa final'!$R$37),"")</f>
        <v/>
      </c>
      <c r="W167" s="216" t="str">
        <f>IF(AND('Mapa final'!$AB$38="Baja",'Mapa final'!$AD$38="Catastrófico"),CONCATENATE("R12C",'Mapa final'!$R$38),"")</f>
        <v/>
      </c>
      <c r="X167" s="217" t="str">
        <f>IF(AND('Mapa final'!$AB$39="Baja",'Mapa final'!$AD$39="Catastrófico"),CONCATENATE("R12C",'Mapa final'!$R$39),"")</f>
        <v/>
      </c>
      <c r="Y167" s="41"/>
      <c r="Z167" s="323"/>
      <c r="AA167" s="324"/>
      <c r="AB167" s="324"/>
      <c r="AC167" s="324"/>
      <c r="AD167" s="324"/>
      <c r="AE167" s="325"/>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309"/>
      <c r="C168" s="310"/>
      <c r="D168" s="311"/>
      <c r="E168" s="283"/>
      <c r="F168" s="279"/>
      <c r="G168" s="279"/>
      <c r="H168" s="279"/>
      <c r="I168" s="279"/>
      <c r="J168" s="230" t="str">
        <f ca="1">IF(AND('Mapa final'!$AB$40="Baja",'Mapa final'!$AD$40="Moderado"),CONCATENATE("R13C",'Mapa final'!$R$40),"")</f>
        <v/>
      </c>
      <c r="K168" s="231" t="str">
        <f>IF(AND('Mapa final'!$AB$41="Baja",'Mapa final'!$AD$41="Moderado"),CONCATENATE("R13C",'Mapa final'!$R$41),"")</f>
        <v/>
      </c>
      <c r="L168" s="232" t="str">
        <f>IF(AND('Mapa final'!$AB$42="Baja",'Mapa final'!$AD$42="Moderado"),CONCATENATE("R13C",'Mapa final'!$R$42),"")</f>
        <v/>
      </c>
      <c r="M168" s="221" t="str">
        <f ca="1">IF(AND('Mapa final'!$AB$40="Baja",'Mapa final'!$AD$40="Moderado"),CONCATENATE("R13C",'Mapa final'!$R$40),"")</f>
        <v/>
      </c>
      <c r="N168" s="222" t="str">
        <f>IF(AND('Mapa final'!$AB$41="Baja",'Mapa final'!$AD$41="Moderado"),CONCATENATE("R13C",'Mapa final'!$R$41),"")</f>
        <v/>
      </c>
      <c r="O168" s="223" t="str">
        <f>IF(AND('Mapa final'!$AB$42="Baja",'Mapa final'!$AD$42="Moderado"),CONCATENATE("R13C",'Mapa final'!$R$42),"")</f>
        <v/>
      </c>
      <c r="P168" s="221" t="str">
        <f ca="1">IF(AND('Mapa final'!$AB$40="Baja",'Mapa final'!$AD$40="Moderado"),CONCATENATE("R13C",'Mapa final'!$R$40),"")</f>
        <v/>
      </c>
      <c r="Q168" s="222" t="str">
        <f>IF(AND('Mapa final'!$AB$41="Baja",'Mapa final'!$AD$41="Moderado"),CONCATENATE("R13C",'Mapa final'!$R$41),"")</f>
        <v/>
      </c>
      <c r="R168" s="223" t="str">
        <f>IF(AND('Mapa final'!$AB$42="Baja",'Mapa final'!$AD$42="Moderado"),CONCATENATE("R13C",'Mapa final'!$R$42),"")</f>
        <v/>
      </c>
      <c r="S168" s="87" t="str">
        <f ca="1">IF(AND('Mapa final'!$AB$40="Baja",'Mapa final'!$AD$40="Mayor"),CONCATENATE("R13C",'Mapa final'!$R$40),"")</f>
        <v/>
      </c>
      <c r="T168" s="40" t="str">
        <f>IF(AND('Mapa final'!$AB$41="Baja",'Mapa final'!$AD$41="Mayor"),CONCATENATE("R13C",'Mapa final'!$R$41),"")</f>
        <v/>
      </c>
      <c r="U168" s="88" t="str">
        <f>IF(AND('Mapa final'!$AB$42="Baja",'Mapa final'!$AD$42="Mayor"),CONCATENATE("R13C",'Mapa final'!$R$42),"")</f>
        <v/>
      </c>
      <c r="V168" s="215" t="str">
        <f ca="1">IF(AND('Mapa final'!$AB$40="Baja",'Mapa final'!$AD$40="Catastrófico"),CONCATENATE("R13C",'Mapa final'!$R$40),"")</f>
        <v/>
      </c>
      <c r="W168" s="216" t="str">
        <f>IF(AND('Mapa final'!$AB$41="Baja",'Mapa final'!$AD$41="Catastrófico"),CONCATENATE("R13C",'Mapa final'!$R$41),"")</f>
        <v/>
      </c>
      <c r="X168" s="217" t="str">
        <f>IF(AND('Mapa final'!$AB$42="Baja",'Mapa final'!$AD$42="Catastrófico"),CONCATENATE("R13C",'Mapa final'!$R$42),"")</f>
        <v/>
      </c>
      <c r="Y168" s="41"/>
      <c r="Z168" s="323"/>
      <c r="AA168" s="324"/>
      <c r="AB168" s="324"/>
      <c r="AC168" s="324"/>
      <c r="AD168" s="324"/>
      <c r="AE168" s="325"/>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309"/>
      <c r="C169" s="310"/>
      <c r="D169" s="311"/>
      <c r="E169" s="283"/>
      <c r="F169" s="279"/>
      <c r="G169" s="279"/>
      <c r="H169" s="279"/>
      <c r="I169" s="279"/>
      <c r="J169" s="230" t="str">
        <f ca="1">IF(AND('Mapa final'!$AB$43="Baja",'Mapa final'!$AD$43="Moderado"),CONCATENATE("R14C",'Mapa final'!$R$43),"")</f>
        <v>R14C1</v>
      </c>
      <c r="K169" s="231" t="str">
        <f>IF(AND('Mapa final'!$AB$44="Baja",'Mapa final'!$AD$44="Moderado"),CONCATENATE("R14C",'Mapa final'!$R$44),"")</f>
        <v/>
      </c>
      <c r="L169" s="232" t="str">
        <f>IF(AND('Mapa final'!$AB$45="Baja",'Mapa final'!$AD$45="Moderado"),CONCATENATE("R14C",'Mapa final'!$R$45),"")</f>
        <v/>
      </c>
      <c r="M169" s="221" t="str">
        <f ca="1">IF(AND('Mapa final'!$AB$43="Baja",'Mapa final'!$AD$43="Moderado"),CONCATENATE("R14C",'Mapa final'!$R$43),"")</f>
        <v>R14C1</v>
      </c>
      <c r="N169" s="222" t="str">
        <f>IF(AND('Mapa final'!$AB$44="Baja",'Mapa final'!$AD$44="Moderado"),CONCATENATE("R14C",'Mapa final'!$R$44),"")</f>
        <v/>
      </c>
      <c r="O169" s="223" t="str">
        <f>IF(AND('Mapa final'!$AB$45="Baja",'Mapa final'!$AD$45="Moderado"),CONCATENATE("R14C",'Mapa final'!$R$45),"")</f>
        <v/>
      </c>
      <c r="P169" s="221" t="str">
        <f ca="1">IF(AND('Mapa final'!$AB$43="Baja",'Mapa final'!$AD$43="Moderado"),CONCATENATE("R14C",'Mapa final'!$R$43),"")</f>
        <v>R14C1</v>
      </c>
      <c r="Q169" s="222" t="str">
        <f>IF(AND('Mapa final'!$AB$44="Baja",'Mapa final'!$AD$44="Moderado"),CONCATENATE("R14C",'Mapa final'!$R$44),"")</f>
        <v/>
      </c>
      <c r="R169" s="223" t="str">
        <f>IF(AND('Mapa final'!$AB$45="Baja",'Mapa final'!$AD$45="Moderado"),CONCATENATE("R14C",'Mapa final'!$R$45),"")</f>
        <v/>
      </c>
      <c r="S169" s="87" t="str">
        <f ca="1">IF(AND('Mapa final'!$AB$43="Baja",'Mapa final'!$AD$43="Mayor"),CONCATENATE("R14C",'Mapa final'!$R$43),"")</f>
        <v/>
      </c>
      <c r="T169" s="40" t="str">
        <f>IF(AND('Mapa final'!$AB$44="Baja",'Mapa final'!$AD$44="Mayor"),CONCATENATE("R14C",'Mapa final'!$R$44),"")</f>
        <v/>
      </c>
      <c r="U169" s="88" t="str">
        <f>IF(AND('Mapa final'!$AB$45="Baja",'Mapa final'!$AD$45="Mayor"),CONCATENATE("R14C",'Mapa final'!$R$45),"")</f>
        <v/>
      </c>
      <c r="V169" s="215" t="str">
        <f ca="1">IF(AND('Mapa final'!$AB$43="Baja",'Mapa final'!$AD$43="Catastrófico"),CONCATENATE("R14C",'Mapa final'!$R$43),"")</f>
        <v/>
      </c>
      <c r="W169" s="216" t="str">
        <f>IF(AND('Mapa final'!$AB$44="Baja",'Mapa final'!$AD$44="Catastrófico"),CONCATENATE("R14C",'Mapa final'!$R$44),"")</f>
        <v/>
      </c>
      <c r="X169" s="217" t="str">
        <f>IF(AND('Mapa final'!$AB$45="Baja",'Mapa final'!$AD$45="Catastrófico"),CONCATENATE("R14C",'Mapa final'!$R$45),"")</f>
        <v/>
      </c>
      <c r="Y169" s="41"/>
      <c r="Z169" s="323"/>
      <c r="AA169" s="324"/>
      <c r="AB169" s="324"/>
      <c r="AC169" s="324"/>
      <c r="AD169" s="324"/>
      <c r="AE169" s="325"/>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309"/>
      <c r="C170" s="310"/>
      <c r="D170" s="311"/>
      <c r="E170" s="283"/>
      <c r="F170" s="279"/>
      <c r="G170" s="279"/>
      <c r="H170" s="279"/>
      <c r="I170" s="279"/>
      <c r="J170" s="230" t="str">
        <f ca="1">IF(AND('Mapa final'!$AB$46="Baja",'Mapa final'!$AD$46="Moderado"),CONCATENATE("R15C",'Mapa final'!$R$46),"")</f>
        <v/>
      </c>
      <c r="K170" s="231" t="str">
        <f>IF(AND('Mapa final'!$AB$47="Baja",'Mapa final'!$AD$47="Moderado"),CONCATENATE("R15C",'Mapa final'!$R$47),"")</f>
        <v/>
      </c>
      <c r="L170" s="232" t="str">
        <f>IF(AND('Mapa final'!$AB$48="Baja",'Mapa final'!$AD$48="Moderado"),CONCATENATE("R15C",'Mapa final'!$R$48),"")</f>
        <v/>
      </c>
      <c r="M170" s="221" t="str">
        <f ca="1">IF(AND('Mapa final'!$AB$46="Baja",'Mapa final'!$AD$46="Moderado"),CONCATENATE("R15C",'Mapa final'!$R$46),"")</f>
        <v/>
      </c>
      <c r="N170" s="222" t="str">
        <f>IF(AND('Mapa final'!$AB$47="Baja",'Mapa final'!$AD$47="Moderado"),CONCATENATE("R15C",'Mapa final'!$R$47),"")</f>
        <v/>
      </c>
      <c r="O170" s="223" t="str">
        <f>IF(AND('Mapa final'!$AB$48="Baja",'Mapa final'!$AD$48="Moderado"),CONCATENATE("R15C",'Mapa final'!$R$48),"")</f>
        <v/>
      </c>
      <c r="P170" s="221" t="str">
        <f ca="1">IF(AND('Mapa final'!$AB$46="Baja",'Mapa final'!$AD$46="Moderado"),CONCATENATE("R15C",'Mapa final'!$R$46),"")</f>
        <v/>
      </c>
      <c r="Q170" s="222" t="str">
        <f>IF(AND('Mapa final'!$AB$47="Baja",'Mapa final'!$AD$47="Moderado"),CONCATENATE("R15C",'Mapa final'!$R$47),"")</f>
        <v/>
      </c>
      <c r="R170" s="223" t="str">
        <f>IF(AND('Mapa final'!$AB$48="Baja",'Mapa final'!$AD$48="Moderado"),CONCATENATE("R15C",'Mapa final'!$R$48),"")</f>
        <v/>
      </c>
      <c r="S170" s="87" t="str">
        <f ca="1">IF(AND('Mapa final'!$AB$46="Baja",'Mapa final'!$AD$46="Mayor"),CONCATENATE("R15C",'Mapa final'!$R$46),"")</f>
        <v/>
      </c>
      <c r="T170" s="40" t="str">
        <f>IF(AND('Mapa final'!$AB$47="Baja",'Mapa final'!$AD$47="Mayor"),CONCATENATE("R15C",'Mapa final'!$R$47),"")</f>
        <v/>
      </c>
      <c r="U170" s="88" t="str">
        <f>IF(AND('Mapa final'!$AB$48="Baja",'Mapa final'!$AD$48="Mayor"),CONCATENATE("R15C",'Mapa final'!$R$48),"")</f>
        <v/>
      </c>
      <c r="V170" s="215" t="str">
        <f ca="1">IF(AND('Mapa final'!$AB$46="Baja",'Mapa final'!$AD$46="Catastrófico"),CONCATENATE("R15C",'Mapa final'!$R$46),"")</f>
        <v/>
      </c>
      <c r="W170" s="216" t="str">
        <f>IF(AND('Mapa final'!$AB$47="Baja",'Mapa final'!$AD$47="Catastrófico"),CONCATENATE("R15C",'Mapa final'!$R$47),"")</f>
        <v/>
      </c>
      <c r="X170" s="217" t="str">
        <f>IF(AND('Mapa final'!$AB$48="Baja",'Mapa final'!$AD$48="Catastrófico"),CONCATENATE("R15C",'Mapa final'!$R$48),"")</f>
        <v/>
      </c>
      <c r="Y170" s="41"/>
      <c r="Z170" s="323"/>
      <c r="AA170" s="324"/>
      <c r="AB170" s="324"/>
      <c r="AC170" s="324"/>
      <c r="AD170" s="324"/>
      <c r="AE170" s="325"/>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309"/>
      <c r="C171" s="310"/>
      <c r="D171" s="311"/>
      <c r="E171" s="283"/>
      <c r="F171" s="279"/>
      <c r="G171" s="279"/>
      <c r="H171" s="279"/>
      <c r="I171" s="279"/>
      <c r="J171" s="230" t="str">
        <f ca="1">IF(AND('Mapa final'!$AB$49="Baja",'Mapa final'!$AD$49="Moderado"),CONCATENATE("R16C",'Mapa final'!$R$49),"")</f>
        <v/>
      </c>
      <c r="K171" s="231" t="str">
        <f>IF(AND('Mapa final'!$AB$50="Baja",'Mapa final'!$AD$50="Moderado"),CONCATENATE("R16C",'Mapa final'!$R$50),"")</f>
        <v>R16C2</v>
      </c>
      <c r="L171" s="232" t="str">
        <f>IF(AND('Mapa final'!$AB$51="Baja",'Mapa final'!$AD$51="Moderado"),CONCATENATE("R16C",'Mapa final'!$R$51),"")</f>
        <v/>
      </c>
      <c r="M171" s="221" t="str">
        <f ca="1">IF(AND('Mapa final'!$AB$49="Baja",'Mapa final'!$AD$49="Moderado"),CONCATENATE("R16C",'Mapa final'!$R$49),"")</f>
        <v/>
      </c>
      <c r="N171" s="222" t="str">
        <f>IF(AND('Mapa final'!$AB$50="Baja",'Mapa final'!$AD$50="Moderado"),CONCATENATE("R16C",'Mapa final'!$R$50),"")</f>
        <v>R16C2</v>
      </c>
      <c r="O171" s="223" t="str">
        <f>IF(AND('Mapa final'!$AB$51="Baja",'Mapa final'!$AD$51="Moderado"),CONCATENATE("R16C",'Mapa final'!$R$51),"")</f>
        <v/>
      </c>
      <c r="P171" s="221" t="str">
        <f ca="1">IF(AND('Mapa final'!$AB$49="Baja",'Mapa final'!$AD$49="Moderado"),CONCATENATE("R16C",'Mapa final'!$R$49),"")</f>
        <v/>
      </c>
      <c r="Q171" s="222" t="str">
        <f>IF(AND('Mapa final'!$AB$50="Baja",'Mapa final'!$AD$50="Moderado"),CONCATENATE("R16C",'Mapa final'!$R$50),"")</f>
        <v>R16C2</v>
      </c>
      <c r="R171" s="223" t="str">
        <f>IF(AND('Mapa final'!$AB$51="Baja",'Mapa final'!$AD$51="Moderado"),CONCATENATE("R16C",'Mapa final'!$R$51),"")</f>
        <v/>
      </c>
      <c r="S171" s="87" t="str">
        <f ca="1">IF(AND('Mapa final'!$AB$49="Baja",'Mapa final'!$AD$49="Mayor"),CONCATENATE("R16C",'Mapa final'!$R$49),"")</f>
        <v/>
      </c>
      <c r="T171" s="40" t="str">
        <f>IF(AND('Mapa final'!$AB$50="Baja",'Mapa final'!$AD$50="Mayor"),CONCATENATE("R16C",'Mapa final'!$R$50),"")</f>
        <v/>
      </c>
      <c r="U171" s="88" t="str">
        <f>IF(AND('Mapa final'!$AB$51="Baja",'Mapa final'!$AD$51="Mayor"),CONCATENATE("R16C",'Mapa final'!$R$51),"")</f>
        <v/>
      </c>
      <c r="V171" s="215" t="str">
        <f ca="1">IF(AND('Mapa final'!$AB$49="Baja",'Mapa final'!$AD$49="Catastrófico"),CONCATENATE("R16C",'Mapa final'!$R$49),"")</f>
        <v/>
      </c>
      <c r="W171" s="216" t="str">
        <f>IF(AND('Mapa final'!$AB$50="Baja",'Mapa final'!$AD$50="Catastrófico"),CONCATENATE("R16C",'Mapa final'!$R$50),"")</f>
        <v/>
      </c>
      <c r="X171" s="217" t="str">
        <f>IF(AND('Mapa final'!$AB$51="Baja",'Mapa final'!$AD$51="Catastrófico"),CONCATENATE("R16C",'Mapa final'!$R$51),"")</f>
        <v/>
      </c>
      <c r="Y171" s="41"/>
      <c r="Z171" s="323"/>
      <c r="AA171" s="324"/>
      <c r="AB171" s="324"/>
      <c r="AC171" s="324"/>
      <c r="AD171" s="324"/>
      <c r="AE171" s="325"/>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309"/>
      <c r="C172" s="310"/>
      <c r="D172" s="311"/>
      <c r="E172" s="283"/>
      <c r="F172" s="279"/>
      <c r="G172" s="279"/>
      <c r="H172" s="279"/>
      <c r="I172" s="279"/>
      <c r="J172" s="230" t="str">
        <f ca="1">IF(AND('Mapa final'!$AB$52="Baja",'Mapa final'!$AD$52="Moderado"),CONCATENATE("R17",'Mapa final'!$R$52),"")</f>
        <v/>
      </c>
      <c r="K172" s="231" t="str">
        <f>IF(AND('Mapa final'!$AB$53="Baja",'Mapa final'!$AD$53="Moderado"),CONCATENATE("R17C",'Mapa final'!$R$53),"")</f>
        <v/>
      </c>
      <c r="L172" s="232" t="str">
        <f>IF(AND('Mapa final'!$AB$54="Baja",'Mapa final'!$AD$54="Moderado"),CONCATENATE("R17C",'Mapa final'!$R$54),"")</f>
        <v/>
      </c>
      <c r="M172" s="221" t="str">
        <f ca="1">IF(AND('Mapa final'!$AB$52="Baja",'Mapa final'!$AD$52="Moderado"),CONCATENATE("R17",'Mapa final'!$R$52),"")</f>
        <v/>
      </c>
      <c r="N172" s="222" t="str">
        <f>IF(AND('Mapa final'!$AB$53="Baja",'Mapa final'!$AD$53="Moderado"),CONCATENATE("R17C",'Mapa final'!$R$53),"")</f>
        <v/>
      </c>
      <c r="O172" s="223" t="str">
        <f>IF(AND('Mapa final'!$AB$54="Baja",'Mapa final'!$AD$54="Moderado"),CONCATENATE("R17C",'Mapa final'!$R$54),"")</f>
        <v/>
      </c>
      <c r="P172" s="221" t="str">
        <f ca="1">IF(AND('Mapa final'!$AB$52="Baja",'Mapa final'!$AD$52="Moderado"),CONCATENATE("R17",'Mapa final'!$R$52),"")</f>
        <v/>
      </c>
      <c r="Q172" s="222" t="str">
        <f>IF(AND('Mapa final'!$AB$53="Baja",'Mapa final'!$AD$53="Moderado"),CONCATENATE("R17C",'Mapa final'!$R$53),"")</f>
        <v/>
      </c>
      <c r="R172" s="223" t="str">
        <f>IF(AND('Mapa final'!$AB$54="Baja",'Mapa final'!$AD$54="Moderado"),CONCATENATE("R17C",'Mapa final'!$R$54),"")</f>
        <v/>
      </c>
      <c r="S172" s="87" t="str">
        <f ca="1">IF(AND('Mapa final'!$AB$52="Baja",'Mapa final'!$AD$52="Mayor"),CONCATENATE("R17",'Mapa final'!$R$52),"")</f>
        <v/>
      </c>
      <c r="T172" s="40" t="str">
        <f>IF(AND('Mapa final'!$AB$53="Baja",'Mapa final'!$AD$53="Mayor"),CONCATENATE("R17C",'Mapa final'!$R$53),"")</f>
        <v/>
      </c>
      <c r="U172" s="88" t="str">
        <f>IF(AND('Mapa final'!$AB$54="Baja",'Mapa final'!$AD$54="Mayor"),CONCATENATE("R17C",'Mapa final'!$R$54),"")</f>
        <v/>
      </c>
      <c r="V172" s="215" t="str">
        <f ca="1">IF(AND('Mapa final'!$AB$52="Baja",'Mapa final'!$AD$52="Catastrófico"),CONCATENATE("R17",'Mapa final'!$R$52),"")</f>
        <v/>
      </c>
      <c r="W172" s="216" t="str">
        <f>IF(AND('Mapa final'!$AB$53="Baja",'Mapa final'!$AD$53="Catastrófico"),CONCATENATE("R17C",'Mapa final'!$R$53),"")</f>
        <v/>
      </c>
      <c r="X172" s="217" t="str">
        <f>IF(AND('Mapa final'!$AB$54="Baja",'Mapa final'!$AD$54="Catastrófico"),CONCATENATE("R17C",'Mapa final'!$R$54),"")</f>
        <v/>
      </c>
      <c r="Y172" s="41"/>
      <c r="Z172" s="323"/>
      <c r="AA172" s="324"/>
      <c r="AB172" s="324"/>
      <c r="AC172" s="324"/>
      <c r="AD172" s="324"/>
      <c r="AE172" s="325"/>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309"/>
      <c r="C173" s="310"/>
      <c r="D173" s="311"/>
      <c r="E173" s="283"/>
      <c r="F173" s="279"/>
      <c r="G173" s="279"/>
      <c r="H173" s="279"/>
      <c r="I173" s="279"/>
      <c r="J173" s="230" t="str">
        <f ca="1">IF(AND('Mapa final'!$AB$55="Baja",'Mapa final'!$AD$55="Moderado"),CONCATENATE("R18C",'Mapa final'!$R$55),"")</f>
        <v/>
      </c>
      <c r="K173" s="231" t="str">
        <f>IF(AND('Mapa final'!$AB$56="Baja",'Mapa final'!$AD$56="Moderado"),CONCATENATE("R18C",'Mapa final'!$R$56),"")</f>
        <v/>
      </c>
      <c r="L173" s="232" t="str">
        <f>IF(AND('Mapa final'!$AB$57="Baja",'Mapa final'!$AD$57="Moderado"),CONCATENATE("R18C",'Mapa final'!$R$57),"")</f>
        <v/>
      </c>
      <c r="M173" s="221" t="str">
        <f ca="1">IF(AND('Mapa final'!$AB$55="Baja",'Mapa final'!$AD$55="Moderado"),CONCATENATE("R18C",'Mapa final'!$R$55),"")</f>
        <v/>
      </c>
      <c r="N173" s="222" t="str">
        <f>IF(AND('Mapa final'!$AB$56="Baja",'Mapa final'!$AD$56="Moderado"),CONCATENATE("R18C",'Mapa final'!$R$56),"")</f>
        <v/>
      </c>
      <c r="O173" s="223" t="str">
        <f>IF(AND('Mapa final'!$AB$57="Baja",'Mapa final'!$AD$57="Moderado"),CONCATENATE("R18C",'Mapa final'!$R$57),"")</f>
        <v/>
      </c>
      <c r="P173" s="221" t="str">
        <f ca="1">IF(AND('Mapa final'!$AB$55="Baja",'Mapa final'!$AD$55="Moderado"),CONCATENATE("R18C",'Mapa final'!$R$55),"")</f>
        <v/>
      </c>
      <c r="Q173" s="222" t="str">
        <f>IF(AND('Mapa final'!$AB$56="Baja",'Mapa final'!$AD$56="Moderado"),CONCATENATE("R18C",'Mapa final'!$R$56),"")</f>
        <v/>
      </c>
      <c r="R173" s="223" t="str">
        <f>IF(AND('Mapa final'!$AB$57="Baja",'Mapa final'!$AD$57="Moderado"),CONCATENATE("R18C",'Mapa final'!$R$57),"")</f>
        <v/>
      </c>
      <c r="S173" s="87" t="str">
        <f ca="1">IF(AND('Mapa final'!$AB$55="Baja",'Mapa final'!$AD$55="Mayor"),CONCATENATE("R18C",'Mapa final'!$R$55),"")</f>
        <v>R18C1</v>
      </c>
      <c r="T173" s="40" t="str">
        <f>IF(AND('Mapa final'!$AB$56="Baja",'Mapa final'!$AD$56="Mayor"),CONCATENATE("R18C",'Mapa final'!$R$56),"")</f>
        <v/>
      </c>
      <c r="U173" s="88" t="str">
        <f>IF(AND('Mapa final'!$AB$57="Baja",'Mapa final'!$AD$57="Mayor"),CONCATENATE("R18C",'Mapa final'!$R$57),"")</f>
        <v/>
      </c>
      <c r="V173" s="215" t="str">
        <f ca="1">IF(AND('Mapa final'!$AB$55="Baja",'Mapa final'!$AD$55="Catastrófico"),CONCATENATE("R18C",'Mapa final'!$R$55),"")</f>
        <v/>
      </c>
      <c r="W173" s="216" t="str">
        <f>IF(AND('Mapa final'!$AB$56="Baja",'Mapa final'!$AD$56="Catastrófico"),CONCATENATE("R18C",'Mapa final'!$R$56),"")</f>
        <v/>
      </c>
      <c r="X173" s="217" t="str">
        <f>IF(AND('Mapa final'!$AB$57="Baja",'Mapa final'!$AD$57="Catastrófico"),CONCATENATE("R18C",'Mapa final'!$R$57),"")</f>
        <v/>
      </c>
      <c r="Y173" s="41"/>
      <c r="Z173" s="323"/>
      <c r="AA173" s="324"/>
      <c r="AB173" s="324"/>
      <c r="AC173" s="324"/>
      <c r="AD173" s="324"/>
      <c r="AE173" s="325"/>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309"/>
      <c r="C174" s="310"/>
      <c r="D174" s="311"/>
      <c r="E174" s="283"/>
      <c r="F174" s="279"/>
      <c r="G174" s="279"/>
      <c r="H174" s="279"/>
      <c r="I174" s="279"/>
      <c r="J174" s="230" t="str">
        <f ca="1">IF(AND('Mapa final'!$AB$58="Baja",'Mapa final'!$AD$58="Moderado"),CONCATENATE("R19C",'Mapa final'!$R$58),"")</f>
        <v/>
      </c>
      <c r="K174" s="231" t="str">
        <f>IF(AND('Mapa final'!$AB$59="Baja",'Mapa final'!$AD$59="Moderado"),CONCATENATE("R19C",'Mapa final'!$R$59),"")</f>
        <v/>
      </c>
      <c r="L174" s="232" t="str">
        <f>IF(AND('Mapa final'!$AB$60="Baja",'Mapa final'!$AD$60="Moderado"),CONCATENATE("R19C",'Mapa final'!$R$60),"")</f>
        <v/>
      </c>
      <c r="M174" s="221" t="str">
        <f ca="1">IF(AND('Mapa final'!$AB$58="Baja",'Mapa final'!$AD$58="Moderado"),CONCATENATE("R19C",'Mapa final'!$R$58),"")</f>
        <v/>
      </c>
      <c r="N174" s="222" t="str">
        <f>IF(AND('Mapa final'!$AB$59="Baja",'Mapa final'!$AD$59="Moderado"),CONCATENATE("R19C",'Mapa final'!$R$59),"")</f>
        <v/>
      </c>
      <c r="O174" s="223" t="str">
        <f>IF(AND('Mapa final'!$AB$60="Baja",'Mapa final'!$AD$60="Moderado"),CONCATENATE("R19C",'Mapa final'!$R$60),"")</f>
        <v/>
      </c>
      <c r="P174" s="221" t="str">
        <f ca="1">IF(AND('Mapa final'!$AB$58="Baja",'Mapa final'!$AD$58="Moderado"),CONCATENATE("R19C",'Mapa final'!$R$58),"")</f>
        <v/>
      </c>
      <c r="Q174" s="222" t="str">
        <f>IF(AND('Mapa final'!$AB$59="Baja",'Mapa final'!$AD$59="Moderado"),CONCATENATE("R19C",'Mapa final'!$R$59),"")</f>
        <v/>
      </c>
      <c r="R174" s="223" t="str">
        <f>IF(AND('Mapa final'!$AB$60="Baja",'Mapa final'!$AD$60="Moderado"),CONCATENATE("R19C",'Mapa final'!$R$60),"")</f>
        <v/>
      </c>
      <c r="S174" s="87" t="str">
        <f ca="1">IF(AND('Mapa final'!$AB$58="Baja",'Mapa final'!$AD$58="Mayor"),CONCATENATE("R19C",'Mapa final'!$R$58),"")</f>
        <v/>
      </c>
      <c r="T174" s="40" t="str">
        <f>IF(AND('Mapa final'!$AB$59="Baja",'Mapa final'!$AD$59="Mayor"),CONCATENATE("R19C",'Mapa final'!$R$59),"")</f>
        <v/>
      </c>
      <c r="U174" s="88" t="str">
        <f>IF(AND('Mapa final'!$AB$60="Baja",'Mapa final'!$AD$60="Mayor"),CONCATENATE("R19C",'Mapa final'!$R$60),"")</f>
        <v/>
      </c>
      <c r="V174" s="215" t="str">
        <f ca="1">IF(AND('Mapa final'!$AB$58="Baja",'Mapa final'!$AD$58="Catastrófico"),CONCATENATE("R19C",'Mapa final'!$R$58),"")</f>
        <v/>
      </c>
      <c r="W174" s="216" t="str">
        <f>IF(AND('Mapa final'!$AB$59="Baja",'Mapa final'!$AD$59="Catastrófico"),CONCATENATE("R19C",'Mapa final'!$R$59),"")</f>
        <v/>
      </c>
      <c r="X174" s="217" t="str">
        <f>IF(AND('Mapa final'!$AB$60="Baja",'Mapa final'!$AD$60="Catastrófico"),CONCATENATE("R19C",'Mapa final'!$R$60),"")</f>
        <v/>
      </c>
      <c r="Y174" s="41"/>
      <c r="Z174" s="323"/>
      <c r="AA174" s="324"/>
      <c r="AB174" s="324"/>
      <c r="AC174" s="324"/>
      <c r="AD174" s="324"/>
      <c r="AE174" s="325"/>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309"/>
      <c r="C175" s="310"/>
      <c r="D175" s="311"/>
      <c r="E175" s="283"/>
      <c r="F175" s="279"/>
      <c r="G175" s="279"/>
      <c r="H175" s="279"/>
      <c r="I175" s="279"/>
      <c r="J175" s="230" t="str">
        <f ca="1">IF(AND('Mapa final'!$AB$61="Baja",'Mapa final'!$AD$61="Moderado"),CONCATENATE("R20C",'Mapa final'!$R$61),"")</f>
        <v/>
      </c>
      <c r="K175" s="231" t="str">
        <f>IF(AND('Mapa final'!$AB$62="Baja",'Mapa final'!$AD$62="Moderado"),CONCATENATE("R20C",'Mapa final'!$R$62),"")</f>
        <v/>
      </c>
      <c r="L175" s="232" t="str">
        <f>IF(AND('Mapa final'!$AB$63="Baja",'Mapa final'!$AD$63="Moderado"),CONCATENATE("R20C",'Mapa final'!$R$63),"")</f>
        <v/>
      </c>
      <c r="M175" s="221" t="str">
        <f ca="1">IF(AND('Mapa final'!$AB$61="Baja",'Mapa final'!$AD$61="Moderado"),CONCATENATE("R20C",'Mapa final'!$R$61),"")</f>
        <v/>
      </c>
      <c r="N175" s="222" t="str">
        <f>IF(AND('Mapa final'!$AB$62="Baja",'Mapa final'!$AD$62="Moderado"),CONCATENATE("R20C",'Mapa final'!$R$62),"")</f>
        <v/>
      </c>
      <c r="O175" s="223" t="str">
        <f>IF(AND('Mapa final'!$AB$63="Baja",'Mapa final'!$AD$63="Moderado"),CONCATENATE("R20C",'Mapa final'!$R$63),"")</f>
        <v/>
      </c>
      <c r="P175" s="221" t="str">
        <f ca="1">IF(AND('Mapa final'!$AB$61="Baja",'Mapa final'!$AD$61="Moderado"),CONCATENATE("R20C",'Mapa final'!$R$61),"")</f>
        <v/>
      </c>
      <c r="Q175" s="222" t="str">
        <f>IF(AND('Mapa final'!$AB$62="Baja",'Mapa final'!$AD$62="Moderado"),CONCATENATE("R20C",'Mapa final'!$R$62),"")</f>
        <v/>
      </c>
      <c r="R175" s="223" t="str">
        <f>IF(AND('Mapa final'!$AB$63="Baja",'Mapa final'!$AD$63="Moderado"),CONCATENATE("R20C",'Mapa final'!$R$63),"")</f>
        <v/>
      </c>
      <c r="S175" s="87" t="str">
        <f ca="1">IF(AND('Mapa final'!$AB$61="Baja",'Mapa final'!$AD$61="Mayor"),CONCATENATE("R20C",'Mapa final'!$R$61),"")</f>
        <v/>
      </c>
      <c r="T175" s="40" t="str">
        <f>IF(AND('Mapa final'!$AB$62="Baja",'Mapa final'!$AD$62="Mayor"),CONCATENATE("R20C",'Mapa final'!$R$62),"")</f>
        <v/>
      </c>
      <c r="U175" s="88" t="str">
        <f>IF(AND('Mapa final'!$AB$63="Baja",'Mapa final'!$AD$63="Mayor"),CONCATENATE("R20C",'Mapa final'!$R$63),"")</f>
        <v/>
      </c>
      <c r="V175" s="215" t="str">
        <f ca="1">IF(AND('Mapa final'!$AB$61="Baja",'Mapa final'!$AD$61="Catastrófico"),CONCATENATE("R20C",'Mapa final'!$R$61),"")</f>
        <v/>
      </c>
      <c r="W175" s="216" t="str">
        <f>IF(AND('Mapa final'!$AB$62="Baja",'Mapa final'!$AD$62="Catastrófico"),CONCATENATE("R20C",'Mapa final'!$R$62),"")</f>
        <v/>
      </c>
      <c r="X175" s="217" t="str">
        <f>IF(AND('Mapa final'!$AB$63="Baja",'Mapa final'!$AD$63="Catastrófico"),CONCATENATE("R20C",'Mapa final'!$R$63),"")</f>
        <v/>
      </c>
      <c r="Y175" s="41"/>
      <c r="Z175" s="323"/>
      <c r="AA175" s="324"/>
      <c r="AB175" s="324"/>
      <c r="AC175" s="324"/>
      <c r="AD175" s="324"/>
      <c r="AE175" s="325"/>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309"/>
      <c r="C176" s="310"/>
      <c r="D176" s="311"/>
      <c r="E176" s="283"/>
      <c r="F176" s="279"/>
      <c r="G176" s="279"/>
      <c r="H176" s="279"/>
      <c r="I176" s="279"/>
      <c r="J176" s="230" t="str">
        <f ca="1">IF(AND('Mapa final'!$AB$64="Baja",'Mapa final'!$AD$64="Moderado"),CONCATENATE("R21C",'Mapa final'!$R$64),"")</f>
        <v>R21C1</v>
      </c>
      <c r="K176" s="231" t="str">
        <f>IF(AND('Mapa final'!$AB$65="Baja",'Mapa final'!$AD$65="Moderado"),CONCATENATE("R21C",'Mapa final'!$R$65),"")</f>
        <v/>
      </c>
      <c r="L176" s="232" t="str">
        <f>IF(AND('Mapa final'!$AB$66="Baja",'Mapa final'!$AD$66="Moderado"),CONCATENATE("R21C",'Mapa final'!$R$66),"")</f>
        <v/>
      </c>
      <c r="M176" s="221" t="str">
        <f ca="1">IF(AND('Mapa final'!$AB$64="Baja",'Mapa final'!$AD$64="Moderado"),CONCATENATE("R21C",'Mapa final'!$R$64),"")</f>
        <v>R21C1</v>
      </c>
      <c r="N176" s="222" t="str">
        <f>IF(AND('Mapa final'!$AB$65="Baja",'Mapa final'!$AD$65="Moderado"),CONCATENATE("R21C",'Mapa final'!$R$65),"")</f>
        <v/>
      </c>
      <c r="O176" s="223" t="str">
        <f>IF(AND('Mapa final'!$AB$66="Baja",'Mapa final'!$AD$66="Moderado"),CONCATENATE("R21C",'Mapa final'!$R$66),"")</f>
        <v/>
      </c>
      <c r="P176" s="221" t="str">
        <f ca="1">IF(AND('Mapa final'!$AB$64="Baja",'Mapa final'!$AD$64="Moderado"),CONCATENATE("R21C",'Mapa final'!$R$64),"")</f>
        <v>R21C1</v>
      </c>
      <c r="Q176" s="222" t="str">
        <f>IF(AND('Mapa final'!$AB$65="Baja",'Mapa final'!$AD$65="Moderado"),CONCATENATE("R21C",'Mapa final'!$R$65),"")</f>
        <v/>
      </c>
      <c r="R176" s="223" t="str">
        <f>IF(AND('Mapa final'!$AB$66="Baja",'Mapa final'!$AD$66="Moderado"),CONCATENATE("R21C",'Mapa final'!$R$66),"")</f>
        <v/>
      </c>
      <c r="S176" s="87" t="str">
        <f ca="1">IF(AND('Mapa final'!$AB$64="Baja",'Mapa final'!$AD$64="Mayor"),CONCATENATE("R21C",'Mapa final'!$R$64),"")</f>
        <v/>
      </c>
      <c r="T176" s="40" t="str">
        <f>IF(AND('Mapa final'!$AB$65="Baja",'Mapa final'!$AD$65="Mayor"),CONCATENATE("R21C",'Mapa final'!$R$65),"")</f>
        <v/>
      </c>
      <c r="U176" s="88" t="str">
        <f>IF(AND('Mapa final'!$AB$66="Baja",'Mapa final'!$AD$66="Mayor"),CONCATENATE("R21C",'Mapa final'!$R$66),"")</f>
        <v/>
      </c>
      <c r="V176" s="215" t="str">
        <f ca="1">IF(AND('Mapa final'!$AB$64="Baja",'Mapa final'!$AD$64="Catastrófico"),CONCATENATE("R21C",'Mapa final'!$R$64),"")</f>
        <v/>
      </c>
      <c r="W176" s="216" t="str">
        <f>IF(AND('Mapa final'!$AB$65="Baja",'Mapa final'!$AD$65="Catastrófico"),CONCATENATE("R21C",'Mapa final'!$R$65),"")</f>
        <v/>
      </c>
      <c r="X176" s="217" t="str">
        <f>IF(AND('Mapa final'!$AB$66="Baja",'Mapa final'!$AD$66="Catastrófico"),CONCATENATE("R21C",'Mapa final'!$R$66),"")</f>
        <v/>
      </c>
      <c r="Y176" s="41"/>
      <c r="Z176" s="323"/>
      <c r="AA176" s="324"/>
      <c r="AB176" s="324"/>
      <c r="AC176" s="324"/>
      <c r="AD176" s="324"/>
      <c r="AE176" s="325"/>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309"/>
      <c r="C177" s="310"/>
      <c r="D177" s="311"/>
      <c r="E177" s="283"/>
      <c r="F177" s="279"/>
      <c r="G177" s="279"/>
      <c r="H177" s="279"/>
      <c r="I177" s="279"/>
      <c r="J177" s="230" t="str">
        <f ca="1">IF(AND('Mapa final'!$AB$67="Baja",'Mapa final'!$AD$67="Moderado"),CONCATENATE("R22C",'Mapa final'!$R$67),"")</f>
        <v/>
      </c>
      <c r="K177" s="231" t="str">
        <f>IF(AND('Mapa final'!$AB$68="Baja",'Mapa final'!$AD$68="Moderado"),CONCATENATE("R22C",'Mapa final'!$R$68),"")</f>
        <v/>
      </c>
      <c r="L177" s="232" t="str">
        <f>IF(AND('Mapa final'!$AB$69="Baja",'Mapa final'!$AD$69="Moderado"),CONCATENATE("R22C",'Mapa final'!$R$69),"")</f>
        <v/>
      </c>
      <c r="M177" s="221" t="str">
        <f ca="1">IF(AND('Mapa final'!$AB$67="Baja",'Mapa final'!$AD$67="Moderado"),CONCATENATE("R22C",'Mapa final'!$R$67),"")</f>
        <v/>
      </c>
      <c r="N177" s="222" t="str">
        <f>IF(AND('Mapa final'!$AB$68="Baja",'Mapa final'!$AD$68="Moderado"),CONCATENATE("R22C",'Mapa final'!$R$68),"")</f>
        <v/>
      </c>
      <c r="O177" s="223" t="str">
        <f>IF(AND('Mapa final'!$AB$69="Baja",'Mapa final'!$AD$69="Moderado"),CONCATENATE("R22C",'Mapa final'!$R$69),"")</f>
        <v/>
      </c>
      <c r="P177" s="221" t="str">
        <f ca="1">IF(AND('Mapa final'!$AB$67="Baja",'Mapa final'!$AD$67="Moderado"),CONCATENATE("R22C",'Mapa final'!$R$67),"")</f>
        <v/>
      </c>
      <c r="Q177" s="222" t="str">
        <f>IF(AND('Mapa final'!$AB$68="Baja",'Mapa final'!$AD$68="Moderado"),CONCATENATE("R22C",'Mapa final'!$R$68),"")</f>
        <v/>
      </c>
      <c r="R177" s="223" t="str">
        <f>IF(AND('Mapa final'!$AB$69="Baja",'Mapa final'!$AD$69="Moderado"),CONCATENATE("R22C",'Mapa final'!$R$69),"")</f>
        <v/>
      </c>
      <c r="S177" s="87" t="str">
        <f ca="1">IF(AND('Mapa final'!$AB$67="Baja",'Mapa final'!$AD$67="Mayor"),CONCATENATE("R22C",'Mapa final'!$R$67),"")</f>
        <v>R22C1</v>
      </c>
      <c r="T177" s="40" t="str">
        <f>IF(AND('Mapa final'!$AB$68="Baja",'Mapa final'!$AD$68="Mayor"),CONCATENATE("R22C",'Mapa final'!$R$68),"")</f>
        <v/>
      </c>
      <c r="U177" s="88" t="str">
        <f>IF(AND('Mapa final'!$AB$69="Baja",'Mapa final'!$AD$69="Mayor"),CONCATENATE("R22C",'Mapa final'!$R$69),"")</f>
        <v/>
      </c>
      <c r="V177" s="215" t="str">
        <f ca="1">IF(AND('Mapa final'!$AB$67="Baja",'Mapa final'!$AD$67="Catastrófico"),CONCATENATE("R22C",'Mapa final'!$R$67),"")</f>
        <v/>
      </c>
      <c r="W177" s="216" t="str">
        <f>IF(AND('Mapa final'!$AB$68="Baja",'Mapa final'!$AD$68="Catastrófico"),CONCATENATE("R22C",'Mapa final'!$R$68),"")</f>
        <v/>
      </c>
      <c r="X177" s="217" t="str">
        <f>IF(AND('Mapa final'!$AB$69="Baja",'Mapa final'!$AD$69="Catastrófico"),CONCATENATE("R22C",'Mapa final'!$R$69),"")</f>
        <v/>
      </c>
      <c r="Y177" s="41"/>
      <c r="Z177" s="323"/>
      <c r="AA177" s="324"/>
      <c r="AB177" s="324"/>
      <c r="AC177" s="324"/>
      <c r="AD177" s="324"/>
      <c r="AE177" s="325"/>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309"/>
      <c r="C178" s="310"/>
      <c r="D178" s="311"/>
      <c r="E178" s="283"/>
      <c r="F178" s="279"/>
      <c r="G178" s="279"/>
      <c r="H178" s="279"/>
      <c r="I178" s="279"/>
      <c r="J178" s="230" t="str">
        <f ca="1">IF(AND('Mapa final'!$AB$70="Baja",'Mapa final'!$AD$70="Moderado"),CONCATENATE("R23C",'Mapa final'!$R$70),"")</f>
        <v>R23C1</v>
      </c>
      <c r="K178" s="231" t="str">
        <f>IF(AND('Mapa final'!$AB$71="Baja",'Mapa final'!$AD$71="Moderado"),CONCATENATE("R23C",'Mapa final'!$R$71),"")</f>
        <v/>
      </c>
      <c r="L178" s="232" t="str">
        <f>IF(AND('Mapa final'!$AB$72="Baja",'Mapa final'!$AD$72="Moderado"),CONCATENATE("R23C",'Mapa final'!$R$72),"")</f>
        <v/>
      </c>
      <c r="M178" s="221" t="str">
        <f ca="1">IF(AND('Mapa final'!$AB$70="Baja",'Mapa final'!$AD$70="Moderado"),CONCATENATE("R23C",'Mapa final'!$R$70),"")</f>
        <v>R23C1</v>
      </c>
      <c r="N178" s="222" t="str">
        <f>IF(AND('Mapa final'!$AB$71="Baja",'Mapa final'!$AD$71="Moderado"),CONCATENATE("R23C",'Mapa final'!$R$71),"")</f>
        <v/>
      </c>
      <c r="O178" s="223" t="str">
        <f>IF(AND('Mapa final'!$AB$72="Baja",'Mapa final'!$AD$72="Moderado"),CONCATENATE("R23C",'Mapa final'!$R$72),"")</f>
        <v/>
      </c>
      <c r="P178" s="221" t="str">
        <f ca="1">IF(AND('Mapa final'!$AB$70="Baja",'Mapa final'!$AD$70="Moderado"),CONCATENATE("R23C",'Mapa final'!$R$70),"")</f>
        <v>R23C1</v>
      </c>
      <c r="Q178" s="222" t="str">
        <f>IF(AND('Mapa final'!$AB$71="Baja",'Mapa final'!$AD$71="Moderado"),CONCATENATE("R23C",'Mapa final'!$R$71),"")</f>
        <v/>
      </c>
      <c r="R178" s="223" t="str">
        <f>IF(AND('Mapa final'!$AB$72="Baja",'Mapa final'!$AD$72="Moderado"),CONCATENATE("R23C",'Mapa final'!$R$72),"")</f>
        <v/>
      </c>
      <c r="S178" s="87" t="str">
        <f ca="1">IF(AND('Mapa final'!$AB$70="Baja",'Mapa final'!$AD$70="Mayor"),CONCATENATE("R23C",'Mapa final'!$R$70),"")</f>
        <v/>
      </c>
      <c r="T178" s="40" t="str">
        <f>IF(AND('Mapa final'!$AB$71="Baja",'Mapa final'!$AD$71="Mayor"),CONCATENATE("R23C",'Mapa final'!$R$71),"")</f>
        <v/>
      </c>
      <c r="U178" s="88" t="str">
        <f>IF(AND('Mapa final'!$AB$72="Baja",'Mapa final'!$AD$72="Mayor"),CONCATENATE("R23C",'Mapa final'!$R$72),"")</f>
        <v/>
      </c>
      <c r="V178" s="215" t="str">
        <f ca="1">IF(AND('Mapa final'!$AB$70="Baja",'Mapa final'!$AD$70="Catastrófico"),CONCATENATE("R23C",'Mapa final'!$R$70),"")</f>
        <v/>
      </c>
      <c r="W178" s="216" t="str">
        <f>IF(AND('Mapa final'!$AB$71="Baja",'Mapa final'!$AD$71="Catastrófico"),CONCATENATE("R23C",'Mapa final'!$R$71),"")</f>
        <v/>
      </c>
      <c r="X178" s="217" t="str">
        <f>IF(AND('Mapa final'!$AB$72="Baja",'Mapa final'!$AD$72="Catastrófico"),CONCATENATE("R23C",'Mapa final'!$R$72),"")</f>
        <v/>
      </c>
      <c r="Y178" s="41"/>
      <c r="Z178" s="323"/>
      <c r="AA178" s="324"/>
      <c r="AB178" s="324"/>
      <c r="AC178" s="324"/>
      <c r="AD178" s="324"/>
      <c r="AE178" s="325"/>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309"/>
      <c r="C179" s="310"/>
      <c r="D179" s="311"/>
      <c r="E179" s="283"/>
      <c r="F179" s="279"/>
      <c r="G179" s="279"/>
      <c r="H179" s="279"/>
      <c r="I179" s="279"/>
      <c r="J179" s="230" t="str">
        <f ca="1">IF(AND('Mapa final'!$AB$73="Baja",'Mapa final'!$AD$73="Moderado"),CONCATENATE("R24C",'Mapa final'!$R$73),"")</f>
        <v>R24C1</v>
      </c>
      <c r="K179" s="231" t="str">
        <f>IF(AND('Mapa final'!$AB$74="Baja",'Mapa final'!$AD$74="Moderado"),CONCATENATE("R24C",'Mapa final'!$R$74),"")</f>
        <v/>
      </c>
      <c r="L179" s="232" t="str">
        <f>IF(AND('Mapa final'!$AB$75="Baja",'Mapa final'!$AD$75="Moderado"),CONCATENATE("R24C",'Mapa final'!$R$75),"")</f>
        <v/>
      </c>
      <c r="M179" s="221" t="str">
        <f ca="1">IF(AND('Mapa final'!$AB$73="Baja",'Mapa final'!$AD$73="Moderado"),CONCATENATE("R24C",'Mapa final'!$R$73),"")</f>
        <v>R24C1</v>
      </c>
      <c r="N179" s="222" t="str">
        <f>IF(AND('Mapa final'!$AB$74="Baja",'Mapa final'!$AD$74="Moderado"),CONCATENATE("R24C",'Mapa final'!$R$74),"")</f>
        <v/>
      </c>
      <c r="O179" s="223" t="str">
        <f>IF(AND('Mapa final'!$AB$75="Baja",'Mapa final'!$AD$75="Moderado"),CONCATENATE("R24C",'Mapa final'!$R$75),"")</f>
        <v/>
      </c>
      <c r="P179" s="221" t="str">
        <f ca="1">IF(AND('Mapa final'!$AB$73="Baja",'Mapa final'!$AD$73="Moderado"),CONCATENATE("R24C",'Mapa final'!$R$73),"")</f>
        <v>R24C1</v>
      </c>
      <c r="Q179" s="222" t="str">
        <f>IF(AND('Mapa final'!$AB$74="Baja",'Mapa final'!$AD$74="Moderado"),CONCATENATE("R24C",'Mapa final'!$R$74),"")</f>
        <v/>
      </c>
      <c r="R179" s="223" t="str">
        <f>IF(AND('Mapa final'!$AB$75="Baja",'Mapa final'!$AD$75="Moderado"),CONCATENATE("R24C",'Mapa final'!$R$75),"")</f>
        <v/>
      </c>
      <c r="S179" s="87" t="str">
        <f ca="1">IF(AND('Mapa final'!$AB$73="Baja",'Mapa final'!$AD$73="Mayor"),CONCATENATE("R24C",'Mapa final'!$R$73),"")</f>
        <v/>
      </c>
      <c r="T179" s="40" t="str">
        <f>IF(AND('Mapa final'!$AB$74="Baja",'Mapa final'!$AD$74="Mayor"),CONCATENATE("R24C",'Mapa final'!$R$74),"")</f>
        <v/>
      </c>
      <c r="U179" s="88" t="str">
        <f>IF(AND('Mapa final'!$AB$75="Baja",'Mapa final'!$AD$75="Mayor"),CONCATENATE("R24C",'Mapa final'!$R$75),"")</f>
        <v/>
      </c>
      <c r="V179" s="215" t="str">
        <f ca="1">IF(AND('Mapa final'!$AB$73="Baja",'Mapa final'!$AD$73="Catastrófico"),CONCATENATE("R24C",'Mapa final'!$R$73),"")</f>
        <v/>
      </c>
      <c r="W179" s="216" t="str">
        <f>IF(AND('Mapa final'!$AB$74="Baja",'Mapa final'!$AD$74="Catastrófico"),CONCATENATE("R24C",'Mapa final'!$R$74),"")</f>
        <v/>
      </c>
      <c r="X179" s="217" t="str">
        <f>IF(AND('Mapa final'!$AB$75="Baja",'Mapa final'!$AD$75="Catastrófico"),CONCATENATE("R24C",'Mapa final'!$R$75),"")</f>
        <v/>
      </c>
      <c r="Y179" s="41"/>
      <c r="Z179" s="323"/>
      <c r="AA179" s="324"/>
      <c r="AB179" s="324"/>
      <c r="AC179" s="324"/>
      <c r="AD179" s="324"/>
      <c r="AE179" s="325"/>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309"/>
      <c r="C180" s="310"/>
      <c r="D180" s="311"/>
      <c r="E180" s="283"/>
      <c r="F180" s="279"/>
      <c r="G180" s="279"/>
      <c r="H180" s="279"/>
      <c r="I180" s="279"/>
      <c r="J180" s="230" t="str">
        <f ca="1">IF(AND('Mapa final'!$AB$76="Baja",'Mapa final'!$AD$76="Moderado"),CONCATENATE("R25C",'Mapa final'!$R$76),"")</f>
        <v/>
      </c>
      <c r="K180" s="231" t="str">
        <f ca="1">IF(AND('Mapa final'!$AB$77="Baja",'Mapa final'!$AD$77="Moderado"),CONCATENATE("R25C",'Mapa final'!$R$77),"")</f>
        <v/>
      </c>
      <c r="L180" s="232" t="str">
        <f ca="1">IF(AND('Mapa final'!$AB$78="Baja",'Mapa final'!$AD$78="Moderado"),CONCATENATE("R25C",'Mapa final'!$R$78),"")</f>
        <v/>
      </c>
      <c r="M180" s="221" t="str">
        <f ca="1">IF(AND('Mapa final'!$AB$76="Baja",'Mapa final'!$AD$76="Moderado"),CONCATENATE("R25C",'Mapa final'!$R$76),"")</f>
        <v/>
      </c>
      <c r="N180" s="222" t="str">
        <f ca="1">IF(AND('Mapa final'!$AB$77="Baja",'Mapa final'!$AD$77="Moderado"),CONCATENATE("R25C",'Mapa final'!$R$77),"")</f>
        <v/>
      </c>
      <c r="O180" s="223" t="str">
        <f ca="1">IF(AND('Mapa final'!$AB$78="Baja",'Mapa final'!$AD$78="Moderado"),CONCATENATE("R25C",'Mapa final'!$R$78),"")</f>
        <v/>
      </c>
      <c r="P180" s="221" t="str">
        <f ca="1">IF(AND('Mapa final'!$AB$76="Baja",'Mapa final'!$AD$76="Moderado"),CONCATENATE("R25C",'Mapa final'!$R$76),"")</f>
        <v/>
      </c>
      <c r="Q180" s="222" t="str">
        <f ca="1">IF(AND('Mapa final'!$AB$77="Baja",'Mapa final'!$AD$77="Moderado"),CONCATENATE("R25C",'Mapa final'!$R$77),"")</f>
        <v/>
      </c>
      <c r="R180" s="223" t="str">
        <f ca="1">IF(AND('Mapa final'!$AB$78="Baja",'Mapa final'!$AD$78="Moderado"),CONCATENATE("R25C",'Mapa final'!$R$78),"")</f>
        <v/>
      </c>
      <c r="S180" s="87" t="str">
        <f ca="1">IF(AND('Mapa final'!$AB$76="Baja",'Mapa final'!$AD$76="Mayor"),CONCATENATE("R25C",'Mapa final'!$R$76),"")</f>
        <v/>
      </c>
      <c r="T180" s="40" t="str">
        <f ca="1">IF(AND('Mapa final'!$AB$77="Baja",'Mapa final'!$AD$77="Mayor"),CONCATENATE("R25C",'Mapa final'!$R$77),"")</f>
        <v/>
      </c>
      <c r="U180" s="88" t="str">
        <f ca="1">IF(AND('Mapa final'!$AB$78="Baja",'Mapa final'!$AD$78="Mayor"),CONCATENATE("R25C",'Mapa final'!$R$78),"")</f>
        <v/>
      </c>
      <c r="V180" s="215" t="str">
        <f ca="1">IF(AND('Mapa final'!$AB$76="Baja",'Mapa final'!$AD$76="Catastrófico"),CONCATENATE("R25C",'Mapa final'!$R$76),"")</f>
        <v/>
      </c>
      <c r="W180" s="216" t="str">
        <f ca="1">IF(AND('Mapa final'!$AB$77="Baja",'Mapa final'!$AD$77="Catastrófico"),CONCATENATE("R25C",'Mapa final'!$R$77),"")</f>
        <v/>
      </c>
      <c r="X180" s="217" t="str">
        <f ca="1">IF(AND('Mapa final'!$AB$78="Baja",'Mapa final'!$AD$78="Catastrófico"),CONCATENATE("R25C",'Mapa final'!$R$78),"")</f>
        <v/>
      </c>
      <c r="Y180" s="41"/>
      <c r="Z180" s="323"/>
      <c r="AA180" s="324"/>
      <c r="AB180" s="324"/>
      <c r="AC180" s="324"/>
      <c r="AD180" s="324"/>
      <c r="AE180" s="325"/>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309"/>
      <c r="C181" s="310"/>
      <c r="D181" s="311"/>
      <c r="E181" s="283"/>
      <c r="F181" s="279"/>
      <c r="G181" s="279"/>
      <c r="H181" s="279"/>
      <c r="I181" s="279"/>
      <c r="J181" s="230" t="str">
        <f ca="1">IF(AND('Mapa final'!$AB$79="Baja",'Mapa final'!$AD$79="Moderado"),CONCATENATE("R26C",'Mapa final'!$R$79),"")</f>
        <v>R26C1</v>
      </c>
      <c r="K181" s="231" t="str">
        <f>IF(AND('Mapa final'!$AB$80="Baja",'Mapa final'!$AD$80="Moderado"),CONCATENATE("R26C",'Mapa final'!$R$80),"")</f>
        <v/>
      </c>
      <c r="L181" s="232" t="str">
        <f>IF(AND('Mapa final'!$AB$81="Baja",'Mapa final'!$AD$81="Moderado"),CONCATENATE("R26C",'Mapa final'!$R$81),"")</f>
        <v/>
      </c>
      <c r="M181" s="221" t="str">
        <f ca="1">IF(AND('Mapa final'!$AB$79="Baja",'Mapa final'!$AD$79="Moderado"),CONCATENATE("R26C",'Mapa final'!$R$79),"")</f>
        <v>R26C1</v>
      </c>
      <c r="N181" s="222" t="str">
        <f>IF(AND('Mapa final'!$AB$80="Baja",'Mapa final'!$AD$80="Moderado"),CONCATENATE("R26C",'Mapa final'!$R$80),"")</f>
        <v/>
      </c>
      <c r="O181" s="223" t="str">
        <f>IF(AND('Mapa final'!$AB$81="Baja",'Mapa final'!$AD$81="Moderado"),CONCATENATE("R26C",'Mapa final'!$R$81),"")</f>
        <v/>
      </c>
      <c r="P181" s="221" t="str">
        <f ca="1">IF(AND('Mapa final'!$AB$79="Baja",'Mapa final'!$AD$79="Moderado"),CONCATENATE("R26C",'Mapa final'!$R$79),"")</f>
        <v>R26C1</v>
      </c>
      <c r="Q181" s="222" t="str">
        <f>IF(AND('Mapa final'!$AB$80="Baja",'Mapa final'!$AD$80="Moderado"),CONCATENATE("R26C",'Mapa final'!$R$80),"")</f>
        <v/>
      </c>
      <c r="R181" s="223" t="str">
        <f>IF(AND('Mapa final'!$AB$81="Baja",'Mapa final'!$AD$81="Moderado"),CONCATENATE("R26C",'Mapa final'!$R$81),"")</f>
        <v/>
      </c>
      <c r="S181" s="87" t="str">
        <f ca="1">IF(AND('Mapa final'!$AB$79="Baja",'Mapa final'!$AD$79="Mayor"),CONCATENATE("R26C",'Mapa final'!$R$79),"")</f>
        <v/>
      </c>
      <c r="T181" s="40" t="str">
        <f>IF(AND('Mapa final'!$AB$80="Baja",'Mapa final'!$AD$80="Mayor"),CONCATENATE("R26C",'Mapa final'!$R$80),"")</f>
        <v/>
      </c>
      <c r="U181" s="88" t="str">
        <f>IF(AND('Mapa final'!$AB$81="Baja",'Mapa final'!$AD$81="Mayor"),CONCATENATE("R26C",'Mapa final'!$R$81),"")</f>
        <v/>
      </c>
      <c r="V181" s="215" t="str">
        <f ca="1">IF(AND('Mapa final'!$AB$79="Baja",'Mapa final'!$AD$79="Catastrófico"),CONCATENATE("R26C",'Mapa final'!$R$79),"")</f>
        <v/>
      </c>
      <c r="W181" s="216" t="str">
        <f>IF(AND('Mapa final'!$AB$80="Baja",'Mapa final'!$AD$80="Catastrófico"),CONCATENATE("R26C",'Mapa final'!$R$80),"")</f>
        <v/>
      </c>
      <c r="X181" s="217" t="str">
        <f>IF(AND('Mapa final'!$AB$81="Baja",'Mapa final'!$AD$81="Catastrófico"),CONCATENATE("R26C",'Mapa final'!$R$81),"")</f>
        <v/>
      </c>
      <c r="Y181" s="41"/>
      <c r="Z181" s="323"/>
      <c r="AA181" s="324"/>
      <c r="AB181" s="324"/>
      <c r="AC181" s="324"/>
      <c r="AD181" s="324"/>
      <c r="AE181" s="325"/>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309"/>
      <c r="C182" s="310"/>
      <c r="D182" s="311"/>
      <c r="E182" s="283"/>
      <c r="F182" s="279"/>
      <c r="G182" s="279"/>
      <c r="H182" s="279"/>
      <c r="I182" s="279"/>
      <c r="J182" s="230" t="str">
        <f ca="1">IF(AND('Mapa final'!$AB$82="Baja",'Mapa final'!$AD$82="Moderado"),CONCATENATE("R27C",'Mapa final'!$R$82),"")</f>
        <v/>
      </c>
      <c r="K182" s="231" t="str">
        <f>IF(AND('Mapa final'!$AB$83="Baja",'Mapa final'!$AD$83="Moderado"),CONCATENATE("R27C",'Mapa final'!$R$83),"")</f>
        <v/>
      </c>
      <c r="L182" s="232" t="str">
        <f>IF(AND('Mapa final'!$AB$84="Baja",'Mapa final'!$AD$84="Moderado"),CONCATENATE("R27C",'Mapa final'!$R$84),"")</f>
        <v/>
      </c>
      <c r="M182" s="221" t="str">
        <f ca="1">IF(AND('Mapa final'!$AB$82="Baja",'Mapa final'!$AD$82="Moderado"),CONCATENATE("R27C",'Mapa final'!$R$82),"")</f>
        <v/>
      </c>
      <c r="N182" s="222" t="str">
        <f>IF(AND('Mapa final'!$AB$83="Baja",'Mapa final'!$AD$83="Moderado"),CONCATENATE("R27C",'Mapa final'!$R$83),"")</f>
        <v/>
      </c>
      <c r="O182" s="223" t="str">
        <f>IF(AND('Mapa final'!$AB$84="Baja",'Mapa final'!$AD$84="Moderado"),CONCATENATE("R27C",'Mapa final'!$R$84),"")</f>
        <v/>
      </c>
      <c r="P182" s="221" t="str">
        <f ca="1">IF(AND('Mapa final'!$AB$82="Baja",'Mapa final'!$AD$82="Moderado"),CONCATENATE("R27C",'Mapa final'!$R$82),"")</f>
        <v/>
      </c>
      <c r="Q182" s="222" t="str">
        <f>IF(AND('Mapa final'!$AB$83="Baja",'Mapa final'!$AD$83="Moderado"),CONCATENATE("R27C",'Mapa final'!$R$83),"")</f>
        <v/>
      </c>
      <c r="R182" s="223" t="str">
        <f>IF(AND('Mapa final'!$AB$84="Baja",'Mapa final'!$AD$84="Moderado"),CONCATENATE("R27C",'Mapa final'!$R$84),"")</f>
        <v/>
      </c>
      <c r="S182" s="87" t="str">
        <f ca="1">IF(AND('Mapa final'!$AB$82="Baja",'Mapa final'!$AD$82="Mayor"),CONCATENATE("R27C",'Mapa final'!$R$82),"")</f>
        <v>R27C1</v>
      </c>
      <c r="T182" s="40" t="str">
        <f>IF(AND('Mapa final'!$AB$83="Baja",'Mapa final'!$AD$83="Mayor"),CONCATENATE("R27C",'Mapa final'!$R$83),"")</f>
        <v/>
      </c>
      <c r="U182" s="88" t="str">
        <f>IF(AND('Mapa final'!$AB$84="Baja",'Mapa final'!$AD$84="Mayor"),CONCATENATE("R27C",'Mapa final'!$R$84),"")</f>
        <v/>
      </c>
      <c r="V182" s="215" t="str">
        <f ca="1">IF(AND('Mapa final'!$AB$82="Baja",'Mapa final'!$AD$82="Catastrófico"),CONCATENATE("R27C",'Mapa final'!$R$82),"")</f>
        <v/>
      </c>
      <c r="W182" s="216" t="str">
        <f>IF(AND('Mapa final'!$AB$83="Baja",'Mapa final'!$AD$83="Catastrófico"),CONCATENATE("R27C",'Mapa final'!$R$83),"")</f>
        <v/>
      </c>
      <c r="X182" s="217" t="str">
        <f>IF(AND('Mapa final'!$AB$84="Baja",'Mapa final'!$AD$84="Catastrófico"),CONCATENATE("R27C",'Mapa final'!$R$84),"")</f>
        <v/>
      </c>
      <c r="Y182" s="41"/>
      <c r="Z182" s="323"/>
      <c r="AA182" s="324"/>
      <c r="AB182" s="324"/>
      <c r="AC182" s="324"/>
      <c r="AD182" s="324"/>
      <c r="AE182" s="325"/>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309"/>
      <c r="C183" s="310"/>
      <c r="D183" s="311"/>
      <c r="E183" s="283"/>
      <c r="F183" s="279"/>
      <c r="G183" s="279"/>
      <c r="H183" s="279"/>
      <c r="I183" s="279"/>
      <c r="J183" s="230" t="str">
        <f ca="1">IF(AND('Mapa final'!$AB$85="Baja",'Mapa final'!$AD$85="Moderado"),CONCATENATE("R28C",'Mapa final'!$R$85),"")</f>
        <v/>
      </c>
      <c r="K183" s="231" t="str">
        <f>IF(AND('Mapa final'!$AB$86="Baja",'Mapa final'!$AD$86="Moderado"),CONCATENATE("R28C",'Mapa final'!$R$86),"")</f>
        <v/>
      </c>
      <c r="L183" s="232" t="str">
        <f>IF(AND('Mapa final'!$AB$87="Baja",'Mapa final'!$AD$87="Moderado"),CONCATENATE("R28C",'Mapa final'!$R$87),"")</f>
        <v/>
      </c>
      <c r="M183" s="221" t="str">
        <f ca="1">IF(AND('Mapa final'!$AB$85="Baja",'Mapa final'!$AD$85="Moderado"),CONCATENATE("R28C",'Mapa final'!$R$85),"")</f>
        <v/>
      </c>
      <c r="N183" s="222" t="str">
        <f>IF(AND('Mapa final'!$AB$86="Baja",'Mapa final'!$AD$86="Moderado"),CONCATENATE("R28C",'Mapa final'!$R$86),"")</f>
        <v/>
      </c>
      <c r="O183" s="223" t="str">
        <f>IF(AND('Mapa final'!$AB$87="Baja",'Mapa final'!$AD$87="Moderado"),CONCATENATE("R28C",'Mapa final'!$R$87),"")</f>
        <v/>
      </c>
      <c r="P183" s="221" t="str">
        <f ca="1">IF(AND('Mapa final'!$AB$85="Baja",'Mapa final'!$AD$85="Moderado"),CONCATENATE("R28C",'Mapa final'!$R$85),"")</f>
        <v/>
      </c>
      <c r="Q183" s="222" t="str">
        <f>IF(AND('Mapa final'!$AB$86="Baja",'Mapa final'!$AD$86="Moderado"),CONCATENATE("R28C",'Mapa final'!$R$86),"")</f>
        <v/>
      </c>
      <c r="R183" s="223" t="str">
        <f>IF(AND('Mapa final'!$AB$87="Baja",'Mapa final'!$AD$87="Moderado"),CONCATENATE("R28C",'Mapa final'!$R$87),"")</f>
        <v/>
      </c>
      <c r="S183" s="87" t="str">
        <f ca="1">IF(AND('Mapa final'!$AB$85="Baja",'Mapa final'!$AD$85="Mayor"),CONCATENATE("R28C",'Mapa final'!$R$85),"")</f>
        <v>R28C1</v>
      </c>
      <c r="T183" s="40" t="str">
        <f>IF(AND('Mapa final'!$AB$86="Baja",'Mapa final'!$AD$86="Mayor"),CONCATENATE("R28C",'Mapa final'!$R$86),"")</f>
        <v/>
      </c>
      <c r="U183" s="88" t="str">
        <f>IF(AND('Mapa final'!$AB$87="Baja",'Mapa final'!$AD$87="Mayor"),CONCATENATE("R28C",'Mapa final'!$R$87),"")</f>
        <v/>
      </c>
      <c r="V183" s="215" t="str">
        <f ca="1">IF(AND('Mapa final'!$AB$85="Baja",'Mapa final'!$AD$85="Catastrófico"),CONCATENATE("R28C",'Mapa final'!$R$85),"")</f>
        <v/>
      </c>
      <c r="W183" s="216" t="str">
        <f>IF(AND('Mapa final'!$AB$86="Baja",'Mapa final'!$AD$86="Catastrófico"),CONCATENATE("R28C",'Mapa final'!$R$86),"")</f>
        <v/>
      </c>
      <c r="X183" s="217" t="str">
        <f>IF(AND('Mapa final'!$AB$87="Baja",'Mapa final'!$AD$87="Catastrófico"),CONCATENATE("R28C",'Mapa final'!$R$87),"")</f>
        <v/>
      </c>
      <c r="Y183" s="41"/>
      <c r="Z183" s="323"/>
      <c r="AA183" s="324"/>
      <c r="AB183" s="324"/>
      <c r="AC183" s="324"/>
      <c r="AD183" s="324"/>
      <c r="AE183" s="325"/>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309"/>
      <c r="C184" s="310"/>
      <c r="D184" s="311"/>
      <c r="E184" s="284"/>
      <c r="F184" s="279"/>
      <c r="G184" s="279"/>
      <c r="H184" s="279"/>
      <c r="I184" s="279"/>
      <c r="J184" s="230" t="str">
        <f ca="1">IF(AND('Mapa final'!$AB$88="Baja",'Mapa final'!$AD$88="Moderado"),CONCATENATE("R29C",'Mapa final'!$R$88),"")</f>
        <v/>
      </c>
      <c r="K184" s="231" t="str">
        <f>IF(AND('Mapa final'!$AB$89="Baja",'Mapa final'!$AD$89="Moderado"),CONCATENATE("R29C",'Mapa final'!$R$89),"")</f>
        <v/>
      </c>
      <c r="L184" s="232" t="str">
        <f>IF(AND('Mapa final'!$AB$90="Baja",'Mapa final'!$AD$90="Moderado"),CONCATENATE("R29C",'Mapa final'!$R$90),"")</f>
        <v/>
      </c>
      <c r="M184" s="221" t="str">
        <f ca="1">IF(AND('Mapa final'!$AB$88="Baja",'Mapa final'!$AD$88="Moderado"),CONCATENATE("R29C",'Mapa final'!$R$88),"")</f>
        <v/>
      </c>
      <c r="N184" s="222" t="str">
        <f>IF(AND('Mapa final'!$AB$89="Baja",'Mapa final'!$AD$89="Moderado"),CONCATENATE("R29C",'Mapa final'!$R$89),"")</f>
        <v/>
      </c>
      <c r="O184" s="223" t="str">
        <f>IF(AND('Mapa final'!$AB$90="Baja",'Mapa final'!$AD$90="Moderado"),CONCATENATE("R29C",'Mapa final'!$R$90),"")</f>
        <v/>
      </c>
      <c r="P184" s="221" t="str">
        <f ca="1">IF(AND('Mapa final'!$AB$88="Baja",'Mapa final'!$AD$88="Moderado"),CONCATENATE("R29C",'Mapa final'!$R$88),"")</f>
        <v/>
      </c>
      <c r="Q184" s="222" t="str">
        <f>IF(AND('Mapa final'!$AB$89="Baja",'Mapa final'!$AD$89="Moderado"),CONCATENATE("R29C",'Mapa final'!$R$89),"")</f>
        <v/>
      </c>
      <c r="R184" s="223" t="str">
        <f>IF(AND('Mapa final'!$AB$90="Baja",'Mapa final'!$AD$90="Moderado"),CONCATENATE("R29C",'Mapa final'!$R$90),"")</f>
        <v/>
      </c>
      <c r="S184" s="87" t="str">
        <f ca="1">IF(AND('Mapa final'!$AB$88="Baja",'Mapa final'!$AD$88="Mayor"),CONCATENATE("R29C",'Mapa final'!$R$88),"")</f>
        <v/>
      </c>
      <c r="T184" s="40" t="str">
        <f>IF(AND('Mapa final'!$AB$89="Baja",'Mapa final'!$AD$89="Mayor"),CONCATENATE("R29C",'Mapa final'!$R$89),"")</f>
        <v>R29C2</v>
      </c>
      <c r="U184" s="88" t="str">
        <f>IF(AND('Mapa final'!$AB$90="Baja",'Mapa final'!$AD$90="Mayor"),CONCATENATE("R29C",'Mapa final'!$R$90),"")</f>
        <v/>
      </c>
      <c r="V184" s="215" t="str">
        <f ca="1">IF(AND('Mapa final'!$AB$88="Baja",'Mapa final'!$AD$88="Catastrófico"),CONCATENATE("R29C",'Mapa final'!$R$88),"")</f>
        <v/>
      </c>
      <c r="W184" s="216" t="str">
        <f>IF(AND('Mapa final'!$AB$89="Baja",'Mapa final'!$AD$89="Catastrófico"),CONCATENATE("R29C",'Mapa final'!$R$89),"")</f>
        <v/>
      </c>
      <c r="X184" s="217" t="str">
        <f>IF(AND('Mapa final'!$AB$90="Baja",'Mapa final'!$AD$90="Catastrófico"),CONCATENATE("R29C",'Mapa final'!$R$90),"")</f>
        <v/>
      </c>
      <c r="Y184" s="41"/>
      <c r="Z184" s="323"/>
      <c r="AA184" s="324"/>
      <c r="AB184" s="324"/>
      <c r="AC184" s="324"/>
      <c r="AD184" s="324"/>
      <c r="AE184" s="325"/>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309"/>
      <c r="C185" s="310"/>
      <c r="D185" s="311"/>
      <c r="E185" s="284"/>
      <c r="F185" s="279"/>
      <c r="G185" s="279"/>
      <c r="H185" s="279"/>
      <c r="I185" s="279"/>
      <c r="J185" s="230" t="str">
        <f ca="1">IF(AND('Mapa final'!$AB$91="Baja",'Mapa final'!$AD$91="Moderado"),CONCATENATE("R30C",'Mapa final'!$R$91),"")</f>
        <v>R30C1</v>
      </c>
      <c r="K185" s="231" t="str">
        <f>IF(AND('Mapa final'!$AB$92="Baja",'Mapa final'!$AD$92="Moderado"),CONCATENATE("R30C",'Mapa final'!$R$92),"")</f>
        <v/>
      </c>
      <c r="L185" s="232" t="str">
        <f>IF(AND('Mapa final'!$AB$93="Baja",'Mapa final'!$AD$93="Moderado"),CONCATENATE("R30C",'Mapa final'!$R$93),"")</f>
        <v/>
      </c>
      <c r="M185" s="221" t="str">
        <f ca="1">IF(AND('Mapa final'!$AB$91="Baja",'Mapa final'!$AD$91="Moderado"),CONCATENATE("R30C",'Mapa final'!$R$91),"")</f>
        <v>R30C1</v>
      </c>
      <c r="N185" s="222" t="str">
        <f>IF(AND('Mapa final'!$AB$92="Baja",'Mapa final'!$AD$92="Moderado"),CONCATENATE("R30C",'Mapa final'!$R$92),"")</f>
        <v/>
      </c>
      <c r="O185" s="223" t="str">
        <f>IF(AND('Mapa final'!$AB$93="Baja",'Mapa final'!$AD$93="Moderado"),CONCATENATE("R30C",'Mapa final'!$R$93),"")</f>
        <v/>
      </c>
      <c r="P185" s="221" t="str">
        <f ca="1">IF(AND('Mapa final'!$AB$91="Baja",'Mapa final'!$AD$91="Moderado"),CONCATENATE("R30C",'Mapa final'!$R$91),"")</f>
        <v>R30C1</v>
      </c>
      <c r="Q185" s="222" t="str">
        <f>IF(AND('Mapa final'!$AB$92="Baja",'Mapa final'!$AD$92="Moderado"),CONCATENATE("R30C",'Mapa final'!$R$92),"")</f>
        <v/>
      </c>
      <c r="R185" s="223" t="str">
        <f>IF(AND('Mapa final'!$AB$93="Baja",'Mapa final'!$AD$93="Moderado"),CONCATENATE("R30C",'Mapa final'!$R$93),"")</f>
        <v/>
      </c>
      <c r="S185" s="87" t="str">
        <f ca="1">IF(AND('Mapa final'!$AB$91="Baja",'Mapa final'!$AD$91="Mayor"),CONCATENATE("R30C",'Mapa final'!$R$91),"")</f>
        <v/>
      </c>
      <c r="T185" s="40" t="str">
        <f>IF(AND('Mapa final'!$AB$92="Baja",'Mapa final'!$AD$92="Mayor"),CONCATENATE("R30C",'Mapa final'!$R$92),"")</f>
        <v/>
      </c>
      <c r="U185" s="88" t="str">
        <f>IF(AND('Mapa final'!$AB$93="Baja",'Mapa final'!$AD$93="Mayor"),CONCATENATE("R30C",'Mapa final'!$R$93),"")</f>
        <v/>
      </c>
      <c r="V185" s="215" t="str">
        <f ca="1">IF(AND('Mapa final'!$AB$91="Baja",'Mapa final'!$AD$91="Catastrófico"),CONCATENATE("R30C",'Mapa final'!$R$91),"")</f>
        <v/>
      </c>
      <c r="W185" s="216" t="str">
        <f>IF(AND('Mapa final'!$AB$92="Baja",'Mapa final'!$AD$92="Catastrófico"),CONCATENATE("R30C",'Mapa final'!$R$92),"")</f>
        <v/>
      </c>
      <c r="X185" s="217" t="str">
        <f>IF(AND('Mapa final'!$AB$93="Baja",'Mapa final'!$AD$93="Catastrófico"),CONCATENATE("R30C",'Mapa final'!$R$93),"")</f>
        <v/>
      </c>
      <c r="Y185" s="41"/>
      <c r="Z185" s="323"/>
      <c r="AA185" s="324"/>
      <c r="AB185" s="324"/>
      <c r="AC185" s="324"/>
      <c r="AD185" s="324"/>
      <c r="AE185" s="325"/>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309"/>
      <c r="C186" s="310"/>
      <c r="D186" s="311"/>
      <c r="E186" s="284"/>
      <c r="F186" s="279"/>
      <c r="G186" s="279"/>
      <c r="H186" s="279"/>
      <c r="I186" s="279"/>
      <c r="J186" s="230" t="str">
        <f>IF(AND('Mapa final'!$AB$94="Baja",'Mapa final'!$AD$94="Moderado"),CONCATENATE("R31C",'Mapa final'!$R$94),"")</f>
        <v/>
      </c>
      <c r="K186" s="231" t="str">
        <f>IF(AND('Mapa final'!$AB$95="Baja",'Mapa final'!$AD$95="Moderado"),CONCATENATE("R31C",'Mapa final'!$R$95),"")</f>
        <v/>
      </c>
      <c r="L186" s="232" t="str">
        <f>IF(AND('Mapa final'!$AB$96="Baja",'Mapa final'!$AD$96="Moderado"),CONCATENATE("R31C",'Mapa final'!$R$96),"")</f>
        <v/>
      </c>
      <c r="M186" s="221" t="str">
        <f>IF(AND('Mapa final'!$AB$94="Baja",'Mapa final'!$AD$94="Moderado"),CONCATENATE("R31C",'Mapa final'!$R$94),"")</f>
        <v/>
      </c>
      <c r="N186" s="222" t="str">
        <f>IF(AND('Mapa final'!$AB$95="Baja",'Mapa final'!$AD$95="Moderado"),CONCATENATE("R31C",'Mapa final'!$R$95),"")</f>
        <v/>
      </c>
      <c r="O186" s="222" t="str">
        <f>IF(AND('Mapa final'!$AB$96="Baja",'Mapa final'!$AD$96="Moderado"),CONCATENATE("R31C",'Mapa final'!$R$96),"")</f>
        <v/>
      </c>
      <c r="P186" s="221" t="str">
        <f>IF(AND('Mapa final'!$AB$94="Baja",'Mapa final'!$AD$94="Moderado"),CONCATENATE("R31C",'Mapa final'!$R$94),"")</f>
        <v/>
      </c>
      <c r="Q186" s="222" t="str">
        <f>IF(AND('Mapa final'!$AB$95="Baja",'Mapa final'!$AD$95="Moderado"),CONCATENATE("R31C",'Mapa final'!$R$95),"")</f>
        <v/>
      </c>
      <c r="R186" s="222" t="str">
        <f>IF(AND('Mapa final'!$AB$96="Baja",'Mapa final'!$AD$96="Moderado"),CONCATENATE("R31C",'Mapa final'!$R$96),"")</f>
        <v/>
      </c>
      <c r="S186" s="87" t="str">
        <f>IF(AND('Mapa final'!$AB$94="Baja",'Mapa final'!$AD$94="Mayor"),CONCATENATE("R31C",'Mapa final'!$R$94),"")</f>
        <v/>
      </c>
      <c r="T186" s="40" t="str">
        <f>IF(AND('Mapa final'!$AB$95="Baja",'Mapa final'!$AD$95="Mayor"),CONCATENATE("R31C",'Mapa final'!$R$95),"")</f>
        <v/>
      </c>
      <c r="U186" s="40" t="str">
        <f>IF(AND('Mapa final'!$AB$96="Baja",'Mapa final'!$AD$96="Mayor"),CONCATENATE("R31C",'Mapa final'!$R$96),"")</f>
        <v/>
      </c>
      <c r="V186" s="215" t="str">
        <f>IF(AND('Mapa final'!$AB$94="Baja",'Mapa final'!$AD$94="Catastrófico"),CONCATENATE("R31C",'Mapa final'!$R$94),"")</f>
        <v/>
      </c>
      <c r="W186" s="216" t="str">
        <f>IF(AND('Mapa final'!$AB$95="Baja",'Mapa final'!$AD$95="Catastrófico"),CONCATENATE("R31C",'Mapa final'!$R$95),"")</f>
        <v/>
      </c>
      <c r="X186" s="217" t="str">
        <f>IF(AND('Mapa final'!$AB$96="Baja",'Mapa final'!$AD$96="Catastrófico"),CONCATENATE("R31C",'Mapa final'!$R$96),"")</f>
        <v/>
      </c>
      <c r="Y186" s="41"/>
      <c r="Z186" s="323"/>
      <c r="AA186" s="324"/>
      <c r="AB186" s="324"/>
      <c r="AC186" s="324"/>
      <c r="AD186" s="324"/>
      <c r="AE186" s="325"/>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309"/>
      <c r="C187" s="310"/>
      <c r="D187" s="311"/>
      <c r="E187" s="284"/>
      <c r="F187" s="279"/>
      <c r="G187" s="279"/>
      <c r="H187" s="279"/>
      <c r="I187" s="279"/>
      <c r="J187" s="230" t="str">
        <f ca="1">IF(AND('Mapa final'!$AB$97="Baja",'Mapa final'!$AD$97="Moderado"),CONCATENATE("R32C",'Mapa final'!$R$97),"")</f>
        <v/>
      </c>
      <c r="K187" s="231" t="str">
        <f>IF(AND('Mapa final'!$AB$98="Baja",'Mapa final'!$AD$98="Moderado"),CONCATENATE("R32C",'Mapa final'!$R$98),"")</f>
        <v>R32C2</v>
      </c>
      <c r="L187" s="232" t="str">
        <f>IF(AND('Mapa final'!$AB$99="Baja",'Mapa final'!$AD$99="Moderado"),CONCATENATE("R32C",'Mapa final'!$R$99),"")</f>
        <v/>
      </c>
      <c r="M187" s="221" t="str">
        <f ca="1">IF(AND('Mapa final'!$AB$97="Baja",'Mapa final'!$AD$97="Moderado"),CONCATENATE("R32C",'Mapa final'!$R$97),"")</f>
        <v/>
      </c>
      <c r="N187" s="222" t="str">
        <f>IF(AND('Mapa final'!$AB$98="Baja",'Mapa final'!$AD$98="Moderado"),CONCATENATE("R32C",'Mapa final'!$R$98),"")</f>
        <v>R32C2</v>
      </c>
      <c r="O187" s="223" t="str">
        <f>IF(AND('Mapa final'!$AB$99="Baja",'Mapa final'!$AD$99="Moderado"),CONCATENATE("R32C",'Mapa final'!$R$99),"")</f>
        <v/>
      </c>
      <c r="P187" s="221" t="str">
        <f ca="1">IF(AND('Mapa final'!$AB$97="Baja",'Mapa final'!$AD$97="Moderado"),CONCATENATE("R32C",'Mapa final'!$R$97),"")</f>
        <v/>
      </c>
      <c r="Q187" s="222" t="str">
        <f>IF(AND('Mapa final'!$AB$98="Baja",'Mapa final'!$AD$98="Moderado"),CONCATENATE("R32C",'Mapa final'!$R$98),"")</f>
        <v>R32C2</v>
      </c>
      <c r="R187" s="223" t="str">
        <f>IF(AND('Mapa final'!$AB$99="Baja",'Mapa final'!$AD$99="Moderado"),CONCATENATE("R32C",'Mapa final'!$R$99),"")</f>
        <v/>
      </c>
      <c r="S187" s="87" t="str">
        <f ca="1">IF(AND('Mapa final'!$AB$97="Baja",'Mapa final'!$AD$97="Mayor"),CONCATENATE("R32C",'Mapa final'!$R$97),"")</f>
        <v/>
      </c>
      <c r="T187" s="40" t="str">
        <f>IF(AND('Mapa final'!$AB$98="Baja",'Mapa final'!$AD$98="Mayor"),CONCATENATE("R32C",'Mapa final'!$R$98),"")</f>
        <v/>
      </c>
      <c r="U187" s="88" t="str">
        <f>IF(AND('Mapa final'!$AB$99="Baja",'Mapa final'!$AD$99="Mayor"),CONCATENATE("R32C",'Mapa final'!$R$99),"")</f>
        <v/>
      </c>
      <c r="V187" s="215" t="str">
        <f ca="1">IF(AND('Mapa final'!$AB$97="Baja",'Mapa final'!$AD$97="Catastrófico"),CONCATENATE("R32C",'Mapa final'!$R$97),"")</f>
        <v/>
      </c>
      <c r="W187" s="216" t="str">
        <f>IF(AND('Mapa final'!$AB$98="Baja",'Mapa final'!$AD$98="Catastrófico"),CONCATENATE("R32C",'Mapa final'!$R$98),"")</f>
        <v/>
      </c>
      <c r="X187" s="217" t="str">
        <f>IF(AND('Mapa final'!$AB$99="Baja",'Mapa final'!$AD$99="Catastrófico"),CONCATENATE("R32C",'Mapa final'!$R$99),"")</f>
        <v/>
      </c>
      <c r="Y187" s="41"/>
      <c r="Z187" s="323"/>
      <c r="AA187" s="324"/>
      <c r="AB187" s="324"/>
      <c r="AC187" s="324"/>
      <c r="AD187" s="324"/>
      <c r="AE187" s="325"/>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309"/>
      <c r="C188" s="310"/>
      <c r="D188" s="311"/>
      <c r="E188" s="284"/>
      <c r="F188" s="279"/>
      <c r="G188" s="279"/>
      <c r="H188" s="279"/>
      <c r="I188" s="279"/>
      <c r="J188" s="230" t="str">
        <f ca="1">IF(AND('Mapa final'!$AB$100="Baja",'Mapa final'!$AD$100="Moderado"),CONCATENATE("R33C",'Mapa final'!$R$100),"")</f>
        <v>R33C1</v>
      </c>
      <c r="K188" s="231" t="str">
        <f>IF(AND('Mapa final'!$AB$101="Baja",'Mapa final'!$AD$101="Moderado"),CONCATENATE("R33C",'Mapa final'!$R$101),"")</f>
        <v>R33C2</v>
      </c>
      <c r="L188" s="232" t="str">
        <f>IF(AND('Mapa final'!$AB$102="Baja",'Mapa final'!$AD$102="Moderado"),CONCATENATE("R33C",'Mapa final'!$R$102),"")</f>
        <v/>
      </c>
      <c r="M188" s="221" t="str">
        <f ca="1">IF(AND('Mapa final'!$AB$100="Baja",'Mapa final'!$AD$100="Moderado"),CONCATENATE("R33C",'Mapa final'!$R$100),"")</f>
        <v>R33C1</v>
      </c>
      <c r="N188" s="222" t="str">
        <f>IF(AND('Mapa final'!$AB$101="Baja",'Mapa final'!$AD$101="Moderado"),CONCATENATE("R33C",'Mapa final'!$R$101),"")</f>
        <v>R33C2</v>
      </c>
      <c r="O188" s="223" t="str">
        <f>IF(AND('Mapa final'!$AB$102="Baja",'Mapa final'!$AD$102="Moderado"),CONCATENATE("R33C",'Mapa final'!$R$102),"")</f>
        <v/>
      </c>
      <c r="P188" s="221" t="str">
        <f ca="1">IF(AND('Mapa final'!$AB$100="Baja",'Mapa final'!$AD$100="Moderado"),CONCATENATE("R33C",'Mapa final'!$R$100),"")</f>
        <v>R33C1</v>
      </c>
      <c r="Q188" s="222" t="str">
        <f>IF(AND('Mapa final'!$AB$101="Baja",'Mapa final'!$AD$101="Moderado"),CONCATENATE("R33C",'Mapa final'!$R$101),"")</f>
        <v>R33C2</v>
      </c>
      <c r="R188" s="223" t="str">
        <f>IF(AND('Mapa final'!$AB$102="Baja",'Mapa final'!$AD$102="Moderado"),CONCATENATE("R33C",'Mapa final'!$R$102),"")</f>
        <v/>
      </c>
      <c r="S188" s="87" t="str">
        <f ca="1">IF(AND('Mapa final'!$AB$100="Baja",'Mapa final'!$AD$100="Mayor"),CONCATENATE("R33C",'Mapa final'!$R$100),"")</f>
        <v/>
      </c>
      <c r="T188" s="40" t="str">
        <f>IF(AND('Mapa final'!$AB$101="Baja",'Mapa final'!$AD$101="Mayor"),CONCATENATE("R33C",'Mapa final'!$R$101),"")</f>
        <v/>
      </c>
      <c r="U188" s="88" t="str">
        <f>IF(AND('Mapa final'!$AB$102="Baja",'Mapa final'!$AD$102="Mayor"),CONCATENATE("R33C",'Mapa final'!$R$102),"")</f>
        <v/>
      </c>
      <c r="V188" s="215" t="str">
        <f ca="1">IF(AND('Mapa final'!$AB$100="Baja",'Mapa final'!$AD$100="Catastrófico"),CONCATENATE("R33C",'Mapa final'!$R$100),"")</f>
        <v/>
      </c>
      <c r="W188" s="216" t="str">
        <f>IF(AND('Mapa final'!$AB$101="Baja",'Mapa final'!$AD$101="Catastrófico"),CONCATENATE("R33C",'Mapa final'!$R$101),"")</f>
        <v/>
      </c>
      <c r="X188" s="217" t="str">
        <f>IF(AND('Mapa final'!$AB$102="Baja",'Mapa final'!$AD$102="Catastrófico"),CONCATENATE("R33C",'Mapa final'!$R$102),"")</f>
        <v/>
      </c>
      <c r="Y188" s="41"/>
      <c r="Z188" s="323"/>
      <c r="AA188" s="324"/>
      <c r="AB188" s="324"/>
      <c r="AC188" s="324"/>
      <c r="AD188" s="324"/>
      <c r="AE188" s="325"/>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309"/>
      <c r="C189" s="310"/>
      <c r="D189" s="311"/>
      <c r="E189" s="284"/>
      <c r="F189" s="279"/>
      <c r="G189" s="279"/>
      <c r="H189" s="279"/>
      <c r="I189" s="279"/>
      <c r="J189" s="230" t="str">
        <f ca="1">IF(AND('Mapa final'!$AB$103="Baja",'Mapa final'!$AD$103="Moderado"),CONCATENATE("R34C",'Mapa final'!$R$103),"")</f>
        <v/>
      </c>
      <c r="K189" s="231" t="str">
        <f>IF(AND('Mapa final'!$AB$104="Baja",'Mapa final'!$AD$104="Moderado"),CONCATENATE("R34C",'Mapa final'!$R$104),"")</f>
        <v/>
      </c>
      <c r="L189" s="232" t="str">
        <f>IF(AND('Mapa final'!$AB$105="Baja",'Mapa final'!$AD$105="Moderado"),CONCATENATE("R34C",'Mapa final'!$R$105),"")</f>
        <v/>
      </c>
      <c r="M189" s="221" t="str">
        <f ca="1">IF(AND('Mapa final'!$AB$103="Baja",'Mapa final'!$AD$103="Moderado"),CONCATENATE("R34C",'Mapa final'!$R$103),"")</f>
        <v/>
      </c>
      <c r="N189" s="222" t="str">
        <f>IF(AND('Mapa final'!$AB$104="Baja",'Mapa final'!$AD$104="Moderado"),CONCATENATE("R34C",'Mapa final'!$R$104),"")</f>
        <v/>
      </c>
      <c r="O189" s="223" t="str">
        <f>IF(AND('Mapa final'!$AB$105="Baja",'Mapa final'!$AD$105="Moderado"),CONCATENATE("R34C",'Mapa final'!$R$105),"")</f>
        <v/>
      </c>
      <c r="P189" s="221" t="str">
        <f ca="1">IF(AND('Mapa final'!$AB$103="Baja",'Mapa final'!$AD$103="Moderado"),CONCATENATE("R34C",'Mapa final'!$R$103),"")</f>
        <v/>
      </c>
      <c r="Q189" s="222" t="str">
        <f>IF(AND('Mapa final'!$AB$104="Baja",'Mapa final'!$AD$104="Moderado"),CONCATENATE("R34C",'Mapa final'!$R$104),"")</f>
        <v/>
      </c>
      <c r="R189" s="223" t="str">
        <f>IF(AND('Mapa final'!$AB$105="Baja",'Mapa final'!$AD$105="Moderado"),CONCATENATE("R34C",'Mapa final'!$R$105),"")</f>
        <v/>
      </c>
      <c r="S189" s="87" t="str">
        <f ca="1">IF(AND('Mapa final'!$AB$103="Baja",'Mapa final'!$AD$103="Mayor"),CONCATENATE("R34C",'Mapa final'!$R$103),"")</f>
        <v>R34C1</v>
      </c>
      <c r="T189" s="40" t="str">
        <f>IF(AND('Mapa final'!$AB$104="Baja",'Mapa final'!$AD$104="Mayor"),CONCATENATE("R34C",'Mapa final'!$R$104),"")</f>
        <v>R34C2</v>
      </c>
      <c r="U189" s="88" t="str">
        <f>IF(AND('Mapa final'!$AB$105="Baja",'Mapa final'!$AD$105="Mayor"),CONCATENATE("R34C",'Mapa final'!$R$105),"")</f>
        <v/>
      </c>
      <c r="V189" s="215" t="str">
        <f ca="1">IF(AND('Mapa final'!$AB$103="Baja",'Mapa final'!$AD$103="Catastrófico"),CONCATENATE("R34C",'Mapa final'!$R$103),"")</f>
        <v/>
      </c>
      <c r="W189" s="216" t="str">
        <f>IF(AND('Mapa final'!$AB$104="Baja",'Mapa final'!$AD$104="Catastrófico"),CONCATENATE("R34C",'Mapa final'!$R$104),"")</f>
        <v/>
      </c>
      <c r="X189" s="217" t="str">
        <f>IF(AND('Mapa final'!$AB$105="Baja",'Mapa final'!$AD$105="Catastrófico"),CONCATENATE("R34C",'Mapa final'!$R$105),"")</f>
        <v/>
      </c>
      <c r="Y189" s="41"/>
      <c r="Z189" s="323"/>
      <c r="AA189" s="324"/>
      <c r="AB189" s="324"/>
      <c r="AC189" s="324"/>
      <c r="AD189" s="324"/>
      <c r="AE189" s="325"/>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309"/>
      <c r="C190" s="310"/>
      <c r="D190" s="311"/>
      <c r="E190" s="284"/>
      <c r="F190" s="279"/>
      <c r="G190" s="279"/>
      <c r="H190" s="279"/>
      <c r="I190" s="279"/>
      <c r="J190" s="230" t="str">
        <f ca="1">IF(AND('Mapa final'!$AB$106="Baja",'Mapa final'!$AD$106="Moderado"),CONCATENATE("R35C",'Mapa final'!$R$106),"")</f>
        <v/>
      </c>
      <c r="K190" s="231" t="str">
        <f>IF(AND('Mapa final'!$AB$107="Baja",'Mapa final'!$AD$107="Moderado"),CONCATENATE("R35C",'Mapa final'!$R$107),"")</f>
        <v/>
      </c>
      <c r="L190" s="232" t="str">
        <f>IF(AND('Mapa final'!$AB$108="Baja",'Mapa final'!$AD$108="Moderado"),CONCATENATE("R35C",'Mapa final'!$R$108),"")</f>
        <v/>
      </c>
      <c r="M190" s="221" t="str">
        <f ca="1">IF(AND('Mapa final'!$AB$106="Baja",'Mapa final'!$AD$106="Moderado"),CONCATENATE("R35C",'Mapa final'!$R$106),"")</f>
        <v/>
      </c>
      <c r="N190" s="222" t="str">
        <f>IF(AND('Mapa final'!$AB$107="Baja",'Mapa final'!$AD$107="Moderado"),CONCATENATE("R35C",'Mapa final'!$R$107),"")</f>
        <v/>
      </c>
      <c r="O190" s="223" t="str">
        <f>IF(AND('Mapa final'!$AB$108="Baja",'Mapa final'!$AD$108="Moderado"),CONCATENATE("R35C",'Mapa final'!$R$108),"")</f>
        <v/>
      </c>
      <c r="P190" s="221" t="str">
        <f ca="1">IF(AND('Mapa final'!$AB$106="Baja",'Mapa final'!$AD$106="Moderado"),CONCATENATE("R35C",'Mapa final'!$R$106),"")</f>
        <v/>
      </c>
      <c r="Q190" s="222" t="str">
        <f>IF(AND('Mapa final'!$AB$107="Baja",'Mapa final'!$AD$107="Moderado"),CONCATENATE("R35C",'Mapa final'!$R$107),"")</f>
        <v/>
      </c>
      <c r="R190" s="223" t="str">
        <f>IF(AND('Mapa final'!$AB$108="Baja",'Mapa final'!$AD$108="Moderado"),CONCATENATE("R35C",'Mapa final'!$R$108),"")</f>
        <v/>
      </c>
      <c r="S190" s="87" t="str">
        <f ca="1">IF(AND('Mapa final'!$AB$106="Baja",'Mapa final'!$AD$106="Mayor"),CONCATENATE("R35C",'Mapa final'!$R$106),"")</f>
        <v/>
      </c>
      <c r="T190" s="40" t="str">
        <f>IF(AND('Mapa final'!$AB$107="Baja",'Mapa final'!$AD$107="Mayor"),CONCATENATE("R35C",'Mapa final'!$R$107),"")</f>
        <v/>
      </c>
      <c r="U190" s="88" t="str">
        <f>IF(AND('Mapa final'!$AB$108="Baja",'Mapa final'!$AD$108="Mayor"),CONCATENATE("R35C",'Mapa final'!$R$108),"")</f>
        <v/>
      </c>
      <c r="V190" s="215" t="str">
        <f ca="1">IF(AND('Mapa final'!$AB$106="Baja",'Mapa final'!$AD$106="Catastrófico"),CONCATENATE("R35C",'Mapa final'!$R$106),"")</f>
        <v/>
      </c>
      <c r="W190" s="216" t="str">
        <f>IF(AND('Mapa final'!$AB$107="Baja",'Mapa final'!$AD$107="Catastrófico"),CONCATENATE("R35C",'Mapa final'!$R$107),"")</f>
        <v/>
      </c>
      <c r="X190" s="217" t="str">
        <f>IF(AND('Mapa final'!$AB$108="Baja",'Mapa final'!$AD$108="Catastrófico"),CONCATENATE("R35C",'Mapa final'!$R$108),"")</f>
        <v/>
      </c>
      <c r="Y190" s="41"/>
      <c r="Z190" s="323"/>
      <c r="AA190" s="324"/>
      <c r="AB190" s="324"/>
      <c r="AC190" s="324"/>
      <c r="AD190" s="324"/>
      <c r="AE190" s="325"/>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309"/>
      <c r="C191" s="310"/>
      <c r="D191" s="311"/>
      <c r="E191" s="284"/>
      <c r="F191" s="279"/>
      <c r="G191" s="279"/>
      <c r="H191" s="279"/>
      <c r="I191" s="279"/>
      <c r="J191" s="230" t="str">
        <f ca="1">IF(AND('Mapa final'!$AB$109="Baja",'Mapa final'!$AD$109="Moderado"),CONCATENATE("R36C",'Mapa final'!$R$109),"")</f>
        <v/>
      </c>
      <c r="K191" s="231" t="str">
        <f>IF(AND('Mapa final'!$AB$110="Baja",'Mapa final'!$AD$110="Moderado"),CONCATENATE("R36C",'Mapa final'!$R$110),"")</f>
        <v/>
      </c>
      <c r="L191" s="232" t="str">
        <f>IF(AND('Mapa final'!$AB$111="Baja",'Mapa final'!$AD$111="Moderado"),CONCATENATE("R36C",'Mapa final'!$R$111),"")</f>
        <v/>
      </c>
      <c r="M191" s="221" t="str">
        <f ca="1">IF(AND('Mapa final'!$AB$109="Baja",'Mapa final'!$AD$109="Moderado"),CONCATENATE("R36C",'Mapa final'!$R$109),"")</f>
        <v/>
      </c>
      <c r="N191" s="222" t="str">
        <f>IF(AND('Mapa final'!$AB$110="Baja",'Mapa final'!$AD$110="Moderado"),CONCATENATE("R36C",'Mapa final'!$R$110),"")</f>
        <v/>
      </c>
      <c r="O191" s="223" t="str">
        <f>IF(AND('Mapa final'!$AB$111="Baja",'Mapa final'!$AD$111="Moderado"),CONCATENATE("R36C",'Mapa final'!$R$111),"")</f>
        <v/>
      </c>
      <c r="P191" s="221" t="str">
        <f ca="1">IF(AND('Mapa final'!$AB$109="Baja",'Mapa final'!$AD$109="Moderado"),CONCATENATE("R36C",'Mapa final'!$R$109),"")</f>
        <v/>
      </c>
      <c r="Q191" s="222" t="str">
        <f>IF(AND('Mapa final'!$AB$110="Baja",'Mapa final'!$AD$110="Moderado"),CONCATENATE("R36C",'Mapa final'!$R$110),"")</f>
        <v/>
      </c>
      <c r="R191" s="223" t="str">
        <f>IF(AND('Mapa final'!$AB$111="Baja",'Mapa final'!$AD$111="Moderado"),CONCATENATE("R36C",'Mapa final'!$R$111),"")</f>
        <v/>
      </c>
      <c r="S191" s="87" t="str">
        <f ca="1">IF(AND('Mapa final'!$AB$109="Baja",'Mapa final'!$AD$109="Mayor"),CONCATENATE("R36C",'Mapa final'!$R$109),"")</f>
        <v/>
      </c>
      <c r="T191" s="40" t="str">
        <f>IF(AND('Mapa final'!$AB$110="Baja",'Mapa final'!$AD$110="Mayor"),CONCATENATE("R36C",'Mapa final'!$R$110),"")</f>
        <v/>
      </c>
      <c r="U191" s="88" t="str">
        <f>IF(AND('Mapa final'!$AB$111="Baja",'Mapa final'!$AD$111="Mayor"),CONCATENATE("R36C",'Mapa final'!$R$111),"")</f>
        <v/>
      </c>
      <c r="V191" s="215" t="str">
        <f ca="1">IF(AND('Mapa final'!$AB$109="Baja",'Mapa final'!$AD$109="Catastrófico"),CONCATENATE("R36C",'Mapa final'!$R$109),"")</f>
        <v/>
      </c>
      <c r="W191" s="216" t="str">
        <f>IF(AND('Mapa final'!$AB$110="Baja",'Mapa final'!$AD$110="Catastrófico"),CONCATENATE("R36C",'Mapa final'!$R$110),"")</f>
        <v/>
      </c>
      <c r="X191" s="217" t="str">
        <f>IF(AND('Mapa final'!$AB$111="Baja",'Mapa final'!$AD$111="Catastrófico"),CONCATENATE("R36C",'Mapa final'!$R$111),"")</f>
        <v/>
      </c>
      <c r="Y191" s="41"/>
      <c r="Z191" s="323"/>
      <c r="AA191" s="324"/>
      <c r="AB191" s="324"/>
      <c r="AC191" s="324"/>
      <c r="AD191" s="324"/>
      <c r="AE191" s="325"/>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309"/>
      <c r="C192" s="310"/>
      <c r="D192" s="311"/>
      <c r="E192" s="284"/>
      <c r="F192" s="279"/>
      <c r="G192" s="279"/>
      <c r="H192" s="279"/>
      <c r="I192" s="279"/>
      <c r="J192" s="230" t="str">
        <f ca="1">IF(AND('Mapa final'!$AB$112="Baja",'Mapa final'!$AD$112="Moderado"),CONCATENATE("R37C",'Mapa final'!$R$112),"")</f>
        <v/>
      </c>
      <c r="K192" s="231" t="str">
        <f>IF(AND('Mapa final'!$AB$113="Baja",'Mapa final'!$AD$113="Moderado"),CONCATENATE("R37C",'Mapa final'!$R$113),"")</f>
        <v/>
      </c>
      <c r="L192" s="232" t="str">
        <f>IF(AND('Mapa final'!$AB$114="Baja",'Mapa final'!$AD$114="Moderado"),CONCATENATE("R37C",'Mapa final'!$R$114),"")</f>
        <v/>
      </c>
      <c r="M192" s="221" t="str">
        <f ca="1">IF(AND('Mapa final'!$AB$112="Baja",'Mapa final'!$AD$112="Moderado"),CONCATENATE("R37C",'Mapa final'!$R$112),"")</f>
        <v/>
      </c>
      <c r="N192" s="222" t="str">
        <f>IF(AND('Mapa final'!$AB$113="Baja",'Mapa final'!$AD$113="Moderado"),CONCATENATE("R37C",'Mapa final'!$R$113),"")</f>
        <v/>
      </c>
      <c r="O192" s="223" t="str">
        <f>IF(AND('Mapa final'!$AB$114="Baja",'Mapa final'!$AD$114="Moderado"),CONCATENATE("R37C",'Mapa final'!$R$114),"")</f>
        <v/>
      </c>
      <c r="P192" s="221" t="str">
        <f ca="1">IF(AND('Mapa final'!$AB$112="Baja",'Mapa final'!$AD$112="Moderado"),CONCATENATE("R37C",'Mapa final'!$R$112),"")</f>
        <v/>
      </c>
      <c r="Q192" s="222" t="str">
        <f>IF(AND('Mapa final'!$AB$113="Baja",'Mapa final'!$AD$113="Moderado"),CONCATENATE("R37C",'Mapa final'!$R$113),"")</f>
        <v/>
      </c>
      <c r="R192" s="223" t="str">
        <f>IF(AND('Mapa final'!$AB$114="Baja",'Mapa final'!$AD$114="Moderado"),CONCATENATE("R37C",'Mapa final'!$R$114),"")</f>
        <v/>
      </c>
      <c r="S192" s="87" t="str">
        <f ca="1">IF(AND('Mapa final'!$AB$112="Baja",'Mapa final'!$AD$112="Mayor"),CONCATENATE("R37C",'Mapa final'!$R$112),"")</f>
        <v/>
      </c>
      <c r="T192" s="40" t="str">
        <f>IF(AND('Mapa final'!$AB$113="Baja",'Mapa final'!$AD$113="Mayor"),CONCATENATE("R37C",'Mapa final'!$R$113),"")</f>
        <v/>
      </c>
      <c r="U192" s="88" t="str">
        <f>IF(AND('Mapa final'!$AB$114="Baja",'Mapa final'!$AD$114="Mayor"),CONCATENATE("R37C",'Mapa final'!$R$114),"")</f>
        <v/>
      </c>
      <c r="V192" s="215" t="str">
        <f ca="1">IF(AND('Mapa final'!$AB$112="Baja",'Mapa final'!$AD$112="Catastrófico"),CONCATENATE("R37C",'Mapa final'!$R$112),"")</f>
        <v/>
      </c>
      <c r="W192" s="216" t="str">
        <f>IF(AND('Mapa final'!$AB$113="Baja",'Mapa final'!$AD$113="Catastrófico"),CONCATENATE("R37C",'Mapa final'!$R$113),"")</f>
        <v/>
      </c>
      <c r="X192" s="217" t="str">
        <f>IF(AND('Mapa final'!$AB$114="Baja",'Mapa final'!$AD$114="Catastrófico"),CONCATENATE("R37C",'Mapa final'!$R$114),"")</f>
        <v/>
      </c>
      <c r="Y192" s="41"/>
      <c r="Z192" s="323"/>
      <c r="AA192" s="324"/>
      <c r="AB192" s="324"/>
      <c r="AC192" s="324"/>
      <c r="AD192" s="324"/>
      <c r="AE192" s="325"/>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309"/>
      <c r="C193" s="310"/>
      <c r="D193" s="311"/>
      <c r="E193" s="284"/>
      <c r="F193" s="279"/>
      <c r="G193" s="279"/>
      <c r="H193" s="279"/>
      <c r="I193" s="279"/>
      <c r="J193" s="230" t="str">
        <f ca="1">IF(AND('Mapa final'!$AB$115="Baja",'Mapa final'!$AD$115="Moderado"),CONCATENATE("R39C",'Mapa final'!$R$115),"")</f>
        <v>R39C1</v>
      </c>
      <c r="K193" s="231" t="str">
        <f>IF(AND('Mapa final'!$AB$116="Baja",'Mapa final'!$AD$116="Moderado"),CONCATENATE("R38C",'Mapa final'!$R$116),"")</f>
        <v/>
      </c>
      <c r="L193" s="232" t="str">
        <f>IF(AND('Mapa final'!$AB$117="Baja",'Mapa final'!$AD$117="Moderado"),CONCATENATE("R38C",'Mapa final'!$R$117),"")</f>
        <v/>
      </c>
      <c r="M193" s="221" t="str">
        <f ca="1">IF(AND('Mapa final'!$AB$115="Baja",'Mapa final'!$AD$115="Moderado"),CONCATENATE("R39C",'Mapa final'!$R$115),"")</f>
        <v>R39C1</v>
      </c>
      <c r="N193" s="222" t="str">
        <f>IF(AND('Mapa final'!$AB$116="Baja",'Mapa final'!$AD$116="Moderado"),CONCATENATE("R38C",'Mapa final'!$R$116),"")</f>
        <v/>
      </c>
      <c r="O193" s="223" t="str">
        <f>IF(AND('Mapa final'!$AB$117="Baja",'Mapa final'!$AD$117="Moderado"),CONCATENATE("R38C",'Mapa final'!$R$117),"")</f>
        <v/>
      </c>
      <c r="P193" s="221" t="str">
        <f ca="1">IF(AND('Mapa final'!$AB$115="Baja",'Mapa final'!$AD$115="Moderado"),CONCATENATE("R39C",'Mapa final'!$R$115),"")</f>
        <v>R39C1</v>
      </c>
      <c r="Q193" s="222" t="str">
        <f>IF(AND('Mapa final'!$AB$116="Baja",'Mapa final'!$AD$116="Moderado"),CONCATENATE("R38C",'Mapa final'!$R$116),"")</f>
        <v/>
      </c>
      <c r="R193" s="223" t="str">
        <f>IF(AND('Mapa final'!$AB$117="Baja",'Mapa final'!$AD$117="Moderado"),CONCATENATE("R38C",'Mapa final'!$R$117),"")</f>
        <v/>
      </c>
      <c r="S193" s="87" t="str">
        <f ca="1">IF(AND('Mapa final'!$AB$115="Baja",'Mapa final'!$AD$115="Mayor"),CONCATENATE("R39C",'Mapa final'!$R$115),"")</f>
        <v/>
      </c>
      <c r="T193" s="40" t="str">
        <f>IF(AND('Mapa final'!$AB$116="Baja",'Mapa final'!$AD$116="Mayor"),CONCATENATE("R38C",'Mapa final'!$R$116),"")</f>
        <v/>
      </c>
      <c r="U193" s="88" t="str">
        <f>IF(AND('Mapa final'!$AB$117="Baja",'Mapa final'!$AD$117="Mayor"),CONCATENATE("R38C",'Mapa final'!$R$117),"")</f>
        <v/>
      </c>
      <c r="V193" s="215" t="str">
        <f ca="1">IF(AND('Mapa final'!$AB$115="Baja",'Mapa final'!$AD$115="Catastrófico"),CONCATENATE("R39C",'Mapa final'!$R$115),"")</f>
        <v/>
      </c>
      <c r="W193" s="216" t="str">
        <f>IF(AND('Mapa final'!$AB$116="Baja",'Mapa final'!$AD$116="Catastrófico"),CONCATENATE("R38C",'Mapa final'!$R$116),"")</f>
        <v/>
      </c>
      <c r="X193" s="217" t="str">
        <f>IF(AND('Mapa final'!$AB$117="Baja",'Mapa final'!$AD$117="Catastrófico"),CONCATENATE("R38C",'Mapa final'!$R$117),"")</f>
        <v/>
      </c>
      <c r="Y193" s="41"/>
      <c r="Z193" s="323"/>
      <c r="AA193" s="324"/>
      <c r="AB193" s="324"/>
      <c r="AC193" s="324"/>
      <c r="AD193" s="324"/>
      <c r="AE193" s="325"/>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309"/>
      <c r="C194" s="310"/>
      <c r="D194" s="311"/>
      <c r="E194" s="284"/>
      <c r="F194" s="279"/>
      <c r="G194" s="279"/>
      <c r="H194" s="279"/>
      <c r="I194" s="279"/>
      <c r="J194" s="230" t="str">
        <f ca="1">IF(AND('Mapa final'!$AB$118="Baja",'Mapa final'!$AD$118="Moderado"),CONCATENATE("R40C",'Mapa final'!$R$118),"")</f>
        <v/>
      </c>
      <c r="K194" s="231" t="str">
        <f>IF(AND('Mapa final'!$AB$119="Baja",'Mapa final'!$AD$119="Moderado"),CONCATENATE("R39C",'Mapa final'!$R$119),"")</f>
        <v/>
      </c>
      <c r="L194" s="232" t="str">
        <f>IF(AND('Mapa final'!$AB$120="Baja",'Mapa final'!$AD$120="Moderado"),CONCATENATE("R39C",'Mapa final'!$R$120),"")</f>
        <v/>
      </c>
      <c r="M194" s="221" t="str">
        <f ca="1">IF(AND('Mapa final'!$AB$118="Baja",'Mapa final'!$AD$118="Moderado"),CONCATENATE("R40C",'Mapa final'!$R$118),"")</f>
        <v/>
      </c>
      <c r="N194" s="222" t="str">
        <f>IF(AND('Mapa final'!$AB$119="Baja",'Mapa final'!$AD$119="Moderado"),CONCATENATE("R39C",'Mapa final'!$R$119),"")</f>
        <v/>
      </c>
      <c r="O194" s="223" t="str">
        <f>IF(AND('Mapa final'!$AB$120="Baja",'Mapa final'!$AD$120="Moderado"),CONCATENATE("R39C",'Mapa final'!$R$120),"")</f>
        <v/>
      </c>
      <c r="P194" s="221" t="str">
        <f ca="1">IF(AND('Mapa final'!$AB$118="Baja",'Mapa final'!$AD$118="Moderado"),CONCATENATE("R40C",'Mapa final'!$R$118),"")</f>
        <v/>
      </c>
      <c r="Q194" s="222" t="str">
        <f>IF(AND('Mapa final'!$AB$119="Baja",'Mapa final'!$AD$119="Moderado"),CONCATENATE("R39C",'Mapa final'!$R$119),"")</f>
        <v/>
      </c>
      <c r="R194" s="223" t="str">
        <f>IF(AND('Mapa final'!$AB$120="Baja",'Mapa final'!$AD$120="Moderado"),CONCATENATE("R39C",'Mapa final'!$R$120),"")</f>
        <v/>
      </c>
      <c r="S194" s="87" t="str">
        <f ca="1">IF(AND('Mapa final'!$AB$118="Baja",'Mapa final'!$AD$118="Mayor"),CONCATENATE("R40C",'Mapa final'!$R$118),"")</f>
        <v/>
      </c>
      <c r="T194" s="40" t="str">
        <f>IF(AND('Mapa final'!$AB$119="Baja",'Mapa final'!$AD$119="Mayor"),CONCATENATE("R39C",'Mapa final'!$R$119),"")</f>
        <v/>
      </c>
      <c r="U194" s="88" t="str">
        <f>IF(AND('Mapa final'!$AB$120="Baja",'Mapa final'!$AD$120="Mayor"),CONCATENATE("R39C",'Mapa final'!$R$120),"")</f>
        <v/>
      </c>
      <c r="V194" s="215" t="str">
        <f ca="1">IF(AND('Mapa final'!$AB$118="Baja",'Mapa final'!$AD$118="Catastrófico"),CONCATENATE("R40C",'Mapa final'!$R$118),"")</f>
        <v/>
      </c>
      <c r="W194" s="216" t="str">
        <f>IF(AND('Mapa final'!$AB$119="Baja",'Mapa final'!$AD$119="Catastrófico"),CONCATENATE("R39C",'Mapa final'!$R$119),"")</f>
        <v/>
      </c>
      <c r="X194" s="217" t="str">
        <f>IF(AND('Mapa final'!$AB$120="Baja",'Mapa final'!$AD$120="Catastrófico"),CONCATENATE("R39C",'Mapa final'!$R$120),"")</f>
        <v/>
      </c>
      <c r="Y194" s="41"/>
      <c r="Z194" s="323"/>
      <c r="AA194" s="324"/>
      <c r="AB194" s="324"/>
      <c r="AC194" s="324"/>
      <c r="AD194" s="324"/>
      <c r="AE194" s="325"/>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309"/>
      <c r="C195" s="310"/>
      <c r="D195" s="311"/>
      <c r="E195" s="284"/>
      <c r="F195" s="279"/>
      <c r="G195" s="279"/>
      <c r="H195" s="279"/>
      <c r="I195" s="279"/>
      <c r="J195" s="230" t="str">
        <f ca="1">IF(AND('Mapa final'!$AB$121="Baja",'Mapa final'!$AD$121="Moderado"),CONCATENATE("R41C",'Mapa final'!$R$121),"")</f>
        <v>R41C1</v>
      </c>
      <c r="K195" s="231" t="str">
        <f>IF(AND('Mapa final'!$AB$122="Baja",'Mapa final'!$AD$122="Moderado"),CONCATENATE("R40C",'Mapa final'!$R$122),"")</f>
        <v/>
      </c>
      <c r="L195" s="232" t="str">
        <f>IF(AND('Mapa final'!$AB$123="Baja",'Mapa final'!$AD$123="Moderado"),CONCATENATE("R40C",'Mapa final'!$R$123),"")</f>
        <v/>
      </c>
      <c r="M195" s="221" t="str">
        <f ca="1">IF(AND('Mapa final'!$AB$121="Baja",'Mapa final'!$AD$121="Moderado"),CONCATENATE("R41C",'Mapa final'!$R$121),"")</f>
        <v>R41C1</v>
      </c>
      <c r="N195" s="222" t="str">
        <f>IF(AND('Mapa final'!$AB$122="Baja",'Mapa final'!$AD$122="Moderado"),CONCATENATE("R40C",'Mapa final'!$R$122),"")</f>
        <v/>
      </c>
      <c r="O195" s="223" t="str">
        <f>IF(AND('Mapa final'!$AB$123="Baja",'Mapa final'!$AD$123="Moderado"),CONCATENATE("R40C",'Mapa final'!$R$123),"")</f>
        <v/>
      </c>
      <c r="P195" s="221" t="str">
        <f ca="1">IF(AND('Mapa final'!$AB$121="Baja",'Mapa final'!$AD$121="Moderado"),CONCATENATE("R41C",'Mapa final'!$R$121),"")</f>
        <v>R41C1</v>
      </c>
      <c r="Q195" s="222" t="str">
        <f>IF(AND('Mapa final'!$AB$122="Baja",'Mapa final'!$AD$122="Moderado"),CONCATENATE("R40C",'Mapa final'!$R$122),"")</f>
        <v/>
      </c>
      <c r="R195" s="223" t="str">
        <f>IF(AND('Mapa final'!$AB$123="Baja",'Mapa final'!$AD$123="Moderado"),CONCATENATE("R40C",'Mapa final'!$R$123),"")</f>
        <v/>
      </c>
      <c r="S195" s="87" t="str">
        <f ca="1">IF(AND('Mapa final'!$AB$121="Baja",'Mapa final'!$AD$121="Mayor"),CONCATENATE("R41C",'Mapa final'!$R$121),"")</f>
        <v/>
      </c>
      <c r="T195" s="40" t="str">
        <f>IF(AND('Mapa final'!$AB$122="Baja",'Mapa final'!$AD$122="Mayor"),CONCATENATE("R40C",'Mapa final'!$R$122),"")</f>
        <v/>
      </c>
      <c r="U195" s="88" t="str">
        <f>IF(AND('Mapa final'!$AB$123="Baja",'Mapa final'!$AD$123="Mayor"),CONCATENATE("R40C",'Mapa final'!$R$123),"")</f>
        <v/>
      </c>
      <c r="V195" s="215" t="str">
        <f ca="1">IF(AND('Mapa final'!$AB$121="Baja",'Mapa final'!$AD$121="Catastrófico"),CONCATENATE("R41C",'Mapa final'!$R$121),"")</f>
        <v/>
      </c>
      <c r="W195" s="216" t="str">
        <f>IF(AND('Mapa final'!$AB$122="Baja",'Mapa final'!$AD$122="Catastrófico"),CONCATENATE("R40C",'Mapa final'!$R$122),"")</f>
        <v/>
      </c>
      <c r="X195" s="217" t="str">
        <f>IF(AND('Mapa final'!$AB$123="Baja",'Mapa final'!$AD$123="Catastrófico"),CONCATENATE("R40C",'Mapa final'!$R$123),"")</f>
        <v/>
      </c>
      <c r="Y195" s="41"/>
      <c r="Z195" s="323"/>
      <c r="AA195" s="324"/>
      <c r="AB195" s="324"/>
      <c r="AC195" s="324"/>
      <c r="AD195" s="324"/>
      <c r="AE195" s="325"/>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309"/>
      <c r="C196" s="310"/>
      <c r="D196" s="311"/>
      <c r="E196" s="284"/>
      <c r="F196" s="279"/>
      <c r="G196" s="279"/>
      <c r="H196" s="279"/>
      <c r="I196" s="279"/>
      <c r="J196" s="230" t="str">
        <f ca="1">IF(AND('Mapa final'!$AB$124="Baja",'Mapa final'!$AD$124="Moderado"),CONCATENATE("R42C",'Mapa final'!$R$124),"")</f>
        <v/>
      </c>
      <c r="K196" s="231" t="str">
        <f>IF(AND('Mapa final'!$AB$125="Baja",'Mapa final'!$AD$125="Moderado"),CONCATENATE("R41C",'Mapa final'!$R$125),"")</f>
        <v/>
      </c>
      <c r="L196" s="232" t="str">
        <f>IF(AND('Mapa final'!$AB$126="Baja",'Mapa final'!$AD$126="Moderado"),CONCATENATE("R41C",'Mapa final'!$R$126),"")</f>
        <v/>
      </c>
      <c r="M196" s="221" t="str">
        <f ca="1">IF(AND('Mapa final'!$AB$124="Baja",'Mapa final'!$AD$124="Moderado"),CONCATENATE("R42C",'Mapa final'!$R$124),"")</f>
        <v/>
      </c>
      <c r="N196" s="222" t="str">
        <f>IF(AND('Mapa final'!$AB$125="Baja",'Mapa final'!$AD$125="Moderado"),CONCATENATE("R41C",'Mapa final'!$R$125),"")</f>
        <v/>
      </c>
      <c r="O196" s="223" t="str">
        <f>IF(AND('Mapa final'!$AB$126="Baja",'Mapa final'!$AD$126="Moderado"),CONCATENATE("R41C",'Mapa final'!$R$126),"")</f>
        <v/>
      </c>
      <c r="P196" s="221" t="str">
        <f ca="1">IF(AND('Mapa final'!$AB$124="Baja",'Mapa final'!$AD$124="Moderado"),CONCATENATE("R42C",'Mapa final'!$R$124),"")</f>
        <v/>
      </c>
      <c r="Q196" s="222" t="str">
        <f>IF(AND('Mapa final'!$AB$125="Baja",'Mapa final'!$AD$125="Moderado"),CONCATENATE("R41C",'Mapa final'!$R$125),"")</f>
        <v/>
      </c>
      <c r="R196" s="223" t="str">
        <f>IF(AND('Mapa final'!$AB$126="Baja",'Mapa final'!$AD$126="Moderado"),CONCATENATE("R41C",'Mapa final'!$R$126),"")</f>
        <v/>
      </c>
      <c r="S196" s="87" t="str">
        <f ca="1">IF(AND('Mapa final'!$AB$124="Baja",'Mapa final'!$AD$124="Mayor"),CONCATENATE("R42C",'Mapa final'!$R$124),"")</f>
        <v/>
      </c>
      <c r="T196" s="40" t="str">
        <f>IF(AND('Mapa final'!$AB$125="Baja",'Mapa final'!$AD$125="Mayor"),CONCATENATE("R41C",'Mapa final'!$R$125),"")</f>
        <v>R41C2</v>
      </c>
      <c r="U196" s="88" t="str">
        <f>IF(AND('Mapa final'!$AB$126="Baja",'Mapa final'!$AD$126="Mayor"),CONCATENATE("R41C",'Mapa final'!$R$126),"")</f>
        <v/>
      </c>
      <c r="V196" s="215" t="str">
        <f ca="1">IF(AND('Mapa final'!$AB$124="Baja",'Mapa final'!$AD$124="Catastrófico"),CONCATENATE("R42C",'Mapa final'!$R$124),"")</f>
        <v/>
      </c>
      <c r="W196" s="216" t="str">
        <f>IF(AND('Mapa final'!$AB$125="Baja",'Mapa final'!$AD$125="Catastrófico"),CONCATENATE("R41C",'Mapa final'!$R$125),"")</f>
        <v/>
      </c>
      <c r="X196" s="217" t="str">
        <f>IF(AND('Mapa final'!$AB$126="Baja",'Mapa final'!$AD$126="Catastrófico"),CONCATENATE("R41C",'Mapa final'!$R$126),"")</f>
        <v/>
      </c>
      <c r="Y196" s="41"/>
      <c r="Z196" s="323"/>
      <c r="AA196" s="324"/>
      <c r="AB196" s="324"/>
      <c r="AC196" s="324"/>
      <c r="AD196" s="324"/>
      <c r="AE196" s="325"/>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309"/>
      <c r="C197" s="310"/>
      <c r="D197" s="311"/>
      <c r="E197" s="284"/>
      <c r="F197" s="279"/>
      <c r="G197" s="279"/>
      <c r="H197" s="279"/>
      <c r="I197" s="279"/>
      <c r="J197" s="230" t="str">
        <f ca="1">IF(AND('Mapa final'!$AB$127="Baja",'Mapa final'!$AD$127="Moderado"),CONCATENATE("R43C",'Mapa final'!$R$127),"")</f>
        <v/>
      </c>
      <c r="K197" s="231" t="str">
        <f>IF(AND('Mapa final'!$AB$128="Baja",'Mapa final'!$AD$128="Moderado"),CONCATENATE("R42C",'Mapa final'!$R$128),"")</f>
        <v>R42C2</v>
      </c>
      <c r="L197" s="232" t="str">
        <f>IF(AND('Mapa final'!$AB$129="Baja",'Mapa final'!$AD$129="Moderado"),CONCATENATE("R42C",'Mapa final'!$R$129),"")</f>
        <v>R42C3</v>
      </c>
      <c r="M197" s="221" t="str">
        <f ca="1">IF(AND('Mapa final'!$AB$127="Baja",'Mapa final'!$AD$127="Moderado"),CONCATENATE("R43C",'Mapa final'!$R$127),"")</f>
        <v/>
      </c>
      <c r="N197" s="222" t="str">
        <f>IF(AND('Mapa final'!$AB$128="Baja",'Mapa final'!$AD$128="Moderado"),CONCATENATE("R42C",'Mapa final'!$R$128),"")</f>
        <v>R42C2</v>
      </c>
      <c r="O197" s="223" t="str">
        <f>IF(AND('Mapa final'!$AB$129="Baja",'Mapa final'!$AD$129="Moderado"),CONCATENATE("R42C",'Mapa final'!$R$129),"")</f>
        <v>R42C3</v>
      </c>
      <c r="P197" s="221" t="str">
        <f ca="1">IF(AND('Mapa final'!$AB$127="Baja",'Mapa final'!$AD$127="Moderado"),CONCATENATE("R43C",'Mapa final'!$R$127),"")</f>
        <v/>
      </c>
      <c r="Q197" s="222" t="str">
        <f>IF(AND('Mapa final'!$AB$128="Baja",'Mapa final'!$AD$128="Moderado"),CONCATENATE("R42C",'Mapa final'!$R$128),"")</f>
        <v>R42C2</v>
      </c>
      <c r="R197" s="223" t="str">
        <f>IF(AND('Mapa final'!$AB$129="Baja",'Mapa final'!$AD$129="Moderado"),CONCATENATE("R42C",'Mapa final'!$R$129),"")</f>
        <v>R42C3</v>
      </c>
      <c r="S197" s="87" t="str">
        <f ca="1">IF(AND('Mapa final'!$AB$127="Baja",'Mapa final'!$AD$127="Mayor"),CONCATENATE("R43C",'Mapa final'!$R$127),"")</f>
        <v/>
      </c>
      <c r="T197" s="40" t="str">
        <f>IF(AND('Mapa final'!$AB$128="Baja",'Mapa final'!$AD$128="Mayor"),CONCATENATE("R42C",'Mapa final'!$R$128),"")</f>
        <v/>
      </c>
      <c r="U197" s="88" t="str">
        <f>IF(AND('Mapa final'!$AB$129="Baja",'Mapa final'!$AD$129="Mayor"),CONCATENATE("R42C",'Mapa final'!$R$129),"")</f>
        <v/>
      </c>
      <c r="V197" s="215" t="str">
        <f ca="1">IF(AND('Mapa final'!$AB$127="Baja",'Mapa final'!$AD$127="Catastrófico"),CONCATENATE("R43C",'Mapa final'!$R$127),"")</f>
        <v/>
      </c>
      <c r="W197" s="216" t="str">
        <f>IF(AND('Mapa final'!$AB$128="Baja",'Mapa final'!$AD$128="Catastrófico"),CONCATENATE("R42C",'Mapa final'!$R$128),"")</f>
        <v/>
      </c>
      <c r="X197" s="217" t="str">
        <f>IF(AND('Mapa final'!$AB$129="Baja",'Mapa final'!$AD$129="Catastrófico"),CONCATENATE("R42C",'Mapa final'!$R$129),"")</f>
        <v/>
      </c>
      <c r="Y197" s="41"/>
      <c r="Z197" s="323"/>
      <c r="AA197" s="324"/>
      <c r="AB197" s="324"/>
      <c r="AC197" s="324"/>
      <c r="AD197" s="324"/>
      <c r="AE197" s="325"/>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309"/>
      <c r="C198" s="310"/>
      <c r="D198" s="311"/>
      <c r="E198" s="284"/>
      <c r="F198" s="279"/>
      <c r="G198" s="279"/>
      <c r="H198" s="279"/>
      <c r="I198" s="279"/>
      <c r="J198" s="230" t="str">
        <f ca="1">IF(AND('Mapa final'!$AB$130="Baja",'Mapa final'!$AD$130="Moderado"),CONCATENATE("R44C",'Mapa final'!$R$130),"")</f>
        <v/>
      </c>
      <c r="K198" s="231" t="str">
        <f>IF(AND('Mapa final'!$AB$131="Baja",'Mapa final'!$AD$131="Moderado"),CONCATENATE("R43C",'Mapa final'!$R$131),"")</f>
        <v/>
      </c>
      <c r="L198" s="232" t="str">
        <f>IF(AND('Mapa final'!$AB$132="Baja",'Mapa final'!$AD$132="Moderado"),CONCATENATE("R43C",'Mapa final'!$R$132),"")</f>
        <v/>
      </c>
      <c r="M198" s="221" t="str">
        <f ca="1">IF(AND('Mapa final'!$AB$130="Baja",'Mapa final'!$AD$130="Moderado"),CONCATENATE("R44C",'Mapa final'!$R$130),"")</f>
        <v/>
      </c>
      <c r="N198" s="222" t="str">
        <f>IF(AND('Mapa final'!$AB$131="Baja",'Mapa final'!$AD$131="Moderado"),CONCATENATE("R43C",'Mapa final'!$R$131),"")</f>
        <v/>
      </c>
      <c r="O198" s="223" t="str">
        <f>IF(AND('Mapa final'!$AB$132="Baja",'Mapa final'!$AD$132="Moderado"),CONCATENATE("R43C",'Mapa final'!$R$132),"")</f>
        <v/>
      </c>
      <c r="P198" s="221" t="str">
        <f ca="1">IF(AND('Mapa final'!$AB$130="Baja",'Mapa final'!$AD$130="Moderado"),CONCATENATE("R44C",'Mapa final'!$R$130),"")</f>
        <v/>
      </c>
      <c r="Q198" s="222" t="str">
        <f>IF(AND('Mapa final'!$AB$131="Baja",'Mapa final'!$AD$131="Moderado"),CONCATENATE("R43C",'Mapa final'!$R$131),"")</f>
        <v/>
      </c>
      <c r="R198" s="223" t="str">
        <f>IF(AND('Mapa final'!$AB$132="Baja",'Mapa final'!$AD$132="Moderado"),CONCATENATE("R43C",'Mapa final'!$R$132),"")</f>
        <v/>
      </c>
      <c r="S198" s="87" t="str">
        <f ca="1">IF(AND('Mapa final'!$AB$130="Baja",'Mapa final'!$AD$130="Mayor"),CONCATENATE("R44C",'Mapa final'!$R$130),"")</f>
        <v/>
      </c>
      <c r="T198" s="40" t="str">
        <f>IF(AND('Mapa final'!$AB$131="Baja",'Mapa final'!$AD$131="Mayor"),CONCATENATE("R43C",'Mapa final'!$R$131),"")</f>
        <v/>
      </c>
      <c r="U198" s="88" t="str">
        <f>IF(AND('Mapa final'!$AB$132="Baja",'Mapa final'!$AD$132="Mayor"),CONCATENATE("R43C",'Mapa final'!$R$132),"")</f>
        <v/>
      </c>
      <c r="V198" s="215" t="str">
        <f ca="1">IF(AND('Mapa final'!$AB$130="Baja",'Mapa final'!$AD$130="Catastrófico"),CONCATENATE("R44C",'Mapa final'!$R$130),"")</f>
        <v/>
      </c>
      <c r="W198" s="216" t="str">
        <f>IF(AND('Mapa final'!$AB$131="Baja",'Mapa final'!$AD$131="Catastrófico"),CONCATENATE("R43C",'Mapa final'!$R$131),"")</f>
        <v/>
      </c>
      <c r="X198" s="217" t="str">
        <f>IF(AND('Mapa final'!$AB$132="Baja",'Mapa final'!$AD$132="Catastrófico"),CONCATENATE("R43C",'Mapa final'!$R$132),"")</f>
        <v/>
      </c>
      <c r="Y198" s="41"/>
      <c r="Z198" s="323"/>
      <c r="AA198" s="324"/>
      <c r="AB198" s="324"/>
      <c r="AC198" s="324"/>
      <c r="AD198" s="324"/>
      <c r="AE198" s="325"/>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309"/>
      <c r="C199" s="310"/>
      <c r="D199" s="311"/>
      <c r="E199" s="284"/>
      <c r="F199" s="279"/>
      <c r="G199" s="279"/>
      <c r="H199" s="279"/>
      <c r="I199" s="279"/>
      <c r="J199" s="230" t="str">
        <f ca="1">IF(AND('Mapa final'!$AB$133="Baja",'Mapa final'!$AD$133="Moderado"),CONCATENATE("R45C",'Mapa final'!$R$133),"")</f>
        <v/>
      </c>
      <c r="K199" s="231" t="str">
        <f>IF(AND('Mapa final'!$AB$134="Baja",'Mapa final'!$AD$134="Moderado"),CONCATENATE("R44C",'Mapa final'!$R$134),"")</f>
        <v/>
      </c>
      <c r="L199" s="232" t="str">
        <f>IF(AND('Mapa final'!$AB$135="Baja",'Mapa final'!$AD$135="Moderado"),CONCATENATE("R44C",'Mapa final'!$R$135),"")</f>
        <v/>
      </c>
      <c r="M199" s="221" t="str">
        <f ca="1">IF(AND('Mapa final'!$AB$133="Baja",'Mapa final'!$AD$133="Moderado"),CONCATENATE("R45C",'Mapa final'!$R$133),"")</f>
        <v/>
      </c>
      <c r="N199" s="222" t="str">
        <f>IF(AND('Mapa final'!$AB$134="Baja",'Mapa final'!$AD$134="Moderado"),CONCATENATE("R44C",'Mapa final'!$R$134),"")</f>
        <v/>
      </c>
      <c r="O199" s="223" t="str">
        <f>IF(AND('Mapa final'!$AB$135="Baja",'Mapa final'!$AD$135="Moderado"),CONCATENATE("R44C",'Mapa final'!$R$135),"")</f>
        <v/>
      </c>
      <c r="P199" s="221" t="str">
        <f ca="1">IF(AND('Mapa final'!$AB$133="Baja",'Mapa final'!$AD$133="Moderado"),CONCATENATE("R45C",'Mapa final'!$R$133),"")</f>
        <v/>
      </c>
      <c r="Q199" s="222" t="str">
        <f>IF(AND('Mapa final'!$AB$134="Baja",'Mapa final'!$AD$134="Moderado"),CONCATENATE("R44C",'Mapa final'!$R$134),"")</f>
        <v/>
      </c>
      <c r="R199" s="223" t="str">
        <f>IF(AND('Mapa final'!$AB$135="Baja",'Mapa final'!$AD$135="Moderado"),CONCATENATE("R44C",'Mapa final'!$R$135),"")</f>
        <v/>
      </c>
      <c r="S199" s="87" t="str">
        <f ca="1">IF(AND('Mapa final'!$AB$133="Baja",'Mapa final'!$AD$133="Mayor"),CONCATENATE("R45C",'Mapa final'!$R$133),"")</f>
        <v>R45C1</v>
      </c>
      <c r="T199" s="40" t="str">
        <f>IF(AND('Mapa final'!$AB$134="Baja",'Mapa final'!$AD$134="Mayor"),CONCATENATE("R44C",'Mapa final'!$R$134),"")</f>
        <v/>
      </c>
      <c r="U199" s="88" t="str">
        <f>IF(AND('Mapa final'!$AB$135="Baja",'Mapa final'!$AD$135="Mayor"),CONCATENATE("R44C",'Mapa final'!$R$135),"")</f>
        <v/>
      </c>
      <c r="V199" s="215" t="str">
        <f ca="1">IF(AND('Mapa final'!$AB$133="Baja",'Mapa final'!$AD$133="Catastrófico"),CONCATENATE("R45C",'Mapa final'!$R$133),"")</f>
        <v/>
      </c>
      <c r="W199" s="216" t="str">
        <f>IF(AND('Mapa final'!$AB$134="Baja",'Mapa final'!$AD$134="Catastrófico"),CONCATENATE("R44C",'Mapa final'!$R$134),"")</f>
        <v/>
      </c>
      <c r="X199" s="217" t="str">
        <f>IF(AND('Mapa final'!$AB$135="Baja",'Mapa final'!$AD$135="Catastrófico"),CONCATENATE("R44C",'Mapa final'!$R$135),"")</f>
        <v/>
      </c>
      <c r="Y199" s="41"/>
      <c r="Z199" s="323"/>
      <c r="AA199" s="324"/>
      <c r="AB199" s="324"/>
      <c r="AC199" s="324"/>
      <c r="AD199" s="324"/>
      <c r="AE199" s="325"/>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309"/>
      <c r="C200" s="310"/>
      <c r="D200" s="311"/>
      <c r="E200" s="284"/>
      <c r="F200" s="279"/>
      <c r="G200" s="279"/>
      <c r="H200" s="279"/>
      <c r="I200" s="279"/>
      <c r="J200" s="230" t="str">
        <f ca="1">IF(AND('Mapa final'!$AB$136="Baja",'Mapa final'!$AD$136="Moderado"),CONCATENATE("R46C",'Mapa final'!$R$136),"")</f>
        <v>R46C1</v>
      </c>
      <c r="K200" s="231" t="str">
        <f>IF(AND('Mapa final'!$AB$137="Baja",'Mapa final'!$AD$137="Moderado"),CONCATENATE("R45C",'Mapa final'!$R$137),"")</f>
        <v/>
      </c>
      <c r="L200" s="232" t="str">
        <f>IF(AND('Mapa final'!$AB$138="Baja",'Mapa final'!$AD$138="Moderado"),CONCATENATE("R45C",'Mapa final'!$R$138),"")</f>
        <v/>
      </c>
      <c r="M200" s="221" t="str">
        <f ca="1">IF(AND('Mapa final'!$AB$136="Baja",'Mapa final'!$AD$136="Moderado"),CONCATENATE("R46C",'Mapa final'!$R$136),"")</f>
        <v>R46C1</v>
      </c>
      <c r="N200" s="222" t="str">
        <f>IF(AND('Mapa final'!$AB$137="Baja",'Mapa final'!$AD$137="Moderado"),CONCATENATE("R45C",'Mapa final'!$R$137),"")</f>
        <v/>
      </c>
      <c r="O200" s="223" t="str">
        <f>IF(AND('Mapa final'!$AB$138="Baja",'Mapa final'!$AD$138="Moderado"),CONCATENATE("R45C",'Mapa final'!$R$138),"")</f>
        <v/>
      </c>
      <c r="P200" s="221" t="str">
        <f ca="1">IF(AND('Mapa final'!$AB$136="Baja",'Mapa final'!$AD$136="Moderado"),CONCATENATE("R46C",'Mapa final'!$R$136),"")</f>
        <v>R46C1</v>
      </c>
      <c r="Q200" s="222" t="str">
        <f>IF(AND('Mapa final'!$AB$137="Baja",'Mapa final'!$AD$137="Moderado"),CONCATENATE("R45C",'Mapa final'!$R$137),"")</f>
        <v/>
      </c>
      <c r="R200" s="223" t="str">
        <f>IF(AND('Mapa final'!$AB$138="Baja",'Mapa final'!$AD$138="Moderado"),CONCATENATE("R45C",'Mapa final'!$R$138),"")</f>
        <v/>
      </c>
      <c r="S200" s="87" t="str">
        <f ca="1">IF(AND('Mapa final'!$AB$136="Baja",'Mapa final'!$AD$136="Mayor"),CONCATENATE("R46C",'Mapa final'!$R$136),"")</f>
        <v/>
      </c>
      <c r="T200" s="40" t="str">
        <f>IF(AND('Mapa final'!$AB$137="Baja",'Mapa final'!$AD$137="Mayor"),CONCATENATE("R45C",'Mapa final'!$R$137),"")</f>
        <v/>
      </c>
      <c r="U200" s="88" t="str">
        <f>IF(AND('Mapa final'!$AB$138="Baja",'Mapa final'!$AD$138="Mayor"),CONCATENATE("R45C",'Mapa final'!$R$138),"")</f>
        <v/>
      </c>
      <c r="V200" s="215" t="str">
        <f ca="1">IF(AND('Mapa final'!$AB$136="Baja",'Mapa final'!$AD$136="Catastrófico"),CONCATENATE("R46C",'Mapa final'!$R$136),"")</f>
        <v/>
      </c>
      <c r="W200" s="216" t="str">
        <f>IF(AND('Mapa final'!$AB$137="Baja",'Mapa final'!$AD$137="Catastrófico"),CONCATENATE("R45C",'Mapa final'!$R$137),"")</f>
        <v/>
      </c>
      <c r="X200" s="217" t="str">
        <f>IF(AND('Mapa final'!$AB$138="Baja",'Mapa final'!$AD$138="Catastrófico"),CONCATENATE("R45C",'Mapa final'!$R$138),"")</f>
        <v/>
      </c>
      <c r="Y200" s="41"/>
      <c r="Z200" s="323"/>
      <c r="AA200" s="324"/>
      <c r="AB200" s="324"/>
      <c r="AC200" s="324"/>
      <c r="AD200" s="324"/>
      <c r="AE200" s="325"/>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309"/>
      <c r="C201" s="310"/>
      <c r="D201" s="311"/>
      <c r="E201" s="284"/>
      <c r="F201" s="279"/>
      <c r="G201" s="279"/>
      <c r="H201" s="279"/>
      <c r="I201" s="279"/>
      <c r="J201" s="230" t="str">
        <f ca="1">IF(AND('Mapa final'!$AB$139="Baja",'Mapa final'!$AD$139="Moderado"),CONCATENATE("R47C",'Mapa final'!$R$139),"")</f>
        <v>R47C1</v>
      </c>
      <c r="K201" s="231" t="str">
        <f>IF(AND('Mapa final'!$AB$140="Baja",'Mapa final'!$AD$140="Moderado"),CONCATENATE("R46C",'Mapa final'!$R$140),"")</f>
        <v/>
      </c>
      <c r="L201" s="232" t="str">
        <f>IF(AND('Mapa final'!$AB$141="Baja",'Mapa final'!$AD$141="Moderado"),CONCATENATE("R46C",'Mapa final'!$R$141),"")</f>
        <v/>
      </c>
      <c r="M201" s="221" t="str">
        <f ca="1">IF(AND('Mapa final'!$AB$139="Baja",'Mapa final'!$AD$139="Moderado"),CONCATENATE("R47C",'Mapa final'!$R$139),"")</f>
        <v>R47C1</v>
      </c>
      <c r="N201" s="222" t="str">
        <f>IF(AND('Mapa final'!$AB$140="Baja",'Mapa final'!$AD$140="Moderado"),CONCATENATE("R46C",'Mapa final'!$R$140),"")</f>
        <v/>
      </c>
      <c r="O201" s="223" t="str">
        <f>IF(AND('Mapa final'!$AB$141="Baja",'Mapa final'!$AD$141="Moderado"),CONCATENATE("R46C",'Mapa final'!$R$141),"")</f>
        <v/>
      </c>
      <c r="P201" s="221" t="str">
        <f ca="1">IF(AND('Mapa final'!$AB$139="Baja",'Mapa final'!$AD$139="Moderado"),CONCATENATE("R47C",'Mapa final'!$R$139),"")</f>
        <v>R47C1</v>
      </c>
      <c r="Q201" s="222" t="str">
        <f>IF(AND('Mapa final'!$AB$140="Baja",'Mapa final'!$AD$140="Moderado"),CONCATENATE("R46C",'Mapa final'!$R$140),"")</f>
        <v/>
      </c>
      <c r="R201" s="223" t="str">
        <f>IF(AND('Mapa final'!$AB$141="Baja",'Mapa final'!$AD$141="Moderado"),CONCATENATE("R46C",'Mapa final'!$R$141),"")</f>
        <v/>
      </c>
      <c r="S201" s="87" t="str">
        <f ca="1">IF(AND('Mapa final'!$AB$139="Baja",'Mapa final'!$AD$139="Mayor"),CONCATENATE("R47C",'Mapa final'!$R$139),"")</f>
        <v/>
      </c>
      <c r="T201" s="40" t="str">
        <f>IF(AND('Mapa final'!$AB$140="Baja",'Mapa final'!$AD$140="Mayor"),CONCATENATE("R46C",'Mapa final'!$R$140),"")</f>
        <v/>
      </c>
      <c r="U201" s="88" t="str">
        <f>IF(AND('Mapa final'!$AB$141="Baja",'Mapa final'!$AD$141="Mayor"),CONCATENATE("R46C",'Mapa final'!$R$141),"")</f>
        <v/>
      </c>
      <c r="V201" s="215" t="str">
        <f ca="1">IF(AND('Mapa final'!$AB$139="Baja",'Mapa final'!$AD$139="Catastrófico"),CONCATENATE("R47C",'Mapa final'!$R$139),"")</f>
        <v/>
      </c>
      <c r="W201" s="216" t="str">
        <f>IF(AND('Mapa final'!$AB$140="Baja",'Mapa final'!$AD$140="Catastrófico"),CONCATENATE("R46C",'Mapa final'!$R$140),"")</f>
        <v/>
      </c>
      <c r="X201" s="217" t="str">
        <f>IF(AND('Mapa final'!$AB$141="Baja",'Mapa final'!$AD$141="Catastrófico"),CONCATENATE("R46C",'Mapa final'!$R$141),"")</f>
        <v/>
      </c>
      <c r="Y201" s="41"/>
      <c r="Z201" s="323"/>
      <c r="AA201" s="324"/>
      <c r="AB201" s="324"/>
      <c r="AC201" s="324"/>
      <c r="AD201" s="324"/>
      <c r="AE201" s="325"/>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309"/>
      <c r="C202" s="310"/>
      <c r="D202" s="311"/>
      <c r="E202" s="284"/>
      <c r="F202" s="279"/>
      <c r="G202" s="279"/>
      <c r="H202" s="279"/>
      <c r="I202" s="279"/>
      <c r="J202" s="230" t="str">
        <f ca="1">IF(AND('Mapa final'!$AB$142="Baja",'Mapa final'!$AD$142="Moderado"),CONCATENATE("R48C",'Mapa final'!$R$142),"")</f>
        <v>R48C1</v>
      </c>
      <c r="K202" s="231" t="str">
        <f>IF(AND('Mapa final'!$AB$143="Baja",'Mapa final'!$AD$143="Moderado"),CONCATENATE("R47C",'Mapa final'!$R$143),"")</f>
        <v/>
      </c>
      <c r="L202" s="232" t="str">
        <f>IF(AND('Mapa final'!$AB$144="Baja",'Mapa final'!$AD$144="Moderado"),CONCATENATE("R47C",'Mapa final'!$R$144),"")</f>
        <v/>
      </c>
      <c r="M202" s="221" t="str">
        <f ca="1">IF(AND('Mapa final'!$AB$142="Baja",'Mapa final'!$AD$142="Moderado"),CONCATENATE("R48C",'Mapa final'!$R$142),"")</f>
        <v>R48C1</v>
      </c>
      <c r="N202" s="222" t="str">
        <f>IF(AND('Mapa final'!$AB$143="Baja",'Mapa final'!$AD$143="Moderado"),CONCATENATE("R47C",'Mapa final'!$R$143),"")</f>
        <v/>
      </c>
      <c r="O202" s="223" t="str">
        <f>IF(AND('Mapa final'!$AB$144="Baja",'Mapa final'!$AD$144="Moderado"),CONCATENATE("R47C",'Mapa final'!$R$144),"")</f>
        <v/>
      </c>
      <c r="P202" s="221" t="str">
        <f ca="1">IF(AND('Mapa final'!$AB$142="Baja",'Mapa final'!$AD$142="Moderado"),CONCATENATE("R48C",'Mapa final'!$R$142),"")</f>
        <v>R48C1</v>
      </c>
      <c r="Q202" s="222" t="str">
        <f>IF(AND('Mapa final'!$AB$143="Baja",'Mapa final'!$AD$143="Moderado"),CONCATENATE("R47C",'Mapa final'!$R$143),"")</f>
        <v/>
      </c>
      <c r="R202" s="223" t="str">
        <f>IF(AND('Mapa final'!$AB$144="Baja",'Mapa final'!$AD$144="Moderado"),CONCATENATE("R47C",'Mapa final'!$R$144),"")</f>
        <v/>
      </c>
      <c r="S202" s="87" t="str">
        <f ca="1">IF(AND('Mapa final'!$AB$142="Baja",'Mapa final'!$AD$142="Mayor"),CONCATENATE("R48C",'Mapa final'!$R$142),"")</f>
        <v/>
      </c>
      <c r="T202" s="40" t="str">
        <f>IF(AND('Mapa final'!$AB$143="Baja",'Mapa final'!$AD$143="Mayor"),CONCATENATE("R47C",'Mapa final'!$R$143),"")</f>
        <v/>
      </c>
      <c r="U202" s="88" t="str">
        <f>IF(AND('Mapa final'!$AB$144="Baja",'Mapa final'!$AD$144="Mayor"),CONCATENATE("R47C",'Mapa final'!$R$144),"")</f>
        <v/>
      </c>
      <c r="V202" s="215" t="str">
        <f ca="1">IF(AND('Mapa final'!$AB$142="Baja",'Mapa final'!$AD$142="Catastrófico"),CONCATENATE("R48C",'Mapa final'!$R$142),"")</f>
        <v/>
      </c>
      <c r="W202" s="216" t="str">
        <f>IF(AND('Mapa final'!$AB$143="Baja",'Mapa final'!$AD$143="Catastrófico"),CONCATENATE("R47C",'Mapa final'!$R$143),"")</f>
        <v/>
      </c>
      <c r="X202" s="217" t="str">
        <f>IF(AND('Mapa final'!$AB$144="Baja",'Mapa final'!$AD$144="Catastrófico"),CONCATENATE("R47C",'Mapa final'!$R$144),"")</f>
        <v/>
      </c>
      <c r="Y202" s="41"/>
      <c r="Z202" s="323"/>
      <c r="AA202" s="324"/>
      <c r="AB202" s="324"/>
      <c r="AC202" s="324"/>
      <c r="AD202" s="324"/>
      <c r="AE202" s="325"/>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309"/>
      <c r="C203" s="310"/>
      <c r="D203" s="311"/>
      <c r="E203" s="284"/>
      <c r="F203" s="279"/>
      <c r="G203" s="279"/>
      <c r="H203" s="279"/>
      <c r="I203" s="279"/>
      <c r="J203" s="230" t="str">
        <f>IF(AND('Mapa final'!$AB$145="Baja",'Mapa final'!$AD$145="Moderado"),CONCATENATE("R49C",'Mapa final'!$R$145),"")</f>
        <v/>
      </c>
      <c r="K203" s="231" t="str">
        <f>IF(AND('Mapa final'!$AB$146="Baja",'Mapa final'!$AD$146="Moderado"),CONCATENATE("R48C",'Mapa final'!$R$146),"")</f>
        <v/>
      </c>
      <c r="L203" s="232" t="str">
        <f>IF(AND('Mapa final'!$AB$147="Baja",'Mapa final'!$AD$147="Moderado"),CONCATENATE("R48C",'Mapa final'!$R$147),"")</f>
        <v/>
      </c>
      <c r="M203" s="221" t="str">
        <f>IF(AND('Mapa final'!$AB$145="Baja",'Mapa final'!$AD$145="Moderado"),CONCATENATE("R49C",'Mapa final'!$R$145),"")</f>
        <v/>
      </c>
      <c r="N203" s="222" t="str">
        <f>IF(AND('Mapa final'!$AB$146="Baja",'Mapa final'!$AD$146="Moderado"),CONCATENATE("R48C",'Mapa final'!$R$146),"")</f>
        <v/>
      </c>
      <c r="O203" s="223" t="str">
        <f>IF(AND('Mapa final'!$AB$147="Baja",'Mapa final'!$AD$147="Moderado"),CONCATENATE("R48C",'Mapa final'!$R$147),"")</f>
        <v/>
      </c>
      <c r="P203" s="221" t="str">
        <f>IF(AND('Mapa final'!$AB$145="Baja",'Mapa final'!$AD$145="Moderado"),CONCATENATE("R49C",'Mapa final'!$R$145),"")</f>
        <v/>
      </c>
      <c r="Q203" s="222" t="str">
        <f>IF(AND('Mapa final'!$AB$146="Baja",'Mapa final'!$AD$146="Moderado"),CONCATENATE("R48C",'Mapa final'!$R$146),"")</f>
        <v/>
      </c>
      <c r="R203" s="223" t="str">
        <f>IF(AND('Mapa final'!$AB$147="Baja",'Mapa final'!$AD$147="Moderado"),CONCATENATE("R48C",'Mapa final'!$R$147),"")</f>
        <v/>
      </c>
      <c r="S203" s="87" t="str">
        <f>IF(AND('Mapa final'!$AB$145="Baja",'Mapa final'!$AD$145="Mayor"),CONCATENATE("R49C",'Mapa final'!$R$145),"")</f>
        <v/>
      </c>
      <c r="T203" s="40" t="str">
        <f>IF(AND('Mapa final'!$AB$146="Baja",'Mapa final'!$AD$146="Mayor"),CONCATENATE("R48C",'Mapa final'!$R$146),"")</f>
        <v/>
      </c>
      <c r="U203" s="88" t="str">
        <f>IF(AND('Mapa final'!$AB$147="Baja",'Mapa final'!$AD$147="Mayor"),CONCATENATE("R48C",'Mapa final'!$R$147),"")</f>
        <v/>
      </c>
      <c r="V203" s="215" t="str">
        <f>IF(AND('Mapa final'!$AB$145="Baja",'Mapa final'!$AD$145="Catastrófico"),CONCATENATE("R49C",'Mapa final'!$R$145),"")</f>
        <v/>
      </c>
      <c r="W203" s="216" t="str">
        <f>IF(AND('Mapa final'!$AB$146="Baja",'Mapa final'!$AD$146="Catastrófico"),CONCATENATE("R48C",'Mapa final'!$R$146),"")</f>
        <v/>
      </c>
      <c r="X203" s="217" t="str">
        <f>IF(AND('Mapa final'!$AB$147="Baja",'Mapa final'!$AD$147="Catastrófico"),CONCATENATE("R48C",'Mapa final'!$R$147),"")</f>
        <v/>
      </c>
      <c r="Y203" s="41"/>
      <c r="Z203" s="323"/>
      <c r="AA203" s="324"/>
      <c r="AB203" s="324"/>
      <c r="AC203" s="324"/>
      <c r="AD203" s="324"/>
      <c r="AE203" s="325"/>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309"/>
      <c r="C204" s="310"/>
      <c r="D204" s="311"/>
      <c r="E204" s="284"/>
      <c r="F204" s="279"/>
      <c r="G204" s="279"/>
      <c r="H204" s="279"/>
      <c r="I204" s="279"/>
      <c r="J204" s="230" t="str">
        <f>IF(AND('Mapa final'!$AB$148="Baja",'Mapa final'!$AD$148="Moderado"),CONCATENATE("R49C",'Mapa final'!$R$148),"")</f>
        <v/>
      </c>
      <c r="K204" s="231" t="str">
        <f>IF(AND('Mapa final'!$AB$149="Baja",'Mapa final'!$AD$149="Moderado"),CONCATENATE("R49C",'Mapa final'!$R$149),"")</f>
        <v/>
      </c>
      <c r="L204" s="232" t="str">
        <f>IF(AND('Mapa final'!$AB$150="Baja",'Mapa final'!$AD$150="Moderado"),CONCATENATE("R49C",'Mapa final'!$R$150),"")</f>
        <v/>
      </c>
      <c r="M204" s="221" t="str">
        <f>IF(AND('Mapa final'!$AB$148="Baja",'Mapa final'!$AD$148="Moderado"),CONCATENATE("R49C",'Mapa final'!$R$148),"")</f>
        <v/>
      </c>
      <c r="N204" s="222" t="str">
        <f>IF(AND('Mapa final'!$AB$149="Baja",'Mapa final'!$AD$149="Moderado"),CONCATENATE("R49C",'Mapa final'!$R$149),"")</f>
        <v/>
      </c>
      <c r="O204" s="223" t="str">
        <f>IF(AND('Mapa final'!$AB$150="Baja",'Mapa final'!$AD$150="Moderado"),CONCATENATE("R49C",'Mapa final'!$R$150),"")</f>
        <v/>
      </c>
      <c r="P204" s="221" t="str">
        <f>IF(AND('Mapa final'!$AB$148="Baja",'Mapa final'!$AD$148="Moderado"),CONCATENATE("R49C",'Mapa final'!$R$148),"")</f>
        <v/>
      </c>
      <c r="Q204" s="222" t="str">
        <f>IF(AND('Mapa final'!$AB$149="Baja",'Mapa final'!$AD$149="Moderado"),CONCATENATE("R49C",'Mapa final'!$R$149),"")</f>
        <v/>
      </c>
      <c r="R204" s="223" t="str">
        <f>IF(AND('Mapa final'!$AB$150="Baja",'Mapa final'!$AD$150="Moderado"),CONCATENATE("R49C",'Mapa final'!$R$150),"")</f>
        <v/>
      </c>
      <c r="S204" s="87" t="str">
        <f>IF(AND('Mapa final'!$AB$148="Baja",'Mapa final'!$AD$148="Mayor"),CONCATENATE("R49C",'Mapa final'!$R$148),"")</f>
        <v/>
      </c>
      <c r="T204" s="40" t="str">
        <f>IF(AND('Mapa final'!$AB$149="Baja",'Mapa final'!$AD$149="Mayor"),CONCATENATE("R49C",'Mapa final'!$R$149),"")</f>
        <v/>
      </c>
      <c r="U204" s="88" t="str">
        <f>IF(AND('Mapa final'!$AB$150="Baja",'Mapa final'!$AD$150="Mayor"),CONCATENATE("R49C",'Mapa final'!$R$150),"")</f>
        <v/>
      </c>
      <c r="V204" s="215" t="str">
        <f>IF(AND('Mapa final'!$AB$148="Baja",'Mapa final'!$AD$148="Catastrófico"),CONCATENATE("R49C",'Mapa final'!$R$148),"")</f>
        <v/>
      </c>
      <c r="W204" s="216" t="str">
        <f>IF(AND('Mapa final'!$AB$149="Baja",'Mapa final'!$AD$149="Catastrófico"),CONCATENATE("R49C",'Mapa final'!$R$149),"")</f>
        <v/>
      </c>
      <c r="X204" s="217" t="str">
        <f>IF(AND('Mapa final'!$AB$150="Baja",'Mapa final'!$AD$150="Catastrófico"),CONCATENATE("R49C",'Mapa final'!$R$150),"")</f>
        <v/>
      </c>
      <c r="Y204" s="41"/>
      <c r="Z204" s="323"/>
      <c r="AA204" s="324"/>
      <c r="AB204" s="324"/>
      <c r="AC204" s="324"/>
      <c r="AD204" s="324"/>
      <c r="AE204" s="325"/>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309"/>
      <c r="C205" s="310"/>
      <c r="D205" s="311"/>
      <c r="E205" s="284"/>
      <c r="F205" s="279"/>
      <c r="G205" s="279"/>
      <c r="H205" s="279"/>
      <c r="I205" s="279"/>
      <c r="J205" s="233" t="str">
        <f>IF(AND('Mapa final'!$AB$151="Baja",'Mapa final'!$AD$151="Moderado"),CONCATENATE("R50C",'Mapa final'!$R$151),"")</f>
        <v/>
      </c>
      <c r="K205" s="234" t="str">
        <f>IF(AND('Mapa final'!$AB$152="Baja",'Mapa final'!$AD$152="Moderado"),CONCATENATE("R50C",'Mapa final'!$R$152),"")</f>
        <v/>
      </c>
      <c r="L205" s="235" t="str">
        <f>IF(AND('Mapa final'!$AB$153="Baja",'Mapa final'!$AD$153="Moderado"),CONCATENATE("R50C",'Mapa final'!$R$153),"")</f>
        <v/>
      </c>
      <c r="M205" s="221" t="str">
        <f>IF(AND('Mapa final'!$AB$151="Baja",'Mapa final'!$AD$151="Moderado"),CONCATENATE("R50C",'Mapa final'!$R$151),"")</f>
        <v/>
      </c>
      <c r="N205" s="222" t="str">
        <f>IF(AND('Mapa final'!$AB$152="Baja",'Mapa final'!$AD$152="Moderado"),CONCATENATE("R50C",'Mapa final'!$R$152),"")</f>
        <v/>
      </c>
      <c r="O205" s="223" t="str">
        <f>IF(AND('Mapa final'!$AB$153="Baja",'Mapa final'!$AD$153="Moderado"),CONCATENATE("R50C",'Mapa final'!$R$153),"")</f>
        <v/>
      </c>
      <c r="P205" s="221" t="str">
        <f>IF(AND('Mapa final'!$AB$151="Baja",'Mapa final'!$AD$151="Moderado"),CONCATENATE("R50C",'Mapa final'!$R$151),"")</f>
        <v/>
      </c>
      <c r="Q205" s="222" t="str">
        <f>IF(AND('Mapa final'!$AB$152="Baja",'Mapa final'!$AD$152="Moderado"),CONCATENATE("R50C",'Mapa final'!$R$152),"")</f>
        <v/>
      </c>
      <c r="R205" s="223" t="str">
        <f>IF(AND('Mapa final'!$AB$153="Baja",'Mapa final'!$AD$153="Moderado"),CONCATENATE("R50C",'Mapa final'!$R$153),"")</f>
        <v/>
      </c>
      <c r="S205" s="87" t="str">
        <f>IF(AND('Mapa final'!$AB$151="Baja",'Mapa final'!$AD$151="Mayor"),CONCATENATE("R50C",'Mapa final'!$R$151),"")</f>
        <v/>
      </c>
      <c r="T205" s="40" t="str">
        <f>IF(AND('Mapa final'!$AB$152="Baja",'Mapa final'!$AD$152="Mayor"),CONCATENATE("R50C",'Mapa final'!$R$152),"")</f>
        <v/>
      </c>
      <c r="U205" s="88" t="str">
        <f>IF(AND('Mapa final'!$AB$153="Baja",'Mapa final'!$AD$153="Mayor"),CONCATENATE("R50C",'Mapa final'!$R$153),"")</f>
        <v/>
      </c>
      <c r="V205" s="215" t="str">
        <f>IF(AND('Mapa final'!$AB$151="Baja",'Mapa final'!$AD$151="Catastrófico"),CONCATENATE("R50C",'Mapa final'!$R$151),"")</f>
        <v/>
      </c>
      <c r="W205" s="216" t="str">
        <f>IF(AND('Mapa final'!$AB$152="Baja",'Mapa final'!$AD$152="Catastrófico"),CONCATENATE("R50C",'Mapa final'!$R$152),"")</f>
        <v/>
      </c>
      <c r="X205" s="217" t="str">
        <f>IF(AND('Mapa final'!$AB$153="Baja",'Mapa final'!$AD$153="Catastrófico"),CONCATENATE("R50C",'Mapa final'!$R$153),"")</f>
        <v/>
      </c>
      <c r="Y205" s="41"/>
      <c r="Z205" s="323"/>
      <c r="AA205" s="324"/>
      <c r="AB205" s="324"/>
      <c r="AC205" s="324"/>
      <c r="AD205" s="324"/>
      <c r="AE205" s="325"/>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309"/>
      <c r="C206" s="310"/>
      <c r="D206" s="311"/>
      <c r="E206" s="295" t="s">
        <v>104</v>
      </c>
      <c r="F206" s="296"/>
      <c r="G206" s="296"/>
      <c r="H206" s="296"/>
      <c r="I206" s="315"/>
      <c r="J206" s="227" t="str">
        <f ca="1">IF(AND('Mapa final'!$AB$7="Muy Baja",'Mapa final'!$AD$7="Moderado"),CONCATENATE("R1C",'Mapa final'!$R$7),"")</f>
        <v/>
      </c>
      <c r="K206" s="228" t="str">
        <f>IF(AND('Mapa final'!$AB$8="Muy Baja",'Mapa final'!$AD$8="Moderado"),CONCATENATE("R1C",'Mapa final'!$R$8),"")</f>
        <v/>
      </c>
      <c r="L206" s="229" t="str">
        <f>IF(AND('Mapa final'!$AB$9="Muy Baja",'Mapa final'!$AD$9="Moderado"),CONCATENATE("R1C",'Mapa final'!$R$9),"")</f>
        <v/>
      </c>
      <c r="M206" s="227" t="str">
        <f ca="1">IF(AND('Mapa final'!$AB$7="Muy Baja",'Mapa final'!$AD$7="Moderado"),CONCATENATE("R1C",'Mapa final'!$R$7),"")</f>
        <v/>
      </c>
      <c r="N206" s="228" t="str">
        <f>IF(AND('Mapa final'!$AB$8="Muy Baja",'Mapa final'!$AD$8="Moderado"),CONCATENATE("R1C",'Mapa final'!$R$8),"")</f>
        <v/>
      </c>
      <c r="O206" s="229" t="str">
        <f>IF(AND('Mapa final'!$AB$9="Muy Baja",'Mapa final'!$AD$9="Moderado"),CONCATENATE("R1C",'Mapa final'!$R$9),"")</f>
        <v/>
      </c>
      <c r="P206" s="218" t="str">
        <f ca="1">IF(AND('Mapa final'!$AB$7="Muy Baja",'Mapa final'!$AD$7="Moderado"),CONCATENATE("R1C",'Mapa final'!$R$7),"")</f>
        <v/>
      </c>
      <c r="Q206" s="219" t="str">
        <f>IF(AND('Mapa final'!$AB$8="Muy Baja",'Mapa final'!$AD$8="Moderado"),CONCATENATE("R1C",'Mapa final'!$R$8),"")</f>
        <v/>
      </c>
      <c r="R206" s="220" t="str">
        <f>IF(AND('Mapa final'!$AB$9="Muy Baja",'Mapa final'!$AD$9="Moderado"),CONCATENATE("R1C",'Mapa final'!$R$9),"")</f>
        <v/>
      </c>
      <c r="S206" s="84" t="str">
        <f ca="1">IF(AND('Mapa final'!$AB$7="Muy Baja",'Mapa final'!$AD$7="Mayor"),CONCATENATE("R1C",'Mapa final'!$R$7),"")</f>
        <v/>
      </c>
      <c r="T206" s="85" t="str">
        <f>IF(AND('Mapa final'!$AB$8="Muy Baja",'Mapa final'!$AD$8="Mayor"),CONCATENATE("R1C",'Mapa final'!$R$8),"")</f>
        <v/>
      </c>
      <c r="U206" s="86" t="str">
        <f>IF(AND('Mapa final'!$AB$9="Muy Baja",'Mapa final'!$AD$9="Mayor"),CONCATENATE("R1C",'Mapa final'!$R$9),"")</f>
        <v/>
      </c>
      <c r="V206" s="212" t="str">
        <f ca="1">IF(AND('Mapa final'!$AB$7="Muy Baja",'Mapa final'!$AD$7="Catastrófico"),CONCATENATE("R1C",'Mapa final'!$R$7),"")</f>
        <v/>
      </c>
      <c r="W206" s="213" t="str">
        <f>IF(AND('Mapa final'!$AB$8="Muy Baja",'Mapa final'!$AD$8="Catastrófico"),CONCATENATE("R1C",'Mapa final'!$R$8),"")</f>
        <v/>
      </c>
      <c r="X206" s="214" t="str">
        <f>IF(AND('Mapa final'!$AB$9="Muy Baja",'Mapa final'!$AD$9="Catastrófico"),CONCATENATE("R1C",'Mapa final'!$R$9),"")</f>
        <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309"/>
      <c r="C207" s="310"/>
      <c r="D207" s="311"/>
      <c r="E207" s="283"/>
      <c r="F207" s="279"/>
      <c r="G207" s="279"/>
      <c r="H207" s="279"/>
      <c r="I207" s="316"/>
      <c r="J207" s="230" t="str">
        <f ca="1">IF(AND('Mapa final'!$AB$10="Muy Baja",'Mapa final'!$AD$10="Moderado"),CONCATENATE("R2C",'Mapa final'!$R$10),"")</f>
        <v/>
      </c>
      <c r="K207" s="231" t="str">
        <f>IF(AND('Mapa final'!$AB$11="Muy Baja",'Mapa final'!$AD$11="Moderado"),CONCATENATE("R2C",'Mapa final'!$R$11),"")</f>
        <v/>
      </c>
      <c r="L207" s="232" t="str">
        <f>IF(AND('Mapa final'!$AB$12="Muy Baja",'Mapa final'!$AD$12="Moderado"),CONCATENATE("R2C",'Mapa final'!$R$12),"")</f>
        <v/>
      </c>
      <c r="M207" s="230" t="str">
        <f ca="1">IF(AND('Mapa final'!$AB$10="Muy Baja",'Mapa final'!$AD$10="Moderado"),CONCATENATE("R2C",'Mapa final'!$R$10),"")</f>
        <v/>
      </c>
      <c r="N207" s="231" t="str">
        <f>IF(AND('Mapa final'!$AB$11="Muy Baja",'Mapa final'!$AD$11="Moderado"),CONCATENATE("R2C",'Mapa final'!$R$11),"")</f>
        <v/>
      </c>
      <c r="O207" s="232" t="str">
        <f>IF(AND('Mapa final'!$AB$12="Muy Baja",'Mapa final'!$AD$12="Moderado"),CONCATENATE("R2C",'Mapa final'!$R$12),"")</f>
        <v/>
      </c>
      <c r="P207" s="221" t="str">
        <f ca="1">IF(AND('Mapa final'!$AB$10="Muy Baja",'Mapa final'!$AD$10="Moderado"),CONCATENATE("R2C",'Mapa final'!$R$10),"")</f>
        <v/>
      </c>
      <c r="Q207" s="222" t="str">
        <f>IF(AND('Mapa final'!$AB$11="Muy Baja",'Mapa final'!$AD$11="Moderado"),CONCATENATE("R2C",'Mapa final'!$R$11),"")</f>
        <v/>
      </c>
      <c r="R207" s="223" t="str">
        <f>IF(AND('Mapa final'!$AB$12="Muy Baja",'Mapa final'!$AD$12="Moderado"),CONCATENATE("R2C",'Mapa final'!$R$12),"")</f>
        <v/>
      </c>
      <c r="S207" s="87" t="str">
        <f ca="1">IF(AND('Mapa final'!$AB$10="Muy Baja",'Mapa final'!$AD$10="Mayor"),CONCATENATE("R2C",'Mapa final'!$R$10),"")</f>
        <v/>
      </c>
      <c r="T207" s="40" t="str">
        <f>IF(AND('Mapa final'!$AB$11="Muy Baja",'Mapa final'!$AD$11="Mayor"),CONCATENATE("R2C",'Mapa final'!$R$11),"")</f>
        <v/>
      </c>
      <c r="U207" s="88" t="str">
        <f>IF(AND('Mapa final'!$AB$12="Muy Baja",'Mapa final'!$AD$12="Mayor"),CONCATENATE("R2C",'Mapa final'!$R$12),"")</f>
        <v/>
      </c>
      <c r="V207" s="215" t="str">
        <f ca="1">IF(AND('Mapa final'!$AB$10="Muy Baja",'Mapa final'!$AD$10="Catastrófico"),CONCATENATE("R2C",'Mapa final'!$R$10),"")</f>
        <v/>
      </c>
      <c r="W207" s="216" t="str">
        <f>IF(AND('Mapa final'!$AB$11="Muy Baja",'Mapa final'!$AD$11="Catastrófico"),CONCATENATE("R2C",'Mapa final'!$R$11),"")</f>
        <v/>
      </c>
      <c r="X207" s="217" t="str">
        <f>IF(AND('Mapa final'!$AB$12="Muy Baja",'Mapa final'!$AD$12="Catastrófico"),CONCATENATE("R2C",'Mapa final'!$R$12),"")</f>
        <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309"/>
      <c r="C208" s="310"/>
      <c r="D208" s="311"/>
      <c r="E208" s="283"/>
      <c r="F208" s="279"/>
      <c r="G208" s="279"/>
      <c r="H208" s="279"/>
      <c r="I208" s="316"/>
      <c r="J208" s="230" t="str">
        <f ca="1">IF(AND('Mapa final'!$AB$13="Muy Baja",'Mapa final'!$AD$13="Moderado"),CONCATENATE("R3C",'Mapa final'!$R$13),"")</f>
        <v/>
      </c>
      <c r="K208" s="231" t="str">
        <f>IF(AND('Mapa final'!$AB$14="Muy Baja",'Mapa final'!$AD$14="Moderado"),CONCATENATE("R3C",'Mapa final'!$R$14),"")</f>
        <v/>
      </c>
      <c r="L208" s="232" t="str">
        <f>IF(AND('Mapa final'!$AB$15="Muy Baja",'Mapa final'!$AD$15="Moderado"),CONCATENATE("R3C",'Mapa final'!$R$15),"")</f>
        <v/>
      </c>
      <c r="M208" s="230" t="str">
        <f ca="1">IF(AND('Mapa final'!$AB$13="Muy Baja",'Mapa final'!$AD$13="Moderado"),CONCATENATE("R3C",'Mapa final'!$R$13),"")</f>
        <v/>
      </c>
      <c r="N208" s="231" t="str">
        <f>IF(AND('Mapa final'!$AB$14="Muy Baja",'Mapa final'!$AD$14="Moderado"),CONCATENATE("R3C",'Mapa final'!$R$14),"")</f>
        <v/>
      </c>
      <c r="O208" s="232" t="str">
        <f>IF(AND('Mapa final'!$AB$15="Muy Baja",'Mapa final'!$AD$15="Moderado"),CONCATENATE("R3C",'Mapa final'!$R$15),"")</f>
        <v/>
      </c>
      <c r="P208" s="221" t="str">
        <f ca="1">IF(AND('Mapa final'!$AB$13="Muy Baja",'Mapa final'!$AD$13="Moderado"),CONCATENATE("R3C",'Mapa final'!$R$13),"")</f>
        <v/>
      </c>
      <c r="Q208" s="222" t="str">
        <f>IF(AND('Mapa final'!$AB$14="Muy Baja",'Mapa final'!$AD$14="Moderado"),CONCATENATE("R3C",'Mapa final'!$R$14),"")</f>
        <v/>
      </c>
      <c r="R208" s="223" t="str">
        <f>IF(AND('Mapa final'!$AB$15="Muy Baja",'Mapa final'!$AD$15="Moderado"),CONCATENATE("R3C",'Mapa final'!$R$15),"")</f>
        <v/>
      </c>
      <c r="S208" s="87" t="str">
        <f ca="1">IF(AND('Mapa final'!$AB$13="Muy Baja",'Mapa final'!$AD$13="Mayor"),CONCATENATE("R3C",'Mapa final'!$R$13),"")</f>
        <v/>
      </c>
      <c r="T208" s="40" t="str">
        <f>IF(AND('Mapa final'!$AB$14="Muy Baja",'Mapa final'!$AD$14="Mayor"),CONCATENATE("R3C",'Mapa final'!$R$14),"")</f>
        <v/>
      </c>
      <c r="U208" s="88" t="str">
        <f>IF(AND('Mapa final'!$AB$15="Muy Baja",'Mapa final'!$AD$15="Mayor"),CONCATENATE("R3C",'Mapa final'!$R$15),"")</f>
        <v/>
      </c>
      <c r="V208" s="215" t="str">
        <f ca="1">IF(AND('Mapa final'!$AB$13="Muy Baja",'Mapa final'!$AD$13="Catastrófico"),CONCATENATE("R3C",'Mapa final'!$R$13),"")</f>
        <v/>
      </c>
      <c r="W208" s="216" t="str">
        <f>IF(AND('Mapa final'!$AB$14="Muy Baja",'Mapa final'!$AD$14="Catastrófico"),CONCATENATE("R3C",'Mapa final'!$R$14),"")</f>
        <v/>
      </c>
      <c r="X208" s="217" t="str">
        <f>IF(AND('Mapa final'!$AB$15="Muy Baja",'Mapa final'!$AD$15="Catastrófico"),CONCATENATE("R3C",'Mapa final'!$R$15),"")</f>
        <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309"/>
      <c r="C209" s="310"/>
      <c r="D209" s="311"/>
      <c r="E209" s="283"/>
      <c r="F209" s="279"/>
      <c r="G209" s="279"/>
      <c r="H209" s="279"/>
      <c r="I209" s="316"/>
      <c r="J209" s="230" t="str">
        <f ca="1">IF(AND('Mapa final'!$AB$16="Muy Baja",'Mapa final'!$AD$16="Moderado"),CONCATENATE("R4C",'Mapa final'!$R$16),"")</f>
        <v>R4C1</v>
      </c>
      <c r="K209" s="231" t="str">
        <f>IF(AND('Mapa final'!$AB$17="Muy Baja",'Mapa final'!$AD$17="Moderado"),CONCATENATE("R4C",'Mapa final'!$R$17),"")</f>
        <v/>
      </c>
      <c r="L209" s="232" t="str">
        <f>IF(AND('Mapa final'!$AB$18="Muy Baja",'Mapa final'!$AD$18="Moderado"),CONCATENATE("R4C",'Mapa final'!$R$18),"")</f>
        <v/>
      </c>
      <c r="M209" s="230" t="str">
        <f ca="1">IF(AND('Mapa final'!$AB$16="Muy Baja",'Mapa final'!$AD$16="Moderado"),CONCATENATE("R4C",'Mapa final'!$R$16),"")</f>
        <v>R4C1</v>
      </c>
      <c r="N209" s="231" t="str">
        <f>IF(AND('Mapa final'!$AB$17="Muy Baja",'Mapa final'!$AD$17="Moderado"),CONCATENATE("R4C",'Mapa final'!$R$17),"")</f>
        <v/>
      </c>
      <c r="O209" s="232" t="str">
        <f>IF(AND('Mapa final'!$AB$18="Muy Baja",'Mapa final'!$AD$18="Moderado"),CONCATENATE("R4C",'Mapa final'!$R$18),"")</f>
        <v/>
      </c>
      <c r="P209" s="221" t="str">
        <f ca="1">IF(AND('Mapa final'!$AB$16="Muy Baja",'Mapa final'!$AD$16="Moderado"),CONCATENATE("R4C",'Mapa final'!$R$16),"")</f>
        <v>R4C1</v>
      </c>
      <c r="Q209" s="222" t="str">
        <f>IF(AND('Mapa final'!$AB$17="Muy Baja",'Mapa final'!$AD$17="Moderado"),CONCATENATE("R4C",'Mapa final'!$R$17),"")</f>
        <v/>
      </c>
      <c r="R209" s="223" t="str">
        <f>IF(AND('Mapa final'!$AB$18="Muy Baja",'Mapa final'!$AD$18="Moderado"),CONCATENATE("R4C",'Mapa final'!$R$18),"")</f>
        <v/>
      </c>
      <c r="S209" s="87" t="str">
        <f ca="1">IF(AND('Mapa final'!$AB$16="Muy Baja",'Mapa final'!$AD$16="Mayor"),CONCATENATE("R4C",'Mapa final'!$R$16),"")</f>
        <v/>
      </c>
      <c r="T209" s="40" t="str">
        <f>IF(AND('Mapa final'!$AB$17="Muy Baja",'Mapa final'!$AD$17="Mayor"),CONCATENATE("R4C",'Mapa final'!$R$17),"")</f>
        <v/>
      </c>
      <c r="U209" s="88" t="str">
        <f>IF(AND('Mapa final'!$AB$18="Muy Baja",'Mapa final'!$AD$18="Mayor"),CONCATENATE("R4C",'Mapa final'!$R$18),"")</f>
        <v/>
      </c>
      <c r="V209" s="215" t="str">
        <f ca="1">IF(AND('Mapa final'!$AB$16="Muy Baja",'Mapa final'!$AD$16="Catastrófico"),CONCATENATE("R4C",'Mapa final'!$R$16),"")</f>
        <v/>
      </c>
      <c r="W209" s="216" t="str">
        <f>IF(AND('Mapa final'!$AB$17="Muy Baja",'Mapa final'!$AD$17="Catastrófico"),CONCATENATE("R4C",'Mapa final'!$R$17),"")</f>
        <v/>
      </c>
      <c r="X209" s="217" t="str">
        <f>IF(AND('Mapa final'!$AB$18="Muy Baja",'Mapa final'!$AD$18="Catastrófico"),CONCATENATE("R4C",'Mapa final'!$R$18),"")</f>
        <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309"/>
      <c r="C210" s="310"/>
      <c r="D210" s="311"/>
      <c r="E210" s="283"/>
      <c r="F210" s="279"/>
      <c r="G210" s="279"/>
      <c r="H210" s="279"/>
      <c r="I210" s="316"/>
      <c r="J210" s="230" t="str">
        <f ca="1">IF(AND('Mapa final'!$AB$19="Muy Baja",'Mapa final'!$AD$19="Moderado"),CONCATENATE("R5C",'Mapa final'!$R$19),"")</f>
        <v>R5C1</v>
      </c>
      <c r="K210" s="231" t="str">
        <f>IF(AND('Mapa final'!$AB$20="Muy Baja",'Mapa final'!$AD$20="Moderado"),CONCATENATE("R5C",'Mapa final'!$R$20),"")</f>
        <v/>
      </c>
      <c r="L210" s="232" t="str">
        <f>IF(AND('Mapa final'!$AB$21="Muy Baja",'Mapa final'!$AD$21="Moderado"),CONCATENATE("R5C",'Mapa final'!$R$21),"")</f>
        <v/>
      </c>
      <c r="M210" s="230" t="str">
        <f ca="1">IF(AND('Mapa final'!$AB$19="Muy Baja",'Mapa final'!$AD$19="Moderado"),CONCATENATE("R5C",'Mapa final'!$R$19),"")</f>
        <v>R5C1</v>
      </c>
      <c r="N210" s="231" t="str">
        <f>IF(AND('Mapa final'!$AB$20="Muy Baja",'Mapa final'!$AD$20="Moderado"),CONCATENATE("R5C",'Mapa final'!$R$20),"")</f>
        <v/>
      </c>
      <c r="O210" s="232" t="str">
        <f>IF(AND('Mapa final'!$AB$21="Muy Baja",'Mapa final'!$AD$21="Moderado"),CONCATENATE("R5C",'Mapa final'!$R$21),"")</f>
        <v/>
      </c>
      <c r="P210" s="221" t="str">
        <f ca="1">IF(AND('Mapa final'!$AB$19="Muy Baja",'Mapa final'!$AD$19="Moderado"),CONCATENATE("R5C",'Mapa final'!$R$19),"")</f>
        <v>R5C1</v>
      </c>
      <c r="Q210" s="222" t="str">
        <f>IF(AND('Mapa final'!$AB$20="Muy Baja",'Mapa final'!$AD$20="Moderado"),CONCATENATE("R5C",'Mapa final'!$R$20),"")</f>
        <v/>
      </c>
      <c r="R210" s="223" t="str">
        <f>IF(AND('Mapa final'!$AB$21="Muy Baja",'Mapa final'!$AD$21="Moderado"),CONCATENATE("R5C",'Mapa final'!$R$21),"")</f>
        <v/>
      </c>
      <c r="S210" s="87" t="str">
        <f ca="1">IF(AND('Mapa final'!$AB$19="Muy Baja",'Mapa final'!$AD$19="Mayor"),CONCATENATE("R5C",'Mapa final'!$R$19),"")</f>
        <v/>
      </c>
      <c r="T210" s="40" t="str">
        <f>IF(AND('Mapa final'!$AB$20="Muy Baja",'Mapa final'!$AD$20="Mayor"),CONCATENATE("R5C",'Mapa final'!$R$20),"")</f>
        <v/>
      </c>
      <c r="U210" s="88" t="str">
        <f>IF(AND('Mapa final'!$AB$21="Muy Baja",'Mapa final'!$AD$21="Mayor"),CONCATENATE("R5C",'Mapa final'!$R$21),"")</f>
        <v/>
      </c>
      <c r="V210" s="215" t="str">
        <f ca="1">IF(AND('Mapa final'!$AB$19="Muy Baja",'Mapa final'!$AD$19="Catastrófico"),CONCATENATE("R5C",'Mapa final'!$R$19),"")</f>
        <v/>
      </c>
      <c r="W210" s="216" t="str">
        <f>IF(AND('Mapa final'!$AB$20="Muy Baja",'Mapa final'!$AD$20="Catastrófico"),CONCATENATE("R5C",'Mapa final'!$R$20),"")</f>
        <v/>
      </c>
      <c r="X210" s="217" t="str">
        <f>IF(AND('Mapa final'!$AB$21="Muy Baja",'Mapa final'!$AD$21="Catastrófico"),CONCATENATE("R5C",'Mapa final'!$R$21),"")</f>
        <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309"/>
      <c r="C211" s="310"/>
      <c r="D211" s="311"/>
      <c r="E211" s="283"/>
      <c r="F211" s="279"/>
      <c r="G211" s="279"/>
      <c r="H211" s="279"/>
      <c r="I211" s="316"/>
      <c r="J211" s="230" t="str">
        <f ca="1">IF(AND('Mapa final'!$AB$22="Muy Baja",'Mapa final'!$AD$22="Moderado"),CONCATENATE("R6C",'Mapa final'!$R$22),"")</f>
        <v/>
      </c>
      <c r="K211" s="231" t="str">
        <f>IF(AND('Mapa final'!$AB$23="Muy Baja",'Mapa final'!$AD$23="Moderado"),CONCATENATE("R6C",'Mapa final'!$R$23),"")</f>
        <v/>
      </c>
      <c r="L211" s="232" t="str">
        <f>IF(AND('Mapa final'!$AB$24="Muy Baja",'Mapa final'!$AD$24="Moderado"),CONCATENATE("R6C",'Mapa final'!$R$24),"")</f>
        <v/>
      </c>
      <c r="M211" s="230" t="str">
        <f ca="1">IF(AND('Mapa final'!$AB$22="Muy Baja",'Mapa final'!$AD$22="Moderado"),CONCATENATE("R6C",'Mapa final'!$R$22),"")</f>
        <v/>
      </c>
      <c r="N211" s="231" t="str">
        <f>IF(AND('Mapa final'!$AB$23="Muy Baja",'Mapa final'!$AD$23="Moderado"),CONCATENATE("R6C",'Mapa final'!$R$23),"")</f>
        <v/>
      </c>
      <c r="O211" s="232" t="str">
        <f>IF(AND('Mapa final'!$AB$24="Muy Baja",'Mapa final'!$AD$24="Moderado"),CONCATENATE("R6C",'Mapa final'!$R$24),"")</f>
        <v/>
      </c>
      <c r="P211" s="221" t="str">
        <f ca="1">IF(AND('Mapa final'!$AB$22="Muy Baja",'Mapa final'!$AD$22="Moderado"),CONCATENATE("R6C",'Mapa final'!$R$22),"")</f>
        <v/>
      </c>
      <c r="Q211" s="222" t="str">
        <f>IF(AND('Mapa final'!$AB$23="Muy Baja",'Mapa final'!$AD$23="Moderado"),CONCATENATE("R6C",'Mapa final'!$R$23),"")</f>
        <v/>
      </c>
      <c r="R211" s="223" t="str">
        <f>IF(AND('Mapa final'!$AB$24="Muy Baja",'Mapa final'!$AD$24="Moderado"),CONCATENATE("R6C",'Mapa final'!$R$24),"")</f>
        <v/>
      </c>
      <c r="S211" s="87" t="str">
        <f ca="1">IF(AND('Mapa final'!$AB$22="Muy Baja",'Mapa final'!$AD$22="Mayor"),CONCATENATE("R6C",'Mapa final'!$R$22),"")</f>
        <v/>
      </c>
      <c r="T211" s="40" t="str">
        <f>IF(AND('Mapa final'!$AB$23="Muy Baja",'Mapa final'!$AD$23="Mayor"),CONCATENATE("R6C",'Mapa final'!$R$23),"")</f>
        <v/>
      </c>
      <c r="U211" s="88" t="str">
        <f>IF(AND('Mapa final'!$AB$24="Muy Baja",'Mapa final'!$AD$24="Mayor"),CONCATENATE("R6C",'Mapa final'!$R$24),"")</f>
        <v/>
      </c>
      <c r="V211" s="215" t="str">
        <f ca="1">IF(AND('Mapa final'!$AB$22="Muy Baja",'Mapa final'!$AD$22="Catastrófico"),CONCATENATE("R6C",'Mapa final'!$R$22),"")</f>
        <v/>
      </c>
      <c r="W211" s="216" t="str">
        <f>IF(AND('Mapa final'!$AB$23="Muy Baja",'Mapa final'!$AD$23="Catastrófico"),CONCATENATE("R6C",'Mapa final'!$R$23),"")</f>
        <v/>
      </c>
      <c r="X211" s="217" t="str">
        <f>IF(AND('Mapa final'!$AB$24="Muy Baja",'Mapa final'!$AD$24="Catastrófico"),CONCATENATE("R6C",'Mapa final'!$R$24),"")</f>
        <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309"/>
      <c r="C212" s="310"/>
      <c r="D212" s="311"/>
      <c r="E212" s="283"/>
      <c r="F212" s="279"/>
      <c r="G212" s="279"/>
      <c r="H212" s="279"/>
      <c r="I212" s="316"/>
      <c r="J212" s="230" t="str">
        <f ca="1">IF(AND('Mapa final'!$AB$25="Muy Baja",'Mapa final'!$AD$25="Moderado"),CONCATENATE("R7C",'Mapa final'!$R$25),"")</f>
        <v/>
      </c>
      <c r="K212" s="231" t="str">
        <f>IF(AND('Mapa final'!$AB$26="Muy Baja",'Mapa final'!$AD$26="Moderado"),CONCATENATE("R7C",'Mapa final'!$R$26),"")</f>
        <v/>
      </c>
      <c r="L212" s="232" t="str">
        <f>IF(AND('Mapa final'!$AB$27="Muy Baja",'Mapa final'!$AD$27="Moderado"),CONCATENATE("R7C",'Mapa final'!$R$27),"")</f>
        <v/>
      </c>
      <c r="M212" s="230" t="str">
        <f ca="1">IF(AND('Mapa final'!$AB$25="Muy Baja",'Mapa final'!$AD$25="Moderado"),CONCATENATE("R7C",'Mapa final'!$R$25),"")</f>
        <v/>
      </c>
      <c r="N212" s="231" t="str">
        <f>IF(AND('Mapa final'!$AB$26="Muy Baja",'Mapa final'!$AD$26="Moderado"),CONCATENATE("R7C",'Mapa final'!$R$26),"")</f>
        <v/>
      </c>
      <c r="O212" s="232" t="str">
        <f>IF(AND('Mapa final'!$AB$27="Muy Baja",'Mapa final'!$AD$27="Moderado"),CONCATENATE("R7C",'Mapa final'!$R$27),"")</f>
        <v/>
      </c>
      <c r="P212" s="221" t="str">
        <f ca="1">IF(AND('Mapa final'!$AB$25="Muy Baja",'Mapa final'!$AD$25="Moderado"),CONCATENATE("R7C",'Mapa final'!$R$25),"")</f>
        <v/>
      </c>
      <c r="Q212" s="222" t="str">
        <f>IF(AND('Mapa final'!$AB$26="Muy Baja",'Mapa final'!$AD$26="Moderado"),CONCATENATE("R7C",'Mapa final'!$R$26),"")</f>
        <v/>
      </c>
      <c r="R212" s="223" t="str">
        <f>IF(AND('Mapa final'!$AB$27="Muy Baja",'Mapa final'!$AD$27="Moderado"),CONCATENATE("R7C",'Mapa final'!$R$27),"")</f>
        <v/>
      </c>
      <c r="S212" s="87" t="str">
        <f ca="1">IF(AND('Mapa final'!$AB$25="Muy Baja",'Mapa final'!$AD$25="Mayor"),CONCATENATE("R7C",'Mapa final'!$R$25),"")</f>
        <v/>
      </c>
      <c r="T212" s="40" t="str">
        <f>IF(AND('Mapa final'!$AB$26="Muy Baja",'Mapa final'!$AD$26="Mayor"),CONCATENATE("R7C",'Mapa final'!$R$26),"")</f>
        <v/>
      </c>
      <c r="U212" s="88" t="str">
        <f>IF(AND('Mapa final'!$AB$27="Muy Baja",'Mapa final'!$AD$27="Mayor"),CONCATENATE("R7C",'Mapa final'!$R$27),"")</f>
        <v/>
      </c>
      <c r="V212" s="215" t="str">
        <f ca="1">IF(AND('Mapa final'!$AB$25="Muy Baja",'Mapa final'!$AD$25="Catastrófico"),CONCATENATE("R7C",'Mapa final'!$R$25),"")</f>
        <v/>
      </c>
      <c r="W212" s="216" t="str">
        <f>IF(AND('Mapa final'!$AB$26="Muy Baja",'Mapa final'!$AD$26="Catastrófico"),CONCATENATE("R7C",'Mapa final'!$R$26),"")</f>
        <v/>
      </c>
      <c r="X212" s="217" t="str">
        <f>IF(AND('Mapa final'!$AB$27="Muy Baja",'Mapa final'!$AD$27="Catastrófico"),CONCATENATE("R7C",'Mapa final'!$R$27),"")</f>
        <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309"/>
      <c r="C213" s="310"/>
      <c r="D213" s="311"/>
      <c r="E213" s="283"/>
      <c r="F213" s="279"/>
      <c r="G213" s="279"/>
      <c r="H213" s="279"/>
      <c r="I213" s="316"/>
      <c r="J213" s="230" t="str">
        <f ca="1">IF(AND('Mapa final'!$AB$28="Muy Baja",'Mapa final'!$AD$28="Moderado"),CONCATENATE("R8C",'Mapa final'!$R$28),"")</f>
        <v/>
      </c>
      <c r="K213" s="231" t="str">
        <f>IF(AND('Mapa final'!$AB$29="Muy Baja",'Mapa final'!$AD$29="Moderado"),CONCATENATE("R8C",'Mapa final'!$R$29),"")</f>
        <v/>
      </c>
      <c r="L213" s="232" t="str">
        <f>IF(AND('Mapa final'!$AB$30="Muy Baja",'Mapa final'!$AD$30="Moderado"),CONCATENATE("R8C",'Mapa final'!$R$30),"")</f>
        <v/>
      </c>
      <c r="M213" s="230" t="str">
        <f ca="1">IF(AND('Mapa final'!$AB$28="Muy Baja",'Mapa final'!$AD$28="Moderado"),CONCATENATE("R8C",'Mapa final'!$R$28),"")</f>
        <v/>
      </c>
      <c r="N213" s="231" t="str">
        <f>IF(AND('Mapa final'!$AB$29="Muy Baja",'Mapa final'!$AD$29="Moderado"),CONCATENATE("R8C",'Mapa final'!$R$29),"")</f>
        <v/>
      </c>
      <c r="O213" s="232" t="str">
        <f>IF(AND('Mapa final'!$AB$30="Muy Baja",'Mapa final'!$AD$30="Moderado"),CONCATENATE("R8C",'Mapa final'!$R$30),"")</f>
        <v/>
      </c>
      <c r="P213" s="221" t="str">
        <f ca="1">IF(AND('Mapa final'!$AB$28="Muy Baja",'Mapa final'!$AD$28="Moderado"),CONCATENATE("R8C",'Mapa final'!$R$28),"")</f>
        <v/>
      </c>
      <c r="Q213" s="222" t="str">
        <f>IF(AND('Mapa final'!$AB$29="Muy Baja",'Mapa final'!$AD$29="Moderado"),CONCATENATE("R8C",'Mapa final'!$R$29),"")</f>
        <v/>
      </c>
      <c r="R213" s="223" t="str">
        <f>IF(AND('Mapa final'!$AB$30="Muy Baja",'Mapa final'!$AD$30="Moderado"),CONCATENATE("R8C",'Mapa final'!$R$30),"")</f>
        <v/>
      </c>
      <c r="S213" s="87" t="str">
        <f ca="1">IF(AND('Mapa final'!$AB$28="Muy Baja",'Mapa final'!$AD$28="Mayor"),CONCATENATE("R8C",'Mapa final'!$R$28),"")</f>
        <v/>
      </c>
      <c r="T213" s="40" t="str">
        <f>IF(AND('Mapa final'!$AB$29="Muy Baja",'Mapa final'!$AD$29="Mayor"),CONCATENATE("R8C",'Mapa final'!$R$29),"")</f>
        <v/>
      </c>
      <c r="U213" s="88" t="str">
        <f>IF(AND('Mapa final'!$AB$30="Muy Baja",'Mapa final'!$AD$30="Mayor"),CONCATENATE("R8C",'Mapa final'!$R$30),"")</f>
        <v/>
      </c>
      <c r="V213" s="215" t="str">
        <f ca="1">IF(AND('Mapa final'!$AB$28="Muy Baja",'Mapa final'!$AD$28="Catastrófico"),CONCATENATE("R8C",'Mapa final'!$R$28),"")</f>
        <v/>
      </c>
      <c r="W213" s="216" t="str">
        <f>IF(AND('Mapa final'!$AB$29="Muy Baja",'Mapa final'!$AD$29="Catastrófico"),CONCATENATE("R8C",'Mapa final'!$R$29),"")</f>
        <v/>
      </c>
      <c r="X213" s="217" t="str">
        <f>IF(AND('Mapa final'!$AB$30="Muy Baja",'Mapa final'!$AD$30="Catastrófico"),CONCATENATE("R8C",'Mapa final'!$R$30),"")</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309"/>
      <c r="C214" s="310"/>
      <c r="D214" s="311"/>
      <c r="E214" s="283"/>
      <c r="F214" s="279"/>
      <c r="G214" s="279"/>
      <c r="H214" s="279"/>
      <c r="I214" s="316"/>
      <c r="J214" s="230" t="str">
        <f ca="1">IF(AND('Mapa final'!$AB$31="Muy Baja",'Mapa final'!$AD$31="Moderado"),CONCATENATE("R9C",'Mapa final'!$R$31),"")</f>
        <v/>
      </c>
      <c r="K214" s="231" t="str">
        <f>IF(AND('Mapa final'!$AB$32="Muy Baja",'Mapa final'!$AD$32="Moderado"),CONCATENATE("R9C",'Mapa final'!$R$32),"")</f>
        <v/>
      </c>
      <c r="L214" s="232" t="str">
        <f>IF(AND('Mapa final'!$AB$33="Muy Baja",'Mapa final'!$AD$33="Moderado"),CONCATENATE("R9C",'Mapa final'!$R$33),"")</f>
        <v/>
      </c>
      <c r="M214" s="230" t="str">
        <f ca="1">IF(AND('Mapa final'!$AB$31="Muy Baja",'Mapa final'!$AD$31="Moderado"),CONCATENATE("R9C",'Mapa final'!$R$31),"")</f>
        <v/>
      </c>
      <c r="N214" s="231" t="str">
        <f>IF(AND('Mapa final'!$AB$32="Muy Baja",'Mapa final'!$AD$32="Moderado"),CONCATENATE("R9C",'Mapa final'!$R$32),"")</f>
        <v/>
      </c>
      <c r="O214" s="232" t="str">
        <f>IF(AND('Mapa final'!$AB$33="Muy Baja",'Mapa final'!$AD$33="Moderado"),CONCATENATE("R9C",'Mapa final'!$R$33),"")</f>
        <v/>
      </c>
      <c r="P214" s="221" t="str">
        <f ca="1">IF(AND('Mapa final'!$AB$31="Muy Baja",'Mapa final'!$AD$31="Moderado"),CONCATENATE("R9C",'Mapa final'!$R$31),"")</f>
        <v/>
      </c>
      <c r="Q214" s="222" t="str">
        <f>IF(AND('Mapa final'!$AB$32="Muy Baja",'Mapa final'!$AD$32="Moderado"),CONCATENATE("R9C",'Mapa final'!$R$32),"")</f>
        <v/>
      </c>
      <c r="R214" s="223" t="str">
        <f>IF(AND('Mapa final'!$AB$33="Muy Baja",'Mapa final'!$AD$33="Moderado"),CONCATENATE("R9C",'Mapa final'!$R$33),"")</f>
        <v/>
      </c>
      <c r="S214" s="87" t="str">
        <f ca="1">IF(AND('Mapa final'!$AB$31="Muy Baja",'Mapa final'!$AD$31="Mayor"),CONCATENATE("R9C",'Mapa final'!$R$31),"")</f>
        <v/>
      </c>
      <c r="T214" s="40" t="str">
        <f>IF(AND('Mapa final'!$AB$32="Muy Baja",'Mapa final'!$AD$32="Mayor"),CONCATENATE("R9C",'Mapa final'!$R$32),"")</f>
        <v/>
      </c>
      <c r="U214" s="88" t="str">
        <f>IF(AND('Mapa final'!$AB$33="Muy Baja",'Mapa final'!$AD$33="Mayor"),CONCATENATE("R9C",'Mapa final'!$R$33),"")</f>
        <v/>
      </c>
      <c r="V214" s="215" t="str">
        <f ca="1">IF(AND('Mapa final'!$AB$31="Muy Baja",'Mapa final'!$AD$31="Catastrófico"),CONCATENATE("R9C",'Mapa final'!$R$31),"")</f>
        <v/>
      </c>
      <c r="W214" s="216" t="str">
        <f>IF(AND('Mapa final'!$AB$32="Muy Baja",'Mapa final'!$AD$32="Catastrófico"),CONCATENATE("R9C",'Mapa final'!$R$32),"")</f>
        <v/>
      </c>
      <c r="X214" s="217" t="str">
        <f>IF(AND('Mapa final'!$AB$33="Muy Baja",'Mapa final'!$AD$33="Catastrófico"),CONCATENATE("R9C",'Mapa final'!$R$33),"")</f>
        <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309"/>
      <c r="C215" s="310"/>
      <c r="D215" s="311"/>
      <c r="E215" s="283"/>
      <c r="F215" s="279"/>
      <c r="G215" s="279"/>
      <c r="H215" s="279"/>
      <c r="I215" s="316"/>
      <c r="J215" s="230" t="e">
        <f>IF(AND('Mapa final'!#REF!="Muy Baja",'Mapa final'!#REF!="Moderado"),CONCATENATE("R10C",'Mapa final'!#REF!),"")</f>
        <v>#REF!</v>
      </c>
      <c r="K215" s="231" t="e">
        <f>IF(AND('Mapa final'!#REF!="Muy Baja",'Mapa final'!#REF!="Moderado"),CONCATENATE("R10C",'Mapa final'!#REF!),"")</f>
        <v>#REF!</v>
      </c>
      <c r="L215" s="232" t="e">
        <f>IF(AND('Mapa final'!#REF!="Muy Baja",'Mapa final'!#REF!="Moderado"),CONCATENATE("R10C",'Mapa final'!#REF!),"")</f>
        <v>#REF!</v>
      </c>
      <c r="M215" s="230" t="e">
        <f>IF(AND('Mapa final'!#REF!="Muy Baja",'Mapa final'!#REF!="Moderado"),CONCATENATE("R10C",'Mapa final'!#REF!),"")</f>
        <v>#REF!</v>
      </c>
      <c r="N215" s="231" t="e">
        <f>IF(AND('Mapa final'!#REF!="Muy Baja",'Mapa final'!#REF!="Moderado"),CONCATENATE("R10C",'Mapa final'!#REF!),"")</f>
        <v>#REF!</v>
      </c>
      <c r="O215" s="232" t="e">
        <f>IF(AND('Mapa final'!#REF!="Muy Baja",'Mapa final'!#REF!="Moderado"),CONCATENATE("R10C",'Mapa final'!#REF!),"")</f>
        <v>#REF!</v>
      </c>
      <c r="P215" s="221" t="e">
        <f>IF(AND('Mapa final'!#REF!="Muy Baja",'Mapa final'!#REF!="Moderado"),CONCATENATE("R10C",'Mapa final'!#REF!),"")</f>
        <v>#REF!</v>
      </c>
      <c r="Q215" s="222" t="e">
        <f>IF(AND('Mapa final'!#REF!="Muy Baja",'Mapa final'!#REF!="Moderado"),CONCATENATE("R10C",'Mapa final'!#REF!),"")</f>
        <v>#REF!</v>
      </c>
      <c r="R215" s="223" t="e">
        <f>IF(AND('Mapa final'!#REF!="Muy Baja",'Mapa final'!#REF!="Moderado"),CONCATENATE("R10C",'Mapa final'!#REF!),"")</f>
        <v>#REF!</v>
      </c>
      <c r="S215" s="87" t="e">
        <f>IF(AND('Mapa final'!#REF!="Muy Baja",'Mapa final'!#REF!="Mayor"),CONCATENATE("R10C",'Mapa final'!#REF!),"")</f>
        <v>#REF!</v>
      </c>
      <c r="T215" s="40" t="e">
        <f>IF(AND('Mapa final'!#REF!="Muy Baja",'Mapa final'!#REF!="Mayor"),CONCATENATE("R10C",'Mapa final'!#REF!),"")</f>
        <v>#REF!</v>
      </c>
      <c r="U215" s="88" t="e">
        <f>IF(AND('Mapa final'!#REF!="Muy Baja",'Mapa final'!#REF!="Mayor"),CONCATENATE("R10C",'Mapa final'!#REF!),"")</f>
        <v>#REF!</v>
      </c>
      <c r="V215" s="215" t="e">
        <f>IF(AND('Mapa final'!#REF!="Muy Baja",'Mapa final'!#REF!="Catastrófico"),CONCATENATE("R10C",'Mapa final'!#REF!),"")</f>
        <v>#REF!</v>
      </c>
      <c r="W215" s="216" t="e">
        <f>IF(AND('Mapa final'!#REF!="Muy Baja",'Mapa final'!#REF!="Catastrófico"),CONCATENATE("R10C",'Mapa final'!#REF!),"")</f>
        <v>#REF!</v>
      </c>
      <c r="X215" s="217" t="e">
        <f>IF(AND('Mapa final'!#REF!="Muy Baja",'Mapa final'!#REF!="Catastrófico"),CONCATENATE("R10C",'Mapa final'!#REF!),"")</f>
        <v>#REF!</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309"/>
      <c r="C216" s="310"/>
      <c r="D216" s="311"/>
      <c r="E216" s="283"/>
      <c r="F216" s="279"/>
      <c r="G216" s="279"/>
      <c r="H216" s="279"/>
      <c r="I216" s="316"/>
      <c r="J216" s="230" t="str">
        <f ca="1">IF(AND('Mapa final'!$AB$34="Muy Baja",'Mapa final'!$AD$34="Moderado"),CONCATENATE("R11C",'Mapa final'!$R$34),"")</f>
        <v>R11C1</v>
      </c>
      <c r="K216" s="231" t="str">
        <f>IF(AND('Mapa final'!$AB$35="Muy Baja",'Mapa final'!$AD$35="Moderado"),CONCATENATE("R11C",'Mapa final'!$R$35),"")</f>
        <v/>
      </c>
      <c r="L216" s="232" t="str">
        <f>IF(AND('Mapa final'!$AB$36="Muy Baja",'Mapa final'!$AD$36="Moderado"),CONCATENATE("R11C",'Mapa final'!$R$36),"")</f>
        <v/>
      </c>
      <c r="M216" s="230" t="str">
        <f ca="1">IF(AND('Mapa final'!$AB$34="Muy Baja",'Mapa final'!$AD$34="Moderado"),CONCATENATE("R11C",'Mapa final'!$R$34),"")</f>
        <v>R11C1</v>
      </c>
      <c r="N216" s="231" t="str">
        <f>IF(AND('Mapa final'!$AB$35="Muy Baja",'Mapa final'!$AD$35="Moderado"),CONCATENATE("R11C",'Mapa final'!$R$35),"")</f>
        <v/>
      </c>
      <c r="O216" s="232" t="str">
        <f>IF(AND('Mapa final'!$AB$36="Muy Baja",'Mapa final'!$AD$36="Moderado"),CONCATENATE("R11C",'Mapa final'!$R$36),"")</f>
        <v/>
      </c>
      <c r="P216" s="221" t="str">
        <f ca="1">IF(AND('Mapa final'!$AB$34="Muy Baja",'Mapa final'!$AD$34="Moderado"),CONCATENATE("R11C",'Mapa final'!$R$34),"")</f>
        <v>R11C1</v>
      </c>
      <c r="Q216" s="222" t="str">
        <f>IF(AND('Mapa final'!$AB$35="Muy Baja",'Mapa final'!$AD$35="Moderado"),CONCATENATE("R11C",'Mapa final'!$R$35),"")</f>
        <v/>
      </c>
      <c r="R216" s="223" t="str">
        <f>IF(AND('Mapa final'!$AB$36="Muy Baja",'Mapa final'!$AD$36="Moderado"),CONCATENATE("R11C",'Mapa final'!$R$36),"")</f>
        <v/>
      </c>
      <c r="S216" s="87" t="str">
        <f ca="1">IF(AND('Mapa final'!$AB$34="Muy Baja",'Mapa final'!$AD$34="Mayor"),CONCATENATE("R11C",'Mapa final'!$R$34),"")</f>
        <v/>
      </c>
      <c r="T216" s="40" t="str">
        <f>IF(AND('Mapa final'!$AB$35="Muy Baja",'Mapa final'!$AD$35="Mayor"),CONCATENATE("R11C",'Mapa final'!$R$35),"")</f>
        <v/>
      </c>
      <c r="U216" s="88" t="str">
        <f>IF(AND('Mapa final'!$AB$36="Muy Baja",'Mapa final'!$AD$36="Mayor"),CONCATENATE("R11C",'Mapa final'!$R$36),"")</f>
        <v/>
      </c>
      <c r="V216" s="215" t="str">
        <f ca="1">IF(AND('Mapa final'!$AB$34="Muy Baja",'Mapa final'!$AD$34="Catastrófico"),CONCATENATE("R11C",'Mapa final'!$R$34),"")</f>
        <v/>
      </c>
      <c r="W216" s="216" t="str">
        <f>IF(AND('Mapa final'!$AB$35="Muy Baja",'Mapa final'!$AD$35="Catastrófico"),CONCATENATE("R11C",'Mapa final'!$R$35),"")</f>
        <v/>
      </c>
      <c r="X216" s="217" t="str">
        <f>IF(AND('Mapa final'!$AB$36="Muy Baja",'Mapa final'!$AD$36="Catastrófico"),CONCATENATE("R11C",'Mapa final'!$R$36),"")</f>
        <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309"/>
      <c r="C217" s="310"/>
      <c r="D217" s="311"/>
      <c r="E217" s="283"/>
      <c r="F217" s="279"/>
      <c r="G217" s="279"/>
      <c r="H217" s="279"/>
      <c r="I217" s="316"/>
      <c r="J217" s="230" t="str">
        <f ca="1">IF(AND('Mapa final'!$AB$37="Muy Baja",'Mapa final'!$AD$37="Moderado"),CONCATENATE("R12C",'Mapa final'!$R$37),"")</f>
        <v/>
      </c>
      <c r="K217" s="231" t="str">
        <f>IF(AND('Mapa final'!$AB$38="Muy Baja",'Mapa final'!$AD$38="Moderado"),CONCATENATE("R12C",'Mapa final'!$R$38),"")</f>
        <v>R12C2</v>
      </c>
      <c r="L217" s="232" t="str">
        <f>IF(AND('Mapa final'!$AB$39="Muy Baja",'Mapa final'!$AD$39="Moderado"),CONCATENATE("R12C",'Mapa final'!$R$39),"")</f>
        <v/>
      </c>
      <c r="M217" s="230" t="str">
        <f ca="1">IF(AND('Mapa final'!$AB$37="Muy Baja",'Mapa final'!$AD$37="Moderado"),CONCATENATE("R12C",'Mapa final'!$R$37),"")</f>
        <v/>
      </c>
      <c r="N217" s="231" t="str">
        <f>IF(AND('Mapa final'!$AB$38="Muy Baja",'Mapa final'!$AD$38="Moderado"),CONCATENATE("R12C",'Mapa final'!$R$38),"")</f>
        <v>R12C2</v>
      </c>
      <c r="O217" s="232" t="str">
        <f>IF(AND('Mapa final'!$AB$39="Muy Baja",'Mapa final'!$AD$39="Moderado"),CONCATENATE("R12C",'Mapa final'!$R$39),"")</f>
        <v/>
      </c>
      <c r="P217" s="221" t="str">
        <f ca="1">IF(AND('Mapa final'!$AB$37="Muy Baja",'Mapa final'!$AD$37="Moderado"),CONCATENATE("R12C",'Mapa final'!$R$37),"")</f>
        <v/>
      </c>
      <c r="Q217" s="222" t="str">
        <f>IF(AND('Mapa final'!$AB$38="Muy Baja",'Mapa final'!$AD$38="Moderado"),CONCATENATE("R12C",'Mapa final'!$R$38),"")</f>
        <v>R12C2</v>
      </c>
      <c r="R217" s="223" t="str">
        <f>IF(AND('Mapa final'!$AB$39="Muy Baja",'Mapa final'!$AD$39="Moderado"),CONCATENATE("R12C",'Mapa final'!$R$39),"")</f>
        <v/>
      </c>
      <c r="S217" s="87" t="str">
        <f ca="1">IF(AND('Mapa final'!$AB$37="Muy Baja",'Mapa final'!$AD$37="Mayor"),CONCATENATE("R12C",'Mapa final'!$R$37),"")</f>
        <v/>
      </c>
      <c r="T217" s="40" t="str">
        <f>IF(AND('Mapa final'!$AB$38="Muy Baja",'Mapa final'!$AD$38="Mayor"),CONCATENATE("R12C",'Mapa final'!$R$38),"")</f>
        <v/>
      </c>
      <c r="U217" s="88" t="str">
        <f>IF(AND('Mapa final'!$AB$39="Muy Baja",'Mapa final'!$AD$39="Mayor"),CONCATENATE("R12C",'Mapa final'!$R$39),"")</f>
        <v/>
      </c>
      <c r="V217" s="215" t="str">
        <f ca="1">IF(AND('Mapa final'!$AB$37="Muy Baja",'Mapa final'!$AD$37="Catastrófico"),CONCATENATE("R12C",'Mapa final'!$R$37),"")</f>
        <v/>
      </c>
      <c r="W217" s="216" t="str">
        <f>IF(AND('Mapa final'!$AB$38="Muy Baja",'Mapa final'!$AD$38="Catastrófico"),CONCATENATE("R12C",'Mapa final'!$R$38),"")</f>
        <v/>
      </c>
      <c r="X217" s="217" t="str">
        <f>IF(AND('Mapa final'!$AB$39="Muy Baja",'Mapa final'!$AD$39="Catastrófico"),CONCATENATE("R12C",'Mapa final'!$R$39),"")</f>
        <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309"/>
      <c r="C218" s="310"/>
      <c r="D218" s="311"/>
      <c r="E218" s="283"/>
      <c r="F218" s="279"/>
      <c r="G218" s="279"/>
      <c r="H218" s="279"/>
      <c r="I218" s="316"/>
      <c r="J218" s="230" t="str">
        <f ca="1">IF(AND('Mapa final'!$AB$40="Muy Baja",'Mapa final'!$AD$40="Moderado"),CONCATENATE("R13C",'Mapa final'!$R$40),"")</f>
        <v/>
      </c>
      <c r="K218" s="231" t="str">
        <f>IF(AND('Mapa final'!$AB$41="Muy Baja",'Mapa final'!$AD$41="Moderado"),CONCATENATE("R13C",'Mapa final'!$R$41),"")</f>
        <v/>
      </c>
      <c r="L218" s="232" t="str">
        <f>IF(AND('Mapa final'!$AB$42="Muy Baja",'Mapa final'!$AD$42="Moderado"),CONCATENATE("R13C",'Mapa final'!$R$42),"")</f>
        <v/>
      </c>
      <c r="M218" s="230" t="str">
        <f ca="1">IF(AND('Mapa final'!$AB$40="Muy Baja",'Mapa final'!$AD$40="Moderado"),CONCATENATE("R13C",'Mapa final'!$R$40),"")</f>
        <v/>
      </c>
      <c r="N218" s="231" t="str">
        <f>IF(AND('Mapa final'!$AB$41="Muy Baja",'Mapa final'!$AD$41="Moderado"),CONCATENATE("R13C",'Mapa final'!$R$41),"")</f>
        <v/>
      </c>
      <c r="O218" s="232" t="str">
        <f>IF(AND('Mapa final'!$AB$42="Muy Baja",'Mapa final'!$AD$42="Moderado"),CONCATENATE("R13C",'Mapa final'!$R$42),"")</f>
        <v/>
      </c>
      <c r="P218" s="221" t="str">
        <f ca="1">IF(AND('Mapa final'!$AB$40="Muy Baja",'Mapa final'!$AD$40="Moderado"),CONCATENATE("R13C",'Mapa final'!$R$40),"")</f>
        <v/>
      </c>
      <c r="Q218" s="222" t="str">
        <f>IF(AND('Mapa final'!$AB$41="Muy Baja",'Mapa final'!$AD$41="Moderado"),CONCATENATE("R13C",'Mapa final'!$R$41),"")</f>
        <v/>
      </c>
      <c r="R218" s="223" t="str">
        <f>IF(AND('Mapa final'!$AB$42="Muy Baja",'Mapa final'!$AD$42="Moderado"),CONCATENATE("R13C",'Mapa final'!$R$42),"")</f>
        <v/>
      </c>
      <c r="S218" s="87" t="str">
        <f ca="1">IF(AND('Mapa final'!$AB$40="Muy Baja",'Mapa final'!$AD$40="Mayor"),CONCATENATE("R13C",'Mapa final'!$R$40),"")</f>
        <v/>
      </c>
      <c r="T218" s="40" t="str">
        <f>IF(AND('Mapa final'!$AB$41="Muy Baja",'Mapa final'!$AD$41="Mayor"),CONCATENATE("R13C",'Mapa final'!$R$41),"")</f>
        <v/>
      </c>
      <c r="U218" s="88" t="str">
        <f>IF(AND('Mapa final'!$AB$42="Muy Baja",'Mapa final'!$AD$42="Mayor"),CONCATENATE("R13C",'Mapa final'!$R$42),"")</f>
        <v/>
      </c>
      <c r="V218" s="215" t="str">
        <f ca="1">IF(AND('Mapa final'!$AB$40="Muy Baja",'Mapa final'!$AD$40="Catastrófico"),CONCATENATE("R13C",'Mapa final'!$R$40),"")</f>
        <v/>
      </c>
      <c r="W218" s="216" t="str">
        <f>IF(AND('Mapa final'!$AB$41="Muy Baja",'Mapa final'!$AD$41="Catastrófico"),CONCATENATE("R13C",'Mapa final'!$R$41),"")</f>
        <v/>
      </c>
      <c r="X218" s="217" t="str">
        <f>IF(AND('Mapa final'!$AB$42="Muy Baja",'Mapa final'!$AD$42="Catastrófico"),CONCATENATE("R13C",'Mapa final'!$R$42),"")</f>
        <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309"/>
      <c r="C219" s="310"/>
      <c r="D219" s="311"/>
      <c r="E219" s="283"/>
      <c r="F219" s="279"/>
      <c r="G219" s="279"/>
      <c r="H219" s="279"/>
      <c r="I219" s="316"/>
      <c r="J219" s="230" t="str">
        <f ca="1">IF(AND('Mapa final'!$AB$43="Muy Baja",'Mapa final'!$AD$43="Moderado"),CONCATENATE("R14C",'Mapa final'!$R$43),"")</f>
        <v/>
      </c>
      <c r="K219" s="231" t="str">
        <f>IF(AND('Mapa final'!$AB$44="Muy Baja",'Mapa final'!$AD$44="Moderado"),CONCATENATE("R14C",'Mapa final'!$R$44),"")</f>
        <v/>
      </c>
      <c r="L219" s="232" t="str">
        <f>IF(AND('Mapa final'!$AB$45="Muy Baja",'Mapa final'!$AD$45="Moderado"),CONCATENATE("R14C",'Mapa final'!$R$45),"")</f>
        <v/>
      </c>
      <c r="M219" s="230" t="str">
        <f ca="1">IF(AND('Mapa final'!$AB$43="Muy Baja",'Mapa final'!$AD$43="Moderado"),CONCATENATE("R14C",'Mapa final'!$R$43),"")</f>
        <v/>
      </c>
      <c r="N219" s="231" t="str">
        <f>IF(AND('Mapa final'!$AB$44="Muy Baja",'Mapa final'!$AD$44="Moderado"),CONCATENATE("R14C",'Mapa final'!$R$44),"")</f>
        <v/>
      </c>
      <c r="O219" s="232" t="str">
        <f>IF(AND('Mapa final'!$AB$45="Muy Baja",'Mapa final'!$AD$45="Moderado"),CONCATENATE("R14C",'Mapa final'!$R$45),"")</f>
        <v/>
      </c>
      <c r="P219" s="221" t="str">
        <f ca="1">IF(AND('Mapa final'!$AB$43="Muy Baja",'Mapa final'!$AD$43="Moderado"),CONCATENATE("R14C",'Mapa final'!$R$43),"")</f>
        <v/>
      </c>
      <c r="Q219" s="222" t="str">
        <f>IF(AND('Mapa final'!$AB$44="Muy Baja",'Mapa final'!$AD$44="Moderado"),CONCATENATE("R14C",'Mapa final'!$R$44),"")</f>
        <v/>
      </c>
      <c r="R219" s="223" t="str">
        <f>IF(AND('Mapa final'!$AB$45="Muy Baja",'Mapa final'!$AD$45="Moderado"),CONCATENATE("R14C",'Mapa final'!$R$45),"")</f>
        <v/>
      </c>
      <c r="S219" s="87" t="str">
        <f ca="1">IF(AND('Mapa final'!$AB$43="Muy Baja",'Mapa final'!$AD$43="Mayor"),CONCATENATE("R14C",'Mapa final'!$R$43),"")</f>
        <v/>
      </c>
      <c r="T219" s="40" t="str">
        <f>IF(AND('Mapa final'!$AB$44="Muy Baja",'Mapa final'!$AD$44="Mayor"),CONCATENATE("R14C",'Mapa final'!$R$44),"")</f>
        <v/>
      </c>
      <c r="U219" s="88" t="str">
        <f>IF(AND('Mapa final'!$AB$45="Muy Baja",'Mapa final'!$AD$45="Mayor"),CONCATENATE("R14C",'Mapa final'!$R$45),"")</f>
        <v/>
      </c>
      <c r="V219" s="215" t="str">
        <f ca="1">IF(AND('Mapa final'!$AB$43="Muy Baja",'Mapa final'!$AD$43="Catastrófico"),CONCATENATE("R14C",'Mapa final'!$R$43),"")</f>
        <v/>
      </c>
      <c r="W219" s="216" t="str">
        <f>IF(AND('Mapa final'!$AB$44="Muy Baja",'Mapa final'!$AD$44="Catastrófico"),CONCATENATE("R14C",'Mapa final'!$R$44),"")</f>
        <v/>
      </c>
      <c r="X219" s="217" t="str">
        <f>IF(AND('Mapa final'!$AB$45="Muy Baja",'Mapa final'!$AD$45="Catastrófico"),CONCATENATE("R14C",'Mapa final'!$R$45),"")</f>
        <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309"/>
      <c r="C220" s="310"/>
      <c r="D220" s="311"/>
      <c r="E220" s="283"/>
      <c r="F220" s="279"/>
      <c r="G220" s="279"/>
      <c r="H220" s="279"/>
      <c r="I220" s="316"/>
      <c r="J220" s="230" t="str">
        <f ca="1">IF(AND('Mapa final'!$AB$46="Muy Baja",'Mapa final'!$AD$46="Moderado"),CONCATENATE("R15C",'Mapa final'!$R$46),"")</f>
        <v/>
      </c>
      <c r="K220" s="231" t="str">
        <f>IF(AND('Mapa final'!$AB$47="Muy Baja",'Mapa final'!$AD$47="Moderado"),CONCATENATE("R15C",'Mapa final'!$R$47),"")</f>
        <v/>
      </c>
      <c r="L220" s="232" t="str">
        <f>IF(AND('Mapa final'!$AB$48="Muy Baja",'Mapa final'!$AD$48="Moderado"),CONCATENATE("R15C",'Mapa final'!$R$48),"")</f>
        <v/>
      </c>
      <c r="M220" s="230" t="str">
        <f ca="1">IF(AND('Mapa final'!$AB$46="Muy Baja",'Mapa final'!$AD$46="Moderado"),CONCATENATE("R15C",'Mapa final'!$R$46),"")</f>
        <v/>
      </c>
      <c r="N220" s="231" t="str">
        <f>IF(AND('Mapa final'!$AB$47="Muy Baja",'Mapa final'!$AD$47="Moderado"),CONCATENATE("R15C",'Mapa final'!$R$47),"")</f>
        <v/>
      </c>
      <c r="O220" s="232" t="str">
        <f>IF(AND('Mapa final'!$AB$48="Muy Baja",'Mapa final'!$AD$48="Moderado"),CONCATENATE("R15C",'Mapa final'!$R$48),"")</f>
        <v/>
      </c>
      <c r="P220" s="221" t="str">
        <f ca="1">IF(AND('Mapa final'!$AB$46="Muy Baja",'Mapa final'!$AD$46="Moderado"),CONCATENATE("R15C",'Mapa final'!$R$46),"")</f>
        <v/>
      </c>
      <c r="Q220" s="222" t="str">
        <f>IF(AND('Mapa final'!$AB$47="Muy Baja",'Mapa final'!$AD$47="Moderado"),CONCATENATE("R15C",'Mapa final'!$R$47),"")</f>
        <v/>
      </c>
      <c r="R220" s="223" t="str">
        <f>IF(AND('Mapa final'!$AB$48="Muy Baja",'Mapa final'!$AD$48="Moderado"),CONCATENATE("R15C",'Mapa final'!$R$48),"")</f>
        <v/>
      </c>
      <c r="S220" s="87" t="str">
        <f ca="1">IF(AND('Mapa final'!$AB$46="Muy Baja",'Mapa final'!$AD$46="Mayor"),CONCATENATE("R15C",'Mapa final'!$R$46),"")</f>
        <v/>
      </c>
      <c r="T220" s="40" t="str">
        <f>IF(AND('Mapa final'!$AB$47="Muy Baja",'Mapa final'!$AD$47="Mayor"),CONCATENATE("R15C",'Mapa final'!$R$47),"")</f>
        <v/>
      </c>
      <c r="U220" s="88" t="str">
        <f>IF(AND('Mapa final'!$AB$48="Muy Baja",'Mapa final'!$AD$48="Mayor"),CONCATENATE("R15C",'Mapa final'!$R$48),"")</f>
        <v/>
      </c>
      <c r="V220" s="215" t="str">
        <f ca="1">IF(AND('Mapa final'!$AB$46="Muy Baja",'Mapa final'!$AD$46="Catastrófico"),CONCATENATE("R15C",'Mapa final'!$R$46),"")</f>
        <v/>
      </c>
      <c r="W220" s="216" t="str">
        <f>IF(AND('Mapa final'!$AB$47="Muy Baja",'Mapa final'!$AD$47="Catastrófico"),CONCATENATE("R15C",'Mapa final'!$R$47),"")</f>
        <v/>
      </c>
      <c r="X220" s="217" t="str">
        <f>IF(AND('Mapa final'!$AB$48="Muy Baja",'Mapa final'!$AD$48="Catastrófico"),CONCATENATE("R15C",'Mapa final'!$R$48),"")</f>
        <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309"/>
      <c r="C221" s="310"/>
      <c r="D221" s="311"/>
      <c r="E221" s="283"/>
      <c r="F221" s="279"/>
      <c r="G221" s="279"/>
      <c r="H221" s="279"/>
      <c r="I221" s="316"/>
      <c r="J221" s="230" t="str">
        <f ca="1">IF(AND('Mapa final'!$AB$49="Muy Baja",'Mapa final'!$AD$49="Moderado"),CONCATENATE("R16C",'Mapa final'!$R$49),"")</f>
        <v/>
      </c>
      <c r="K221" s="231" t="str">
        <f>IF(AND('Mapa final'!$AB$50="Muy Baja",'Mapa final'!$AD$50="Moderado"),CONCATENATE("R16C",'Mapa final'!$R$50),"")</f>
        <v/>
      </c>
      <c r="L221" s="232" t="str">
        <f>IF(AND('Mapa final'!$AB$51="Muy Baja",'Mapa final'!$AD$51="Moderado"),CONCATENATE("R16C",'Mapa final'!$R$51),"")</f>
        <v/>
      </c>
      <c r="M221" s="230" t="str">
        <f ca="1">IF(AND('Mapa final'!$AB$49="Muy Baja",'Mapa final'!$AD$49="Moderado"),CONCATENATE("R16C",'Mapa final'!$R$49),"")</f>
        <v/>
      </c>
      <c r="N221" s="231" t="str">
        <f>IF(AND('Mapa final'!$AB$50="Muy Baja",'Mapa final'!$AD$50="Moderado"),CONCATENATE("R16C",'Mapa final'!$R$50),"")</f>
        <v/>
      </c>
      <c r="O221" s="232" t="str">
        <f>IF(AND('Mapa final'!$AB$51="Muy Baja",'Mapa final'!$AD$51="Moderado"),CONCATENATE("R16C",'Mapa final'!$R$51),"")</f>
        <v/>
      </c>
      <c r="P221" s="221" t="str">
        <f ca="1">IF(AND('Mapa final'!$AB$49="Muy Baja",'Mapa final'!$AD$49="Moderado"),CONCATENATE("R16C",'Mapa final'!$R$49),"")</f>
        <v/>
      </c>
      <c r="Q221" s="222" t="str">
        <f>IF(AND('Mapa final'!$AB$50="Muy Baja",'Mapa final'!$AD$50="Moderado"),CONCATENATE("R16C",'Mapa final'!$R$50),"")</f>
        <v/>
      </c>
      <c r="R221" s="223" t="str">
        <f>IF(AND('Mapa final'!$AB$51="Muy Baja",'Mapa final'!$AD$51="Moderado"),CONCATENATE("R16C",'Mapa final'!$R$51),"")</f>
        <v/>
      </c>
      <c r="S221" s="87" t="str">
        <f ca="1">IF(AND('Mapa final'!$AB$49="Muy Baja",'Mapa final'!$AD$49="Mayor"),CONCATENATE("R16C",'Mapa final'!$R$49),"")</f>
        <v/>
      </c>
      <c r="T221" s="40" t="str">
        <f>IF(AND('Mapa final'!$AB$50="Muy Baja",'Mapa final'!$AD$50="Mayor"),CONCATENATE("R16C",'Mapa final'!$R$50),"")</f>
        <v/>
      </c>
      <c r="U221" s="88" t="str">
        <f>IF(AND('Mapa final'!$AB$51="Muy Baja",'Mapa final'!$AD$51="Mayor"),CONCATENATE("R16C",'Mapa final'!$R$51),"")</f>
        <v/>
      </c>
      <c r="V221" s="215" t="str">
        <f ca="1">IF(AND('Mapa final'!$AB$49="Muy Baja",'Mapa final'!$AD$49="Catastrófico"),CONCATENATE("R16C",'Mapa final'!$R$49),"")</f>
        <v/>
      </c>
      <c r="W221" s="216" t="str">
        <f>IF(AND('Mapa final'!$AB$50="Muy Baja",'Mapa final'!$AD$50="Catastrófico"),CONCATENATE("R16C",'Mapa final'!$R$50),"")</f>
        <v/>
      </c>
      <c r="X221" s="217" t="str">
        <f>IF(AND('Mapa final'!$AB$51="Muy Baja",'Mapa final'!$AD$51="Catastrófico"),CONCATENATE("R16C",'Mapa final'!$R$51),"")</f>
        <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309"/>
      <c r="C222" s="310"/>
      <c r="D222" s="311"/>
      <c r="E222" s="283"/>
      <c r="F222" s="279"/>
      <c r="G222" s="279"/>
      <c r="H222" s="279"/>
      <c r="I222" s="316"/>
      <c r="J222" s="230" t="str">
        <f ca="1">IF(AND('Mapa final'!$AB$52="Muy Baja",'Mapa final'!$AD$52="Moderado"),CONCATENATE("R17",'Mapa final'!$R$52),"")</f>
        <v/>
      </c>
      <c r="K222" s="231" t="str">
        <f>IF(AND('Mapa final'!$AB$53="Muy Baja",'Mapa final'!$AD$53="Moderado"),CONCATENATE("R17C",'Mapa final'!$R$53),"")</f>
        <v/>
      </c>
      <c r="L222" s="232" t="str">
        <f>IF(AND('Mapa final'!$AB$54="Muy Baja",'Mapa final'!$AD$54="Moderado"),CONCATENATE("R17C",'Mapa final'!$R$54),"")</f>
        <v/>
      </c>
      <c r="M222" s="230" t="str">
        <f ca="1">IF(AND('Mapa final'!$AB$52="Muy Baja",'Mapa final'!$AD$52="Moderado"),CONCATENATE("R17",'Mapa final'!$R$52),"")</f>
        <v/>
      </c>
      <c r="N222" s="231" t="str">
        <f>IF(AND('Mapa final'!$AB$53="Muy Baja",'Mapa final'!$AD$53="Moderado"),CONCATENATE("R17C",'Mapa final'!$R$53),"")</f>
        <v/>
      </c>
      <c r="O222" s="232" t="str">
        <f>IF(AND('Mapa final'!$AB$54="Muy Baja",'Mapa final'!$AD$54="Moderado"),CONCATENATE("R17C",'Mapa final'!$R$54),"")</f>
        <v/>
      </c>
      <c r="P222" s="221" t="str">
        <f ca="1">IF(AND('Mapa final'!$AB$52="Muy Baja",'Mapa final'!$AD$52="Moderado"),CONCATENATE("R17",'Mapa final'!$R$52),"")</f>
        <v/>
      </c>
      <c r="Q222" s="222" t="str">
        <f>IF(AND('Mapa final'!$AB$53="Muy Baja",'Mapa final'!$AD$53="Moderado"),CONCATENATE("R17C",'Mapa final'!$R$53),"")</f>
        <v/>
      </c>
      <c r="R222" s="223" t="str">
        <f>IF(AND('Mapa final'!$AB$54="Muy Baja",'Mapa final'!$AD$54="Moderado"),CONCATENATE("R17C",'Mapa final'!$R$54),"")</f>
        <v/>
      </c>
      <c r="S222" s="87" t="str">
        <f ca="1">IF(AND('Mapa final'!$AB$52="Muy Baja",'Mapa final'!$AD$52="Mayor"),CONCATENATE("R17",'Mapa final'!$R$52),"")</f>
        <v/>
      </c>
      <c r="T222" s="40" t="str">
        <f>IF(AND('Mapa final'!$AB$53="Muy Baja",'Mapa final'!$AD$53="Mayor"),CONCATENATE("R17C",'Mapa final'!$R$53),"")</f>
        <v/>
      </c>
      <c r="U222" s="88" t="str">
        <f>IF(AND('Mapa final'!$AB$54="Muy Baja",'Mapa final'!$AD$54="Mayor"),CONCATENATE("R17C",'Mapa final'!$R$54),"")</f>
        <v/>
      </c>
      <c r="V222" s="215" t="str">
        <f ca="1">IF(AND('Mapa final'!$AB$52="Muy Baja",'Mapa final'!$AD$52="Catastrófico"),CONCATENATE("R17",'Mapa final'!$R$52),"")</f>
        <v/>
      </c>
      <c r="W222" s="216" t="str">
        <f>IF(AND('Mapa final'!$AB$53="Muy Baja",'Mapa final'!$AD$53="Catastrófico"),CONCATENATE("R17C",'Mapa final'!$R$53),"")</f>
        <v/>
      </c>
      <c r="X222" s="217" t="str">
        <f>IF(AND('Mapa final'!$AB$54="Muy Baja",'Mapa final'!$AD$54="Catastrófico"),CONCATENATE("R17C",'Mapa final'!$R$54),"")</f>
        <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309"/>
      <c r="C223" s="310"/>
      <c r="D223" s="311"/>
      <c r="E223" s="283"/>
      <c r="F223" s="279"/>
      <c r="G223" s="279"/>
      <c r="H223" s="279"/>
      <c r="I223" s="316"/>
      <c r="J223" s="230" t="str">
        <f ca="1">IF(AND('Mapa final'!$AB$55="Muy Baja",'Mapa final'!$AD$55="Moderado"),CONCATENATE("R18C",'Mapa final'!$R$55),"")</f>
        <v/>
      </c>
      <c r="K223" s="231" t="str">
        <f>IF(AND('Mapa final'!$AB$56="Muy Baja",'Mapa final'!$AD$56="Moderado"),CONCATENATE("R18C",'Mapa final'!$R$56),"")</f>
        <v/>
      </c>
      <c r="L223" s="232" t="str">
        <f>IF(AND('Mapa final'!$AB$57="Muy Baja",'Mapa final'!$AD$57="Moderado"),CONCATENATE("R18C",'Mapa final'!$R$57),"")</f>
        <v/>
      </c>
      <c r="M223" s="230" t="str">
        <f ca="1">IF(AND('Mapa final'!$AB$55="Muy Baja",'Mapa final'!$AD$55="Moderado"),CONCATENATE("R18C",'Mapa final'!$R$55),"")</f>
        <v/>
      </c>
      <c r="N223" s="231" t="str">
        <f>IF(AND('Mapa final'!$AB$56="Muy Baja",'Mapa final'!$AD$56="Moderado"),CONCATENATE("R18C",'Mapa final'!$R$56),"")</f>
        <v/>
      </c>
      <c r="O223" s="232" t="str">
        <f>IF(AND('Mapa final'!$AB$57="Muy Baja",'Mapa final'!$AD$57="Moderado"),CONCATENATE("R18C",'Mapa final'!$R$57),"")</f>
        <v/>
      </c>
      <c r="P223" s="221" t="str">
        <f ca="1">IF(AND('Mapa final'!$AB$55="Muy Baja",'Mapa final'!$AD$55="Moderado"),CONCATENATE("R18C",'Mapa final'!$R$55),"")</f>
        <v/>
      </c>
      <c r="Q223" s="222" t="str">
        <f>IF(AND('Mapa final'!$AB$56="Muy Baja",'Mapa final'!$AD$56="Moderado"),CONCATENATE("R18C",'Mapa final'!$R$56),"")</f>
        <v/>
      </c>
      <c r="R223" s="223" t="str">
        <f>IF(AND('Mapa final'!$AB$57="Muy Baja",'Mapa final'!$AD$57="Moderado"),CONCATENATE("R18C",'Mapa final'!$R$57),"")</f>
        <v/>
      </c>
      <c r="S223" s="87" t="str">
        <f ca="1">IF(AND('Mapa final'!$AB$55="Muy Baja",'Mapa final'!$AD$55="Mayor"),CONCATENATE("R18C",'Mapa final'!$R$55),"")</f>
        <v/>
      </c>
      <c r="T223" s="40" t="str">
        <f>IF(AND('Mapa final'!$AB$56="Muy Baja",'Mapa final'!$AD$56="Mayor"),CONCATENATE("R18C",'Mapa final'!$R$56),"")</f>
        <v/>
      </c>
      <c r="U223" s="88" t="str">
        <f>IF(AND('Mapa final'!$AB$57="Muy Baja",'Mapa final'!$AD$57="Mayor"),CONCATENATE("R18C",'Mapa final'!$R$57),"")</f>
        <v/>
      </c>
      <c r="V223" s="215" t="str">
        <f ca="1">IF(AND('Mapa final'!$AB$55="Muy Baja",'Mapa final'!$AD$55="Catastrófico"),CONCATENATE("R18C",'Mapa final'!$R$55),"")</f>
        <v/>
      </c>
      <c r="W223" s="216" t="str">
        <f>IF(AND('Mapa final'!$AB$56="Muy Baja",'Mapa final'!$AD$56="Catastrófico"),CONCATENATE("R18C",'Mapa final'!$R$56),"")</f>
        <v/>
      </c>
      <c r="X223" s="217" t="str">
        <f>IF(AND('Mapa final'!$AB$57="Muy Baja",'Mapa final'!$AD$57="Catastrófico"),CONCATENATE("R18C",'Mapa final'!$R$57),"")</f>
        <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309"/>
      <c r="C224" s="310"/>
      <c r="D224" s="311"/>
      <c r="E224" s="283"/>
      <c r="F224" s="279"/>
      <c r="G224" s="279"/>
      <c r="H224" s="279"/>
      <c r="I224" s="316"/>
      <c r="J224" s="230" t="str">
        <f ca="1">IF(AND('Mapa final'!$AB$58="Muy Baja",'Mapa final'!$AD$58="Moderado"),CONCATENATE("R19C",'Mapa final'!$R$58),"")</f>
        <v/>
      </c>
      <c r="K224" s="231" t="str">
        <f>IF(AND('Mapa final'!$AB$59="Muy Baja",'Mapa final'!$AD$59="Moderado"),CONCATENATE("R19C",'Mapa final'!$R$59),"")</f>
        <v/>
      </c>
      <c r="L224" s="232" t="str">
        <f>IF(AND('Mapa final'!$AB$60="Muy Baja",'Mapa final'!$AD$60="Moderado"),CONCATENATE("R19C",'Mapa final'!$R$60),"")</f>
        <v/>
      </c>
      <c r="M224" s="230" t="str">
        <f ca="1">IF(AND('Mapa final'!$AB$58="Muy Baja",'Mapa final'!$AD$58="Moderado"),CONCATENATE("R19C",'Mapa final'!$R$58),"")</f>
        <v/>
      </c>
      <c r="N224" s="231" t="str">
        <f>IF(AND('Mapa final'!$AB$59="Muy Baja",'Mapa final'!$AD$59="Moderado"),CONCATENATE("R19C",'Mapa final'!$R$59),"")</f>
        <v/>
      </c>
      <c r="O224" s="232" t="str">
        <f>IF(AND('Mapa final'!$AB$60="Muy Baja",'Mapa final'!$AD$60="Moderado"),CONCATENATE("R19C",'Mapa final'!$R$60),"")</f>
        <v/>
      </c>
      <c r="P224" s="221" t="str">
        <f ca="1">IF(AND('Mapa final'!$AB$58="Muy Baja",'Mapa final'!$AD$58="Moderado"),CONCATENATE("R19C",'Mapa final'!$R$58),"")</f>
        <v/>
      </c>
      <c r="Q224" s="222" t="str">
        <f>IF(AND('Mapa final'!$AB$59="Muy Baja",'Mapa final'!$AD$59="Moderado"),CONCATENATE("R19C",'Mapa final'!$R$59),"")</f>
        <v/>
      </c>
      <c r="R224" s="223" t="str">
        <f>IF(AND('Mapa final'!$AB$60="Muy Baja",'Mapa final'!$AD$60="Moderado"),CONCATENATE("R19C",'Mapa final'!$R$60),"")</f>
        <v/>
      </c>
      <c r="S224" s="87" t="str">
        <f ca="1">IF(AND('Mapa final'!$AB$58="Muy Baja",'Mapa final'!$AD$58="Mayor"),CONCATENATE("R19C",'Mapa final'!$R$58),"")</f>
        <v/>
      </c>
      <c r="T224" s="40" t="str">
        <f>IF(AND('Mapa final'!$AB$59="Muy Baja",'Mapa final'!$AD$59="Mayor"),CONCATENATE("R19C",'Mapa final'!$R$59),"")</f>
        <v/>
      </c>
      <c r="U224" s="88" t="str">
        <f>IF(AND('Mapa final'!$AB$60="Muy Baja",'Mapa final'!$AD$60="Mayor"),CONCATENATE("R19C",'Mapa final'!$R$60),"")</f>
        <v/>
      </c>
      <c r="V224" s="215" t="str">
        <f ca="1">IF(AND('Mapa final'!$AB$58="Muy Baja",'Mapa final'!$AD$58="Catastrófico"),CONCATENATE("R19C",'Mapa final'!$R$58),"")</f>
        <v/>
      </c>
      <c r="W224" s="216" t="str">
        <f>IF(AND('Mapa final'!$AB$59="Muy Baja",'Mapa final'!$AD$59="Catastrófico"),CONCATENATE("R19C",'Mapa final'!$R$59),"")</f>
        <v/>
      </c>
      <c r="X224" s="217" t="str">
        <f>IF(AND('Mapa final'!$AB$60="Muy Baja",'Mapa final'!$AD$60="Catastrófico"),CONCATENATE("R19C",'Mapa final'!$R$60),"")</f>
        <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309"/>
      <c r="C225" s="310"/>
      <c r="D225" s="311"/>
      <c r="E225" s="283"/>
      <c r="F225" s="279"/>
      <c r="G225" s="279"/>
      <c r="H225" s="279"/>
      <c r="I225" s="316"/>
      <c r="J225" s="230" t="str">
        <f ca="1">IF(AND('Mapa final'!$AB$61="Muy Baja",'Mapa final'!$AD$61="Moderado"),CONCATENATE("R20C",'Mapa final'!$R$61),"")</f>
        <v/>
      </c>
      <c r="K225" s="231" t="str">
        <f>IF(AND('Mapa final'!$AB$62="Muy Baja",'Mapa final'!$AD$62="Moderado"),CONCATENATE("R20C",'Mapa final'!$R$62),"")</f>
        <v/>
      </c>
      <c r="L225" s="232" t="str">
        <f>IF(AND('Mapa final'!$AB$63="Muy Baja",'Mapa final'!$AD$63="Moderado"),CONCATENATE("R20C",'Mapa final'!$R$63),"")</f>
        <v/>
      </c>
      <c r="M225" s="230" t="str">
        <f ca="1">IF(AND('Mapa final'!$AB$61="Muy Baja",'Mapa final'!$AD$61="Moderado"),CONCATENATE("R20C",'Mapa final'!$R$61),"")</f>
        <v/>
      </c>
      <c r="N225" s="231" t="str">
        <f>IF(AND('Mapa final'!$AB$62="Muy Baja",'Mapa final'!$AD$62="Moderado"),CONCATENATE("R20C",'Mapa final'!$R$62),"")</f>
        <v/>
      </c>
      <c r="O225" s="232" t="str">
        <f>IF(AND('Mapa final'!$AB$63="Muy Baja",'Mapa final'!$AD$63="Moderado"),CONCATENATE("R20C",'Mapa final'!$R$63),"")</f>
        <v/>
      </c>
      <c r="P225" s="221" t="str">
        <f ca="1">IF(AND('Mapa final'!$AB$61="Muy Baja",'Mapa final'!$AD$61="Moderado"),CONCATENATE("R20C",'Mapa final'!$R$61),"")</f>
        <v/>
      </c>
      <c r="Q225" s="222" t="str">
        <f>IF(AND('Mapa final'!$AB$62="Muy Baja",'Mapa final'!$AD$62="Moderado"),CONCATENATE("R20C",'Mapa final'!$R$62),"")</f>
        <v/>
      </c>
      <c r="R225" s="223" t="str">
        <f>IF(AND('Mapa final'!$AB$63="Muy Baja",'Mapa final'!$AD$63="Moderado"),CONCATENATE("R20C",'Mapa final'!$R$63),"")</f>
        <v/>
      </c>
      <c r="S225" s="87" t="str">
        <f ca="1">IF(AND('Mapa final'!$AB$61="Muy Baja",'Mapa final'!$AD$61="Mayor"),CONCATENATE("R20C",'Mapa final'!$R$61),"")</f>
        <v/>
      </c>
      <c r="T225" s="40" t="str">
        <f>IF(AND('Mapa final'!$AB$62="Muy Baja",'Mapa final'!$AD$62="Mayor"),CONCATENATE("R20C",'Mapa final'!$R$62),"")</f>
        <v/>
      </c>
      <c r="U225" s="88" t="str">
        <f>IF(AND('Mapa final'!$AB$63="Muy Baja",'Mapa final'!$AD$63="Mayor"),CONCATENATE("R20C",'Mapa final'!$R$63),"")</f>
        <v/>
      </c>
      <c r="V225" s="215" t="str">
        <f ca="1">IF(AND('Mapa final'!$AB$61="Muy Baja",'Mapa final'!$AD$61="Catastrófico"),CONCATENATE("R20C",'Mapa final'!$R$61),"")</f>
        <v/>
      </c>
      <c r="W225" s="216" t="str">
        <f>IF(AND('Mapa final'!$AB$62="Muy Baja",'Mapa final'!$AD$62="Catastrófico"),CONCATENATE("R20C",'Mapa final'!$R$62),"")</f>
        <v/>
      </c>
      <c r="X225" s="217" t="str">
        <f>IF(AND('Mapa final'!$AB$63="Muy Baja",'Mapa final'!$AD$63="Catastrófico"),CONCATENATE("R20C",'Mapa final'!$R$63),"")</f>
        <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309"/>
      <c r="C226" s="310"/>
      <c r="D226" s="311"/>
      <c r="E226" s="283"/>
      <c r="F226" s="279"/>
      <c r="G226" s="279"/>
      <c r="H226" s="279"/>
      <c r="I226" s="316"/>
      <c r="J226" s="230" t="str">
        <f ca="1">IF(AND('Mapa final'!$AB$64="Muy Baja",'Mapa final'!$AD$64="Moderado"),CONCATENATE("R21C",'Mapa final'!$R$64),"")</f>
        <v/>
      </c>
      <c r="K226" s="231" t="str">
        <f>IF(AND('Mapa final'!$AB$65="Muy Baja",'Mapa final'!$AD$65="Moderado"),CONCATENATE("R21C",'Mapa final'!$R$65),"")</f>
        <v/>
      </c>
      <c r="L226" s="232" t="str">
        <f>IF(AND('Mapa final'!$AB$66="Muy Baja",'Mapa final'!$AD$66="Moderado"),CONCATENATE("R21C",'Mapa final'!$R$66),"")</f>
        <v/>
      </c>
      <c r="M226" s="230" t="str">
        <f ca="1">IF(AND('Mapa final'!$AB$64="Muy Baja",'Mapa final'!$AD$64="Moderado"),CONCATENATE("R21C",'Mapa final'!$R$64),"")</f>
        <v/>
      </c>
      <c r="N226" s="231" t="str">
        <f>IF(AND('Mapa final'!$AB$65="Muy Baja",'Mapa final'!$AD$65="Moderado"),CONCATENATE("R21C",'Mapa final'!$R$65),"")</f>
        <v/>
      </c>
      <c r="O226" s="232" t="str">
        <f>IF(AND('Mapa final'!$AB$66="Muy Baja",'Mapa final'!$AD$66="Moderado"),CONCATENATE("R21C",'Mapa final'!$R$66),"")</f>
        <v/>
      </c>
      <c r="P226" s="221" t="str">
        <f ca="1">IF(AND('Mapa final'!$AB$64="Muy Baja",'Mapa final'!$AD$64="Moderado"),CONCATENATE("R21C",'Mapa final'!$R$64),"")</f>
        <v/>
      </c>
      <c r="Q226" s="222" t="str">
        <f>IF(AND('Mapa final'!$AB$65="Muy Baja",'Mapa final'!$AD$65="Moderado"),CONCATENATE("R21C",'Mapa final'!$R$65),"")</f>
        <v/>
      </c>
      <c r="R226" s="223" t="str">
        <f>IF(AND('Mapa final'!$AB$66="Muy Baja",'Mapa final'!$AD$66="Moderado"),CONCATENATE("R21C",'Mapa final'!$R$66),"")</f>
        <v/>
      </c>
      <c r="S226" s="87" t="str">
        <f ca="1">IF(AND('Mapa final'!$AB$64="Muy Baja",'Mapa final'!$AD$64="Mayor"),CONCATENATE("R21C",'Mapa final'!$R$64),"")</f>
        <v/>
      </c>
      <c r="T226" s="40" t="str">
        <f>IF(AND('Mapa final'!$AB$65="Muy Baja",'Mapa final'!$AD$65="Mayor"),CONCATENATE("R21C",'Mapa final'!$R$65),"")</f>
        <v/>
      </c>
      <c r="U226" s="88" t="str">
        <f>IF(AND('Mapa final'!$AB$66="Muy Baja",'Mapa final'!$AD$66="Mayor"),CONCATENATE("R21C",'Mapa final'!$R$66),"")</f>
        <v/>
      </c>
      <c r="V226" s="215" t="str">
        <f ca="1">IF(AND('Mapa final'!$AB$64="Muy Baja",'Mapa final'!$AD$64="Catastrófico"),CONCATENATE("R21C",'Mapa final'!$R$64),"")</f>
        <v/>
      </c>
      <c r="W226" s="216" t="str">
        <f>IF(AND('Mapa final'!$AB$65="Muy Baja",'Mapa final'!$AD$65="Catastrófico"),CONCATENATE("R21C",'Mapa final'!$R$65),"")</f>
        <v/>
      </c>
      <c r="X226" s="217" t="str">
        <f>IF(AND('Mapa final'!$AB$66="Muy Baja",'Mapa final'!$AD$66="Catastrófico"),CONCATENATE("R21C",'Mapa final'!$R$66),"")</f>
        <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309"/>
      <c r="C227" s="310"/>
      <c r="D227" s="311"/>
      <c r="E227" s="283"/>
      <c r="F227" s="279"/>
      <c r="G227" s="279"/>
      <c r="H227" s="279"/>
      <c r="I227" s="316"/>
      <c r="J227" s="230" t="str">
        <f ca="1">IF(AND('Mapa final'!$AB$67="Muy Baja",'Mapa final'!$AD$67="Moderado"),CONCATENATE("R22C",'Mapa final'!$R$67),"")</f>
        <v/>
      </c>
      <c r="K227" s="231" t="str">
        <f>IF(AND('Mapa final'!$AB$68="Muy Baja",'Mapa final'!$AD$68="Moderado"),CONCATENATE("R22C",'Mapa final'!$R$68),"")</f>
        <v/>
      </c>
      <c r="L227" s="232" t="str">
        <f>IF(AND('Mapa final'!$AB$69="Muy Baja",'Mapa final'!$AD$69="Moderado"),CONCATENATE("R22C",'Mapa final'!$R$69),"")</f>
        <v/>
      </c>
      <c r="M227" s="230" t="str">
        <f ca="1">IF(AND('Mapa final'!$AB$67="Muy Baja",'Mapa final'!$AD$67="Moderado"),CONCATENATE("R22C",'Mapa final'!$R$67),"")</f>
        <v/>
      </c>
      <c r="N227" s="231" t="str">
        <f>IF(AND('Mapa final'!$AB$68="Muy Baja",'Mapa final'!$AD$68="Moderado"),CONCATENATE("R22C",'Mapa final'!$R$68),"")</f>
        <v/>
      </c>
      <c r="O227" s="232" t="str">
        <f>IF(AND('Mapa final'!$AB$69="Muy Baja",'Mapa final'!$AD$69="Moderado"),CONCATENATE("R22C",'Mapa final'!$R$69),"")</f>
        <v/>
      </c>
      <c r="P227" s="221" t="str">
        <f ca="1">IF(AND('Mapa final'!$AB$67="Muy Baja",'Mapa final'!$AD$67="Moderado"),CONCATENATE("R22C",'Mapa final'!$R$67),"")</f>
        <v/>
      </c>
      <c r="Q227" s="222" t="str">
        <f>IF(AND('Mapa final'!$AB$68="Muy Baja",'Mapa final'!$AD$68="Moderado"),CONCATENATE("R22C",'Mapa final'!$R$68),"")</f>
        <v/>
      </c>
      <c r="R227" s="223" t="str">
        <f>IF(AND('Mapa final'!$AB$69="Muy Baja",'Mapa final'!$AD$69="Moderado"),CONCATENATE("R22C",'Mapa final'!$R$69),"")</f>
        <v/>
      </c>
      <c r="S227" s="87" t="str">
        <f ca="1">IF(AND('Mapa final'!$AB$67="Muy Baja",'Mapa final'!$AD$67="Mayor"),CONCATENATE("R22C",'Mapa final'!$R$67),"")</f>
        <v/>
      </c>
      <c r="T227" s="40" t="str">
        <f>IF(AND('Mapa final'!$AB$68="Muy Baja",'Mapa final'!$AD$68="Mayor"),CONCATENATE("R22C",'Mapa final'!$R$68),"")</f>
        <v/>
      </c>
      <c r="U227" s="88" t="str">
        <f>IF(AND('Mapa final'!$AB$69="Muy Baja",'Mapa final'!$AD$69="Mayor"),CONCATENATE("R22C",'Mapa final'!$R$69),"")</f>
        <v/>
      </c>
      <c r="V227" s="215" t="str">
        <f ca="1">IF(AND('Mapa final'!$AB$67="Muy Baja",'Mapa final'!$AD$67="Catastrófico"),CONCATENATE("R22C",'Mapa final'!$R$67),"")</f>
        <v/>
      </c>
      <c r="W227" s="216" t="str">
        <f>IF(AND('Mapa final'!$AB$68="Muy Baja",'Mapa final'!$AD$68="Catastrófico"),CONCATENATE("R22C",'Mapa final'!$R$68),"")</f>
        <v/>
      </c>
      <c r="X227" s="217" t="str">
        <f>IF(AND('Mapa final'!$AB$69="Muy Baja",'Mapa final'!$AD$69="Catastrófico"),CONCATENATE("R22C",'Mapa final'!$R$69),"")</f>
        <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309"/>
      <c r="C228" s="310"/>
      <c r="D228" s="311"/>
      <c r="E228" s="283"/>
      <c r="F228" s="279"/>
      <c r="G228" s="279"/>
      <c r="H228" s="279"/>
      <c r="I228" s="316"/>
      <c r="J228" s="230" t="str">
        <f ca="1">IF(AND('Mapa final'!$AB$70="Muy Baja",'Mapa final'!$AD$70="Moderado"),CONCATENATE("R23C",'Mapa final'!$R$70),"")</f>
        <v/>
      </c>
      <c r="K228" s="231" t="str">
        <f>IF(AND('Mapa final'!$AB$71="Muy Baja",'Mapa final'!$AD$71="Moderado"),CONCATENATE("R23C",'Mapa final'!$R$71),"")</f>
        <v/>
      </c>
      <c r="L228" s="232" t="str">
        <f>IF(AND('Mapa final'!$AB$72="Muy Baja",'Mapa final'!$AD$72="Moderado"),CONCATENATE("R23C",'Mapa final'!$R$72),"")</f>
        <v/>
      </c>
      <c r="M228" s="230" t="str">
        <f ca="1">IF(AND('Mapa final'!$AB$70="Muy Baja",'Mapa final'!$AD$70="Moderado"),CONCATENATE("R23C",'Mapa final'!$R$70),"")</f>
        <v/>
      </c>
      <c r="N228" s="231" t="str">
        <f>IF(AND('Mapa final'!$AB$71="Muy Baja",'Mapa final'!$AD$71="Moderado"),CONCATENATE("R23C",'Mapa final'!$R$71),"")</f>
        <v/>
      </c>
      <c r="O228" s="232" t="str">
        <f>IF(AND('Mapa final'!$AB$72="Muy Baja",'Mapa final'!$AD$72="Moderado"),CONCATENATE("R23C",'Mapa final'!$R$72),"")</f>
        <v/>
      </c>
      <c r="P228" s="221" t="str">
        <f ca="1">IF(AND('Mapa final'!$AB$70="Muy Baja",'Mapa final'!$AD$70="Moderado"),CONCATENATE("R23C",'Mapa final'!$R$70),"")</f>
        <v/>
      </c>
      <c r="Q228" s="222" t="str">
        <f>IF(AND('Mapa final'!$AB$71="Muy Baja",'Mapa final'!$AD$71="Moderado"),CONCATENATE("R23C",'Mapa final'!$R$71),"")</f>
        <v/>
      </c>
      <c r="R228" s="223" t="str">
        <f>IF(AND('Mapa final'!$AB$72="Muy Baja",'Mapa final'!$AD$72="Moderado"),CONCATENATE("R23C",'Mapa final'!$R$72),"")</f>
        <v/>
      </c>
      <c r="S228" s="87" t="str">
        <f ca="1">IF(AND('Mapa final'!$AB$70="Muy Baja",'Mapa final'!$AD$70="Mayor"),CONCATENATE("R23C",'Mapa final'!$R$70),"")</f>
        <v/>
      </c>
      <c r="T228" s="40" t="str">
        <f>IF(AND('Mapa final'!$AB$71="Muy Baja",'Mapa final'!$AD$71="Mayor"),CONCATENATE("R23C",'Mapa final'!$R$71),"")</f>
        <v/>
      </c>
      <c r="U228" s="88" t="str">
        <f>IF(AND('Mapa final'!$AB$72="Muy Baja",'Mapa final'!$AD$72="Mayor"),CONCATENATE("R23C",'Mapa final'!$R$72),"")</f>
        <v/>
      </c>
      <c r="V228" s="215" t="str">
        <f ca="1">IF(AND('Mapa final'!$AB$70="Muy Baja",'Mapa final'!$AD$70="Catastrófico"),CONCATENATE("R23C",'Mapa final'!$R$70),"")</f>
        <v/>
      </c>
      <c r="W228" s="216" t="str">
        <f>IF(AND('Mapa final'!$AB$71="Muy Baja",'Mapa final'!$AD$71="Catastrófico"),CONCATENATE("R23C",'Mapa final'!$R$71),"")</f>
        <v/>
      </c>
      <c r="X228" s="217" t="str">
        <f>IF(AND('Mapa final'!$AB$72="Muy Baja",'Mapa final'!$AD$72="Catastrófico"),CONCATENATE("R23C",'Mapa final'!$R$72),"")</f>
        <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309"/>
      <c r="C229" s="310"/>
      <c r="D229" s="311"/>
      <c r="E229" s="283"/>
      <c r="F229" s="279"/>
      <c r="G229" s="279"/>
      <c r="H229" s="279"/>
      <c r="I229" s="316"/>
      <c r="J229" s="230" t="str">
        <f ca="1">IF(AND('Mapa final'!$AB$73="Muy Baja",'Mapa final'!$AD$73="Moderado"),CONCATENATE("R24C",'Mapa final'!$R$73),"")</f>
        <v/>
      </c>
      <c r="K229" s="231" t="str">
        <f>IF(AND('Mapa final'!$AB$74="Muy Baja",'Mapa final'!$AD$74="Moderado"),CONCATENATE("R24C",'Mapa final'!$R$74),"")</f>
        <v>R24C2</v>
      </c>
      <c r="L229" s="232" t="str">
        <f>IF(AND('Mapa final'!$AB$75="Muy Baja",'Mapa final'!$AD$75="Moderado"),CONCATENATE("R24C",'Mapa final'!$R$75),"")</f>
        <v>R24C3</v>
      </c>
      <c r="M229" s="230" t="str">
        <f ca="1">IF(AND('Mapa final'!$AB$73="Muy Baja",'Mapa final'!$AD$73="Moderado"),CONCATENATE("R24C",'Mapa final'!$R$73),"")</f>
        <v/>
      </c>
      <c r="N229" s="231" t="str">
        <f>IF(AND('Mapa final'!$AB$74="Muy Baja",'Mapa final'!$AD$74="Moderado"),CONCATENATE("R24C",'Mapa final'!$R$74),"")</f>
        <v>R24C2</v>
      </c>
      <c r="O229" s="232" t="str">
        <f>IF(AND('Mapa final'!$AB$75="Muy Baja",'Mapa final'!$AD$75="Moderado"),CONCATENATE("R24C",'Mapa final'!$R$75),"")</f>
        <v>R24C3</v>
      </c>
      <c r="P229" s="221" t="str">
        <f ca="1">IF(AND('Mapa final'!$AB$73="Muy Baja",'Mapa final'!$AD$73="Moderado"),CONCATENATE("R24C",'Mapa final'!$R$73),"")</f>
        <v/>
      </c>
      <c r="Q229" s="222" t="str">
        <f>IF(AND('Mapa final'!$AB$74="Muy Baja",'Mapa final'!$AD$74="Moderado"),CONCATENATE("R24C",'Mapa final'!$R$74),"")</f>
        <v>R24C2</v>
      </c>
      <c r="R229" s="223" t="str">
        <f>IF(AND('Mapa final'!$AB$75="Muy Baja",'Mapa final'!$AD$75="Moderado"),CONCATENATE("R24C",'Mapa final'!$R$75),"")</f>
        <v>R24C3</v>
      </c>
      <c r="S229" s="87" t="str">
        <f ca="1">IF(AND('Mapa final'!$AB$73="Muy Baja",'Mapa final'!$AD$73="Mayor"),CONCATENATE("R24C",'Mapa final'!$R$73),"")</f>
        <v/>
      </c>
      <c r="T229" s="40" t="str">
        <f>IF(AND('Mapa final'!$AB$74="Muy Baja",'Mapa final'!$AD$74="Mayor"),CONCATENATE("R24C",'Mapa final'!$R$74),"")</f>
        <v/>
      </c>
      <c r="U229" s="88" t="str">
        <f>IF(AND('Mapa final'!$AB$75="Muy Baja",'Mapa final'!$AD$75="Mayor"),CONCATENATE("R24C",'Mapa final'!$R$75),"")</f>
        <v/>
      </c>
      <c r="V229" s="215" t="str">
        <f ca="1">IF(AND('Mapa final'!$AB$73="Muy Baja",'Mapa final'!$AD$73="Catastrófico"),CONCATENATE("R24C",'Mapa final'!$R$73),"")</f>
        <v/>
      </c>
      <c r="W229" s="216" t="str">
        <f>IF(AND('Mapa final'!$AB$74="Muy Baja",'Mapa final'!$AD$74="Catastrófico"),CONCATENATE("R24C",'Mapa final'!$R$74),"")</f>
        <v/>
      </c>
      <c r="X229" s="217" t="str">
        <f>IF(AND('Mapa final'!$AB$75="Muy Baja",'Mapa final'!$AD$75="Catastrófico"),CONCATENATE("R24C",'Mapa final'!$R$75),"")</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309"/>
      <c r="C230" s="310"/>
      <c r="D230" s="311"/>
      <c r="E230" s="283"/>
      <c r="F230" s="279"/>
      <c r="G230" s="279"/>
      <c r="H230" s="279"/>
      <c r="I230" s="316"/>
      <c r="J230" s="230" t="str">
        <f ca="1">IF(AND('Mapa final'!$AB$76="Muy Baja",'Mapa final'!$AD$76="Moderado"),CONCATENATE("R25C",'Mapa final'!$R$76),"")</f>
        <v>R25C1</v>
      </c>
      <c r="K230" s="231" t="str">
        <f ca="1">IF(AND('Mapa final'!$AB$77="Muy Baja",'Mapa final'!$AD$77="Moderado"),CONCATENATE("R25C",'Mapa final'!$R$77),"")</f>
        <v>R25C2</v>
      </c>
      <c r="L230" s="232" t="str">
        <f ca="1">IF(AND('Mapa final'!$AB$78="Muy Baja",'Mapa final'!$AD$78="Moderado"),CONCATENATE("R25C",'Mapa final'!$R$78),"")</f>
        <v>R25C3</v>
      </c>
      <c r="M230" s="230" t="str">
        <f ca="1">IF(AND('Mapa final'!$AB$76="Muy Baja",'Mapa final'!$AD$76="Moderado"),CONCATENATE("R25C",'Mapa final'!$R$76),"")</f>
        <v>R25C1</v>
      </c>
      <c r="N230" s="231" t="str">
        <f ca="1">IF(AND('Mapa final'!$AB$77="Muy Baja",'Mapa final'!$AD$77="Moderado"),CONCATENATE("R25C",'Mapa final'!$R$77),"")</f>
        <v>R25C2</v>
      </c>
      <c r="O230" s="232" t="str">
        <f ca="1">IF(AND('Mapa final'!$AB$78="Muy Baja",'Mapa final'!$AD$78="Moderado"),CONCATENATE("R25C",'Mapa final'!$R$78),"")</f>
        <v>R25C3</v>
      </c>
      <c r="P230" s="221" t="str">
        <f ca="1">IF(AND('Mapa final'!$AB$76="Muy Baja",'Mapa final'!$AD$76="Moderado"),CONCATENATE("R25C",'Mapa final'!$R$76),"")</f>
        <v>R25C1</v>
      </c>
      <c r="Q230" s="222" t="str">
        <f ca="1">IF(AND('Mapa final'!$AB$77="Muy Baja",'Mapa final'!$AD$77="Moderado"),CONCATENATE("R25C",'Mapa final'!$R$77),"")</f>
        <v>R25C2</v>
      </c>
      <c r="R230" s="223" t="str">
        <f ca="1">IF(AND('Mapa final'!$AB$78="Muy Baja",'Mapa final'!$AD$78="Moderado"),CONCATENATE("R25C",'Mapa final'!$R$78),"")</f>
        <v>R25C3</v>
      </c>
      <c r="S230" s="87" t="str">
        <f ca="1">IF(AND('Mapa final'!$AB$76="Muy Baja",'Mapa final'!$AD$76="Mayor"),CONCATENATE("R25C",'Mapa final'!$R$76),"")</f>
        <v/>
      </c>
      <c r="T230" s="40" t="str">
        <f ca="1">IF(AND('Mapa final'!$AB$77="Muy Baja",'Mapa final'!$AD$77="Mayor"),CONCATENATE("R25C",'Mapa final'!$R$77),"")</f>
        <v/>
      </c>
      <c r="U230" s="88" t="str">
        <f ca="1">IF(AND('Mapa final'!$AB$78="Muy Baja",'Mapa final'!$AD$78="Mayor"),CONCATENATE("R25C",'Mapa final'!$R$78),"")</f>
        <v/>
      </c>
      <c r="V230" s="215" t="str">
        <f ca="1">IF(AND('Mapa final'!$AB$76="Muy Baja",'Mapa final'!$AD$76="Catastrófico"),CONCATENATE("R25C",'Mapa final'!$R$76),"")</f>
        <v/>
      </c>
      <c r="W230" s="216" t="str">
        <f ca="1">IF(AND('Mapa final'!$AB$77="Muy Baja",'Mapa final'!$AD$77="Catastrófico"),CONCATENATE("R25C",'Mapa final'!$R$77),"")</f>
        <v/>
      </c>
      <c r="X230" s="217" t="str">
        <f ca="1">IF(AND('Mapa final'!$AB$78="Muy Baja",'Mapa final'!$AD$78="Catastrófico"),CONCATENATE("R25C",'Mapa final'!$R$78),"")</f>
        <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309"/>
      <c r="C231" s="310"/>
      <c r="D231" s="311"/>
      <c r="E231" s="283"/>
      <c r="F231" s="279"/>
      <c r="G231" s="279"/>
      <c r="H231" s="279"/>
      <c r="I231" s="316"/>
      <c r="J231" s="230" t="str">
        <f ca="1">IF(AND('Mapa final'!$AB$79="Muy Baja",'Mapa final'!$AD$79="Moderado"),CONCATENATE("R26C",'Mapa final'!$R$79),"")</f>
        <v/>
      </c>
      <c r="K231" s="231" t="str">
        <f>IF(AND('Mapa final'!$AB$80="Muy Baja",'Mapa final'!$AD$80="Moderado"),CONCATENATE("R26C",'Mapa final'!$R$80),"")</f>
        <v/>
      </c>
      <c r="L231" s="232" t="str">
        <f>IF(AND('Mapa final'!$AB$81="Muy Baja",'Mapa final'!$AD$81="Moderado"),CONCATENATE("R26C",'Mapa final'!$R$81),"")</f>
        <v/>
      </c>
      <c r="M231" s="230" t="str">
        <f ca="1">IF(AND('Mapa final'!$AB$79="Muy Baja",'Mapa final'!$AD$79="Moderado"),CONCATENATE("R26C",'Mapa final'!$R$79),"")</f>
        <v/>
      </c>
      <c r="N231" s="231" t="str">
        <f>IF(AND('Mapa final'!$AB$80="Muy Baja",'Mapa final'!$AD$80="Moderado"),CONCATENATE("R26C",'Mapa final'!$R$80),"")</f>
        <v/>
      </c>
      <c r="O231" s="232" t="str">
        <f>IF(AND('Mapa final'!$AB$81="Muy Baja",'Mapa final'!$AD$81="Moderado"),CONCATENATE("R26C",'Mapa final'!$R$81),"")</f>
        <v/>
      </c>
      <c r="P231" s="221" t="str">
        <f ca="1">IF(AND('Mapa final'!$AB$79="Muy Baja",'Mapa final'!$AD$79="Moderado"),CONCATENATE("R26C",'Mapa final'!$R$79),"")</f>
        <v/>
      </c>
      <c r="Q231" s="222" t="str">
        <f>IF(AND('Mapa final'!$AB$80="Muy Baja",'Mapa final'!$AD$80="Moderado"),CONCATENATE("R26C",'Mapa final'!$R$80),"")</f>
        <v/>
      </c>
      <c r="R231" s="223" t="str">
        <f>IF(AND('Mapa final'!$AB$81="Muy Baja",'Mapa final'!$AD$81="Moderado"),CONCATENATE("R26C",'Mapa final'!$R$81),"")</f>
        <v/>
      </c>
      <c r="S231" s="87" t="str">
        <f ca="1">IF(AND('Mapa final'!$AB$79="Muy Baja",'Mapa final'!$AD$79="Mayor"),CONCATENATE("R26C",'Mapa final'!$R$79),"")</f>
        <v/>
      </c>
      <c r="T231" s="40" t="str">
        <f>IF(AND('Mapa final'!$AB$80="Muy Baja",'Mapa final'!$AD$80="Mayor"),CONCATENATE("R26C",'Mapa final'!$R$80),"")</f>
        <v/>
      </c>
      <c r="U231" s="88" t="str">
        <f>IF(AND('Mapa final'!$AB$81="Muy Baja",'Mapa final'!$AD$81="Mayor"),CONCATENATE("R26C",'Mapa final'!$R$81),"")</f>
        <v/>
      </c>
      <c r="V231" s="215" t="str">
        <f ca="1">IF(AND('Mapa final'!$AB$79="Muy Baja",'Mapa final'!$AD$79="Catastrófico"),CONCATENATE("R26C",'Mapa final'!$R$79),"")</f>
        <v/>
      </c>
      <c r="W231" s="216" t="str">
        <f>IF(AND('Mapa final'!$AB$80="Muy Baja",'Mapa final'!$AD$80="Catastrófico"),CONCATENATE("R26C",'Mapa final'!$R$80),"")</f>
        <v/>
      </c>
      <c r="X231" s="217" t="str">
        <f>IF(AND('Mapa final'!$AB$81="Muy Baja",'Mapa final'!$AD$81="Catastrófico"),CONCATENATE("R26C",'Mapa final'!$R$81),"")</f>
        <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309"/>
      <c r="C232" s="310"/>
      <c r="D232" s="311"/>
      <c r="E232" s="283"/>
      <c r="F232" s="279"/>
      <c r="G232" s="279"/>
      <c r="H232" s="279"/>
      <c r="I232" s="316"/>
      <c r="J232" s="230" t="str">
        <f ca="1">IF(AND('Mapa final'!$AB$82="Muy Baja",'Mapa final'!$AD$82="Moderado"),CONCATENATE("R27C",'Mapa final'!$R$82),"")</f>
        <v/>
      </c>
      <c r="K232" s="231" t="str">
        <f>IF(AND('Mapa final'!$AB$83="Muy Baja",'Mapa final'!$AD$83="Moderado"),CONCATENATE("R27C",'Mapa final'!$R$83),"")</f>
        <v/>
      </c>
      <c r="L232" s="232" t="str">
        <f>IF(AND('Mapa final'!$AB$84="Muy Baja",'Mapa final'!$AD$84="Moderado"),CONCATENATE("R27C",'Mapa final'!$R$84),"")</f>
        <v/>
      </c>
      <c r="M232" s="230" t="str">
        <f ca="1">IF(AND('Mapa final'!$AB$82="Muy Baja",'Mapa final'!$AD$82="Moderado"),CONCATENATE("R27C",'Mapa final'!$R$82),"")</f>
        <v/>
      </c>
      <c r="N232" s="231" t="str">
        <f>IF(AND('Mapa final'!$AB$83="Muy Baja",'Mapa final'!$AD$83="Moderado"),CONCATENATE("R27C",'Mapa final'!$R$83),"")</f>
        <v/>
      </c>
      <c r="O232" s="232" t="str">
        <f>IF(AND('Mapa final'!$AB$84="Muy Baja",'Mapa final'!$AD$84="Moderado"),CONCATENATE("R27C",'Mapa final'!$R$84),"")</f>
        <v/>
      </c>
      <c r="P232" s="221" t="str">
        <f ca="1">IF(AND('Mapa final'!$AB$82="Muy Baja",'Mapa final'!$AD$82="Moderado"),CONCATENATE("R27C",'Mapa final'!$R$82),"")</f>
        <v/>
      </c>
      <c r="Q232" s="222" t="str">
        <f>IF(AND('Mapa final'!$AB$83="Muy Baja",'Mapa final'!$AD$83="Moderado"),CONCATENATE("R27C",'Mapa final'!$R$83),"")</f>
        <v/>
      </c>
      <c r="R232" s="223" t="str">
        <f>IF(AND('Mapa final'!$AB$84="Muy Baja",'Mapa final'!$AD$84="Moderado"),CONCATENATE("R27C",'Mapa final'!$R$84),"")</f>
        <v/>
      </c>
      <c r="S232" s="87" t="str">
        <f ca="1">IF(AND('Mapa final'!$AB$82="Muy Baja",'Mapa final'!$AD$82="Mayor"),CONCATENATE("R27C",'Mapa final'!$R$82),"")</f>
        <v/>
      </c>
      <c r="T232" s="40" t="str">
        <f>IF(AND('Mapa final'!$AB$83="Muy Baja",'Mapa final'!$AD$83="Mayor"),CONCATENATE("R27C",'Mapa final'!$R$83),"")</f>
        <v/>
      </c>
      <c r="U232" s="88" t="str">
        <f>IF(AND('Mapa final'!$AB$84="Muy Baja",'Mapa final'!$AD$84="Mayor"),CONCATENATE("R27C",'Mapa final'!$R$84),"")</f>
        <v/>
      </c>
      <c r="V232" s="215" t="str">
        <f ca="1">IF(AND('Mapa final'!$AB$82="Muy Baja",'Mapa final'!$AD$82="Catastrófico"),CONCATENATE("R27C",'Mapa final'!$R$82),"")</f>
        <v/>
      </c>
      <c r="W232" s="216" t="str">
        <f>IF(AND('Mapa final'!$AB$83="Muy Baja",'Mapa final'!$AD$83="Catastrófico"),CONCATENATE("R27C",'Mapa final'!$R$83),"")</f>
        <v/>
      </c>
      <c r="X232" s="217" t="str">
        <f>IF(AND('Mapa final'!$AB$84="Muy Baja",'Mapa final'!$AD$84="Catastrófico"),CONCATENATE("R27C",'Mapa final'!$R$84),"")</f>
        <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309"/>
      <c r="C233" s="310"/>
      <c r="D233" s="311"/>
      <c r="E233" s="283"/>
      <c r="F233" s="279"/>
      <c r="G233" s="279"/>
      <c r="H233" s="279"/>
      <c r="I233" s="316"/>
      <c r="J233" s="230" t="str">
        <f ca="1">IF(AND('Mapa final'!$AB$85="Muy Baja",'Mapa final'!$AD$85="Moderado"),CONCATENATE("R28C",'Mapa final'!$R$85),"")</f>
        <v/>
      </c>
      <c r="K233" s="231" t="str">
        <f>IF(AND('Mapa final'!$AB$86="Muy Baja",'Mapa final'!$AD$86="Moderado"),CONCATENATE("R28C",'Mapa final'!$R$86),"")</f>
        <v/>
      </c>
      <c r="L233" s="232" t="str">
        <f>IF(AND('Mapa final'!$AB$87="Muy Baja",'Mapa final'!$AD$87="Moderado"),CONCATENATE("R28C",'Mapa final'!$R$87),"")</f>
        <v/>
      </c>
      <c r="M233" s="230" t="str">
        <f ca="1">IF(AND('Mapa final'!$AB$85="Muy Baja",'Mapa final'!$AD$85="Moderado"),CONCATENATE("R28C",'Mapa final'!$R$85),"")</f>
        <v/>
      </c>
      <c r="N233" s="231" t="str">
        <f>IF(AND('Mapa final'!$AB$86="Muy Baja",'Mapa final'!$AD$86="Moderado"),CONCATENATE("R28C",'Mapa final'!$R$86),"")</f>
        <v/>
      </c>
      <c r="O233" s="232" t="str">
        <f>IF(AND('Mapa final'!$AB$87="Muy Baja",'Mapa final'!$AD$87="Moderado"),CONCATENATE("R28C",'Mapa final'!$R$87),"")</f>
        <v/>
      </c>
      <c r="P233" s="221" t="str">
        <f ca="1">IF(AND('Mapa final'!$AB$85="Muy Baja",'Mapa final'!$AD$85="Moderado"),CONCATENATE("R28C",'Mapa final'!$R$85),"")</f>
        <v/>
      </c>
      <c r="Q233" s="222" t="str">
        <f>IF(AND('Mapa final'!$AB$86="Muy Baja",'Mapa final'!$AD$86="Moderado"),CONCATENATE("R28C",'Mapa final'!$R$86),"")</f>
        <v/>
      </c>
      <c r="R233" s="223" t="str">
        <f>IF(AND('Mapa final'!$AB$87="Muy Baja",'Mapa final'!$AD$87="Moderado"),CONCATENATE("R28C",'Mapa final'!$R$87),"")</f>
        <v/>
      </c>
      <c r="S233" s="87" t="str">
        <f ca="1">IF(AND('Mapa final'!$AB$85="Muy Baja",'Mapa final'!$AD$85="Mayor"),CONCATENATE("R28C",'Mapa final'!$R$85),"")</f>
        <v/>
      </c>
      <c r="T233" s="40" t="str">
        <f>IF(AND('Mapa final'!$AB$86="Muy Baja",'Mapa final'!$AD$86="Mayor"),CONCATENATE("R28C",'Mapa final'!$R$86),"")</f>
        <v/>
      </c>
      <c r="U233" s="88" t="str">
        <f>IF(AND('Mapa final'!$AB$87="Muy Baja",'Mapa final'!$AD$87="Mayor"),CONCATENATE("R28C",'Mapa final'!$R$87),"")</f>
        <v/>
      </c>
      <c r="V233" s="215" t="str">
        <f ca="1">IF(AND('Mapa final'!$AB$85="Muy Baja",'Mapa final'!$AD$85="Catastrófico"),CONCATENATE("R28C",'Mapa final'!$R$85),"")</f>
        <v/>
      </c>
      <c r="W233" s="216" t="str">
        <f>IF(AND('Mapa final'!$AB$86="Muy Baja",'Mapa final'!$AD$86="Catastrófico"),CONCATENATE("R28C",'Mapa final'!$R$86),"")</f>
        <v/>
      </c>
      <c r="X233" s="217" t="str">
        <f>IF(AND('Mapa final'!$AB$87="Muy Baja",'Mapa final'!$AD$87="Catastrófico"),CONCATENATE("R28C",'Mapa final'!$R$87),"")</f>
        <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309"/>
      <c r="C234" s="310"/>
      <c r="D234" s="311"/>
      <c r="E234" s="283"/>
      <c r="F234" s="279"/>
      <c r="G234" s="279"/>
      <c r="H234" s="279"/>
      <c r="I234" s="316"/>
      <c r="J234" s="230" t="str">
        <f ca="1">IF(AND('Mapa final'!$AB$88="Muy Baja",'Mapa final'!$AD$88="Moderado"),CONCATENATE("R29C",'Mapa final'!$R$88),"")</f>
        <v/>
      </c>
      <c r="K234" s="231" t="str">
        <f>IF(AND('Mapa final'!$AB$89="Muy Baja",'Mapa final'!$AD$89="Moderado"),CONCATENATE("R29C",'Mapa final'!$R$89),"")</f>
        <v/>
      </c>
      <c r="L234" s="232" t="str">
        <f>IF(AND('Mapa final'!$AB$90="Muy Baja",'Mapa final'!$AD$90="Moderado"),CONCATENATE("R29C",'Mapa final'!$R$90),"")</f>
        <v/>
      </c>
      <c r="M234" s="230" t="str">
        <f ca="1">IF(AND('Mapa final'!$AB$88="Muy Baja",'Mapa final'!$AD$88="Moderado"),CONCATENATE("R29C",'Mapa final'!$R$88),"")</f>
        <v/>
      </c>
      <c r="N234" s="231" t="str">
        <f>IF(AND('Mapa final'!$AB$89="Muy Baja",'Mapa final'!$AD$89="Moderado"),CONCATENATE("R29C",'Mapa final'!$R$89),"")</f>
        <v/>
      </c>
      <c r="O234" s="232" t="str">
        <f>IF(AND('Mapa final'!$AB$90="Muy Baja",'Mapa final'!$AD$90="Moderado"),CONCATENATE("R29C",'Mapa final'!$R$90),"")</f>
        <v/>
      </c>
      <c r="P234" s="221" t="str">
        <f ca="1">IF(AND('Mapa final'!$AB$88="Muy Baja",'Mapa final'!$AD$88="Moderado"),CONCATENATE("R29C",'Mapa final'!$R$88),"")</f>
        <v/>
      </c>
      <c r="Q234" s="222" t="str">
        <f>IF(AND('Mapa final'!$AB$89="Muy Baja",'Mapa final'!$AD$89="Moderado"),CONCATENATE("R29C",'Mapa final'!$R$89),"")</f>
        <v/>
      </c>
      <c r="R234" s="223" t="str">
        <f>IF(AND('Mapa final'!$AB$90="Muy Baja",'Mapa final'!$AD$90="Moderado"),CONCATENATE("R29C",'Mapa final'!$R$90),"")</f>
        <v/>
      </c>
      <c r="S234" s="87" t="str">
        <f ca="1">IF(AND('Mapa final'!$AB$88="Muy Baja",'Mapa final'!$AD$88="Mayor"),CONCATENATE("R29C",'Mapa final'!$R$88),"")</f>
        <v/>
      </c>
      <c r="T234" s="40" t="str">
        <f>IF(AND('Mapa final'!$AB$89="Muy Baja",'Mapa final'!$AD$89="Mayor"),CONCATENATE("R29C",'Mapa final'!$R$89),"")</f>
        <v/>
      </c>
      <c r="U234" s="88" t="str">
        <f>IF(AND('Mapa final'!$AB$90="Muy Baja",'Mapa final'!$AD$90="Mayor"),CONCATENATE("R29C",'Mapa final'!$R$90),"")</f>
        <v/>
      </c>
      <c r="V234" s="215" t="str">
        <f ca="1">IF(AND('Mapa final'!$AB$88="Muy Baja",'Mapa final'!$AD$88="Catastrófico"),CONCATENATE("R29C",'Mapa final'!$R$88),"")</f>
        <v/>
      </c>
      <c r="W234" s="216" t="str">
        <f>IF(AND('Mapa final'!$AB$89="Muy Baja",'Mapa final'!$AD$89="Catastrófico"),CONCATENATE("R29C",'Mapa final'!$R$89),"")</f>
        <v/>
      </c>
      <c r="X234" s="217" t="str">
        <f>IF(AND('Mapa final'!$AB$90="Muy Baja",'Mapa final'!$AD$90="Catastrófico"),CONCATENATE("R29C",'Mapa final'!$R$90),"")</f>
        <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309"/>
      <c r="C235" s="310"/>
      <c r="D235" s="311"/>
      <c r="E235" s="284"/>
      <c r="F235" s="279"/>
      <c r="G235" s="279"/>
      <c r="H235" s="279"/>
      <c r="I235" s="316"/>
      <c r="J235" s="230" t="str">
        <f ca="1">IF(AND('Mapa final'!$AB$91="Muy Baja",'Mapa final'!$AD$91="Moderado"),CONCATENATE("R30C",'Mapa final'!$R$91),"")</f>
        <v/>
      </c>
      <c r="K235" s="231" t="str">
        <f>IF(AND('Mapa final'!$AB$92="Muy Baja",'Mapa final'!$AD$92="Moderado"),CONCATENATE("R30C",'Mapa final'!$R$92),"")</f>
        <v/>
      </c>
      <c r="L235" s="232" t="str">
        <f>IF(AND('Mapa final'!$AB$93="Muy Baja",'Mapa final'!$AD$93="Moderado"),CONCATENATE("R30C",'Mapa final'!$R$93),"")</f>
        <v/>
      </c>
      <c r="M235" s="230" t="str">
        <f ca="1">IF(AND('Mapa final'!$AB$91="Muy Baja",'Mapa final'!$AD$91="Moderado"),CONCATENATE("R30C",'Mapa final'!$R$91),"")</f>
        <v/>
      </c>
      <c r="N235" s="231" t="str">
        <f>IF(AND('Mapa final'!$AB$92="Muy Baja",'Mapa final'!$AD$92="Moderado"),CONCATENATE("R30C",'Mapa final'!$R$92),"")</f>
        <v/>
      </c>
      <c r="O235" s="232" t="str">
        <f>IF(AND('Mapa final'!$AB$93="Muy Baja",'Mapa final'!$AD$93="Moderado"),CONCATENATE("R30C",'Mapa final'!$R$93),"")</f>
        <v/>
      </c>
      <c r="P235" s="221" t="str">
        <f ca="1">IF(AND('Mapa final'!$AB$91="Muy Baja",'Mapa final'!$AD$91="Moderado"),CONCATENATE("R30C",'Mapa final'!$R$91),"")</f>
        <v/>
      </c>
      <c r="Q235" s="222" t="str">
        <f>IF(AND('Mapa final'!$AB$92="Muy Baja",'Mapa final'!$AD$92="Moderado"),CONCATENATE("R30C",'Mapa final'!$R$92),"")</f>
        <v/>
      </c>
      <c r="R235" s="223" t="str">
        <f>IF(AND('Mapa final'!$AB$93="Muy Baja",'Mapa final'!$AD$93="Moderado"),CONCATENATE("R30C",'Mapa final'!$R$93),"")</f>
        <v/>
      </c>
      <c r="S235" s="87" t="str">
        <f ca="1">IF(AND('Mapa final'!$AB$91="Muy Baja",'Mapa final'!$AD$91="Mayor"),CONCATENATE("R30C",'Mapa final'!$R$91),"")</f>
        <v/>
      </c>
      <c r="T235" s="40" t="str">
        <f>IF(AND('Mapa final'!$AB$92="Muy Baja",'Mapa final'!$AD$92="Mayor"),CONCATENATE("R30C",'Mapa final'!$R$92),"")</f>
        <v/>
      </c>
      <c r="U235" s="88" t="str">
        <f>IF(AND('Mapa final'!$AB$93="Muy Baja",'Mapa final'!$AD$93="Mayor"),CONCATENATE("R30C",'Mapa final'!$R$93),"")</f>
        <v/>
      </c>
      <c r="V235" s="215" t="str">
        <f ca="1">IF(AND('Mapa final'!$AB$91="Muy Baja",'Mapa final'!$AD$91="Catastrófico"),CONCATENATE("R30C",'Mapa final'!$R$91),"")</f>
        <v/>
      </c>
      <c r="W235" s="216" t="str">
        <f>IF(AND('Mapa final'!$AB$92="Muy Baja",'Mapa final'!$AD$92="Catastrófico"),CONCATENATE("R30C",'Mapa final'!$R$92),"")</f>
        <v/>
      </c>
      <c r="X235" s="217" t="str">
        <f>IF(AND('Mapa final'!$AB$93="Muy Baja",'Mapa final'!$AD$93="Catastrófico"),CONCATENATE("R30C",'Mapa final'!$R$93),"")</f>
        <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309"/>
      <c r="C236" s="310"/>
      <c r="D236" s="311"/>
      <c r="E236" s="284"/>
      <c r="F236" s="279"/>
      <c r="G236" s="279"/>
      <c r="H236" s="279"/>
      <c r="I236" s="316"/>
      <c r="J236" s="230" t="str">
        <f>IF(AND('Mapa final'!$AB$94="Muy Baja",'Mapa final'!$AD$94="Moderado"),CONCATENATE("R31C",'Mapa final'!$R$94),"")</f>
        <v/>
      </c>
      <c r="K236" s="231" t="str">
        <f>IF(AND('Mapa final'!$AB$95="Muy Baja",'Mapa final'!$AD$95="Moderado"),CONCATENATE("R31C",'Mapa final'!$R$95),"")</f>
        <v/>
      </c>
      <c r="L236" s="232" t="str">
        <f>IF(AND('Mapa final'!$AB$96="Muy Baja",'Mapa final'!$AD$96="Moderado"),CONCATENATE("R31C",'Mapa final'!$R$96),"")</f>
        <v/>
      </c>
      <c r="M236" s="230" t="str">
        <f>IF(AND('Mapa final'!$AB$94="Muy Baja",'Mapa final'!$AD$94="Moderado"),CONCATENATE("R31C",'Mapa final'!$R$94),"")</f>
        <v/>
      </c>
      <c r="N236" s="231" t="str">
        <f>IF(AND('Mapa final'!$AB$95="Muy Baja",'Mapa final'!$AD$95="Moderado"),CONCATENATE("R31C",'Mapa final'!$R$95),"")</f>
        <v/>
      </c>
      <c r="O236" s="232" t="str">
        <f>IF(AND('Mapa final'!$AB$96="Muy Baja",'Mapa final'!$AD$96="Moderado"),CONCATENATE("R31C",'Mapa final'!$R$96),"")</f>
        <v/>
      </c>
      <c r="P236" s="221" t="str">
        <f>IF(AND('Mapa final'!$AB$94="Muy Baja",'Mapa final'!$AD$94="Moderado"),CONCATENATE("R31C",'Mapa final'!$R$94),"")</f>
        <v/>
      </c>
      <c r="Q236" s="222" t="str">
        <f>IF(AND('Mapa final'!$AB$95="Muy Baja",'Mapa final'!$AD$95="Moderado"),CONCATENATE("R31C",'Mapa final'!$R$95),"")</f>
        <v/>
      </c>
      <c r="R236" s="222" t="str">
        <f>IF(AND('Mapa final'!$AB$96="Muy Baja",'Mapa final'!$AD$96="Moderado"),CONCATENATE("R31C",'Mapa final'!$R$96),"")</f>
        <v/>
      </c>
      <c r="S236" s="87" t="str">
        <f>IF(AND('Mapa final'!$AB$94="Muy Baja",'Mapa final'!$AD$94="Mayor"),CONCATENATE("R31C",'Mapa final'!$R$94),"")</f>
        <v/>
      </c>
      <c r="T236" s="40" t="str">
        <f>IF(AND('Mapa final'!$AB$95="Muy Baja",'Mapa final'!$AD$95="Mayor"),CONCATENATE("R31C",'Mapa final'!$R$95),"")</f>
        <v/>
      </c>
      <c r="U236" s="40" t="str">
        <f>IF(AND('Mapa final'!$AB$96="Muy Baja",'Mapa final'!$AD$96="Mayor"),CONCATENATE("R31C",'Mapa final'!$R$96),"")</f>
        <v/>
      </c>
      <c r="V236" s="215" t="str">
        <f>IF(AND('Mapa final'!$AB$94="Muy Baja",'Mapa final'!$AD$94="Catastrófico"),CONCATENATE("R31C",'Mapa final'!$R$94),"")</f>
        <v/>
      </c>
      <c r="W236" s="216" t="str">
        <f>IF(AND('Mapa final'!$AB$95="Muy Baja",'Mapa final'!$AD$95="Catastrófico"),CONCATENATE("R31C",'Mapa final'!$R$95),"")</f>
        <v/>
      </c>
      <c r="X236" s="217" t="str">
        <f>IF(AND('Mapa final'!$AB$96="Muy Baja",'Mapa final'!$AD$96="Catastrófico"),CONCATENATE("R31C",'Mapa final'!$R$96),"")</f>
        <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309"/>
      <c r="C237" s="310"/>
      <c r="D237" s="311"/>
      <c r="E237" s="284"/>
      <c r="F237" s="279"/>
      <c r="G237" s="279"/>
      <c r="H237" s="279"/>
      <c r="I237" s="316"/>
      <c r="J237" s="230" t="str">
        <f ca="1">IF(AND('Mapa final'!$AB$97="Muy Baja",'Mapa final'!$AD$97="Moderado"),CONCATENATE("R32C",'Mapa final'!$R$97),"")</f>
        <v/>
      </c>
      <c r="K237" s="231" t="str">
        <f>IF(AND('Mapa final'!$AB$98="Muy Baja",'Mapa final'!$AD$98="Moderado"),CONCATENATE("R32C",'Mapa final'!$R$98),"")</f>
        <v/>
      </c>
      <c r="L237" s="232" t="str">
        <f>IF(AND('Mapa final'!$AB$99="Muy Baja",'Mapa final'!$AD$99="Moderado"),CONCATENATE("R32C",'Mapa final'!$R$99),"")</f>
        <v/>
      </c>
      <c r="M237" s="230" t="str">
        <f ca="1">IF(AND('Mapa final'!$AB$97="Muy Baja",'Mapa final'!$AD$97="Moderado"),CONCATENATE("R32C",'Mapa final'!$R$97),"")</f>
        <v/>
      </c>
      <c r="N237" s="231" t="str">
        <f>IF(AND('Mapa final'!$AB$98="Muy Baja",'Mapa final'!$AD$98="Moderado"),CONCATENATE("R32C",'Mapa final'!$R$98),"")</f>
        <v/>
      </c>
      <c r="O237" s="232" t="str">
        <f>IF(AND('Mapa final'!$AB$99="Muy Baja",'Mapa final'!$AD$99="Moderado"),CONCATENATE("R32C",'Mapa final'!$R$99),"")</f>
        <v/>
      </c>
      <c r="P237" s="221" t="str">
        <f ca="1">IF(AND('Mapa final'!$AB$97="Muy Baja",'Mapa final'!$AD$97="Moderado"),CONCATENATE("R32C",'Mapa final'!$R$97),"")</f>
        <v/>
      </c>
      <c r="Q237" s="222" t="str">
        <f>IF(AND('Mapa final'!$AB$98="Muy Baja",'Mapa final'!$AD$98="Moderado"),CONCATENATE("R32C",'Mapa final'!$R$98),"")</f>
        <v/>
      </c>
      <c r="R237" s="223" t="str">
        <f>IF(AND('Mapa final'!$AB$99="Muy Baja",'Mapa final'!$AD$99="Moderado"),CONCATENATE("R32C",'Mapa final'!$R$99),"")</f>
        <v/>
      </c>
      <c r="S237" s="87" t="str">
        <f ca="1">IF(AND('Mapa final'!$AB$97="Muy Baja",'Mapa final'!$AD$97="Mayor"),CONCATENATE("R32C",'Mapa final'!$R$97),"")</f>
        <v/>
      </c>
      <c r="T237" s="40" t="str">
        <f>IF(AND('Mapa final'!$AB$98="Muy Baja",'Mapa final'!$AD$98="Mayor"),CONCATENATE("R32C",'Mapa final'!$R$98),"")</f>
        <v/>
      </c>
      <c r="U237" s="88" t="str">
        <f>IF(AND('Mapa final'!$AB$99="Muy Baja",'Mapa final'!$AD$99="Mayor"),CONCATENATE("R32C",'Mapa final'!$R$99),"")</f>
        <v/>
      </c>
      <c r="V237" s="215" t="str">
        <f ca="1">IF(AND('Mapa final'!$AB$97="Muy Baja",'Mapa final'!$AD$97="Catastrófico"),CONCATENATE("R32C",'Mapa final'!$R$97),"")</f>
        <v/>
      </c>
      <c r="W237" s="216" t="str">
        <f>IF(AND('Mapa final'!$AB$98="Muy Baja",'Mapa final'!$AD$98="Catastrófico"),CONCATENATE("R32C",'Mapa final'!$R$98),"")</f>
        <v/>
      </c>
      <c r="X237" s="217" t="str">
        <f>IF(AND('Mapa final'!$AB$99="Muy Baja",'Mapa final'!$AD$99="Catastrófico"),CONCATENATE("R32C",'Mapa final'!$R$99),"")</f>
        <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309"/>
      <c r="C238" s="310"/>
      <c r="D238" s="311"/>
      <c r="E238" s="284"/>
      <c r="F238" s="279"/>
      <c r="G238" s="279"/>
      <c r="H238" s="279"/>
      <c r="I238" s="316"/>
      <c r="J238" s="230" t="str">
        <f ca="1">IF(AND('Mapa final'!$AB$100="Muy Baja",'Mapa final'!$AD$100="Moderado"),CONCATENATE("R33C",'Mapa final'!$R$100),"")</f>
        <v/>
      </c>
      <c r="K238" s="231" t="str">
        <f>IF(AND('Mapa final'!$AB$101="Muy Baja",'Mapa final'!$AD$101="Moderado"),CONCATENATE("R33C",'Mapa final'!$R$101),"")</f>
        <v/>
      </c>
      <c r="L238" s="232" t="str">
        <f>IF(AND('Mapa final'!$AB$102="Muy Baja",'Mapa final'!$AD$102="Moderado"),CONCATENATE("R33C",'Mapa final'!$R$102),"")</f>
        <v/>
      </c>
      <c r="M238" s="230" t="str">
        <f ca="1">IF(AND('Mapa final'!$AB$100="Muy Baja",'Mapa final'!$AD$100="Moderado"),CONCATENATE("R33C",'Mapa final'!$R$100),"")</f>
        <v/>
      </c>
      <c r="N238" s="231" t="str">
        <f>IF(AND('Mapa final'!$AB$101="Muy Baja",'Mapa final'!$AD$101="Moderado"),CONCATENATE("R33C",'Mapa final'!$R$101),"")</f>
        <v/>
      </c>
      <c r="O238" s="232" t="str">
        <f>IF(AND('Mapa final'!$AB$102="Muy Baja",'Mapa final'!$AD$102="Moderado"),CONCATENATE("R33C",'Mapa final'!$R$102),"")</f>
        <v/>
      </c>
      <c r="P238" s="221" t="str">
        <f ca="1">IF(AND('Mapa final'!$AB$100="Muy Baja",'Mapa final'!$AD$100="Moderado"),CONCATENATE("R33C",'Mapa final'!$R$100),"")</f>
        <v/>
      </c>
      <c r="Q238" s="222" t="str">
        <f>IF(AND('Mapa final'!$AB$101="Muy Baja",'Mapa final'!$AD$101="Moderado"),CONCATENATE("R33C",'Mapa final'!$R$101),"")</f>
        <v/>
      </c>
      <c r="R238" s="223" t="str">
        <f>IF(AND('Mapa final'!$AB$102="Muy Baja",'Mapa final'!$AD$102="Moderado"),CONCATENATE("R33C",'Mapa final'!$R$102),"")</f>
        <v/>
      </c>
      <c r="S238" s="87" t="str">
        <f ca="1">IF(AND('Mapa final'!$AB$100="Muy Baja",'Mapa final'!$AD$100="Mayor"),CONCATENATE("R33C",'Mapa final'!$R$100),"")</f>
        <v/>
      </c>
      <c r="T238" s="40" t="str">
        <f>IF(AND('Mapa final'!$AB$101="Muy Baja",'Mapa final'!$AD$101="Mayor"),CONCATENATE("R33C",'Mapa final'!$R$101),"")</f>
        <v/>
      </c>
      <c r="U238" s="88" t="str">
        <f>IF(AND('Mapa final'!$AB$102="Muy Baja",'Mapa final'!$AD$102="Mayor"),CONCATENATE("R33C",'Mapa final'!$R$102),"")</f>
        <v/>
      </c>
      <c r="V238" s="215" t="str">
        <f ca="1">IF(AND('Mapa final'!$AB$100="Muy Baja",'Mapa final'!$AD$100="Catastrófico"),CONCATENATE("R33C",'Mapa final'!$R$100),"")</f>
        <v/>
      </c>
      <c r="W238" s="216" t="str">
        <f>IF(AND('Mapa final'!$AB$101="Muy Baja",'Mapa final'!$AD$101="Catastrófico"),CONCATENATE("R33C",'Mapa final'!$R$101),"")</f>
        <v/>
      </c>
      <c r="X238" s="217" t="str">
        <f>IF(AND('Mapa final'!$AB$102="Muy Baja",'Mapa final'!$AD$102="Catastrófico"),CONCATENATE("R33C",'Mapa final'!$R$102),"")</f>
        <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309"/>
      <c r="C239" s="310"/>
      <c r="D239" s="311"/>
      <c r="E239" s="284"/>
      <c r="F239" s="279"/>
      <c r="G239" s="279"/>
      <c r="H239" s="279"/>
      <c r="I239" s="316"/>
      <c r="J239" s="230" t="str">
        <f ca="1">IF(AND('Mapa final'!$AB$103="Muy Baja",'Mapa final'!$AD$103="Moderado"),CONCATENATE("R34C",'Mapa final'!$R$103),"")</f>
        <v/>
      </c>
      <c r="K239" s="231" t="str">
        <f>IF(AND('Mapa final'!$AB$104="Muy Baja",'Mapa final'!$AD$104="Moderado"),CONCATENATE("R34C",'Mapa final'!$R$104),"")</f>
        <v/>
      </c>
      <c r="L239" s="232" t="str">
        <f>IF(AND('Mapa final'!$AB$105="Muy Baja",'Mapa final'!$AD$105="Moderado"),CONCATENATE("R34C",'Mapa final'!$R$105),"")</f>
        <v/>
      </c>
      <c r="M239" s="230" t="str">
        <f ca="1">IF(AND('Mapa final'!$AB$103="Muy Baja",'Mapa final'!$AD$103="Moderado"),CONCATENATE("R34C",'Mapa final'!$R$103),"")</f>
        <v/>
      </c>
      <c r="N239" s="231" t="str">
        <f>IF(AND('Mapa final'!$AB$104="Muy Baja",'Mapa final'!$AD$104="Moderado"),CONCATENATE("R34C",'Mapa final'!$R$104),"")</f>
        <v/>
      </c>
      <c r="O239" s="232" t="str">
        <f>IF(AND('Mapa final'!$AB$105="Muy Baja",'Mapa final'!$AD$105="Moderado"),CONCATENATE("R34C",'Mapa final'!$R$105),"")</f>
        <v/>
      </c>
      <c r="P239" s="221" t="str">
        <f ca="1">IF(AND('Mapa final'!$AB$103="Muy Baja",'Mapa final'!$AD$103="Moderado"),CONCATENATE("R34C",'Mapa final'!$R$103),"")</f>
        <v/>
      </c>
      <c r="Q239" s="222" t="str">
        <f>IF(AND('Mapa final'!$AB$104="Muy Baja",'Mapa final'!$AD$104="Moderado"),CONCATENATE("R34C",'Mapa final'!$R$104),"")</f>
        <v/>
      </c>
      <c r="R239" s="223" t="str">
        <f>IF(AND('Mapa final'!$AB$105="Muy Baja",'Mapa final'!$AD$105="Moderado"),CONCATENATE("R34C",'Mapa final'!$R$105),"")</f>
        <v/>
      </c>
      <c r="S239" s="87" t="str">
        <f ca="1">IF(AND('Mapa final'!$AB$103="Muy Baja",'Mapa final'!$AD$103="Mayor"),CONCATENATE("R34C",'Mapa final'!$R$103),"")</f>
        <v/>
      </c>
      <c r="T239" s="40" t="str">
        <f>IF(AND('Mapa final'!$AB$104="Muy Baja",'Mapa final'!$AD$104="Mayor"),CONCATENATE("R34C",'Mapa final'!$R$104),"")</f>
        <v/>
      </c>
      <c r="U239" s="88" t="str">
        <f>IF(AND('Mapa final'!$AB$105="Muy Baja",'Mapa final'!$AD$105="Mayor"),CONCATENATE("R34C",'Mapa final'!$R$105),"")</f>
        <v/>
      </c>
      <c r="V239" s="215" t="str">
        <f ca="1">IF(AND('Mapa final'!$AB$103="Muy Baja",'Mapa final'!$AD$103="Catastrófico"),CONCATENATE("R34C",'Mapa final'!$R$103),"")</f>
        <v/>
      </c>
      <c r="W239" s="216" t="str">
        <f>IF(AND('Mapa final'!$AB$104="Muy Baja",'Mapa final'!$AD$104="Catastrófico"),CONCATENATE("R34C",'Mapa final'!$R$104),"")</f>
        <v/>
      </c>
      <c r="X239" s="217" t="str">
        <f>IF(AND('Mapa final'!$AB$105="Muy Baja",'Mapa final'!$AD$105="Catastrófico"),CONCATENATE("R34C",'Mapa final'!$R$105),"")</f>
        <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309"/>
      <c r="C240" s="310"/>
      <c r="D240" s="311"/>
      <c r="E240" s="284"/>
      <c r="F240" s="279"/>
      <c r="G240" s="279"/>
      <c r="H240" s="279"/>
      <c r="I240" s="316"/>
      <c r="J240" s="230" t="str">
        <f ca="1">IF(AND('Mapa final'!$AB$106="Muy Baja",'Mapa final'!$AD$106="Moderado"),CONCATENATE("R35C",'Mapa final'!$R$106),"")</f>
        <v/>
      </c>
      <c r="K240" s="231" t="str">
        <f>IF(AND('Mapa final'!$AB$107="Muy Baja",'Mapa final'!$AD$107="Moderado"),CONCATENATE("R35C",'Mapa final'!$R$107),"")</f>
        <v/>
      </c>
      <c r="L240" s="232" t="str">
        <f>IF(AND('Mapa final'!$AB$108="Muy Baja",'Mapa final'!$AD$108="Moderado"),CONCATENATE("R35C",'Mapa final'!$R$108),"")</f>
        <v/>
      </c>
      <c r="M240" s="230" t="str">
        <f ca="1">IF(AND('Mapa final'!$AB$106="Muy Baja",'Mapa final'!$AD$106="Moderado"),CONCATENATE("R35C",'Mapa final'!$R$106),"")</f>
        <v/>
      </c>
      <c r="N240" s="231" t="str">
        <f>IF(AND('Mapa final'!$AB$107="Muy Baja",'Mapa final'!$AD$107="Moderado"),CONCATENATE("R35C",'Mapa final'!$R$107),"")</f>
        <v/>
      </c>
      <c r="O240" s="232" t="str">
        <f>IF(AND('Mapa final'!$AB$108="Muy Baja",'Mapa final'!$AD$108="Moderado"),CONCATENATE("R35C",'Mapa final'!$R$108),"")</f>
        <v/>
      </c>
      <c r="P240" s="221" t="str">
        <f ca="1">IF(AND('Mapa final'!$AB$106="Muy Baja",'Mapa final'!$AD$106="Moderado"),CONCATENATE("R35C",'Mapa final'!$R$106),"")</f>
        <v/>
      </c>
      <c r="Q240" s="222" t="str">
        <f>IF(AND('Mapa final'!$AB$107="Muy Baja",'Mapa final'!$AD$107="Moderado"),CONCATENATE("R35C",'Mapa final'!$R$107),"")</f>
        <v/>
      </c>
      <c r="R240" s="223" t="str">
        <f>IF(AND('Mapa final'!$AB$108="Muy Baja",'Mapa final'!$AD$108="Moderado"),CONCATENATE("R35C",'Mapa final'!$R$108),"")</f>
        <v/>
      </c>
      <c r="S240" s="87" t="str">
        <f ca="1">IF(AND('Mapa final'!$AB$106="Muy Baja",'Mapa final'!$AD$106="Mayor"),CONCATENATE("R35C",'Mapa final'!$R$106),"")</f>
        <v/>
      </c>
      <c r="T240" s="40" t="str">
        <f>IF(AND('Mapa final'!$AB$107="Muy Baja",'Mapa final'!$AD$107="Mayor"),CONCATENATE("R35C",'Mapa final'!$R$107),"")</f>
        <v/>
      </c>
      <c r="U240" s="88" t="str">
        <f>IF(AND('Mapa final'!$AB$108="Muy Baja",'Mapa final'!$AD$108="Mayor"),CONCATENATE("R35C",'Mapa final'!$R$108),"")</f>
        <v/>
      </c>
      <c r="V240" s="215" t="str">
        <f ca="1">IF(AND('Mapa final'!$AB$106="Muy Baja",'Mapa final'!$AD$106="Catastrófico"),CONCATENATE("R35C",'Mapa final'!$R$106),"")</f>
        <v/>
      </c>
      <c r="W240" s="216" t="str">
        <f>IF(AND('Mapa final'!$AB$107="Muy Baja",'Mapa final'!$AD$107="Catastrófico"),CONCATENATE("R35C",'Mapa final'!$R$107),"")</f>
        <v/>
      </c>
      <c r="X240" s="217" t="str">
        <f>IF(AND('Mapa final'!$AB$108="Muy Baja",'Mapa final'!$AD$108="Catastrófico"),CONCATENATE("R35C",'Mapa final'!$R$108),"")</f>
        <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309"/>
      <c r="C241" s="310"/>
      <c r="D241" s="311"/>
      <c r="E241" s="284"/>
      <c r="F241" s="279"/>
      <c r="G241" s="279"/>
      <c r="H241" s="279"/>
      <c r="I241" s="316"/>
      <c r="J241" s="230" t="str">
        <f ca="1">IF(AND('Mapa final'!$AB$109="Muy Baja",'Mapa final'!$AD$109="Moderado"),CONCATENATE("R36C",'Mapa final'!$R$109),"")</f>
        <v/>
      </c>
      <c r="K241" s="231" t="str">
        <f>IF(AND('Mapa final'!$AB$110="Muy Baja",'Mapa final'!$AD$110="Moderado"),CONCATENATE("R36C",'Mapa final'!$R$110),"")</f>
        <v/>
      </c>
      <c r="L241" s="232" t="str">
        <f>IF(AND('Mapa final'!$AB$111="Muy Baja",'Mapa final'!$AD$111="Moderado"),CONCATENATE("R36C",'Mapa final'!$R$111),"")</f>
        <v/>
      </c>
      <c r="M241" s="230" t="str">
        <f ca="1">IF(AND('Mapa final'!$AB$109="Muy Baja",'Mapa final'!$AD$109="Moderado"),CONCATENATE("R36C",'Mapa final'!$R$109),"")</f>
        <v/>
      </c>
      <c r="N241" s="231" t="str">
        <f>IF(AND('Mapa final'!$AB$110="Muy Baja",'Mapa final'!$AD$110="Moderado"),CONCATENATE("R36C",'Mapa final'!$R$110),"")</f>
        <v/>
      </c>
      <c r="O241" s="232" t="str">
        <f>IF(AND('Mapa final'!$AB$111="Muy Baja",'Mapa final'!$AD$111="Moderado"),CONCATENATE("R36C",'Mapa final'!$R$111),"")</f>
        <v/>
      </c>
      <c r="P241" s="221" t="str">
        <f ca="1">IF(AND('Mapa final'!$AB$109="Muy Baja",'Mapa final'!$AD$109="Moderado"),CONCATENATE("R36C",'Mapa final'!$R$109),"")</f>
        <v/>
      </c>
      <c r="Q241" s="222" t="str">
        <f>IF(AND('Mapa final'!$AB$110="Muy Baja",'Mapa final'!$AD$110="Moderado"),CONCATENATE("R36C",'Mapa final'!$R$110),"")</f>
        <v/>
      </c>
      <c r="R241" s="223" t="str">
        <f>IF(AND('Mapa final'!$AB$111="Muy Baja",'Mapa final'!$AD$111="Moderado"),CONCATENATE("R36C",'Mapa final'!$R$111),"")</f>
        <v/>
      </c>
      <c r="S241" s="87" t="str">
        <f ca="1">IF(AND('Mapa final'!$AB$109="Muy Baja",'Mapa final'!$AD$109="Mayor"),CONCATENATE("R36C",'Mapa final'!$R$109),"")</f>
        <v/>
      </c>
      <c r="T241" s="40" t="str">
        <f>IF(AND('Mapa final'!$AB$110="Muy Baja",'Mapa final'!$AD$110="Mayor"),CONCATENATE("R36C",'Mapa final'!$R$110),"")</f>
        <v/>
      </c>
      <c r="U241" s="88" t="str">
        <f>IF(AND('Mapa final'!$AB$111="Muy Baja",'Mapa final'!$AD$111="Mayor"),CONCATENATE("R36C",'Mapa final'!$R$111),"")</f>
        <v/>
      </c>
      <c r="V241" s="215" t="str">
        <f ca="1">IF(AND('Mapa final'!$AB$109="Muy Baja",'Mapa final'!$AD$109="Catastrófico"),CONCATENATE("R36C",'Mapa final'!$R$109),"")</f>
        <v/>
      </c>
      <c r="W241" s="216" t="str">
        <f>IF(AND('Mapa final'!$AB$110="Muy Baja",'Mapa final'!$AD$110="Catastrófico"),CONCATENATE("R36C",'Mapa final'!$R$110),"")</f>
        <v/>
      </c>
      <c r="X241" s="217" t="str">
        <f>IF(AND('Mapa final'!$AB$111="Muy Baja",'Mapa final'!$AD$111="Catastrófico"),CONCATENATE("R36C",'Mapa final'!$R$111),"")</f>
        <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309"/>
      <c r="C242" s="310"/>
      <c r="D242" s="311"/>
      <c r="E242" s="284"/>
      <c r="F242" s="279"/>
      <c r="G242" s="279"/>
      <c r="H242" s="279"/>
      <c r="I242" s="316"/>
      <c r="J242" s="230" t="str">
        <f ca="1">IF(AND('Mapa final'!$AB$112="Muy Baja",'Mapa final'!$AD$112="Moderado"),CONCATENATE("R37C",'Mapa final'!$R$112),"")</f>
        <v/>
      </c>
      <c r="K242" s="231" t="str">
        <f>IF(AND('Mapa final'!$AB$113="Muy Baja",'Mapa final'!$AD$113="Moderado"),CONCATENATE("R37C",'Mapa final'!$R$113),"")</f>
        <v/>
      </c>
      <c r="L242" s="232" t="str">
        <f>IF(AND('Mapa final'!$AB$114="Muy Baja",'Mapa final'!$AD$114="Moderado"),CONCATENATE("R37C",'Mapa final'!$R$114),"")</f>
        <v/>
      </c>
      <c r="M242" s="230" t="str">
        <f ca="1">IF(AND('Mapa final'!$AB$112="Muy Baja",'Mapa final'!$AD$112="Moderado"),CONCATENATE("R37C",'Mapa final'!$R$112),"")</f>
        <v/>
      </c>
      <c r="N242" s="231" t="str">
        <f>IF(AND('Mapa final'!$AB$113="Muy Baja",'Mapa final'!$AD$113="Moderado"),CONCATENATE("R37C",'Mapa final'!$R$113),"")</f>
        <v/>
      </c>
      <c r="O242" s="232" t="str">
        <f>IF(AND('Mapa final'!$AB$114="Muy Baja",'Mapa final'!$AD$114="Moderado"),CONCATENATE("R37C",'Mapa final'!$R$114),"")</f>
        <v/>
      </c>
      <c r="P242" s="221" t="str">
        <f ca="1">IF(AND('Mapa final'!$AB$112="Muy Baja",'Mapa final'!$AD$112="Moderado"),CONCATENATE("R37C",'Mapa final'!$R$112),"")</f>
        <v/>
      </c>
      <c r="Q242" s="222" t="str">
        <f>IF(AND('Mapa final'!$AB$113="Muy Baja",'Mapa final'!$AD$113="Moderado"),CONCATENATE("R37C",'Mapa final'!$R$113),"")</f>
        <v/>
      </c>
      <c r="R242" s="223" t="str">
        <f>IF(AND('Mapa final'!$AB$114="Muy Baja",'Mapa final'!$AD$114="Moderado"),CONCATENATE("R37C",'Mapa final'!$R$114),"")</f>
        <v/>
      </c>
      <c r="S242" s="87" t="str">
        <f ca="1">IF(AND('Mapa final'!$AB$112="Muy Baja",'Mapa final'!$AD$112="Mayor"),CONCATENATE("R37C",'Mapa final'!$R$112),"")</f>
        <v/>
      </c>
      <c r="T242" s="40" t="str">
        <f>IF(AND('Mapa final'!$AB$113="Muy Baja",'Mapa final'!$AD$113="Mayor"),CONCATENATE("R37C",'Mapa final'!$R$113),"")</f>
        <v/>
      </c>
      <c r="U242" s="88" t="str">
        <f>IF(AND('Mapa final'!$AB$114="Muy Baja",'Mapa final'!$AD$114="Mayor"),CONCATENATE("R37C",'Mapa final'!$R$114),"")</f>
        <v/>
      </c>
      <c r="V242" s="215" t="str">
        <f ca="1">IF(AND('Mapa final'!$AB$112="Muy Baja",'Mapa final'!$AD$112="Catastrófico"),CONCATENATE("R37C",'Mapa final'!$R$112),"")</f>
        <v/>
      </c>
      <c r="W242" s="216" t="str">
        <f>IF(AND('Mapa final'!$AB$113="Muy Baja",'Mapa final'!$AD$113="Catastrófico"),CONCATENATE("R37C",'Mapa final'!$R$113),"")</f>
        <v/>
      </c>
      <c r="X242" s="217" t="str">
        <f>IF(AND('Mapa final'!$AB$114="Muy Baja",'Mapa final'!$AD$114="Catastrófico"),CONCATENATE("R37C",'Mapa final'!$R$114),"")</f>
        <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309"/>
      <c r="C243" s="310"/>
      <c r="D243" s="311"/>
      <c r="E243" s="284"/>
      <c r="F243" s="279"/>
      <c r="G243" s="279"/>
      <c r="H243" s="279"/>
      <c r="I243" s="316"/>
      <c r="J243" s="230" t="str">
        <f ca="1">IF(AND('Mapa final'!$AB$115="Muy Baja",'Mapa final'!$AD$115="Moderado"),CONCATENATE("R39C",'Mapa final'!$R$115),"")</f>
        <v/>
      </c>
      <c r="K243" s="231" t="str">
        <f>IF(AND('Mapa final'!$AB$116="Muy Baja",'Mapa final'!$AD$116="Moderado"),CONCATENATE("R38C",'Mapa final'!$R$116),"")</f>
        <v/>
      </c>
      <c r="L243" s="232" t="str">
        <f>IF(AND('Mapa final'!$AB$117="Muy Baja",'Mapa final'!$AD$117="Moderado"),CONCATENATE("R38C",'Mapa final'!$R$117),"")</f>
        <v/>
      </c>
      <c r="M243" s="230" t="str">
        <f ca="1">IF(AND('Mapa final'!$AB$115="Muy Baja",'Mapa final'!$AD$115="Moderado"),CONCATENATE("R39C",'Mapa final'!$R$115),"")</f>
        <v/>
      </c>
      <c r="N243" s="231" t="str">
        <f>IF(AND('Mapa final'!$AB$116="Muy Baja",'Mapa final'!$AD$116="Moderado"),CONCATENATE("R38C",'Mapa final'!$R$116),"")</f>
        <v/>
      </c>
      <c r="O243" s="232" t="str">
        <f>IF(AND('Mapa final'!$AB$117="Muy Baja",'Mapa final'!$AD$117="Moderado"),CONCATENATE("R38C",'Mapa final'!$R$117),"")</f>
        <v/>
      </c>
      <c r="P243" s="221" t="str">
        <f ca="1">IF(AND('Mapa final'!$AB$115="Muy Baja",'Mapa final'!$AD$115="Moderado"),CONCATENATE("R39C",'Mapa final'!$R$115),"")</f>
        <v/>
      </c>
      <c r="Q243" s="222" t="str">
        <f>IF(AND('Mapa final'!$AB$116="Muy Baja",'Mapa final'!$AD$116="Moderado"),CONCATENATE("R38C",'Mapa final'!$R$116),"")</f>
        <v/>
      </c>
      <c r="R243" s="223" t="str">
        <f>IF(AND('Mapa final'!$AB$117="Muy Baja",'Mapa final'!$AD$117="Moderado"),CONCATENATE("R38C",'Mapa final'!$R$117),"")</f>
        <v/>
      </c>
      <c r="S243" s="87" t="str">
        <f ca="1">IF(AND('Mapa final'!$AB$115="Muy Baja",'Mapa final'!$AD$115="Mayor"),CONCATENATE("R39C",'Mapa final'!$R$115),"")</f>
        <v/>
      </c>
      <c r="T243" s="40" t="str">
        <f>IF(AND('Mapa final'!$AB$116="Muy Baja",'Mapa final'!$AD$116="Mayor"),CONCATENATE("R38C",'Mapa final'!$R$116),"")</f>
        <v/>
      </c>
      <c r="U243" s="88" t="str">
        <f>IF(AND('Mapa final'!$AB$117="Muy Baja",'Mapa final'!$AD$117="Mayor"),CONCATENATE("R38C",'Mapa final'!$R$117),"")</f>
        <v/>
      </c>
      <c r="V243" s="215" t="str">
        <f ca="1">IF(AND('Mapa final'!$AB$115="Muy Baja",'Mapa final'!$AD$115="Catastrófico"),CONCATENATE("R39C",'Mapa final'!$R$115),"")</f>
        <v/>
      </c>
      <c r="W243" s="216" t="str">
        <f>IF(AND('Mapa final'!$AB$116="Muy Baja",'Mapa final'!$AD$116="Catastrófico"),CONCATENATE("R38C",'Mapa final'!$R$116),"")</f>
        <v/>
      </c>
      <c r="X243" s="217" t="str">
        <f>IF(AND('Mapa final'!$AB$117="Muy Baja",'Mapa final'!$AD$117="Catastrófico"),CONCATENATE("R38C",'Mapa final'!$R$117),"")</f>
        <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309"/>
      <c r="C244" s="310"/>
      <c r="D244" s="311"/>
      <c r="E244" s="284"/>
      <c r="F244" s="279"/>
      <c r="G244" s="279"/>
      <c r="H244" s="279"/>
      <c r="I244" s="316"/>
      <c r="J244" s="230" t="str">
        <f ca="1">IF(AND('Mapa final'!$AB$118="Muy Baja",'Mapa final'!$AD$118="Moderado"),CONCATENATE("R40C",'Mapa final'!$R$118),"")</f>
        <v/>
      </c>
      <c r="K244" s="231" t="str">
        <f>IF(AND('Mapa final'!$AB$119="Muy Baja",'Mapa final'!$AD$119="Moderado"),CONCATENATE("R39C",'Mapa final'!$R$119),"")</f>
        <v/>
      </c>
      <c r="L244" s="232" t="str">
        <f>IF(AND('Mapa final'!$AB$120="Muy Baja",'Mapa final'!$AD$120="Moderado"),CONCATENATE("R39C",'Mapa final'!$R$120),"")</f>
        <v/>
      </c>
      <c r="M244" s="230" t="str">
        <f ca="1">IF(AND('Mapa final'!$AB$118="Muy Baja",'Mapa final'!$AD$118="Moderado"),CONCATENATE("R40C",'Mapa final'!$R$118),"")</f>
        <v/>
      </c>
      <c r="N244" s="231" t="str">
        <f>IF(AND('Mapa final'!$AB$119="Muy Baja",'Mapa final'!$AD$119="Moderado"),CONCATENATE("R39C",'Mapa final'!$R$119),"")</f>
        <v/>
      </c>
      <c r="O244" s="232" t="str">
        <f>IF(AND('Mapa final'!$AB$120="Muy Baja",'Mapa final'!$AD$120="Moderado"),CONCATENATE("R39C",'Mapa final'!$R$120),"")</f>
        <v/>
      </c>
      <c r="P244" s="221" t="str">
        <f ca="1">IF(AND('Mapa final'!$AB$118="Muy Baja",'Mapa final'!$AD$118="Moderado"),CONCATENATE("R40C",'Mapa final'!$R$118),"")</f>
        <v/>
      </c>
      <c r="Q244" s="222" t="str">
        <f>IF(AND('Mapa final'!$AB$119="Muy Baja",'Mapa final'!$AD$119="Moderado"),CONCATENATE("R39C",'Mapa final'!$R$119),"")</f>
        <v/>
      </c>
      <c r="R244" s="223" t="str">
        <f>IF(AND('Mapa final'!$AB$120="Muy Baja",'Mapa final'!$AD$120="Moderado"),CONCATENATE("R39C",'Mapa final'!$R$120),"")</f>
        <v/>
      </c>
      <c r="S244" s="87" t="str">
        <f ca="1">IF(AND('Mapa final'!$AB$118="Muy Baja",'Mapa final'!$AD$118="Mayor"),CONCATENATE("R40C",'Mapa final'!$R$118),"")</f>
        <v/>
      </c>
      <c r="T244" s="40" t="str">
        <f>IF(AND('Mapa final'!$AB$119="Muy Baja",'Mapa final'!$AD$119="Mayor"),CONCATENATE("R39C",'Mapa final'!$R$119),"")</f>
        <v/>
      </c>
      <c r="U244" s="88" t="str">
        <f>IF(AND('Mapa final'!$AB$120="Muy Baja",'Mapa final'!$AD$120="Mayor"),CONCATENATE("R39C",'Mapa final'!$R$120),"")</f>
        <v/>
      </c>
      <c r="V244" s="215" t="str">
        <f ca="1">IF(AND('Mapa final'!$AB$118="Muy Baja",'Mapa final'!$AD$118="Catastrófico"),CONCATENATE("R40C",'Mapa final'!$R$118),"")</f>
        <v/>
      </c>
      <c r="W244" s="216" t="str">
        <f>IF(AND('Mapa final'!$AB$119="Muy Baja",'Mapa final'!$AD$119="Catastrófico"),CONCATENATE("R39C",'Mapa final'!$R$119),"")</f>
        <v/>
      </c>
      <c r="X244" s="217" t="str">
        <f>IF(AND('Mapa final'!$AB$120="Muy Baja",'Mapa final'!$AD$120="Catastrófico"),CONCATENATE("R39C",'Mapa final'!$R$120),"")</f>
        <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309"/>
      <c r="C245" s="310"/>
      <c r="D245" s="311"/>
      <c r="E245" s="284"/>
      <c r="F245" s="279"/>
      <c r="G245" s="279"/>
      <c r="H245" s="279"/>
      <c r="I245" s="316"/>
      <c r="J245" s="230" t="str">
        <f ca="1">IF(AND('Mapa final'!$AB$121="Muy Baja",'Mapa final'!$AD$121="Moderado"),CONCATENATE("R41C",'Mapa final'!$R$121),"")</f>
        <v/>
      </c>
      <c r="K245" s="231" t="str">
        <f>IF(AND('Mapa final'!$AB$122="Muy Baja",'Mapa final'!$AD$122="Moderado"),CONCATENATE("R40C",'Mapa final'!$R$122),"")</f>
        <v/>
      </c>
      <c r="L245" s="232" t="str">
        <f>IF(AND('Mapa final'!$AB$123="Muy Baja",'Mapa final'!$AD$123="Moderado"),CONCATENATE("R40C",'Mapa final'!$R$123),"")</f>
        <v/>
      </c>
      <c r="M245" s="230" t="str">
        <f ca="1">IF(AND('Mapa final'!$AB$121="Muy Baja",'Mapa final'!$AD$121="Moderado"),CONCATENATE("R41C",'Mapa final'!$R$121),"")</f>
        <v/>
      </c>
      <c r="N245" s="231" t="str">
        <f>IF(AND('Mapa final'!$AB$122="Muy Baja",'Mapa final'!$AD$122="Moderado"),CONCATENATE("R40C",'Mapa final'!$R$122),"")</f>
        <v/>
      </c>
      <c r="O245" s="232" t="str">
        <f>IF(AND('Mapa final'!$AB$123="Muy Baja",'Mapa final'!$AD$123="Moderado"),CONCATENATE("R40C",'Mapa final'!$R$123),"")</f>
        <v/>
      </c>
      <c r="P245" s="221" t="str">
        <f ca="1">IF(AND('Mapa final'!$AB$121="Muy Baja",'Mapa final'!$AD$121="Moderado"),CONCATENATE("R41C",'Mapa final'!$R$121),"")</f>
        <v/>
      </c>
      <c r="Q245" s="222" t="str">
        <f>IF(AND('Mapa final'!$AB$122="Muy Baja",'Mapa final'!$AD$122="Moderado"),CONCATENATE("R40C",'Mapa final'!$R$122),"")</f>
        <v/>
      </c>
      <c r="R245" s="223" t="str">
        <f>IF(AND('Mapa final'!$AB$123="Muy Baja",'Mapa final'!$AD$123="Moderado"),CONCATENATE("R40C",'Mapa final'!$R$123),"")</f>
        <v/>
      </c>
      <c r="S245" s="87" t="str">
        <f ca="1">IF(AND('Mapa final'!$AB$121="Muy Baja",'Mapa final'!$AD$121="Mayor"),CONCATENATE("R41C",'Mapa final'!$R$121),"")</f>
        <v/>
      </c>
      <c r="T245" s="40" t="str">
        <f>IF(AND('Mapa final'!$AB$122="Muy Baja",'Mapa final'!$AD$122="Mayor"),CONCATENATE("R40C",'Mapa final'!$R$122),"")</f>
        <v/>
      </c>
      <c r="U245" s="88" t="str">
        <f>IF(AND('Mapa final'!$AB$123="Muy Baja",'Mapa final'!$AD$123="Mayor"),CONCATENATE("R40C",'Mapa final'!$R$123),"")</f>
        <v/>
      </c>
      <c r="V245" s="215" t="str">
        <f ca="1">IF(AND('Mapa final'!$AB$121="Muy Baja",'Mapa final'!$AD$121="Catastrófico"),CONCATENATE("R41C",'Mapa final'!$R$121),"")</f>
        <v/>
      </c>
      <c r="W245" s="216" t="str">
        <f>IF(AND('Mapa final'!$AB$122="Muy Baja",'Mapa final'!$AD$122="Catastrófico"),CONCATENATE("R40C",'Mapa final'!$R$122),"")</f>
        <v/>
      </c>
      <c r="X245" s="217" t="str">
        <f>IF(AND('Mapa final'!$AB$123="Muy Baja",'Mapa final'!$AD$123="Catastrófico"),CONCATENATE("R40C",'Mapa final'!$R$123),"")</f>
        <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309"/>
      <c r="C246" s="310"/>
      <c r="D246" s="311"/>
      <c r="E246" s="284"/>
      <c r="F246" s="279"/>
      <c r="G246" s="279"/>
      <c r="H246" s="279"/>
      <c r="I246" s="316"/>
      <c r="J246" s="230" t="str">
        <f ca="1">IF(AND('Mapa final'!$AB$124="Muy Baja",'Mapa final'!$AD$124="Moderado"),CONCATENATE("R42C",'Mapa final'!$R$124),"")</f>
        <v/>
      </c>
      <c r="K246" s="231" t="str">
        <f>IF(AND('Mapa final'!$AB$125="Muy Baja",'Mapa final'!$AD$125="Moderado"),CONCATENATE("R41C",'Mapa final'!$R$125),"")</f>
        <v/>
      </c>
      <c r="L246" s="232" t="str">
        <f>IF(AND('Mapa final'!$AB$126="Muy Baja",'Mapa final'!$AD$126="Moderado"),CONCATENATE("R41C",'Mapa final'!$R$126),"")</f>
        <v/>
      </c>
      <c r="M246" s="230" t="str">
        <f ca="1">IF(AND('Mapa final'!$AB$124="Muy Baja",'Mapa final'!$AD$124="Moderado"),CONCATENATE("R42C",'Mapa final'!$R$124),"")</f>
        <v/>
      </c>
      <c r="N246" s="231" t="str">
        <f>IF(AND('Mapa final'!$AB$125="Muy Baja",'Mapa final'!$AD$125="Moderado"),CONCATENATE("R41C",'Mapa final'!$R$125),"")</f>
        <v/>
      </c>
      <c r="O246" s="232" t="str">
        <f>IF(AND('Mapa final'!$AB$126="Muy Baja",'Mapa final'!$AD$126="Moderado"),CONCATENATE("R41C",'Mapa final'!$R$126),"")</f>
        <v/>
      </c>
      <c r="P246" s="221" t="str">
        <f ca="1">IF(AND('Mapa final'!$AB$124="Muy Baja",'Mapa final'!$AD$124="Moderado"),CONCATENATE("R42C",'Mapa final'!$R$124),"")</f>
        <v/>
      </c>
      <c r="Q246" s="222" t="str">
        <f>IF(AND('Mapa final'!$AB$125="Muy Baja",'Mapa final'!$AD$125="Moderado"),CONCATENATE("R41C",'Mapa final'!$R$125),"")</f>
        <v/>
      </c>
      <c r="R246" s="223" t="str">
        <f>IF(AND('Mapa final'!$AB$126="Muy Baja",'Mapa final'!$AD$126="Moderado"),CONCATENATE("R41C",'Mapa final'!$R$126),"")</f>
        <v/>
      </c>
      <c r="S246" s="87" t="str">
        <f ca="1">IF(AND('Mapa final'!$AB$124="Muy Baja",'Mapa final'!$AD$124="Mayor"),CONCATENATE("R42C",'Mapa final'!$R$124),"")</f>
        <v/>
      </c>
      <c r="T246" s="40" t="str">
        <f>IF(AND('Mapa final'!$AB$125="Muy Baja",'Mapa final'!$AD$125="Mayor"),CONCATENATE("R41C",'Mapa final'!$R$125),"")</f>
        <v/>
      </c>
      <c r="U246" s="88" t="str">
        <f>IF(AND('Mapa final'!$AB$126="Muy Baja",'Mapa final'!$AD$126="Mayor"),CONCATENATE("R41C",'Mapa final'!$R$126),"")</f>
        <v>R41C3</v>
      </c>
      <c r="V246" s="215" t="str">
        <f ca="1">IF(AND('Mapa final'!$AB$124="Muy Baja",'Mapa final'!$AD$124="Catastrófico"),CONCATENATE("R42C",'Mapa final'!$R$124),"")</f>
        <v/>
      </c>
      <c r="W246" s="216" t="str">
        <f>IF(AND('Mapa final'!$AB$125="Muy Baja",'Mapa final'!$AD$125="Catastrófico"),CONCATENATE("R41C",'Mapa final'!$R$125),"")</f>
        <v/>
      </c>
      <c r="X246" s="217" t="str">
        <f>IF(AND('Mapa final'!$AB$126="Muy Baja",'Mapa final'!$AD$126="Catastrófico"),CONCATENATE("R41C",'Mapa final'!$R$126),"")</f>
        <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309"/>
      <c r="C247" s="310"/>
      <c r="D247" s="311"/>
      <c r="E247" s="284"/>
      <c r="F247" s="279"/>
      <c r="G247" s="279"/>
      <c r="H247" s="279"/>
      <c r="I247" s="316"/>
      <c r="J247" s="230" t="str">
        <f ca="1">IF(AND('Mapa final'!$AB$127="Muy Baja",'Mapa final'!$AD$127="Moderado"),CONCATENATE("R43C",'Mapa final'!$R$127),"")</f>
        <v/>
      </c>
      <c r="K247" s="231" t="str">
        <f>IF(AND('Mapa final'!$AB$128="Muy Baja",'Mapa final'!$AD$128="Moderado"),CONCATENATE("R42C",'Mapa final'!$R$128),"")</f>
        <v/>
      </c>
      <c r="L247" s="232" t="str">
        <f>IF(AND('Mapa final'!$AB$129="Muy Baja",'Mapa final'!$AD$129="Moderado"),CONCATENATE("R42C",'Mapa final'!$R$129),"")</f>
        <v/>
      </c>
      <c r="M247" s="230" t="str">
        <f ca="1">IF(AND('Mapa final'!$AB$127="Muy Baja",'Mapa final'!$AD$127="Moderado"),CONCATENATE("R43C",'Mapa final'!$R$127),"")</f>
        <v/>
      </c>
      <c r="N247" s="231" t="str">
        <f>IF(AND('Mapa final'!$AB$128="Muy Baja",'Mapa final'!$AD$128="Moderado"),CONCATENATE("R42C",'Mapa final'!$R$128),"")</f>
        <v/>
      </c>
      <c r="O247" s="232" t="str">
        <f>IF(AND('Mapa final'!$AB$129="Muy Baja",'Mapa final'!$AD$129="Moderado"),CONCATENATE("R42C",'Mapa final'!$R$129),"")</f>
        <v/>
      </c>
      <c r="P247" s="221" t="str">
        <f ca="1">IF(AND('Mapa final'!$AB$127="Muy Baja",'Mapa final'!$AD$127="Moderado"),CONCATENATE("R43C",'Mapa final'!$R$127),"")</f>
        <v/>
      </c>
      <c r="Q247" s="222" t="str">
        <f>IF(AND('Mapa final'!$AB$128="Muy Baja",'Mapa final'!$AD$128="Moderado"),CONCATENATE("R42C",'Mapa final'!$R$128),"")</f>
        <v/>
      </c>
      <c r="R247" s="223" t="str">
        <f>IF(AND('Mapa final'!$AB$129="Muy Baja",'Mapa final'!$AD$129="Moderado"),CONCATENATE("R42C",'Mapa final'!$R$129),"")</f>
        <v/>
      </c>
      <c r="S247" s="87" t="str">
        <f ca="1">IF(AND('Mapa final'!$AB$127="Muy Baja",'Mapa final'!$AD$127="Mayor"),CONCATENATE("R43C",'Mapa final'!$R$127),"")</f>
        <v/>
      </c>
      <c r="T247" s="40" t="str">
        <f>IF(AND('Mapa final'!$AB$128="Muy Baja",'Mapa final'!$AD$128="Mayor"),CONCATENATE("R42C",'Mapa final'!$R$128),"")</f>
        <v/>
      </c>
      <c r="U247" s="88" t="str">
        <f>IF(AND('Mapa final'!$AB$129="Muy Baja",'Mapa final'!$AD$129="Mayor"),CONCATENATE("R42C",'Mapa final'!$R$129),"")</f>
        <v/>
      </c>
      <c r="V247" s="215" t="str">
        <f ca="1">IF(AND('Mapa final'!$AB$127="Muy Baja",'Mapa final'!$AD$127="Catastrófico"),CONCATENATE("R43C",'Mapa final'!$R$127),"")</f>
        <v/>
      </c>
      <c r="W247" s="216" t="str">
        <f>IF(AND('Mapa final'!$AB$128="Muy Baja",'Mapa final'!$AD$128="Catastrófico"),CONCATENATE("R42C",'Mapa final'!$R$128),"")</f>
        <v/>
      </c>
      <c r="X247" s="217" t="str">
        <f>IF(AND('Mapa final'!$AB$129="Muy Baja",'Mapa final'!$AD$129="Catastrófico"),CONCATENATE("R42C",'Mapa final'!$R$129),"")</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309"/>
      <c r="C248" s="310"/>
      <c r="D248" s="311"/>
      <c r="E248" s="284"/>
      <c r="F248" s="279"/>
      <c r="G248" s="279"/>
      <c r="H248" s="279"/>
      <c r="I248" s="316"/>
      <c r="J248" s="230" t="str">
        <f ca="1">IF(AND('Mapa final'!$AB$130="Muy Baja",'Mapa final'!$AD$130="Moderado"),CONCATENATE("R44C",'Mapa final'!$R$130),"")</f>
        <v/>
      </c>
      <c r="K248" s="231" t="str">
        <f>IF(AND('Mapa final'!$AB$131="Muy Baja",'Mapa final'!$AD$131="Moderado"),CONCATENATE("R43C",'Mapa final'!$R$131),"")</f>
        <v/>
      </c>
      <c r="L248" s="232" t="str">
        <f>IF(AND('Mapa final'!$AB$132="Muy Baja",'Mapa final'!$AD$132="Moderado"),CONCATENATE("R43C",'Mapa final'!$R$132),"")</f>
        <v/>
      </c>
      <c r="M248" s="230" t="str">
        <f ca="1">IF(AND('Mapa final'!$AB$130="Muy Baja",'Mapa final'!$AD$130="Moderado"),CONCATENATE("R44C",'Mapa final'!$R$130),"")</f>
        <v/>
      </c>
      <c r="N248" s="231" t="str">
        <f>IF(AND('Mapa final'!$AB$131="Muy Baja",'Mapa final'!$AD$131="Moderado"),CONCATENATE("R43C",'Mapa final'!$R$131),"")</f>
        <v/>
      </c>
      <c r="O248" s="232" t="str">
        <f>IF(AND('Mapa final'!$AB$132="Muy Baja",'Mapa final'!$AD$132="Moderado"),CONCATENATE("R43C",'Mapa final'!$R$132),"")</f>
        <v/>
      </c>
      <c r="P248" s="221" t="str">
        <f ca="1">IF(AND('Mapa final'!$AB$130="Muy Baja",'Mapa final'!$AD$130="Moderado"),CONCATENATE("R44C",'Mapa final'!$R$130),"")</f>
        <v/>
      </c>
      <c r="Q248" s="222" t="str">
        <f>IF(AND('Mapa final'!$AB$131="Muy Baja",'Mapa final'!$AD$131="Moderado"),CONCATENATE("R43C",'Mapa final'!$R$131),"")</f>
        <v/>
      </c>
      <c r="R248" s="223" t="str">
        <f>IF(AND('Mapa final'!$AB$132="Muy Baja",'Mapa final'!$AD$132="Moderado"),CONCATENATE("R43C",'Mapa final'!$R$132),"")</f>
        <v/>
      </c>
      <c r="S248" s="87" t="str">
        <f ca="1">IF(AND('Mapa final'!$AB$130="Muy Baja",'Mapa final'!$AD$130="Mayor"),CONCATENATE("R44C",'Mapa final'!$R$130),"")</f>
        <v/>
      </c>
      <c r="T248" s="40" t="str">
        <f>IF(AND('Mapa final'!$AB$131="Muy Baja",'Mapa final'!$AD$131="Mayor"),CONCATENATE("R43C",'Mapa final'!$R$131),"")</f>
        <v/>
      </c>
      <c r="U248" s="88" t="str">
        <f>IF(AND('Mapa final'!$AB$132="Muy Baja",'Mapa final'!$AD$132="Mayor"),CONCATENATE("R43C",'Mapa final'!$R$132),"")</f>
        <v/>
      </c>
      <c r="V248" s="215" t="str">
        <f ca="1">IF(AND('Mapa final'!$AB$130="Muy Baja",'Mapa final'!$AD$130="Catastrófico"),CONCATENATE("R44C",'Mapa final'!$R$130),"")</f>
        <v/>
      </c>
      <c r="W248" s="216" t="str">
        <f>IF(AND('Mapa final'!$AB$131="Muy Baja",'Mapa final'!$AD$131="Catastrófico"),CONCATENATE("R43C",'Mapa final'!$R$131),"")</f>
        <v/>
      </c>
      <c r="X248" s="217" t="str">
        <f>IF(AND('Mapa final'!$AB$132="Muy Baja",'Mapa final'!$AD$132="Catastrófico"),CONCATENATE("R43C",'Mapa final'!$R$132),"")</f>
        <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309"/>
      <c r="C249" s="310"/>
      <c r="D249" s="311"/>
      <c r="E249" s="284"/>
      <c r="F249" s="279"/>
      <c r="G249" s="279"/>
      <c r="H249" s="279"/>
      <c r="I249" s="316"/>
      <c r="J249" s="230" t="str">
        <f ca="1">IF(AND('Mapa final'!$AB$133="Muy Baja",'Mapa final'!$AD$133="Moderado"),CONCATENATE("R45C",'Mapa final'!$R$133),"")</f>
        <v/>
      </c>
      <c r="K249" s="231" t="str">
        <f>IF(AND('Mapa final'!$AB$134="Muy Baja",'Mapa final'!$AD$134="Moderado"),CONCATENATE("R44C",'Mapa final'!$R$134),"")</f>
        <v/>
      </c>
      <c r="L249" s="232" t="str">
        <f>IF(AND('Mapa final'!$AB$135="Muy Baja",'Mapa final'!$AD$135="Moderado"),CONCATENATE("R44C",'Mapa final'!$R$135),"")</f>
        <v/>
      </c>
      <c r="M249" s="230" t="str">
        <f ca="1">IF(AND('Mapa final'!$AB$133="Muy Baja",'Mapa final'!$AD$133="Moderado"),CONCATENATE("R45C",'Mapa final'!$R$133),"")</f>
        <v/>
      </c>
      <c r="N249" s="231" t="str">
        <f>IF(AND('Mapa final'!$AB$134="Muy Baja",'Mapa final'!$AD$134="Moderado"),CONCATENATE("R44C",'Mapa final'!$R$134),"")</f>
        <v/>
      </c>
      <c r="O249" s="232" t="str">
        <f>IF(AND('Mapa final'!$AB$135="Muy Baja",'Mapa final'!$AD$135="Moderado"),CONCATENATE("R44C",'Mapa final'!$R$135),"")</f>
        <v/>
      </c>
      <c r="P249" s="221" t="str">
        <f ca="1">IF(AND('Mapa final'!$AB$133="Muy Baja",'Mapa final'!$AD$133="Moderado"),CONCATENATE("R45C",'Mapa final'!$R$133),"")</f>
        <v/>
      </c>
      <c r="Q249" s="222" t="str">
        <f>IF(AND('Mapa final'!$AB$134="Muy Baja",'Mapa final'!$AD$134="Moderado"),CONCATENATE("R44C",'Mapa final'!$R$134),"")</f>
        <v/>
      </c>
      <c r="R249" s="223" t="str">
        <f>IF(AND('Mapa final'!$AB$135="Muy Baja",'Mapa final'!$AD$135="Moderado"),CONCATENATE("R44C",'Mapa final'!$R$135),"")</f>
        <v/>
      </c>
      <c r="S249" s="87" t="str">
        <f ca="1">IF(AND('Mapa final'!$AB$133="Muy Baja",'Mapa final'!$AD$133="Mayor"),CONCATENATE("R45C",'Mapa final'!$R$133),"")</f>
        <v/>
      </c>
      <c r="T249" s="40" t="str">
        <f>IF(AND('Mapa final'!$AB$134="Muy Baja",'Mapa final'!$AD$134="Mayor"),CONCATENATE("R44C",'Mapa final'!$R$134),"")</f>
        <v/>
      </c>
      <c r="U249" s="88" t="str">
        <f>IF(AND('Mapa final'!$AB$135="Muy Baja",'Mapa final'!$AD$135="Mayor"),CONCATENATE("R44C",'Mapa final'!$R$135),"")</f>
        <v/>
      </c>
      <c r="V249" s="215" t="str">
        <f ca="1">IF(AND('Mapa final'!$AB$133="Muy Baja",'Mapa final'!$AD$133="Catastrófico"),CONCATENATE("R45C",'Mapa final'!$R$133),"")</f>
        <v/>
      </c>
      <c r="W249" s="216" t="str">
        <f>IF(AND('Mapa final'!$AB$134="Muy Baja",'Mapa final'!$AD$134="Catastrófico"),CONCATENATE("R44C",'Mapa final'!$R$134),"")</f>
        <v/>
      </c>
      <c r="X249" s="217" t="str">
        <f>IF(AND('Mapa final'!$AB$135="Muy Baja",'Mapa final'!$AD$135="Catastrófico"),CONCATENATE("R44C",'Mapa final'!$R$135),"")</f>
        <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309"/>
      <c r="C250" s="310"/>
      <c r="D250" s="311"/>
      <c r="E250" s="284"/>
      <c r="F250" s="279"/>
      <c r="G250" s="279"/>
      <c r="H250" s="279"/>
      <c r="I250" s="316"/>
      <c r="J250" s="230" t="str">
        <f ca="1">IF(AND('Mapa final'!$AB$136="Muy Baja",'Mapa final'!$AD$136="Moderado"),CONCATENATE("R46C",'Mapa final'!$R$136),"")</f>
        <v/>
      </c>
      <c r="K250" s="231" t="str">
        <f>IF(AND('Mapa final'!$AB$137="Muy Baja",'Mapa final'!$AD$137="Moderado"),CONCATENATE("R45C",'Mapa final'!$R$137),"")</f>
        <v/>
      </c>
      <c r="L250" s="232" t="str">
        <f>IF(AND('Mapa final'!$AB$138="Muy Baja",'Mapa final'!$AD$138="Moderado"),CONCATENATE("R45C",'Mapa final'!$R$138),"")</f>
        <v/>
      </c>
      <c r="M250" s="230" t="str">
        <f ca="1">IF(AND('Mapa final'!$AB$136="Muy Baja",'Mapa final'!$AD$136="Moderado"),CONCATENATE("R46C",'Mapa final'!$R$136),"")</f>
        <v/>
      </c>
      <c r="N250" s="231" t="str">
        <f>IF(AND('Mapa final'!$AB$137="Muy Baja",'Mapa final'!$AD$137="Moderado"),CONCATENATE("R45C",'Mapa final'!$R$137),"")</f>
        <v/>
      </c>
      <c r="O250" s="232" t="str">
        <f>IF(AND('Mapa final'!$AB$138="Muy Baja",'Mapa final'!$AD$138="Moderado"),CONCATENATE("R45C",'Mapa final'!$R$138),"")</f>
        <v/>
      </c>
      <c r="P250" s="221" t="str">
        <f ca="1">IF(AND('Mapa final'!$AB$136="Muy Baja",'Mapa final'!$AD$136="Moderado"),CONCATENATE("R46C",'Mapa final'!$R$136),"")</f>
        <v/>
      </c>
      <c r="Q250" s="222" t="str">
        <f>IF(AND('Mapa final'!$AB$137="Muy Baja",'Mapa final'!$AD$137="Moderado"),CONCATENATE("R45C",'Mapa final'!$R$137),"")</f>
        <v/>
      </c>
      <c r="R250" s="223" t="str">
        <f>IF(AND('Mapa final'!$AB$138="Muy Baja",'Mapa final'!$AD$138="Moderado"),CONCATENATE("R45C",'Mapa final'!$R$138),"")</f>
        <v/>
      </c>
      <c r="S250" s="87" t="str">
        <f ca="1">IF(AND('Mapa final'!$AB$136="Muy Baja",'Mapa final'!$AD$136="Mayor"),CONCATENATE("R46C",'Mapa final'!$R$136),"")</f>
        <v/>
      </c>
      <c r="T250" s="40" t="str">
        <f>IF(AND('Mapa final'!$AB$137="Muy Baja",'Mapa final'!$AD$137="Mayor"),CONCATENATE("R45C",'Mapa final'!$R$137),"")</f>
        <v/>
      </c>
      <c r="U250" s="88" t="str">
        <f>IF(AND('Mapa final'!$AB$138="Muy Baja",'Mapa final'!$AD$138="Mayor"),CONCATENATE("R45C",'Mapa final'!$R$138),"")</f>
        <v/>
      </c>
      <c r="V250" s="215" t="str">
        <f ca="1">IF(AND('Mapa final'!$AB$136="Muy Baja",'Mapa final'!$AD$136="Catastrófico"),CONCATENATE("R46C",'Mapa final'!$R$136),"")</f>
        <v/>
      </c>
      <c r="W250" s="216" t="str">
        <f>IF(AND('Mapa final'!$AB$137="Muy Baja",'Mapa final'!$AD$137="Catastrófico"),CONCATENATE("R45C",'Mapa final'!$R$137),"")</f>
        <v/>
      </c>
      <c r="X250" s="217" t="str">
        <f>IF(AND('Mapa final'!$AB$138="Muy Baja",'Mapa final'!$AD$138="Catastrófico"),CONCATENATE("R45C",'Mapa final'!$R$138),"")</f>
        <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309"/>
      <c r="C251" s="310"/>
      <c r="D251" s="311"/>
      <c r="E251" s="284"/>
      <c r="F251" s="279"/>
      <c r="G251" s="279"/>
      <c r="H251" s="279"/>
      <c r="I251" s="316"/>
      <c r="J251" s="230" t="str">
        <f ca="1">IF(AND('Mapa final'!$AB$139="Muy Baja",'Mapa final'!$AD$139="Moderado"),CONCATENATE("R47C",'Mapa final'!$R$139),"")</f>
        <v/>
      </c>
      <c r="K251" s="231" t="str">
        <f>IF(AND('Mapa final'!$AB$140="Muy Baja",'Mapa final'!$AD$140="Moderado"),CONCATENATE("R46C",'Mapa final'!$R$140),"")</f>
        <v/>
      </c>
      <c r="L251" s="232" t="str">
        <f>IF(AND('Mapa final'!$AB$141="Muy Baja",'Mapa final'!$AD$141="Moderado"),CONCATENATE("R46C",'Mapa final'!$R$141),"")</f>
        <v/>
      </c>
      <c r="M251" s="230" t="str">
        <f ca="1">IF(AND('Mapa final'!$AB$139="Muy Baja",'Mapa final'!$AD$139="Moderado"),CONCATENATE("R47C",'Mapa final'!$R$139),"")</f>
        <v/>
      </c>
      <c r="N251" s="231" t="str">
        <f>IF(AND('Mapa final'!$AB$140="Muy Baja",'Mapa final'!$AD$140="Moderado"),CONCATENATE("R46C",'Mapa final'!$R$140),"")</f>
        <v/>
      </c>
      <c r="O251" s="232" t="str">
        <f>IF(AND('Mapa final'!$AB$141="Muy Baja",'Mapa final'!$AD$141="Moderado"),CONCATENATE("R46C",'Mapa final'!$R$141),"")</f>
        <v/>
      </c>
      <c r="P251" s="221" t="str">
        <f ca="1">IF(AND('Mapa final'!$AB$139="Muy Baja",'Mapa final'!$AD$139="Moderado"),CONCATENATE("R47C",'Mapa final'!$R$139),"")</f>
        <v/>
      </c>
      <c r="Q251" s="222" t="str">
        <f>IF(AND('Mapa final'!$AB$140="Muy Baja",'Mapa final'!$AD$140="Moderado"),CONCATENATE("R46C",'Mapa final'!$R$140),"")</f>
        <v/>
      </c>
      <c r="R251" s="223" t="str">
        <f>IF(AND('Mapa final'!$AB$141="Muy Baja",'Mapa final'!$AD$141="Moderado"),CONCATENATE("R46C",'Mapa final'!$R$141),"")</f>
        <v/>
      </c>
      <c r="S251" s="87" t="str">
        <f ca="1">IF(AND('Mapa final'!$AB$139="Muy Baja",'Mapa final'!$AD$139="Mayor"),CONCATENATE("R47C",'Mapa final'!$R$139),"")</f>
        <v/>
      </c>
      <c r="T251" s="40" t="str">
        <f>IF(AND('Mapa final'!$AB$140="Muy Baja",'Mapa final'!$AD$140="Mayor"),CONCATENATE("R46C",'Mapa final'!$R$140),"")</f>
        <v/>
      </c>
      <c r="U251" s="88" t="str">
        <f>IF(AND('Mapa final'!$AB$141="Muy Baja",'Mapa final'!$AD$141="Mayor"),CONCATENATE("R46C",'Mapa final'!$R$141),"")</f>
        <v/>
      </c>
      <c r="V251" s="215" t="str">
        <f ca="1">IF(AND('Mapa final'!$AB$139="Muy Baja",'Mapa final'!$AD$139="Catastrófico"),CONCATENATE("R47C",'Mapa final'!$R$139),"")</f>
        <v/>
      </c>
      <c r="W251" s="216" t="str">
        <f>IF(AND('Mapa final'!$AB$140="Muy Baja",'Mapa final'!$AD$140="Catastrófico"),CONCATENATE("R46C",'Mapa final'!$R$140),"")</f>
        <v/>
      </c>
      <c r="X251" s="217" t="str">
        <f>IF(AND('Mapa final'!$AB$141="Muy Baja",'Mapa final'!$AD$141="Catastrófico"),CONCATENATE("R46C",'Mapa final'!$R$141),"")</f>
        <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309"/>
      <c r="C252" s="310"/>
      <c r="D252" s="311"/>
      <c r="E252" s="284"/>
      <c r="F252" s="279"/>
      <c r="G252" s="279"/>
      <c r="H252" s="279"/>
      <c r="I252" s="316"/>
      <c r="J252" s="230" t="str">
        <f ca="1">IF(AND('Mapa final'!$AB$142="Muy Baja",'Mapa final'!$AD$142="Moderado"),CONCATENATE("R48C",'Mapa final'!$R$142),"")</f>
        <v/>
      </c>
      <c r="K252" s="231" t="str">
        <f>IF(AND('Mapa final'!$AB$143="Muy Baja",'Mapa final'!$AD$143="Moderado"),CONCATENATE("R47C",'Mapa final'!$R$143),"")</f>
        <v/>
      </c>
      <c r="L252" s="232" t="str">
        <f>IF(AND('Mapa final'!$AB$144="Muy Baja",'Mapa final'!$AD$144="Moderado"),CONCATENATE("R47C",'Mapa final'!$R$144),"")</f>
        <v/>
      </c>
      <c r="M252" s="230" t="str">
        <f ca="1">IF(AND('Mapa final'!$AB$142="Muy Baja",'Mapa final'!$AD$142="Moderado"),CONCATENATE("R48C",'Mapa final'!$R$142),"")</f>
        <v/>
      </c>
      <c r="N252" s="231" t="str">
        <f>IF(AND('Mapa final'!$AB$143="Muy Baja",'Mapa final'!$AD$143="Moderado"),CONCATENATE("R47C",'Mapa final'!$R$143),"")</f>
        <v/>
      </c>
      <c r="O252" s="232" t="str">
        <f>IF(AND('Mapa final'!$AB$144="Muy Baja",'Mapa final'!$AD$144="Moderado"),CONCATENATE("R47C",'Mapa final'!$R$144),"")</f>
        <v/>
      </c>
      <c r="P252" s="221" t="str">
        <f ca="1">IF(AND('Mapa final'!$AB$142="Muy Baja",'Mapa final'!$AD$142="Moderado"),CONCATENATE("R48C",'Mapa final'!$R$142),"")</f>
        <v/>
      </c>
      <c r="Q252" s="222" t="str">
        <f>IF(AND('Mapa final'!$AB$143="Muy Baja",'Mapa final'!$AD$143="Moderado"),CONCATENATE("R47C",'Mapa final'!$R$143),"")</f>
        <v/>
      </c>
      <c r="R252" s="223" t="str">
        <f>IF(AND('Mapa final'!$AB$144="Muy Baja",'Mapa final'!$AD$144="Moderado"),CONCATENATE("R47C",'Mapa final'!$R$144),"")</f>
        <v/>
      </c>
      <c r="S252" s="87" t="str">
        <f ca="1">IF(AND('Mapa final'!$AB$142="Muy Baja",'Mapa final'!$AD$142="Mayor"),CONCATENATE("R48C",'Mapa final'!$R$142),"")</f>
        <v/>
      </c>
      <c r="T252" s="40" t="str">
        <f>IF(AND('Mapa final'!$AB$143="Muy Baja",'Mapa final'!$AD$143="Mayor"),CONCATENATE("R47C",'Mapa final'!$R$143),"")</f>
        <v/>
      </c>
      <c r="U252" s="88" t="str">
        <f>IF(AND('Mapa final'!$AB$144="Muy Baja",'Mapa final'!$AD$144="Mayor"),CONCATENATE("R47C",'Mapa final'!$R$144),"")</f>
        <v/>
      </c>
      <c r="V252" s="215" t="str">
        <f ca="1">IF(AND('Mapa final'!$AB$142="Muy Baja",'Mapa final'!$AD$142="Catastrófico"),CONCATENATE("R48C",'Mapa final'!$R$142),"")</f>
        <v/>
      </c>
      <c r="W252" s="216" t="str">
        <f>IF(AND('Mapa final'!$AB$143="Muy Baja",'Mapa final'!$AD$143="Catastrófico"),CONCATENATE("R47C",'Mapa final'!$R$143),"")</f>
        <v/>
      </c>
      <c r="X252" s="217" t="str">
        <f>IF(AND('Mapa final'!$AB$144="Muy Baja",'Mapa final'!$AD$144="Catastrófico"),CONCATENATE("R47C",'Mapa final'!$R$144),"")</f>
        <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309"/>
      <c r="C253" s="310"/>
      <c r="D253" s="311"/>
      <c r="E253" s="284"/>
      <c r="F253" s="279"/>
      <c r="G253" s="279"/>
      <c r="H253" s="279"/>
      <c r="I253" s="316"/>
      <c r="J253" s="230" t="str">
        <f>IF(AND('Mapa final'!$AB$145="Muy Baja",'Mapa final'!$AD$145="Moderado"),CONCATENATE("R49C",'Mapa final'!$R$145),"")</f>
        <v/>
      </c>
      <c r="K253" s="231" t="str">
        <f>IF(AND('Mapa final'!$AB$146="Muy Baja",'Mapa final'!$AD$146="Moderado"),CONCATENATE("R48C",'Mapa final'!$R$146),"")</f>
        <v/>
      </c>
      <c r="L253" s="232" t="str">
        <f>IF(AND('Mapa final'!$AB$147="Muy Baja",'Mapa final'!$AD$147="Moderado"),CONCATENATE("R48C",'Mapa final'!$R$147),"")</f>
        <v/>
      </c>
      <c r="M253" s="230" t="str">
        <f>IF(AND('Mapa final'!$AB$145="Muy Baja",'Mapa final'!$AD$145="Moderado"),CONCATENATE("R49C",'Mapa final'!$R$145),"")</f>
        <v/>
      </c>
      <c r="N253" s="231" t="str">
        <f>IF(AND('Mapa final'!$AB$146="Muy Baja",'Mapa final'!$AD$146="Moderado"),CONCATENATE("R48C",'Mapa final'!$R$146),"")</f>
        <v/>
      </c>
      <c r="O253" s="232" t="str">
        <f>IF(AND('Mapa final'!$AB$147="Muy Baja",'Mapa final'!$AD$147="Moderado"),CONCATENATE("R48C",'Mapa final'!$R$147),"")</f>
        <v/>
      </c>
      <c r="P253" s="221" t="str">
        <f>IF(AND('Mapa final'!$AB$145="Muy Baja",'Mapa final'!$AD$145="Moderado"),CONCATENATE("R49C",'Mapa final'!$R$145),"")</f>
        <v/>
      </c>
      <c r="Q253" s="222" t="str">
        <f>IF(AND('Mapa final'!$AB$146="Muy Baja",'Mapa final'!$AD$146="Moderado"),CONCATENATE("R48C",'Mapa final'!$R$146),"")</f>
        <v/>
      </c>
      <c r="R253" s="223" t="str">
        <f>IF(AND('Mapa final'!$AB$147="Muy Baja",'Mapa final'!$AD$147="Moderado"),CONCATENATE("R48C",'Mapa final'!$R$147),"")</f>
        <v/>
      </c>
      <c r="S253" s="87" t="str">
        <f>IF(AND('Mapa final'!$AB$145="Muy Baja",'Mapa final'!$AD$145="Mayor"),CONCATENATE("R49C",'Mapa final'!$R$145),"")</f>
        <v/>
      </c>
      <c r="T253" s="40" t="str">
        <f>IF(AND('Mapa final'!$AB$146="Muy Baja",'Mapa final'!$AD$146="Mayor"),CONCATENATE("R48C",'Mapa final'!$R$146),"")</f>
        <v/>
      </c>
      <c r="U253" s="88" t="str">
        <f>IF(AND('Mapa final'!$AB$147="Muy Baja",'Mapa final'!$AD$147="Mayor"),CONCATENATE("R48C",'Mapa final'!$R$147),"")</f>
        <v/>
      </c>
      <c r="V253" s="215" t="str">
        <f>IF(AND('Mapa final'!$AB$145="Muy Baja",'Mapa final'!$AD$145="Catastrófico"),CONCATENATE("R49C",'Mapa final'!$R$145),"")</f>
        <v/>
      </c>
      <c r="W253" s="216" t="str">
        <f>IF(AND('Mapa final'!$AB$146="Muy Baja",'Mapa final'!$AD$146="Catastrófico"),CONCATENATE("R48C",'Mapa final'!$R$146),"")</f>
        <v/>
      </c>
      <c r="X253" s="217" t="str">
        <f>IF(AND('Mapa final'!$AB$147="Muy Baja",'Mapa final'!$AD$147="Catastrófico"),CONCATENATE("R48C",'Mapa final'!$R$147),"")</f>
        <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309"/>
      <c r="C254" s="310"/>
      <c r="D254" s="311"/>
      <c r="E254" s="284"/>
      <c r="F254" s="279"/>
      <c r="G254" s="279"/>
      <c r="H254" s="279"/>
      <c r="I254" s="316"/>
      <c r="J254" s="230" t="str">
        <f>IF(AND('Mapa final'!$AB$148="Muy Baja",'Mapa final'!$AD$148="Moderado"),CONCATENATE("R49C",'Mapa final'!$R$148),"")</f>
        <v/>
      </c>
      <c r="K254" s="231" t="str">
        <f>IF(AND('Mapa final'!$AB$149="Muy Baja",'Mapa final'!$AD$149="Moderado"),CONCATENATE("R49C",'Mapa final'!$R$149),"")</f>
        <v/>
      </c>
      <c r="L254" s="232" t="str">
        <f>IF(AND('Mapa final'!$AB$150="Muy Baja",'Mapa final'!$AD$150="Moderado"),CONCATENATE("R49C",'Mapa final'!$R$150),"")</f>
        <v/>
      </c>
      <c r="M254" s="230" t="str">
        <f>IF(AND('Mapa final'!$AB$148="Muy Baja",'Mapa final'!$AD$148="Moderado"),CONCATENATE("R49C",'Mapa final'!$R$148),"")</f>
        <v/>
      </c>
      <c r="N254" s="231" t="str">
        <f>IF(AND('Mapa final'!$AB$149="Muy Baja",'Mapa final'!$AD$149="Moderado"),CONCATENATE("R49C",'Mapa final'!$R$149),"")</f>
        <v/>
      </c>
      <c r="O254" s="232" t="str">
        <f>IF(AND('Mapa final'!$AB$150="Muy Baja",'Mapa final'!$AD$150="Moderado"),CONCATENATE("R49C",'Mapa final'!$R$150),"")</f>
        <v/>
      </c>
      <c r="P254" s="221" t="str">
        <f>IF(AND('Mapa final'!$AB$148="Muy Baja",'Mapa final'!$AD$148="Moderado"),CONCATENATE("R49C",'Mapa final'!$R$148),"")</f>
        <v/>
      </c>
      <c r="Q254" s="222" t="str">
        <f>IF(AND('Mapa final'!$AB$149="Muy Baja",'Mapa final'!$AD$149="Moderado"),CONCATENATE("R49C",'Mapa final'!$R$149),"")</f>
        <v/>
      </c>
      <c r="R254" s="223" t="str">
        <f>IF(AND('Mapa final'!$AB$150="Muy Baja",'Mapa final'!$AD$150="Moderado"),CONCATENATE("R49C",'Mapa final'!$R$150),"")</f>
        <v/>
      </c>
      <c r="S254" s="87" t="str">
        <f>IF(AND('Mapa final'!$AB$148="Muy Baja",'Mapa final'!$AD$148="Mayor"),CONCATENATE("R49C",'Mapa final'!$R$148),"")</f>
        <v/>
      </c>
      <c r="T254" s="40" t="str">
        <f>IF(AND('Mapa final'!$AB$149="Muy Baja",'Mapa final'!$AD$149="Mayor"),CONCATENATE("R49C",'Mapa final'!$R$149),"")</f>
        <v/>
      </c>
      <c r="U254" s="88" t="str">
        <f>IF(AND('Mapa final'!$AB$150="Muy Baja",'Mapa final'!$AD$150="Mayor"),CONCATENATE("R49C",'Mapa final'!$R$150),"")</f>
        <v/>
      </c>
      <c r="V254" s="215" t="str">
        <f>IF(AND('Mapa final'!$AB$148="Muy Baja",'Mapa final'!$AD$148="Catastrófico"),CONCATENATE("R49C",'Mapa final'!$R$148),"")</f>
        <v/>
      </c>
      <c r="W254" s="216" t="str">
        <f>IF(AND('Mapa final'!$AB$149="Muy Baja",'Mapa final'!$AD$149="Catastrófico"),CONCATENATE("R49C",'Mapa final'!$R$149),"")</f>
        <v/>
      </c>
      <c r="X254" s="217" t="str">
        <f>IF(AND('Mapa final'!$AB$150="Muy Baja",'Mapa final'!$AD$150="Catastrófico"),CONCATENATE("R49C",'Mapa final'!$R$150),"")</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312"/>
      <c r="C255" s="313"/>
      <c r="D255" s="314"/>
      <c r="E255" s="317"/>
      <c r="F255" s="318"/>
      <c r="G255" s="318"/>
      <c r="H255" s="318"/>
      <c r="I255" s="319"/>
      <c r="J255" s="233" t="str">
        <f>IF(AND('Mapa final'!$AB$151="Muy Baja",'Mapa final'!$AD$151="Moderado"),CONCATENATE("R50C",'Mapa final'!$R$151),"")</f>
        <v/>
      </c>
      <c r="K255" s="234" t="str">
        <f>IF(AND('Mapa final'!$AB$152="Muy Baja",'Mapa final'!$AD$152="Moderado"),CONCATENATE("R50C",'Mapa final'!$R$152),"")</f>
        <v/>
      </c>
      <c r="L255" s="235" t="str">
        <f>IF(AND('Mapa final'!$AB$153="Muy Baja",'Mapa final'!$AD$153="Moderado"),CONCATENATE("R50C",'Mapa final'!$R$153),"")</f>
        <v/>
      </c>
      <c r="M255" s="233" t="str">
        <f>IF(AND('Mapa final'!$AB$151="Muy Baja",'Mapa final'!$AD$151="Moderado"),CONCATENATE("R50C",'Mapa final'!$R$151),"")</f>
        <v/>
      </c>
      <c r="N255" s="234" t="str">
        <f>IF(AND('Mapa final'!$AB$152="Muy Baja",'Mapa final'!$AD$152="Moderado"),CONCATENATE("R50C",'Mapa final'!$R$152),"")</f>
        <v/>
      </c>
      <c r="O255" s="235" t="str">
        <f>IF(AND('Mapa final'!$AB$153="Muy Baja",'Mapa final'!$AD$153="Moderado"),CONCATENATE("R50C",'Mapa final'!$R$153),"")</f>
        <v/>
      </c>
      <c r="P255" s="224" t="str">
        <f>IF(AND('Mapa final'!$AB$151="Muy Baja",'Mapa final'!$AD$151="Moderado"),CONCATENATE("R50C",'Mapa final'!$R$151),"")</f>
        <v/>
      </c>
      <c r="Q255" s="225" t="str">
        <f>IF(AND('Mapa final'!$AB$152="Muy Baja",'Mapa final'!$AD$152="Moderado"),CONCATENATE("R50C",'Mapa final'!$R$152),"")</f>
        <v/>
      </c>
      <c r="R255" s="226" t="str">
        <f>IF(AND('Mapa final'!$AB$153="Muy Baja",'Mapa final'!$AD$153="Moderado"),CONCATENATE("R50C",'Mapa final'!$R$153),"")</f>
        <v/>
      </c>
      <c r="S255" s="89" t="str">
        <f>IF(AND('Mapa final'!$AB$151="Muy Baja",'Mapa final'!$AD$151="Mayor"),CONCATENATE("R50C",'Mapa final'!$R$151),"")</f>
        <v/>
      </c>
      <c r="T255" s="90" t="str">
        <f>IF(AND('Mapa final'!$AB$152="Muy Baja",'Mapa final'!$AD$152="Mayor"),CONCATENATE("R50C",'Mapa final'!$R$152),"")</f>
        <v/>
      </c>
      <c r="U255" s="91" t="str">
        <f>IF(AND('Mapa final'!$AB$153="Muy Baja",'Mapa final'!$AD$153="Mayor"),CONCATENATE("R50C",'Mapa final'!$R$153),"")</f>
        <v/>
      </c>
      <c r="V255" s="236" t="str">
        <f>IF(AND('Mapa final'!$AB$151="Muy Baja",'Mapa final'!$AD$151="Catastrófico"),CONCATENATE("R50C",'Mapa final'!$R$151),"")</f>
        <v/>
      </c>
      <c r="W255" s="237" t="str">
        <f>IF(AND('Mapa final'!$AB$152="Muy Baja",'Mapa final'!$AD$152="Catastrófico"),CONCATENATE("R50C",'Mapa final'!$R$152),"")</f>
        <v/>
      </c>
      <c r="X255" s="238" t="str">
        <f>IF(AND('Mapa final'!$AB$153="Muy Baja",'Mapa final'!$AD$153="Catastrófico"),CONCATENATE("R50C",'Mapa final'!$R$153),"")</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278" t="s">
        <v>103</v>
      </c>
      <c r="K256" s="279"/>
      <c r="L256" s="279"/>
      <c r="M256" s="283" t="s">
        <v>102</v>
      </c>
      <c r="N256" s="279"/>
      <c r="O256" s="279"/>
      <c r="P256" s="283" t="s">
        <v>101</v>
      </c>
      <c r="Q256" s="279"/>
      <c r="R256" s="279"/>
      <c r="S256" s="283" t="s">
        <v>100</v>
      </c>
      <c r="T256" s="286"/>
      <c r="U256" s="279"/>
      <c r="V256" s="283" t="s">
        <v>99</v>
      </c>
      <c r="W256" s="279"/>
      <c r="X256" s="287"/>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280"/>
      <c r="K257" s="279"/>
      <c r="L257" s="279"/>
      <c r="M257" s="284"/>
      <c r="N257" s="279"/>
      <c r="O257" s="279"/>
      <c r="P257" s="284"/>
      <c r="Q257" s="279"/>
      <c r="R257" s="279"/>
      <c r="S257" s="284"/>
      <c r="T257" s="279"/>
      <c r="U257" s="279"/>
      <c r="V257" s="284"/>
      <c r="W257" s="279"/>
      <c r="X257" s="287"/>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280"/>
      <c r="K258" s="279"/>
      <c r="L258" s="279"/>
      <c r="M258" s="284"/>
      <c r="N258" s="279"/>
      <c r="O258" s="279"/>
      <c r="P258" s="284"/>
      <c r="Q258" s="279"/>
      <c r="R258" s="279"/>
      <c r="S258" s="284"/>
      <c r="T258" s="279"/>
      <c r="U258" s="279"/>
      <c r="V258" s="284"/>
      <c r="W258" s="279"/>
      <c r="X258" s="287"/>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280"/>
      <c r="K259" s="279"/>
      <c r="L259" s="279"/>
      <c r="M259" s="284"/>
      <c r="N259" s="279"/>
      <c r="O259" s="279"/>
      <c r="P259" s="284"/>
      <c r="Q259" s="279"/>
      <c r="R259" s="279"/>
      <c r="S259" s="284"/>
      <c r="T259" s="279"/>
      <c r="U259" s="279"/>
      <c r="V259" s="284"/>
      <c r="W259" s="279"/>
      <c r="X259" s="287"/>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280"/>
      <c r="K260" s="279"/>
      <c r="L260" s="279"/>
      <c r="M260" s="284"/>
      <c r="N260" s="279"/>
      <c r="O260" s="279"/>
      <c r="P260" s="284"/>
      <c r="Q260" s="279"/>
      <c r="R260" s="279"/>
      <c r="S260" s="284"/>
      <c r="T260" s="279"/>
      <c r="U260" s="279"/>
      <c r="V260" s="284"/>
      <c r="W260" s="279"/>
      <c r="X260" s="287"/>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281"/>
      <c r="K261" s="282"/>
      <c r="L261" s="282"/>
      <c r="M261" s="285"/>
      <c r="N261" s="282"/>
      <c r="O261" s="282"/>
      <c r="P261" s="285"/>
      <c r="Q261" s="282"/>
      <c r="R261" s="282"/>
      <c r="S261" s="285"/>
      <c r="T261" s="282"/>
      <c r="U261" s="282"/>
      <c r="V261" s="285"/>
      <c r="W261" s="282"/>
      <c r="X261" s="288"/>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M150"/>
  <sheetViews>
    <sheetView tabSelected="1" zoomScale="80" zoomScaleNormal="80" workbookViewId="0">
      <pane ySplit="6" topLeftCell="A7" activePane="bottomLeft" state="frozen"/>
      <selection activeCell="A6" sqref="A6"/>
      <selection pane="bottomLeft" activeCell="B5" sqref="B5:B6"/>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45.1406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8.85546875" style="1" customWidth="1"/>
    <col min="30" max="30" width="9.28515625" style="1" customWidth="1"/>
    <col min="31" max="31" width="9.42578125" style="1" customWidth="1"/>
    <col min="32" max="32" width="8.42578125" style="1" customWidth="1"/>
    <col min="33" max="33" width="7.28515625" style="1" customWidth="1"/>
    <col min="34" max="34" width="23" style="2" customWidth="1"/>
    <col min="35" max="35" width="18.85546875" style="1" customWidth="1"/>
    <col min="36" max="36" width="12.5703125" style="97" customWidth="1"/>
    <col min="37" max="37" width="16.140625" style="97" bestFit="1" customWidth="1"/>
    <col min="38" max="38" width="18.5703125" style="98" customWidth="1"/>
    <col min="39" max="39" width="21" style="2" customWidth="1"/>
    <col min="40" max="94" width="11.42578125" style="190" customWidth="1"/>
    <col min="95" max="16384" width="11.42578125" style="190"/>
  </cols>
  <sheetData>
    <row r="1" spans="1:39" ht="16.5" customHeight="1" x14ac:dyDescent="0.25">
      <c r="A1" s="389" t="s">
        <v>599</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1"/>
    </row>
    <row r="2" spans="1:39" ht="24" customHeight="1" x14ac:dyDescent="0.25">
      <c r="A2" s="392"/>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4"/>
    </row>
    <row r="3" spans="1:39"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5"/>
      <c r="AK3" s="95"/>
      <c r="AL3" s="96"/>
      <c r="AM3" s="21"/>
    </row>
    <row r="4" spans="1:39" x14ac:dyDescent="0.25">
      <c r="A4" s="395" t="s">
        <v>125</v>
      </c>
      <c r="B4" s="396"/>
      <c r="C4" s="396"/>
      <c r="D4" s="396"/>
      <c r="E4" s="396"/>
      <c r="F4" s="396"/>
      <c r="G4" s="396"/>
      <c r="H4" s="396"/>
      <c r="I4" s="396"/>
      <c r="J4" s="397"/>
      <c r="K4" s="395" t="s">
        <v>126</v>
      </c>
      <c r="L4" s="396"/>
      <c r="M4" s="396"/>
      <c r="N4" s="396"/>
      <c r="O4" s="396"/>
      <c r="P4" s="396"/>
      <c r="Q4" s="397"/>
      <c r="R4" s="395" t="s">
        <v>127</v>
      </c>
      <c r="S4" s="396"/>
      <c r="T4" s="396"/>
      <c r="U4" s="396"/>
      <c r="V4" s="396"/>
      <c r="W4" s="396"/>
      <c r="X4" s="396"/>
      <c r="Y4" s="396"/>
      <c r="Z4" s="397"/>
      <c r="AA4" s="395" t="s">
        <v>128</v>
      </c>
      <c r="AB4" s="396"/>
      <c r="AC4" s="396"/>
      <c r="AD4" s="396"/>
      <c r="AE4" s="396"/>
      <c r="AF4" s="396"/>
      <c r="AG4" s="397"/>
      <c r="AH4" s="395" t="s">
        <v>34</v>
      </c>
      <c r="AI4" s="396"/>
      <c r="AJ4" s="396"/>
      <c r="AK4" s="396"/>
      <c r="AL4" s="396"/>
      <c r="AM4" s="397"/>
    </row>
    <row r="5" spans="1:39" ht="16.5" customHeight="1" x14ac:dyDescent="0.25">
      <c r="A5" s="398" t="s">
        <v>0</v>
      </c>
      <c r="B5" s="371" t="s">
        <v>188</v>
      </c>
      <c r="C5" s="371" t="s">
        <v>189</v>
      </c>
      <c r="D5" s="371" t="s">
        <v>172</v>
      </c>
      <c r="E5" s="377" t="s">
        <v>2</v>
      </c>
      <c r="F5" s="371" t="s">
        <v>3</v>
      </c>
      <c r="G5" s="371" t="s">
        <v>38</v>
      </c>
      <c r="H5" s="400" t="s">
        <v>1</v>
      </c>
      <c r="I5" s="378" t="s">
        <v>44</v>
      </c>
      <c r="J5" s="371" t="s">
        <v>121</v>
      </c>
      <c r="K5" s="373" t="s">
        <v>33</v>
      </c>
      <c r="L5" s="374" t="s">
        <v>5</v>
      </c>
      <c r="M5" s="378" t="s">
        <v>80</v>
      </c>
      <c r="N5" s="378" t="s">
        <v>85</v>
      </c>
      <c r="O5" s="376" t="s">
        <v>39</v>
      </c>
      <c r="P5" s="374" t="s">
        <v>5</v>
      </c>
      <c r="Q5" s="371" t="s">
        <v>42</v>
      </c>
      <c r="R5" s="369" t="s">
        <v>11</v>
      </c>
      <c r="S5" s="368" t="s">
        <v>137</v>
      </c>
      <c r="T5" s="378" t="s">
        <v>12</v>
      </c>
      <c r="U5" s="368" t="s">
        <v>8</v>
      </c>
      <c r="V5" s="368"/>
      <c r="W5" s="368"/>
      <c r="X5" s="368"/>
      <c r="Y5" s="368"/>
      <c r="Z5" s="368"/>
      <c r="AA5" s="372" t="s">
        <v>124</v>
      </c>
      <c r="AB5" s="372" t="s">
        <v>40</v>
      </c>
      <c r="AC5" s="372" t="s">
        <v>5</v>
      </c>
      <c r="AD5" s="372" t="s">
        <v>41</v>
      </c>
      <c r="AE5" s="372" t="s">
        <v>5</v>
      </c>
      <c r="AF5" s="372" t="s">
        <v>43</v>
      </c>
      <c r="AG5" s="369" t="s">
        <v>29</v>
      </c>
      <c r="AH5" s="368" t="s">
        <v>190</v>
      </c>
      <c r="AI5" s="368" t="s">
        <v>204</v>
      </c>
      <c r="AJ5" s="368" t="s">
        <v>194</v>
      </c>
      <c r="AK5" s="368" t="s">
        <v>195</v>
      </c>
      <c r="AL5" s="368" t="s">
        <v>586</v>
      </c>
      <c r="AM5" s="368" t="s">
        <v>35</v>
      </c>
    </row>
    <row r="6" spans="1:39" s="191" customFormat="1" ht="58.5" customHeight="1" x14ac:dyDescent="0.25">
      <c r="A6" s="399"/>
      <c r="B6" s="368"/>
      <c r="C6" s="368"/>
      <c r="D6" s="368"/>
      <c r="E6" s="377"/>
      <c r="F6" s="368"/>
      <c r="G6" s="368"/>
      <c r="H6" s="377"/>
      <c r="I6" s="371"/>
      <c r="J6" s="368"/>
      <c r="K6" s="371"/>
      <c r="L6" s="375"/>
      <c r="M6" s="371"/>
      <c r="N6" s="371"/>
      <c r="O6" s="375"/>
      <c r="P6" s="375"/>
      <c r="Q6" s="368"/>
      <c r="R6" s="370"/>
      <c r="S6" s="368"/>
      <c r="T6" s="371"/>
      <c r="U6" s="4" t="s">
        <v>13</v>
      </c>
      <c r="V6" s="4" t="s">
        <v>17</v>
      </c>
      <c r="W6" s="4" t="s">
        <v>28</v>
      </c>
      <c r="X6" s="4" t="s">
        <v>18</v>
      </c>
      <c r="Y6" s="4" t="s">
        <v>21</v>
      </c>
      <c r="Z6" s="4" t="s">
        <v>24</v>
      </c>
      <c r="AA6" s="372"/>
      <c r="AB6" s="372"/>
      <c r="AC6" s="372"/>
      <c r="AD6" s="372"/>
      <c r="AE6" s="372"/>
      <c r="AF6" s="372"/>
      <c r="AG6" s="370"/>
      <c r="AH6" s="368"/>
      <c r="AI6" s="368"/>
      <c r="AJ6" s="368"/>
      <c r="AK6" s="368"/>
      <c r="AL6" s="368"/>
      <c r="AM6" s="368"/>
    </row>
    <row r="7" spans="1:39" s="136" customFormat="1" ht="167.25" customHeight="1" x14ac:dyDescent="0.25">
      <c r="A7" s="379">
        <v>1</v>
      </c>
      <c r="B7" s="380" t="s">
        <v>324</v>
      </c>
      <c r="C7" s="383" t="s">
        <v>369</v>
      </c>
      <c r="D7" s="383" t="s">
        <v>191</v>
      </c>
      <c r="E7" s="356" t="s">
        <v>118</v>
      </c>
      <c r="F7" s="356" t="s">
        <v>426</v>
      </c>
      <c r="G7" s="356" t="s">
        <v>427</v>
      </c>
      <c r="H7" s="351" t="s">
        <v>530</v>
      </c>
      <c r="I7" s="356" t="s">
        <v>115</v>
      </c>
      <c r="J7" s="358">
        <v>4</v>
      </c>
      <c r="K7" s="360" t="str">
        <f>IF(J7&lt;=0,"",IF(J7&lt;=2,"Muy Baja",IF(J7&lt;=24,"Baja",IF(J7&lt;=500,"Media",IF(J7&lt;=5000,"Alta","Muy Alta")))))</f>
        <v>Baja</v>
      </c>
      <c r="L7" s="363">
        <f>IF(K7="","",IF(K7="Muy Baja",0.2,IF(K7="Baja",0.4,IF(K7="Media",0.6,IF(K7="Alta",0.8,IF(K7="Muy Alta",1,))))))</f>
        <v>0.4</v>
      </c>
      <c r="M7" s="366" t="s">
        <v>478</v>
      </c>
      <c r="N7" s="102"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60" t="str">
        <f ca="1">IF(OR(N7='Tabla Impacto'!$C$11,N7='Tabla Impacto'!$D$11),"Leve",IF(OR(N7='Tabla Impacto'!$C$12,N7='Tabla Impacto'!$D$12),"Menor",IF(OR(N7='Tabla Impacto'!$C$13,N7='Tabla Impacto'!$D$13),"Moderado",IF(OR(N7='Tabla Impacto'!$C$14,N7='Tabla Impacto'!$D$14),"Mayor",IF(OR(N7='Tabla Impacto'!$C$15,N7='Tabla Impacto'!$D$15),"Catastrófico","")))))</f>
        <v>Moderado</v>
      </c>
      <c r="P7" s="363">
        <f ca="1">IF(O7="","",IF(O7="Leve",0.2,IF(O7="Menor",0.4,IF(O7="Moderado",0.6,IF(O7="Mayor",0.8,IF(O7="Catastrófico",1,))))))</f>
        <v>0.6</v>
      </c>
      <c r="Q7" s="353"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3">
        <v>1</v>
      </c>
      <c r="S7" s="83" t="s">
        <v>192</v>
      </c>
      <c r="T7" s="104" t="str">
        <f>IF(OR(U7="Preventivo",U7="Detectivo"),"Probabilidad",IF(U7="Correctivo","Impacto",""))</f>
        <v>Probabilidad</v>
      </c>
      <c r="U7" s="105" t="s">
        <v>14</v>
      </c>
      <c r="V7" s="105" t="s">
        <v>9</v>
      </c>
      <c r="W7" s="106" t="str">
        <f>IF(AND(U7="Preventivo",V7="Automático"),"50%",IF(AND(U7="Preventivo",V7="Manual"),"40%",IF(AND(U7="Detectivo",V7="Automático"),"40%",IF(AND(U7="Detectivo",V7="Manual"),"30%",IF(AND(U7="Correctivo",V7="Automático"),"35%",IF(AND(U7="Correctivo",V7="Manual"),"25%",""))))))</f>
        <v>40%</v>
      </c>
      <c r="X7" s="105" t="s">
        <v>19</v>
      </c>
      <c r="Y7" s="105" t="s">
        <v>22</v>
      </c>
      <c r="Z7" s="105" t="s">
        <v>110</v>
      </c>
      <c r="AA7" s="107">
        <f>IFERROR(IF(T7="Probabilidad",($L$7-(+$L$7*W7)),IF(T7="Impacto",$L$7,"")),"")</f>
        <v>0.24</v>
      </c>
      <c r="AB7" s="108" t="str">
        <f>IFERROR(IF(AA7="","",IF(AA7&lt;=0.2,"Muy Baja",IF(AA7&lt;=0.4,"Baja",IF(AA7&lt;=0.6,"Media",IF(AA7&lt;=0.8,"Alta","Muy Alta"))))),"")</f>
        <v>Baja</v>
      </c>
      <c r="AC7" s="109">
        <f>+AA7</f>
        <v>0.24</v>
      </c>
      <c r="AD7" s="108" t="str">
        <f ca="1">IFERROR(IF(AE7="","",IF(AE7&lt;=0.2,"Leve",IF(AE7&lt;=0.4,"Menor",IF(AE7&lt;=0.6,"Moderado",IF(AE7&lt;=0.8,"Mayor","Catastrófico"))))),"")</f>
        <v>Moderado</v>
      </c>
      <c r="AE7" s="109">
        <f ca="1">IFERROR(IF(T7="Impacto",($P$7-(+$P$7*W7)),IF(T7="Probabilidad",$P$7,"")),"")</f>
        <v>0.6</v>
      </c>
      <c r="AF7" s="110"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11" t="s">
        <v>122</v>
      </c>
      <c r="AH7" s="112" t="s">
        <v>529</v>
      </c>
      <c r="AI7" s="113" t="s">
        <v>203</v>
      </c>
      <c r="AJ7" s="114" t="s">
        <v>196</v>
      </c>
      <c r="AK7" s="114" t="s">
        <v>196</v>
      </c>
      <c r="AL7" s="83" t="s">
        <v>193</v>
      </c>
      <c r="AM7" s="113"/>
    </row>
    <row r="8" spans="1:39" s="136" customFormat="1" ht="167.25" customHeight="1" x14ac:dyDescent="0.25">
      <c r="A8" s="345"/>
      <c r="B8" s="381"/>
      <c r="C8" s="384"/>
      <c r="D8" s="385"/>
      <c r="E8" s="357"/>
      <c r="F8" s="357"/>
      <c r="G8" s="357"/>
      <c r="H8" s="352"/>
      <c r="I8" s="357"/>
      <c r="J8" s="359"/>
      <c r="K8" s="361"/>
      <c r="L8" s="364"/>
      <c r="M8" s="367"/>
      <c r="N8" s="115"/>
      <c r="O8" s="361"/>
      <c r="P8" s="364"/>
      <c r="Q8" s="354"/>
      <c r="R8" s="103">
        <v>2</v>
      </c>
      <c r="S8" s="83"/>
      <c r="T8" s="104" t="str">
        <f t="shared" ref="T8:T9" si="0">IF(OR(U8="Preventivo",U8="Detectivo"),"Probabilidad",IF(U8="Correctivo","Impacto",""))</f>
        <v/>
      </c>
      <c r="U8" s="105"/>
      <c r="V8" s="105"/>
      <c r="W8" s="106" t="str">
        <f t="shared" ref="W8" si="1">IF(AND(U8="Preventivo",V8="Automático"),"50%",IF(AND(U8="Preventivo",V8="Manual"),"40%",IF(AND(U8="Detectivo",V8="Automático"),"40%",IF(AND(U8="Detectivo",V8="Manual"),"30%",IF(AND(U8="Correctivo",V8="Automático"),"35%",IF(AND(U8="Correctivo",V8="Manual"),"25%",""))))))</f>
        <v/>
      </c>
      <c r="X8" s="105"/>
      <c r="Y8" s="105"/>
      <c r="Z8" s="105"/>
      <c r="AA8" s="107" t="str">
        <f>IFERROR(IF(T8="Probabilidad",(AA7-(+AA7*W8)),IF(T8="Impacto",$L$7,"")),"")</f>
        <v/>
      </c>
      <c r="AB8" s="108" t="str">
        <f t="shared" ref="AB8:AB9" si="2">IFERROR(IF(AA8="","",IF(AA8&lt;=0.2,"Muy Baja",IF(AA8&lt;=0.4,"Baja",IF(AA8&lt;=0.6,"Media",IF(AA8&lt;=0.8,"Alta","Muy Alta"))))),"")</f>
        <v/>
      </c>
      <c r="AC8" s="109" t="str">
        <f t="shared" ref="AC8:AC9" si="3">+AA8</f>
        <v/>
      </c>
      <c r="AD8" s="108" t="str">
        <f t="shared" ref="AD8:AD9" si="4">IFERROR(IF(AE8="","",IF(AE8&lt;=0.2,"Leve",IF(AE8&lt;=0.4,"Menor",IF(AE8&lt;=0.6,"Moderado",IF(AE8&lt;=0.8,"Mayor","Catastrófico"))))),"")</f>
        <v/>
      </c>
      <c r="AE8" s="109" t="str">
        <f t="shared" ref="AE8:AE9" si="5">IFERROR(IF(T8="Impacto",($P$7-(+$P$7*W8)),IF(T8="Probabilidad",$P$7,"")),"")</f>
        <v/>
      </c>
      <c r="AF8" s="110"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11"/>
      <c r="AH8" s="83"/>
      <c r="AI8" s="113"/>
      <c r="AJ8" s="114"/>
      <c r="AK8" s="114"/>
      <c r="AL8" s="83"/>
      <c r="AM8" s="113"/>
    </row>
    <row r="9" spans="1:39" s="136" customFormat="1" ht="167.25" customHeight="1" x14ac:dyDescent="0.25">
      <c r="A9" s="345"/>
      <c r="B9" s="382"/>
      <c r="C9" s="384"/>
      <c r="D9" s="385"/>
      <c r="E9" s="357"/>
      <c r="F9" s="357"/>
      <c r="G9" s="357"/>
      <c r="H9" s="352"/>
      <c r="I9" s="357"/>
      <c r="J9" s="359"/>
      <c r="K9" s="362"/>
      <c r="L9" s="365"/>
      <c r="M9" s="367"/>
      <c r="N9" s="115"/>
      <c r="O9" s="362"/>
      <c r="P9" s="365"/>
      <c r="Q9" s="355"/>
      <c r="R9" s="103">
        <v>3</v>
      </c>
      <c r="S9" s="83"/>
      <c r="T9" s="104" t="str">
        <f t="shared" si="0"/>
        <v/>
      </c>
      <c r="U9" s="105"/>
      <c r="V9" s="105"/>
      <c r="W9" s="106"/>
      <c r="X9" s="105"/>
      <c r="Y9" s="105"/>
      <c r="Z9" s="105"/>
      <c r="AA9" s="107" t="str">
        <f>IFERROR(IF(T9="Probabilidad",(AA8-(+AA8*W9)),IF(T9="Impacto",$L$7,"")),"")</f>
        <v/>
      </c>
      <c r="AB9" s="108" t="str">
        <f t="shared" si="2"/>
        <v/>
      </c>
      <c r="AC9" s="109" t="str">
        <f t="shared" si="3"/>
        <v/>
      </c>
      <c r="AD9" s="108" t="str">
        <f t="shared" si="4"/>
        <v/>
      </c>
      <c r="AE9" s="109" t="str">
        <f t="shared" si="5"/>
        <v/>
      </c>
      <c r="AF9" s="110" t="str">
        <f t="shared" si="6"/>
        <v/>
      </c>
      <c r="AG9" s="111"/>
      <c r="AH9" s="83"/>
      <c r="AI9" s="113"/>
      <c r="AJ9" s="114"/>
      <c r="AK9" s="114"/>
      <c r="AL9" s="83"/>
      <c r="AM9" s="113"/>
    </row>
    <row r="10" spans="1:39" s="136" customFormat="1" ht="151.5" customHeight="1" x14ac:dyDescent="0.25">
      <c r="A10" s="345">
        <f>1+A7</f>
        <v>2</v>
      </c>
      <c r="B10" s="380" t="s">
        <v>324</v>
      </c>
      <c r="C10" s="383" t="s">
        <v>369</v>
      </c>
      <c r="D10" s="383" t="s">
        <v>191</v>
      </c>
      <c r="E10" s="356" t="s">
        <v>120</v>
      </c>
      <c r="F10" s="407" t="s">
        <v>428</v>
      </c>
      <c r="G10" s="403" t="s">
        <v>429</v>
      </c>
      <c r="H10" s="405" t="s">
        <v>370</v>
      </c>
      <c r="I10" s="356" t="s">
        <v>325</v>
      </c>
      <c r="J10" s="358">
        <v>160</v>
      </c>
      <c r="K10" s="360" t="str">
        <f>IF(J10&lt;=0,"",IF(J10&lt;=2,"Muy Baja",IF(J10&lt;=24,"Baja",IF(J10&lt;=500,"Media",IF(J10&lt;=5000,"Alta","Muy Alta")))))</f>
        <v>Media</v>
      </c>
      <c r="L10" s="363">
        <f>IF(K10="","",IF(K10="Muy Baja",0.2,IF(K10="Baja",0.4,IF(K10="Media",0.6,IF(K10="Alta",0.8,IF(K10="Muy Alta",1,))))))</f>
        <v>0.6</v>
      </c>
      <c r="M10" s="366" t="s">
        <v>478</v>
      </c>
      <c r="N10" s="102"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60" t="str">
        <f ca="1">IF(OR(N10='Tabla Impacto'!$C$11,N10='Tabla Impacto'!$D$11),"Leve",IF(OR(N10='Tabla Impacto'!$C$12,N10='Tabla Impacto'!$D$12),"Menor",IF(OR(N10='Tabla Impacto'!$C$13,N10='Tabla Impacto'!$D$13),"Moderado",IF(OR(N10='Tabla Impacto'!$C$14,N10='Tabla Impacto'!$D$14),"Mayor",IF(OR(N10='Tabla Impacto'!$C$15,N10='Tabla Impacto'!$D$15),"Catastrófico","")))))</f>
        <v>Moderado</v>
      </c>
      <c r="P10" s="363">
        <f ca="1">IF(O10="","",IF(O10="Leve",0.2,IF(O10="Menor",0.4,IF(O10="Moderado",0.6,IF(O10="Mayor",0.8,IF(O10="Catastrófico",1,))))))</f>
        <v>0.6</v>
      </c>
      <c r="Q10" s="353"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3">
        <v>1</v>
      </c>
      <c r="S10" s="83" t="s">
        <v>197</v>
      </c>
      <c r="T10" s="104" t="str">
        <f t="shared" ref="T10:T13" si="7">IF(OR(U10="Preventivo",U10="Detectivo"),"Probabilidad",IF(U10="Correctivo","Impacto",""))</f>
        <v>Probabilidad</v>
      </c>
      <c r="U10" s="105" t="s">
        <v>14</v>
      </c>
      <c r="V10" s="105" t="s">
        <v>9</v>
      </c>
      <c r="W10" s="106" t="str">
        <f t="shared" ref="W10:W13" si="8">IF(AND(U10="Preventivo",V10="Automático"),"50%",IF(AND(U10="Preventivo",V10="Manual"),"40%",IF(AND(U10="Detectivo",V10="Automático"),"40%",IF(AND(U10="Detectivo",V10="Manual"),"30%",IF(AND(U10="Correctivo",V10="Automático"),"35%",IF(AND(U10="Correctivo",V10="Manual"),"25%",""))))))</f>
        <v>40%</v>
      </c>
      <c r="X10" s="105" t="s">
        <v>19</v>
      </c>
      <c r="Y10" s="105" t="s">
        <v>22</v>
      </c>
      <c r="Z10" s="105" t="s">
        <v>110</v>
      </c>
      <c r="AA10" s="107">
        <f t="shared" ref="AA10:AA13" si="9">IFERROR(IF(T10="Probabilidad",(L10-(+L10*W10)),IF(T10="Impacto",L10,"")),"")</f>
        <v>0.36</v>
      </c>
      <c r="AB10" s="108" t="str">
        <f t="shared" ref="AB10:AB13" si="10">IFERROR(IF(AA10="","",IF(AA10&lt;=0.2,"Muy Baja",IF(AA10&lt;=0.4,"Baja",IF(AA10&lt;=0.6,"Media",IF(AA10&lt;=0.8,"Alta","Muy Alta"))))),"")</f>
        <v>Baja</v>
      </c>
      <c r="AC10" s="109">
        <f t="shared" ref="AC10:AC13" si="11">+AA10</f>
        <v>0.36</v>
      </c>
      <c r="AD10" s="108" t="str">
        <f t="shared" ref="AD10:AD13" ca="1" si="12">IFERROR(IF(AE10="","",IF(AE10&lt;=0.2,"Leve",IF(AE10&lt;=0.4,"Menor",IF(AE10&lt;=0.6,"Moderado",IF(AE10&lt;=0.8,"Mayor","Catastrófico"))))),"")</f>
        <v>Moderado</v>
      </c>
      <c r="AE10" s="109">
        <f t="shared" ref="AE10:AE13" ca="1" si="13">IFERROR(IF(T10="Impacto",(P10-(+P10*W10)),IF(T10="Probabilidad",P10,"")),"")</f>
        <v>0.6</v>
      </c>
      <c r="AF10" s="110" t="str">
        <f t="shared" ref="AF10:AF13"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11" t="s">
        <v>122</v>
      </c>
      <c r="AH10" s="92" t="s">
        <v>371</v>
      </c>
      <c r="AI10" s="100" t="s">
        <v>198</v>
      </c>
      <c r="AJ10" s="116" t="s">
        <v>199</v>
      </c>
      <c r="AK10" s="116" t="s">
        <v>199</v>
      </c>
      <c r="AL10" s="92" t="s">
        <v>372</v>
      </c>
      <c r="AM10" s="113"/>
    </row>
    <row r="11" spans="1:39" s="136" customFormat="1" ht="151.5" customHeight="1" x14ac:dyDescent="0.25">
      <c r="A11" s="345"/>
      <c r="B11" s="381"/>
      <c r="C11" s="384"/>
      <c r="D11" s="385"/>
      <c r="E11" s="357"/>
      <c r="F11" s="357"/>
      <c r="G11" s="404"/>
      <c r="H11" s="406"/>
      <c r="I11" s="357"/>
      <c r="J11" s="359"/>
      <c r="K11" s="361"/>
      <c r="L11" s="364"/>
      <c r="M11" s="367"/>
      <c r="N11" s="115"/>
      <c r="O11" s="361"/>
      <c r="P11" s="364"/>
      <c r="Q11" s="354"/>
      <c r="R11" s="103">
        <v>2</v>
      </c>
      <c r="S11" s="83"/>
      <c r="T11" s="104" t="str">
        <f t="shared" ref="T11:T12" si="15">IF(OR(U11="Preventivo",U11="Detectivo"),"Probabilidad",IF(U11="Correctivo","Impacto",""))</f>
        <v/>
      </c>
      <c r="U11" s="105"/>
      <c r="V11" s="105"/>
      <c r="W11" s="106"/>
      <c r="X11" s="105"/>
      <c r="Y11" s="105"/>
      <c r="Z11" s="105"/>
      <c r="AA11" s="107" t="str">
        <f>IFERROR(IF(T11="Probabilidad",(AA10-(+AA10*W11)),IF(T11="Impacto",L10,"")),"")</f>
        <v/>
      </c>
      <c r="AB11" s="108" t="str">
        <f t="shared" ref="AB11:AB12" si="16">IFERROR(IF(AA11="","",IF(AA11&lt;=0.2,"Muy Baja",IF(AA11&lt;=0.4,"Baja",IF(AA11&lt;=0.6,"Media",IF(AA11&lt;=0.8,"Alta","Muy Alta"))))),"")</f>
        <v/>
      </c>
      <c r="AC11" s="109" t="str">
        <f t="shared" ref="AC11:AC12" si="17">+AA11</f>
        <v/>
      </c>
      <c r="AD11" s="108" t="str">
        <f t="shared" ref="AD11:AD12" si="18">IFERROR(IF(AE11="","",IF(AE11&lt;=0.2,"Leve",IF(AE11&lt;=0.4,"Menor",IF(AE11&lt;=0.6,"Moderado",IF(AE11&lt;=0.8,"Mayor","Catastrófico"))))),"")</f>
        <v/>
      </c>
      <c r="AE11" s="109" t="str">
        <f>IFERROR(IF(T11="Impacto",(P10-(+P10*W11)),IF(T11="Probabilidad",P10,"")),"")</f>
        <v/>
      </c>
      <c r="AF11" s="110"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11"/>
      <c r="AH11" s="92"/>
      <c r="AI11" s="100"/>
      <c r="AJ11" s="116"/>
      <c r="AK11" s="116"/>
      <c r="AL11" s="92"/>
      <c r="AM11" s="113"/>
    </row>
    <row r="12" spans="1:39" s="136" customFormat="1" ht="151.5" customHeight="1" x14ac:dyDescent="0.25">
      <c r="A12" s="345"/>
      <c r="B12" s="382"/>
      <c r="C12" s="384"/>
      <c r="D12" s="385"/>
      <c r="E12" s="357"/>
      <c r="F12" s="357"/>
      <c r="G12" s="404"/>
      <c r="H12" s="406"/>
      <c r="I12" s="357"/>
      <c r="J12" s="359"/>
      <c r="K12" s="362"/>
      <c r="L12" s="365"/>
      <c r="M12" s="367"/>
      <c r="N12" s="115"/>
      <c r="O12" s="362"/>
      <c r="P12" s="365"/>
      <c r="Q12" s="355"/>
      <c r="R12" s="103">
        <v>3</v>
      </c>
      <c r="S12" s="83"/>
      <c r="T12" s="104" t="str">
        <f t="shared" si="15"/>
        <v/>
      </c>
      <c r="U12" s="105"/>
      <c r="V12" s="105"/>
      <c r="W12" s="106"/>
      <c r="X12" s="105"/>
      <c r="Y12" s="105"/>
      <c r="Z12" s="105"/>
      <c r="AA12" s="107" t="str">
        <f>IFERROR(IF(T12="Probabilidad",(AA11-(+AA11*W12)),IF(T12="Impacto",L10,"")),"")</f>
        <v/>
      </c>
      <c r="AB12" s="108" t="str">
        <f t="shared" si="16"/>
        <v/>
      </c>
      <c r="AC12" s="109" t="str">
        <f t="shared" si="17"/>
        <v/>
      </c>
      <c r="AD12" s="108" t="str">
        <f t="shared" si="18"/>
        <v/>
      </c>
      <c r="AE12" s="109" t="str">
        <f>IFERROR(IF(T12="Impacto",(P10-(+P10*W12)),IF(T12="Probabilidad",P10,"")),"")</f>
        <v/>
      </c>
      <c r="AF12" s="110" t="str">
        <f t="shared" si="19"/>
        <v/>
      </c>
      <c r="AG12" s="111"/>
      <c r="AH12" s="92"/>
      <c r="AI12" s="100"/>
      <c r="AJ12" s="116"/>
      <c r="AK12" s="116"/>
      <c r="AL12" s="92"/>
      <c r="AM12" s="113"/>
    </row>
    <row r="13" spans="1:39" s="192" customFormat="1" ht="151.5" customHeight="1" x14ac:dyDescent="0.25">
      <c r="A13" s="345">
        <f>1+A10</f>
        <v>3</v>
      </c>
      <c r="B13" s="380" t="s">
        <v>200</v>
      </c>
      <c r="C13" s="383" t="s">
        <v>350</v>
      </c>
      <c r="D13" s="383" t="s">
        <v>367</v>
      </c>
      <c r="E13" s="356" t="s">
        <v>118</v>
      </c>
      <c r="F13" s="356" t="s">
        <v>430</v>
      </c>
      <c r="G13" s="356" t="s">
        <v>201</v>
      </c>
      <c r="H13" s="351" t="s">
        <v>373</v>
      </c>
      <c r="I13" s="356" t="s">
        <v>325</v>
      </c>
      <c r="J13" s="358">
        <v>5000</v>
      </c>
      <c r="K13" s="360" t="str">
        <f>IF(J13&lt;=0,"",IF(J13&lt;=2,"Muy Baja",IF(J13&lt;=24,"Baja",IF(J13&lt;=500,"Media",IF(J13&lt;=5000,"Alta","Muy Alta")))))</f>
        <v>Alta</v>
      </c>
      <c r="L13" s="363">
        <f>IF(K13="","",IF(K13="Muy Baja",0.2,IF(K13="Baja",0.4,IF(K13="Media",0.6,IF(K13="Alta",0.8,IF(K13="Muy Alta",1,))))))</f>
        <v>0.8</v>
      </c>
      <c r="M13" s="366" t="s">
        <v>478</v>
      </c>
      <c r="N13" s="102"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60" t="str">
        <f ca="1">IF(OR(N13='Tabla Impacto'!$C$11,N13='Tabla Impacto'!$D$11),"Leve",IF(OR(N13='Tabla Impacto'!$C$12,N13='Tabla Impacto'!$D$12),"Menor",IF(OR(N13='Tabla Impacto'!$C$13,N13='Tabla Impacto'!$D$13),"Moderado",IF(OR(N13='Tabla Impacto'!$C$14,N13='Tabla Impacto'!$D$14),"Mayor",IF(OR(N13='Tabla Impacto'!$C$15,N13='Tabla Impacto'!$D$15),"Catastrófico","")))))</f>
        <v>Moderado</v>
      </c>
      <c r="P13" s="363">
        <f ca="1">IF(O13="","",IF(O13="Leve",0.2,IF(O13="Menor",0.4,IF(O13="Moderado",0.6,IF(O13="Mayor",0.8,IF(O13="Catastrófico",1,))))))</f>
        <v>0.6</v>
      </c>
      <c r="Q13" s="353"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3">
        <v>1</v>
      </c>
      <c r="S13" s="83" t="s">
        <v>202</v>
      </c>
      <c r="T13" s="104" t="str">
        <f t="shared" si="7"/>
        <v>Probabilidad</v>
      </c>
      <c r="U13" s="105" t="s">
        <v>14</v>
      </c>
      <c r="V13" s="105" t="s">
        <v>9</v>
      </c>
      <c r="W13" s="106" t="str">
        <f t="shared" si="8"/>
        <v>40%</v>
      </c>
      <c r="X13" s="105" t="s">
        <v>19</v>
      </c>
      <c r="Y13" s="105" t="s">
        <v>22</v>
      </c>
      <c r="Z13" s="105" t="s">
        <v>110</v>
      </c>
      <c r="AA13" s="107">
        <f t="shared" si="9"/>
        <v>0.48</v>
      </c>
      <c r="AB13" s="108" t="str">
        <f t="shared" si="10"/>
        <v>Media</v>
      </c>
      <c r="AC13" s="109">
        <f t="shared" si="11"/>
        <v>0.48</v>
      </c>
      <c r="AD13" s="108" t="str">
        <f t="shared" ca="1" si="12"/>
        <v>Moderado</v>
      </c>
      <c r="AE13" s="109">
        <f t="shared" ca="1" si="13"/>
        <v>0.6</v>
      </c>
      <c r="AF13" s="110" t="str">
        <f t="shared" ca="1" si="14"/>
        <v>Moderado</v>
      </c>
      <c r="AG13" s="111" t="s">
        <v>122</v>
      </c>
      <c r="AH13" s="99" t="s">
        <v>374</v>
      </c>
      <c r="AI13" s="117" t="s">
        <v>203</v>
      </c>
      <c r="AJ13" s="116" t="s">
        <v>199</v>
      </c>
      <c r="AK13" s="116" t="s">
        <v>199</v>
      </c>
      <c r="AL13" s="92" t="s">
        <v>375</v>
      </c>
      <c r="AM13" s="113"/>
    </row>
    <row r="14" spans="1:39" s="192" customFormat="1" ht="151.5" customHeight="1" x14ac:dyDescent="0.25">
      <c r="A14" s="345"/>
      <c r="B14" s="381"/>
      <c r="C14" s="384"/>
      <c r="D14" s="384"/>
      <c r="E14" s="357"/>
      <c r="F14" s="357"/>
      <c r="G14" s="357"/>
      <c r="H14" s="352"/>
      <c r="I14" s="357"/>
      <c r="J14" s="359"/>
      <c r="K14" s="361"/>
      <c r="L14" s="364"/>
      <c r="M14" s="367"/>
      <c r="N14" s="115"/>
      <c r="O14" s="361"/>
      <c r="P14" s="364"/>
      <c r="Q14" s="354"/>
      <c r="R14" s="103">
        <v>2</v>
      </c>
      <c r="S14" s="118"/>
      <c r="T14" s="104" t="str">
        <f t="shared" ref="T14:T15" si="20">IF(OR(U14="Preventivo",U14="Detectivo"),"Probabilidad",IF(U14="Correctivo","Impacto",""))</f>
        <v/>
      </c>
      <c r="U14" s="105"/>
      <c r="V14" s="105"/>
      <c r="W14" s="106"/>
      <c r="X14" s="105"/>
      <c r="Y14" s="105"/>
      <c r="Z14" s="105"/>
      <c r="AA14" s="107" t="str">
        <f>IFERROR(IF(T14="Probabilidad",(AA13-(+AA13*W14)),IF(T14="Impacto",L13,"")),"")</f>
        <v/>
      </c>
      <c r="AB14" s="108" t="str">
        <f t="shared" ref="AB14:AB15" si="21">IFERROR(IF(AA14="","",IF(AA14&lt;=0.2,"Muy Baja",IF(AA14&lt;=0.4,"Baja",IF(AA14&lt;=0.6,"Media",IF(AA14&lt;=0.8,"Alta","Muy Alta"))))),"")</f>
        <v/>
      </c>
      <c r="AC14" s="109" t="str">
        <f t="shared" ref="AC14:AC15" si="22">+AA14</f>
        <v/>
      </c>
      <c r="AD14" s="108" t="str">
        <f t="shared" ref="AD14:AD15" si="23">IFERROR(IF(AE14="","",IF(AE14&lt;=0.2,"Leve",IF(AE14&lt;=0.4,"Menor",IF(AE14&lt;=0.6,"Moderado",IF(AE14&lt;=0.8,"Mayor","Catastrófico"))))),"")</f>
        <v/>
      </c>
      <c r="AE14" s="109" t="str">
        <f>IFERROR(IF(T14="Impacto",(P13-(+P13*W14)),IF(T14="Probabilidad",P13,"")),"")</f>
        <v/>
      </c>
      <c r="AF14" s="110"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11"/>
      <c r="AH14" s="92"/>
      <c r="AI14" s="100"/>
      <c r="AJ14" s="116"/>
      <c r="AK14" s="116"/>
      <c r="AL14" s="92"/>
      <c r="AM14" s="113"/>
    </row>
    <row r="15" spans="1:39" s="192" customFormat="1" ht="151.5" customHeight="1" x14ac:dyDescent="0.25">
      <c r="A15" s="345"/>
      <c r="B15" s="382"/>
      <c r="C15" s="384"/>
      <c r="D15" s="384"/>
      <c r="E15" s="357"/>
      <c r="F15" s="401"/>
      <c r="G15" s="401"/>
      <c r="H15" s="402"/>
      <c r="I15" s="357"/>
      <c r="J15" s="359"/>
      <c r="K15" s="362"/>
      <c r="L15" s="365"/>
      <c r="M15" s="367"/>
      <c r="N15" s="115"/>
      <c r="O15" s="362"/>
      <c r="P15" s="365"/>
      <c r="Q15" s="355"/>
      <c r="R15" s="103">
        <v>3</v>
      </c>
      <c r="S15" s="118"/>
      <c r="T15" s="104" t="str">
        <f t="shared" si="20"/>
        <v/>
      </c>
      <c r="U15" s="105"/>
      <c r="V15" s="105"/>
      <c r="W15" s="106"/>
      <c r="X15" s="105"/>
      <c r="Y15" s="105"/>
      <c r="Z15" s="105"/>
      <c r="AA15" s="107" t="str">
        <f>IFERROR(IF(T15="Probabilidad",(AA14-(+AA14*W15)),IF(T15="Impacto",L13,"")),"")</f>
        <v/>
      </c>
      <c r="AB15" s="108" t="str">
        <f t="shared" si="21"/>
        <v/>
      </c>
      <c r="AC15" s="109" t="str">
        <f t="shared" si="22"/>
        <v/>
      </c>
      <c r="AD15" s="108" t="str">
        <f t="shared" si="23"/>
        <v/>
      </c>
      <c r="AE15" s="109" t="str">
        <f>IFERROR(IF(T15="Impacto",(P13-(+P13*W15)),IF(T15="Probabilidad",P13,"")),"")</f>
        <v/>
      </c>
      <c r="AF15" s="110" t="str">
        <f t="shared" si="24"/>
        <v/>
      </c>
      <c r="AG15" s="111"/>
      <c r="AH15" s="92"/>
      <c r="AI15" s="100"/>
      <c r="AJ15" s="116"/>
      <c r="AK15" s="116"/>
      <c r="AL15" s="92"/>
      <c r="AM15" s="113"/>
    </row>
    <row r="16" spans="1:39" s="204" customFormat="1" ht="151.5" customHeight="1" x14ac:dyDescent="0.25">
      <c r="A16" s="345">
        <f t="shared" ref="A16" si="25">1+A13</f>
        <v>4</v>
      </c>
      <c r="B16" s="380" t="s">
        <v>206</v>
      </c>
      <c r="C16" s="383" t="s">
        <v>207</v>
      </c>
      <c r="D16" s="383" t="s">
        <v>368</v>
      </c>
      <c r="E16" s="356" t="s">
        <v>118</v>
      </c>
      <c r="F16" s="356" t="s">
        <v>208</v>
      </c>
      <c r="G16" s="356" t="s">
        <v>209</v>
      </c>
      <c r="H16" s="351" t="s">
        <v>534</v>
      </c>
      <c r="I16" s="356" t="s">
        <v>115</v>
      </c>
      <c r="J16" s="358">
        <v>1</v>
      </c>
      <c r="K16" s="360" t="str">
        <f>IF(J16&lt;=0,"",IF(J16&lt;=2,"Muy Baja",IF(J16&lt;=24,"Baja",IF(J16&lt;=500,"Media",IF(J16&lt;=5000,"Alta","Muy Alta")))))</f>
        <v>Muy Baja</v>
      </c>
      <c r="L16" s="363">
        <f>IF(K16="","",IF(K16="Muy Baja",0.2,IF(K16="Baja",0.4,IF(K16="Media",0.6,IF(K16="Alta",0.8,IF(K16="Muy Alta",1,))))))</f>
        <v>0.2</v>
      </c>
      <c r="M16" s="366" t="s">
        <v>478</v>
      </c>
      <c r="N16" s="188" t="str">
        <f ca="1">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60" t="str">
        <f ca="1">IF(OR(N16='Tabla Impacto'!$C$11,N16='Tabla Impacto'!$D$11),"Leve",IF(OR(N16='Tabla Impacto'!$C$12,N16='Tabla Impacto'!$D$12),"Menor",IF(OR(N16='Tabla Impacto'!$C$13,N16='Tabla Impacto'!$D$13),"Moderado",IF(OR(N16='Tabla Impacto'!$C$14,N16='Tabla Impacto'!$D$14),"Mayor",IF(OR(N16='Tabla Impacto'!$C$15,N16='Tabla Impacto'!$D$15),"Catastrófico","")))))</f>
        <v>Moderado</v>
      </c>
      <c r="P16" s="363">
        <f ca="1">IF(O16="","",IF(O16="Leve",0.2,IF(O16="Menor",0.4,IF(O16="Moderado",0.6,IF(O16="Mayor",0.8,IF(O16="Catastrófico",1,))))))</f>
        <v>0.6</v>
      </c>
      <c r="Q16" s="353"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80">
        <v>1</v>
      </c>
      <c r="S16" s="112" t="s">
        <v>210</v>
      </c>
      <c r="T16" s="181" t="str">
        <f t="shared" ref="T16:T100" si="26">IF(OR(U16="Preventivo",U16="Detectivo"),"Probabilidad",IF(U16="Correctivo","Impacto",""))</f>
        <v>Probabilidad</v>
      </c>
      <c r="U16" s="182" t="s">
        <v>14</v>
      </c>
      <c r="V16" s="182" t="s">
        <v>9</v>
      </c>
      <c r="W16" s="183" t="str">
        <f t="shared" ref="W16:W100" si="27">IF(AND(U16="Preventivo",V16="Automático"),"50%",IF(AND(U16="Preventivo",V16="Manual"),"40%",IF(AND(U16="Detectivo",V16="Automático"),"40%",IF(AND(U16="Detectivo",V16="Manual"),"30%",IF(AND(U16="Correctivo",V16="Automático"),"35%",IF(AND(U16="Correctivo",V16="Manual"),"25%",""))))))</f>
        <v>40%</v>
      </c>
      <c r="X16" s="182" t="s">
        <v>19</v>
      </c>
      <c r="Y16" s="182" t="s">
        <v>22</v>
      </c>
      <c r="Z16" s="182" t="s">
        <v>110</v>
      </c>
      <c r="AA16" s="133">
        <f t="shared" ref="AA16:AA100" si="28">IFERROR(IF(T16="Probabilidad",(L16-(+L16*W16)),IF(T16="Impacto",L16,"")),"")</f>
        <v>0.12</v>
      </c>
      <c r="AB16" s="184" t="str">
        <f t="shared" ref="AB16:AB100" si="29">IFERROR(IF(AA16="","",IF(AA16&lt;=0.2,"Muy Baja",IF(AA16&lt;=0.4,"Baja",IF(AA16&lt;=0.6,"Media",IF(AA16&lt;=0.8,"Alta","Muy Alta"))))),"")</f>
        <v>Muy Baja</v>
      </c>
      <c r="AC16" s="185">
        <f t="shared" ref="AC16:AC100" si="30">+AA16</f>
        <v>0.12</v>
      </c>
      <c r="AD16" s="184" t="str">
        <f t="shared" ref="AD16:AD100" ca="1" si="31">IFERROR(IF(AE16="","",IF(AE16&lt;=0.2,"Leve",IF(AE16&lt;=0.4,"Menor",IF(AE16&lt;=0.6,"Moderado",IF(AE16&lt;=0.8,"Mayor","Catastrófico"))))),"")</f>
        <v>Moderado</v>
      </c>
      <c r="AE16" s="185">
        <f t="shared" ref="AE16:AE100" ca="1" si="32">IFERROR(IF(T16="Impacto",(P16-(+P16*W16)),IF(T16="Probabilidad",P16,"")),"")</f>
        <v>0.6</v>
      </c>
      <c r="AF16" s="186" t="str">
        <f t="shared" ref="AF16:AF100" ca="1" si="33">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87" t="s">
        <v>122</v>
      </c>
      <c r="AH16" s="99" t="s">
        <v>211</v>
      </c>
      <c r="AI16" s="94" t="s">
        <v>212</v>
      </c>
      <c r="AJ16" s="101" t="s">
        <v>416</v>
      </c>
      <c r="AK16" s="101" t="s">
        <v>416</v>
      </c>
      <c r="AL16" s="99" t="s">
        <v>213</v>
      </c>
      <c r="AM16" s="203"/>
    </row>
    <row r="17" spans="1:39" s="204" customFormat="1" ht="151.5" customHeight="1" x14ac:dyDescent="0.25">
      <c r="A17" s="345"/>
      <c r="B17" s="381"/>
      <c r="C17" s="385"/>
      <c r="D17" s="384"/>
      <c r="E17" s="357"/>
      <c r="F17" s="357"/>
      <c r="G17" s="357"/>
      <c r="H17" s="352"/>
      <c r="I17" s="357"/>
      <c r="J17" s="359"/>
      <c r="K17" s="361"/>
      <c r="L17" s="364"/>
      <c r="M17" s="367"/>
      <c r="N17" s="189"/>
      <c r="O17" s="361"/>
      <c r="P17" s="364"/>
      <c r="Q17" s="354"/>
      <c r="R17" s="180">
        <v>2</v>
      </c>
      <c r="S17" s="112"/>
      <c r="T17" s="181" t="str">
        <f t="shared" ref="T17:T18" si="34">IF(OR(U17="Preventivo",U17="Detectivo"),"Probabilidad",IF(U17="Correctivo","Impacto",""))</f>
        <v/>
      </c>
      <c r="U17" s="205"/>
      <c r="V17" s="205"/>
      <c r="W17" s="206"/>
      <c r="X17" s="205"/>
      <c r="Y17" s="205"/>
      <c r="Z17" s="205"/>
      <c r="AA17" s="134" t="str">
        <f>IFERROR(IF(T17="Probabilidad",(AA16-(+AA16*W17)),IF(T17="Impacto",L17,"")),"")</f>
        <v/>
      </c>
      <c r="AB17" s="184" t="str">
        <f t="shared" ref="AB17:AB18" si="35">IFERROR(IF(AA17="","",IF(AA17&lt;=0.2,"Muy Baja",IF(AA17&lt;=0.4,"Baja",IF(AA17&lt;=0.6,"Media",IF(AA17&lt;=0.8,"Alta","Muy Alta"))))),"")</f>
        <v/>
      </c>
      <c r="AC17" s="207" t="str">
        <f t="shared" ref="AC17:AC18" si="36">+AA17</f>
        <v/>
      </c>
      <c r="AD17" s="184" t="str">
        <f t="shared" ref="AD17:AD18" si="37">IFERROR(IF(AE17="","",IF(AE17&lt;=0.2,"Leve",IF(AE17&lt;=0.4,"Menor",IF(AE17&lt;=0.6,"Moderado",IF(AE17&lt;=0.8,"Mayor","Catastrófico"))))),"")</f>
        <v/>
      </c>
      <c r="AE17" s="207" t="str">
        <f t="shared" ref="AE17:AE18" si="38">IFERROR(IF(T17="Impacto",(P17-(+P17*W17)),IF(T17="Probabilidad",P17,"")),"")</f>
        <v/>
      </c>
      <c r="AF17" s="208" t="str">
        <f t="shared" ref="AF17:AF18" si="39">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09"/>
      <c r="AH17" s="99"/>
      <c r="AI17" s="94"/>
      <c r="AJ17" s="101"/>
      <c r="AK17" s="101"/>
      <c r="AL17" s="99"/>
      <c r="AM17" s="203"/>
    </row>
    <row r="18" spans="1:39" s="136" customFormat="1" ht="151.5" customHeight="1" x14ac:dyDescent="0.25">
      <c r="A18" s="345"/>
      <c r="B18" s="382"/>
      <c r="C18" s="385"/>
      <c r="D18" s="384"/>
      <c r="E18" s="357"/>
      <c r="F18" s="357"/>
      <c r="G18" s="357"/>
      <c r="H18" s="352"/>
      <c r="I18" s="357"/>
      <c r="J18" s="359"/>
      <c r="K18" s="362"/>
      <c r="L18" s="365"/>
      <c r="M18" s="367"/>
      <c r="N18" s="115"/>
      <c r="O18" s="362"/>
      <c r="P18" s="365"/>
      <c r="Q18" s="355"/>
      <c r="R18" s="103">
        <v>3</v>
      </c>
      <c r="S18" s="83"/>
      <c r="T18" s="104" t="str">
        <f t="shared" si="34"/>
        <v/>
      </c>
      <c r="U18" s="119"/>
      <c r="V18" s="119"/>
      <c r="W18" s="120"/>
      <c r="X18" s="119"/>
      <c r="Y18" s="119"/>
      <c r="Z18" s="119"/>
      <c r="AA18" s="121" t="str">
        <f>IFERROR(IF(T18="Probabilidad",(AA17-(+AA17*W18)),IF(T18="Impacto",L18,"")),"")</f>
        <v/>
      </c>
      <c r="AB18" s="108" t="str">
        <f t="shared" si="35"/>
        <v/>
      </c>
      <c r="AC18" s="122" t="str">
        <f t="shared" si="36"/>
        <v/>
      </c>
      <c r="AD18" s="108" t="str">
        <f t="shared" si="37"/>
        <v/>
      </c>
      <c r="AE18" s="122" t="str">
        <f t="shared" si="38"/>
        <v/>
      </c>
      <c r="AF18" s="123" t="str">
        <f t="shared" si="39"/>
        <v/>
      </c>
      <c r="AG18" s="124"/>
      <c r="AH18" s="92"/>
      <c r="AI18" s="100"/>
      <c r="AJ18" s="116"/>
      <c r="AK18" s="116"/>
      <c r="AL18" s="92"/>
      <c r="AM18" s="113"/>
    </row>
    <row r="19" spans="1:39" s="136" customFormat="1" ht="171.95" customHeight="1" x14ac:dyDescent="0.25">
      <c r="A19" s="345">
        <f t="shared" ref="A19" si="40">1+A16</f>
        <v>5</v>
      </c>
      <c r="B19" s="380" t="s">
        <v>206</v>
      </c>
      <c r="C19" s="383" t="s">
        <v>207</v>
      </c>
      <c r="D19" s="383" t="s">
        <v>368</v>
      </c>
      <c r="E19" s="356" t="s">
        <v>119</v>
      </c>
      <c r="F19" s="407" t="s">
        <v>214</v>
      </c>
      <c r="G19" s="356" t="s">
        <v>215</v>
      </c>
      <c r="H19" s="351" t="s">
        <v>335</v>
      </c>
      <c r="I19" s="356" t="s">
        <v>325</v>
      </c>
      <c r="J19" s="358">
        <v>1</v>
      </c>
      <c r="K19" s="360" t="str">
        <f>IF(J19&lt;=0,"",IF(J19&lt;=2,"Muy Baja",IF(J19&lt;=24,"Baja",IF(J19&lt;=500,"Media",IF(J19&lt;=5000,"Alta","Muy Alta")))))</f>
        <v>Muy Baja</v>
      </c>
      <c r="L19" s="363">
        <f>IF(K19="","",IF(K19="Muy Baja",0.2,IF(K19="Baja",0.4,IF(K19="Media",0.6,IF(K19="Alta",0.8,IF(K19="Muy Alta",1,))))))</f>
        <v>0.2</v>
      </c>
      <c r="M19" s="366" t="s">
        <v>477</v>
      </c>
      <c r="N19" s="102" t="str">
        <f ca="1">IF(NOT(ISERROR(MATCH(M19,'Tabla Impacto'!$B$221:$B$223,0))),'Tabla Impacto'!$F$223&amp;"Por favor no seleccionar los criterios de impacto(Afectación Económica o presupuestal y Pérdida Reputacional)",M19)</f>
        <v xml:space="preserve"> Entre 50 y 100 SMLMV </v>
      </c>
      <c r="O19" s="360" t="str">
        <f ca="1">IF(OR(N19='Tabla Impacto'!$C$11,N19='Tabla Impacto'!$D$11),"Leve",IF(OR(N19='Tabla Impacto'!$C$12,N19='Tabla Impacto'!$D$12),"Menor",IF(OR(N19='Tabla Impacto'!$C$13,N19='Tabla Impacto'!$D$13),"Moderado",IF(OR(N19='Tabla Impacto'!$C$14,N19='Tabla Impacto'!$D$14),"Mayor",IF(OR(N19='Tabla Impacto'!$C$15,N19='Tabla Impacto'!$D$15),"Catastrófico","")))))</f>
        <v>Moderado</v>
      </c>
      <c r="P19" s="363">
        <f ca="1">IF(O19="","",IF(O19="Leve",0.2,IF(O19="Menor",0.4,IF(O19="Moderado",0.6,IF(O19="Mayor",0.8,IF(O19="Catastrófico",1,))))))</f>
        <v>0.6</v>
      </c>
      <c r="Q19" s="353"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3">
        <v>1</v>
      </c>
      <c r="S19" s="83" t="s">
        <v>216</v>
      </c>
      <c r="T19" s="104" t="str">
        <f t="shared" si="26"/>
        <v>Probabilidad</v>
      </c>
      <c r="U19" s="105" t="s">
        <v>15</v>
      </c>
      <c r="V19" s="105" t="s">
        <v>9</v>
      </c>
      <c r="W19" s="106" t="str">
        <f t="shared" si="27"/>
        <v>30%</v>
      </c>
      <c r="X19" s="105" t="s">
        <v>20</v>
      </c>
      <c r="Y19" s="105" t="s">
        <v>23</v>
      </c>
      <c r="Z19" s="105" t="s">
        <v>111</v>
      </c>
      <c r="AA19" s="107">
        <f t="shared" si="28"/>
        <v>0.14000000000000001</v>
      </c>
      <c r="AB19" s="108" t="str">
        <f t="shared" si="29"/>
        <v>Muy Baja</v>
      </c>
      <c r="AC19" s="109">
        <f t="shared" si="30"/>
        <v>0.14000000000000001</v>
      </c>
      <c r="AD19" s="108" t="str">
        <f t="shared" ca="1" si="31"/>
        <v>Moderado</v>
      </c>
      <c r="AE19" s="109">
        <f t="shared" ca="1" si="32"/>
        <v>0.6</v>
      </c>
      <c r="AF19" s="110" t="str">
        <f t="shared" ca="1" si="33"/>
        <v>Moderado</v>
      </c>
      <c r="AG19" s="111" t="s">
        <v>122</v>
      </c>
      <c r="AH19" s="92" t="s">
        <v>217</v>
      </c>
      <c r="AI19" s="100" t="s">
        <v>203</v>
      </c>
      <c r="AJ19" s="101" t="s">
        <v>416</v>
      </c>
      <c r="AK19" s="101" t="s">
        <v>416</v>
      </c>
      <c r="AL19" s="99" t="s">
        <v>326</v>
      </c>
      <c r="AM19" s="113"/>
    </row>
    <row r="20" spans="1:39" s="136" customFormat="1" ht="151.5" customHeight="1" x14ac:dyDescent="0.25">
      <c r="A20" s="345"/>
      <c r="B20" s="381"/>
      <c r="C20" s="385"/>
      <c r="D20" s="384"/>
      <c r="E20" s="357"/>
      <c r="F20" s="357"/>
      <c r="G20" s="357"/>
      <c r="H20" s="352"/>
      <c r="I20" s="357"/>
      <c r="J20" s="359"/>
      <c r="K20" s="361"/>
      <c r="L20" s="364"/>
      <c r="M20" s="367"/>
      <c r="N20" s="115"/>
      <c r="O20" s="361"/>
      <c r="P20" s="364"/>
      <c r="Q20" s="354"/>
      <c r="R20" s="103">
        <v>2</v>
      </c>
      <c r="S20" s="83"/>
      <c r="T20" s="104" t="str">
        <f t="shared" ref="T20:T39" si="41">IF(OR(U20="Preventivo",U20="Detectivo"),"Probabilidad",IF(U20="Correctivo","Impacto",""))</f>
        <v/>
      </c>
      <c r="U20" s="105"/>
      <c r="V20" s="105"/>
      <c r="W20" s="106" t="str">
        <f t="shared" ref="W20:W38" si="42">IF(AND(U20="Preventivo",V20="Automático"),"50%",IF(AND(U20="Preventivo",V20="Manual"),"40%",IF(AND(U20="Detectivo",V20="Automático"),"40%",IF(AND(U20="Detectivo",V20="Manual"),"30%",IF(AND(U20="Correctivo",V20="Automático"),"35%",IF(AND(U20="Correctivo",V20="Manual"),"25%",""))))))</f>
        <v/>
      </c>
      <c r="X20" s="105"/>
      <c r="Y20" s="105"/>
      <c r="Z20" s="105"/>
      <c r="AA20" s="107" t="str">
        <f>IFERROR(IF(T20="Probabilidad",(AA19-(+AA19*W20)),IF(T20="Impacto",L20,"")),"")</f>
        <v/>
      </c>
      <c r="AB20" s="108" t="str">
        <f t="shared" ref="AB20:AB39" si="43">IFERROR(IF(AA20="","",IF(AA20&lt;=0.2,"Muy Baja",IF(AA20&lt;=0.4,"Baja",IF(AA20&lt;=0.6,"Media",IF(AA20&lt;=0.8,"Alta","Muy Alta"))))),"")</f>
        <v/>
      </c>
      <c r="AC20" s="109" t="str">
        <f t="shared" ref="AC20:AC39" si="44">+AA20</f>
        <v/>
      </c>
      <c r="AD20" s="108" t="str">
        <f t="shared" ref="AD20:AD39" si="45">IFERROR(IF(AE20="","",IF(AE20&lt;=0.2,"Leve",IF(AE20&lt;=0.4,"Menor",IF(AE20&lt;=0.6,"Moderado",IF(AE20&lt;=0.8,"Mayor","Catastrófico"))))),"")</f>
        <v/>
      </c>
      <c r="AE20" s="109" t="str">
        <f t="shared" ref="AE20:AE39" si="46">IFERROR(IF(T20="Impacto",(P20-(+P20*W20)),IF(T20="Probabilidad",P20,"")),"")</f>
        <v/>
      </c>
      <c r="AF20" s="110" t="str">
        <f t="shared" ref="AF20:AF39" si="47">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11"/>
      <c r="AH20" s="92"/>
      <c r="AI20" s="100"/>
      <c r="AJ20" s="116"/>
      <c r="AK20" s="116"/>
      <c r="AL20" s="92"/>
      <c r="AM20" s="113"/>
    </row>
    <row r="21" spans="1:39" s="136" customFormat="1" ht="151.5" customHeight="1" x14ac:dyDescent="0.25">
      <c r="A21" s="345"/>
      <c r="B21" s="382"/>
      <c r="C21" s="385"/>
      <c r="D21" s="384"/>
      <c r="E21" s="357"/>
      <c r="F21" s="357"/>
      <c r="G21" s="357"/>
      <c r="H21" s="352"/>
      <c r="I21" s="357"/>
      <c r="J21" s="359"/>
      <c r="K21" s="362"/>
      <c r="L21" s="365"/>
      <c r="M21" s="367"/>
      <c r="N21" s="115"/>
      <c r="O21" s="362"/>
      <c r="P21" s="365"/>
      <c r="Q21" s="355"/>
      <c r="R21" s="103">
        <v>3</v>
      </c>
      <c r="S21" s="83"/>
      <c r="T21" s="104" t="str">
        <f t="shared" si="41"/>
        <v/>
      </c>
      <c r="U21" s="105"/>
      <c r="V21" s="105"/>
      <c r="W21" s="106" t="str">
        <f t="shared" si="42"/>
        <v/>
      </c>
      <c r="X21" s="105"/>
      <c r="Y21" s="105"/>
      <c r="Z21" s="105"/>
      <c r="AA21" s="107" t="str">
        <f>IFERROR(IF(T21="Probabilidad",(AA20-(+AA20*W21)),IF(T21="Impacto",L21,"")),"")</f>
        <v/>
      </c>
      <c r="AB21" s="108" t="str">
        <f t="shared" si="43"/>
        <v/>
      </c>
      <c r="AC21" s="109" t="str">
        <f t="shared" si="44"/>
        <v/>
      </c>
      <c r="AD21" s="108" t="str">
        <f t="shared" si="45"/>
        <v/>
      </c>
      <c r="AE21" s="109" t="str">
        <f t="shared" si="46"/>
        <v/>
      </c>
      <c r="AF21" s="110" t="str">
        <f t="shared" si="47"/>
        <v/>
      </c>
      <c r="AG21" s="111"/>
      <c r="AH21" s="92"/>
      <c r="AI21" s="100"/>
      <c r="AJ21" s="116"/>
      <c r="AK21" s="116"/>
      <c r="AL21" s="92"/>
      <c r="AM21" s="113"/>
    </row>
    <row r="22" spans="1:39" s="136" customFormat="1" ht="226.5" customHeight="1" x14ac:dyDescent="0.25">
      <c r="A22" s="345">
        <f t="shared" ref="A22" si="48">1+A19</f>
        <v>6</v>
      </c>
      <c r="B22" s="380" t="s">
        <v>218</v>
      </c>
      <c r="C22" s="383" t="s">
        <v>219</v>
      </c>
      <c r="D22" s="383" t="s">
        <v>220</v>
      </c>
      <c r="E22" s="356" t="s">
        <v>120</v>
      </c>
      <c r="F22" s="407" t="s">
        <v>221</v>
      </c>
      <c r="G22" s="356" t="s">
        <v>222</v>
      </c>
      <c r="H22" s="351" t="s">
        <v>564</v>
      </c>
      <c r="I22" s="356" t="s">
        <v>115</v>
      </c>
      <c r="J22" s="358">
        <v>1460</v>
      </c>
      <c r="K22" s="360" t="str">
        <f>IF(J22&lt;=0,"",IF(J22&lt;=2,"Muy Baja",IF(J22&lt;=24,"Baja",IF(J22&lt;=500,"Media",IF(J22&lt;=5000,"Alta","Muy Alta")))))</f>
        <v>Alta</v>
      </c>
      <c r="L22" s="363">
        <f>IF(K22="","",IF(K22="Muy Baja",0.2,IF(K22="Baja",0.4,IF(K22="Media",0.6,IF(K22="Alta",0.8,IF(K22="Muy Alta",1,))))))</f>
        <v>0.8</v>
      </c>
      <c r="M22" s="366" t="s">
        <v>478</v>
      </c>
      <c r="N22" s="102" t="str">
        <f ca="1">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60" t="str">
        <f ca="1">IF(OR(N22='Tabla Impacto'!$C$11,N22='Tabla Impacto'!$D$11),"Leve",IF(OR(N22='Tabla Impacto'!$C$12,N22='Tabla Impacto'!$D$12),"Menor",IF(OR(N22='Tabla Impacto'!$C$13,N22='Tabla Impacto'!$D$13),"Moderado",IF(OR(N22='Tabla Impacto'!$C$14,N22='Tabla Impacto'!$D$14),"Mayor",IF(OR(N22='Tabla Impacto'!$C$15,N22='Tabla Impacto'!$D$15),"Catastrófico","")))))</f>
        <v>Moderado</v>
      </c>
      <c r="P22" s="363">
        <f ca="1">IF(O22="","",IF(O22="Leve",0.2,IF(O22="Menor",0.4,IF(O22="Moderado",0.6,IF(O22="Mayor",0.8,IF(O22="Catastrófico",1,))))))</f>
        <v>0.6</v>
      </c>
      <c r="Q22" s="353"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03">
        <v>1</v>
      </c>
      <c r="S22" s="92" t="s">
        <v>565</v>
      </c>
      <c r="T22" s="131" t="str">
        <f t="shared" si="41"/>
        <v>Probabilidad</v>
      </c>
      <c r="U22" s="119" t="s">
        <v>14</v>
      </c>
      <c r="V22" s="105" t="s">
        <v>9</v>
      </c>
      <c r="W22" s="106" t="str">
        <f t="shared" si="42"/>
        <v>40%</v>
      </c>
      <c r="X22" s="105" t="s">
        <v>19</v>
      </c>
      <c r="Y22" s="105" t="s">
        <v>22</v>
      </c>
      <c r="Z22" s="105" t="s">
        <v>110</v>
      </c>
      <c r="AA22" s="107">
        <f t="shared" ref="AA22:AA37" si="49">IFERROR(IF(T22="Probabilidad",(L22-(+L22*W22)),IF(T22="Impacto",L22,"")),"")</f>
        <v>0.48</v>
      </c>
      <c r="AB22" s="108" t="str">
        <f t="shared" si="43"/>
        <v>Media</v>
      </c>
      <c r="AC22" s="109">
        <f t="shared" si="44"/>
        <v>0.48</v>
      </c>
      <c r="AD22" s="108" t="str">
        <f t="shared" ca="1" si="45"/>
        <v>Moderado</v>
      </c>
      <c r="AE22" s="109">
        <f t="shared" ca="1" si="46"/>
        <v>0.6</v>
      </c>
      <c r="AF22" s="110" t="str">
        <f t="shared" ca="1" si="47"/>
        <v>Moderado</v>
      </c>
      <c r="AG22" s="111" t="s">
        <v>122</v>
      </c>
      <c r="AH22" s="125" t="s">
        <v>223</v>
      </c>
      <c r="AI22" s="126" t="s">
        <v>212</v>
      </c>
      <c r="AJ22" s="101">
        <v>44562</v>
      </c>
      <c r="AK22" s="101" t="s">
        <v>366</v>
      </c>
      <c r="AL22" s="125" t="s">
        <v>566</v>
      </c>
      <c r="AM22" s="113"/>
    </row>
    <row r="23" spans="1:39" s="136" customFormat="1" ht="151.5" customHeight="1" x14ac:dyDescent="0.25">
      <c r="A23" s="345"/>
      <c r="B23" s="381"/>
      <c r="C23" s="385"/>
      <c r="D23" s="384"/>
      <c r="E23" s="357"/>
      <c r="F23" s="357"/>
      <c r="G23" s="357"/>
      <c r="H23" s="352"/>
      <c r="I23" s="357"/>
      <c r="J23" s="359"/>
      <c r="K23" s="361"/>
      <c r="L23" s="364"/>
      <c r="M23" s="367"/>
      <c r="N23" s="115"/>
      <c r="O23" s="361"/>
      <c r="P23" s="364"/>
      <c r="Q23" s="354"/>
      <c r="R23" s="103">
        <v>2</v>
      </c>
      <c r="S23" s="83"/>
      <c r="T23" s="104" t="str">
        <f t="shared" si="41"/>
        <v/>
      </c>
      <c r="U23" s="105"/>
      <c r="V23" s="105"/>
      <c r="W23" s="106"/>
      <c r="X23" s="105"/>
      <c r="Y23" s="105"/>
      <c r="Z23" s="105"/>
      <c r="AA23" s="107" t="str">
        <f>IFERROR(IF(T23="Probabilidad",(AA22-(+AA22*W23)),IF(T23="Impacto",L23,"")),"")</f>
        <v/>
      </c>
      <c r="AB23" s="108" t="str">
        <f t="shared" si="43"/>
        <v/>
      </c>
      <c r="AC23" s="109" t="str">
        <f t="shared" si="44"/>
        <v/>
      </c>
      <c r="AD23" s="108" t="str">
        <f t="shared" si="45"/>
        <v/>
      </c>
      <c r="AE23" s="109" t="str">
        <f t="shared" si="46"/>
        <v/>
      </c>
      <c r="AF23" s="110" t="str">
        <f t="shared" si="47"/>
        <v/>
      </c>
      <c r="AG23" s="111"/>
      <c r="AH23" s="92"/>
      <c r="AI23" s="100"/>
      <c r="AJ23" s="116"/>
      <c r="AK23" s="116"/>
      <c r="AL23" s="92"/>
      <c r="AM23" s="113"/>
    </row>
    <row r="24" spans="1:39" s="136" customFormat="1" ht="151.5" customHeight="1" x14ac:dyDescent="0.25">
      <c r="A24" s="345"/>
      <c r="B24" s="382"/>
      <c r="C24" s="385"/>
      <c r="D24" s="384"/>
      <c r="E24" s="357"/>
      <c r="F24" s="357"/>
      <c r="G24" s="357"/>
      <c r="H24" s="352"/>
      <c r="I24" s="357"/>
      <c r="J24" s="359"/>
      <c r="K24" s="362"/>
      <c r="L24" s="365"/>
      <c r="M24" s="367"/>
      <c r="N24" s="115"/>
      <c r="O24" s="362"/>
      <c r="P24" s="365"/>
      <c r="Q24" s="355"/>
      <c r="R24" s="103">
        <v>3</v>
      </c>
      <c r="S24" s="83"/>
      <c r="T24" s="104" t="str">
        <f t="shared" si="41"/>
        <v/>
      </c>
      <c r="U24" s="105"/>
      <c r="V24" s="105"/>
      <c r="W24" s="106"/>
      <c r="X24" s="105"/>
      <c r="Y24" s="105"/>
      <c r="Z24" s="105"/>
      <c r="AA24" s="107" t="str">
        <f>IFERROR(IF(T24="Probabilidad",(AA23-(+AA23*W24)),IF(T24="Impacto",L24,"")),"")</f>
        <v/>
      </c>
      <c r="AB24" s="108" t="str">
        <f t="shared" si="43"/>
        <v/>
      </c>
      <c r="AC24" s="109" t="str">
        <f t="shared" si="44"/>
        <v/>
      </c>
      <c r="AD24" s="108" t="str">
        <f t="shared" si="45"/>
        <v/>
      </c>
      <c r="AE24" s="109" t="str">
        <f t="shared" si="46"/>
        <v/>
      </c>
      <c r="AF24" s="110" t="str">
        <f t="shared" si="47"/>
        <v/>
      </c>
      <c r="AG24" s="111"/>
      <c r="AH24" s="92"/>
      <c r="AI24" s="100"/>
      <c r="AJ24" s="116"/>
      <c r="AK24" s="116"/>
      <c r="AL24" s="92"/>
      <c r="AM24" s="113"/>
    </row>
    <row r="25" spans="1:39" s="136" customFormat="1" ht="151.5" customHeight="1" x14ac:dyDescent="0.25">
      <c r="A25" s="345">
        <f t="shared" ref="A25" si="50">1+A22</f>
        <v>7</v>
      </c>
      <c r="B25" s="380" t="s">
        <v>224</v>
      </c>
      <c r="C25" s="383" t="s">
        <v>219</v>
      </c>
      <c r="D25" s="383" t="s">
        <v>220</v>
      </c>
      <c r="E25" s="356" t="s">
        <v>118</v>
      </c>
      <c r="F25" s="356" t="s">
        <v>225</v>
      </c>
      <c r="G25" s="356" t="s">
        <v>431</v>
      </c>
      <c r="H25" s="351" t="s">
        <v>226</v>
      </c>
      <c r="I25" s="356" t="s">
        <v>325</v>
      </c>
      <c r="J25" s="358">
        <v>1460</v>
      </c>
      <c r="K25" s="360" t="str">
        <f>IF(J25&lt;=0,"",IF(J25&lt;=2,"Muy Baja",IF(J25&lt;=24,"Baja",IF(J25&lt;=500,"Media",IF(J25&lt;=5000,"Alta","Muy Alta")))))</f>
        <v>Alta</v>
      </c>
      <c r="L25" s="363">
        <f>IF(K25="","",IF(K25="Muy Baja",0.2,IF(K25="Baja",0.4,IF(K25="Media",0.6,IF(K25="Alta",0.8,IF(K25="Muy Alta",1,))))))</f>
        <v>0.8</v>
      </c>
      <c r="M25" s="366" t="s">
        <v>485</v>
      </c>
      <c r="N25" s="102" t="str">
        <f ca="1">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60" t="str">
        <f ca="1">IF(OR(N25='Tabla Impacto'!$C$11,N25='Tabla Impacto'!$D$11),"Leve",IF(OR(N25='Tabla Impacto'!$C$12,N25='Tabla Impacto'!$D$12),"Menor",IF(OR(N25='Tabla Impacto'!$C$13,N25='Tabla Impacto'!$D$13),"Moderado",IF(OR(N25='Tabla Impacto'!$C$14,N25='Tabla Impacto'!$D$14),"Mayor",IF(OR(N25='Tabla Impacto'!$C$15,N25='Tabla Impacto'!$D$15),"Catastrófico","")))))</f>
        <v>Mayor</v>
      </c>
      <c r="P25" s="363">
        <f ca="1">IF(O25="","",IF(O25="Leve",0.2,IF(O25="Menor",0.4,IF(O25="Moderado",0.6,IF(O25="Mayor",0.8,IF(O25="Catastrófico",1,))))))</f>
        <v>0.8</v>
      </c>
      <c r="Q25" s="353"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03">
        <v>1</v>
      </c>
      <c r="S25" s="93" t="s">
        <v>227</v>
      </c>
      <c r="T25" s="104" t="str">
        <f t="shared" si="41"/>
        <v>Probabilidad</v>
      </c>
      <c r="U25" s="105" t="s">
        <v>14</v>
      </c>
      <c r="V25" s="105" t="s">
        <v>9</v>
      </c>
      <c r="W25" s="106" t="str">
        <f t="shared" si="42"/>
        <v>40%</v>
      </c>
      <c r="X25" s="105" t="s">
        <v>19</v>
      </c>
      <c r="Y25" s="105" t="s">
        <v>22</v>
      </c>
      <c r="Z25" s="105" t="s">
        <v>110</v>
      </c>
      <c r="AA25" s="107">
        <f t="shared" si="49"/>
        <v>0.48</v>
      </c>
      <c r="AB25" s="108" t="str">
        <f t="shared" si="43"/>
        <v>Media</v>
      </c>
      <c r="AC25" s="109">
        <f t="shared" si="44"/>
        <v>0.48</v>
      </c>
      <c r="AD25" s="108" t="str">
        <f t="shared" ca="1" si="45"/>
        <v>Mayor</v>
      </c>
      <c r="AE25" s="109">
        <f t="shared" ca="1" si="46"/>
        <v>0.8</v>
      </c>
      <c r="AF25" s="110" t="str">
        <f t="shared" ca="1" si="47"/>
        <v>Alto</v>
      </c>
      <c r="AG25" s="111" t="s">
        <v>122</v>
      </c>
      <c r="AH25" s="125" t="s">
        <v>229</v>
      </c>
      <c r="AI25" s="126" t="s">
        <v>212</v>
      </c>
      <c r="AJ25" s="101">
        <v>44562</v>
      </c>
      <c r="AK25" s="101" t="s">
        <v>366</v>
      </c>
      <c r="AL25" s="125" t="s">
        <v>230</v>
      </c>
      <c r="AM25" s="113"/>
    </row>
    <row r="26" spans="1:39" s="136" customFormat="1" ht="151.5" customHeight="1" x14ac:dyDescent="0.25">
      <c r="A26" s="345"/>
      <c r="B26" s="381"/>
      <c r="C26" s="385"/>
      <c r="D26" s="384"/>
      <c r="E26" s="357"/>
      <c r="F26" s="357"/>
      <c r="G26" s="357"/>
      <c r="H26" s="352"/>
      <c r="I26" s="357"/>
      <c r="J26" s="359"/>
      <c r="K26" s="361"/>
      <c r="L26" s="364"/>
      <c r="M26" s="367"/>
      <c r="N26" s="115"/>
      <c r="O26" s="361"/>
      <c r="P26" s="364"/>
      <c r="Q26" s="354"/>
      <c r="R26" s="103">
        <v>2</v>
      </c>
      <c r="S26" s="93" t="s">
        <v>228</v>
      </c>
      <c r="T26" s="104" t="str">
        <f t="shared" si="41"/>
        <v>Probabilidad</v>
      </c>
      <c r="U26" s="105" t="s">
        <v>14</v>
      </c>
      <c r="V26" s="105" t="s">
        <v>9</v>
      </c>
      <c r="W26" s="106" t="str">
        <f t="shared" si="42"/>
        <v>40%</v>
      </c>
      <c r="X26" s="105" t="s">
        <v>19</v>
      </c>
      <c r="Y26" s="105" t="s">
        <v>22</v>
      </c>
      <c r="Z26" s="105" t="s">
        <v>110</v>
      </c>
      <c r="AA26" s="107">
        <f>IFERROR(IF(T26="Probabilidad",(AA25-(+AA25*W26)),IF(T26="Impacto",L26,"")),"")</f>
        <v>0.28799999999999998</v>
      </c>
      <c r="AB26" s="108" t="str">
        <f t="shared" si="43"/>
        <v>Baja</v>
      </c>
      <c r="AC26" s="109">
        <f t="shared" si="44"/>
        <v>0.28799999999999998</v>
      </c>
      <c r="AD26" s="108" t="str">
        <f t="shared" si="45"/>
        <v>Mayor</v>
      </c>
      <c r="AE26" s="109">
        <v>0.8</v>
      </c>
      <c r="AF26" s="110" t="str">
        <f t="shared" si="47"/>
        <v>Alto</v>
      </c>
      <c r="AG26" s="111" t="s">
        <v>122</v>
      </c>
      <c r="AH26" s="125" t="s">
        <v>231</v>
      </c>
      <c r="AI26" s="126" t="s">
        <v>212</v>
      </c>
      <c r="AJ26" s="101">
        <v>44562</v>
      </c>
      <c r="AK26" s="101" t="s">
        <v>366</v>
      </c>
      <c r="AL26" s="125" t="s">
        <v>230</v>
      </c>
      <c r="AM26" s="113"/>
    </row>
    <row r="27" spans="1:39" s="136" customFormat="1" ht="151.5" customHeight="1" x14ac:dyDescent="0.25">
      <c r="A27" s="345"/>
      <c r="B27" s="382"/>
      <c r="C27" s="385"/>
      <c r="D27" s="384"/>
      <c r="E27" s="357"/>
      <c r="F27" s="357"/>
      <c r="G27" s="357"/>
      <c r="H27" s="352"/>
      <c r="I27" s="357"/>
      <c r="J27" s="359"/>
      <c r="K27" s="362"/>
      <c r="L27" s="365"/>
      <c r="M27" s="367"/>
      <c r="N27" s="115"/>
      <c r="O27" s="362"/>
      <c r="P27" s="365"/>
      <c r="Q27" s="355"/>
      <c r="R27" s="103">
        <v>3</v>
      </c>
      <c r="S27" s="83"/>
      <c r="T27" s="104" t="str">
        <f t="shared" si="41"/>
        <v/>
      </c>
      <c r="U27" s="105"/>
      <c r="V27" s="105"/>
      <c r="W27" s="106"/>
      <c r="X27" s="105"/>
      <c r="Y27" s="105"/>
      <c r="Z27" s="105"/>
      <c r="AA27" s="107" t="str">
        <f>IFERROR(IF(T27="Probabilidad",(AA26-(+AA26*W27)),IF(T27="Impacto",L27,"")),"")</f>
        <v/>
      </c>
      <c r="AB27" s="108" t="str">
        <f t="shared" si="43"/>
        <v/>
      </c>
      <c r="AC27" s="109" t="str">
        <f t="shared" si="44"/>
        <v/>
      </c>
      <c r="AD27" s="108" t="str">
        <f t="shared" si="45"/>
        <v/>
      </c>
      <c r="AE27" s="109" t="str">
        <f t="shared" si="46"/>
        <v/>
      </c>
      <c r="AF27" s="110" t="str">
        <f t="shared" si="47"/>
        <v/>
      </c>
      <c r="AG27" s="111"/>
      <c r="AH27" s="92"/>
      <c r="AI27" s="100"/>
      <c r="AJ27" s="116"/>
      <c r="AK27" s="116"/>
      <c r="AL27" s="92"/>
      <c r="AM27" s="113"/>
    </row>
    <row r="28" spans="1:39" s="136" customFormat="1" ht="151.5" customHeight="1" x14ac:dyDescent="0.25">
      <c r="A28" s="345">
        <f t="shared" ref="A28" si="51">1+A25</f>
        <v>8</v>
      </c>
      <c r="B28" s="380" t="s">
        <v>224</v>
      </c>
      <c r="C28" s="383" t="s">
        <v>219</v>
      </c>
      <c r="D28" s="383" t="s">
        <v>220</v>
      </c>
      <c r="E28" s="356" t="s">
        <v>120</v>
      </c>
      <c r="F28" s="356" t="s">
        <v>502</v>
      </c>
      <c r="G28" s="356" t="s">
        <v>232</v>
      </c>
      <c r="H28" s="351" t="s">
        <v>233</v>
      </c>
      <c r="I28" s="356" t="s">
        <v>325</v>
      </c>
      <c r="J28" s="358">
        <v>1460</v>
      </c>
      <c r="K28" s="360" t="str">
        <f>IF(J28&lt;=0,"",IF(J28&lt;=2,"Muy Baja",IF(J28&lt;=24,"Baja",IF(J28&lt;=500,"Media",IF(J28&lt;=5000,"Alta","Muy Alta")))))</f>
        <v>Alta</v>
      </c>
      <c r="L28" s="363">
        <f>IF(K28="","",IF(K28="Muy Baja",0.2,IF(K28="Baja",0.4,IF(K28="Media",0.6,IF(K28="Alta",0.8,IF(K28="Muy Alta",1,))))))</f>
        <v>0.8</v>
      </c>
      <c r="M28" s="366" t="s">
        <v>478</v>
      </c>
      <c r="N28" s="102" t="str">
        <f ca="1">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60" t="str">
        <f ca="1">IF(OR(N28='Tabla Impacto'!$C$11,N28='Tabla Impacto'!$D$11),"Leve",IF(OR(N28='Tabla Impacto'!$C$12,N28='Tabla Impacto'!$D$12),"Menor",IF(OR(N28='Tabla Impacto'!$C$13,N28='Tabla Impacto'!$D$13),"Moderado",IF(OR(N28='Tabla Impacto'!$C$14,N28='Tabla Impacto'!$D$14),"Mayor",IF(OR(N28='Tabla Impacto'!$C$15,N28='Tabla Impacto'!$D$15),"Catastrófico","")))))</f>
        <v>Moderado</v>
      </c>
      <c r="P28" s="363">
        <f ca="1">IF(O28="","",IF(O28="Leve",0.2,IF(O28="Menor",0.4,IF(O28="Moderado",0.6,IF(O28="Mayor",0.8,IF(O28="Catastrófico",1,))))))</f>
        <v>0.6</v>
      </c>
      <c r="Q28" s="353" t="str">
        <f ca="1">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3">
        <v>1</v>
      </c>
      <c r="S28" s="83" t="s">
        <v>227</v>
      </c>
      <c r="T28" s="104" t="str">
        <f t="shared" si="41"/>
        <v>Probabilidad</v>
      </c>
      <c r="U28" s="105" t="s">
        <v>14</v>
      </c>
      <c r="V28" s="105" t="s">
        <v>9</v>
      </c>
      <c r="W28" s="106" t="str">
        <f t="shared" si="42"/>
        <v>40%</v>
      </c>
      <c r="X28" s="105" t="s">
        <v>19</v>
      </c>
      <c r="Y28" s="105" t="s">
        <v>23</v>
      </c>
      <c r="Z28" s="105" t="s">
        <v>110</v>
      </c>
      <c r="AA28" s="107">
        <f t="shared" si="49"/>
        <v>0.48</v>
      </c>
      <c r="AB28" s="108" t="str">
        <f t="shared" si="43"/>
        <v>Media</v>
      </c>
      <c r="AC28" s="109">
        <f t="shared" si="44"/>
        <v>0.48</v>
      </c>
      <c r="AD28" s="108" t="str">
        <f t="shared" ca="1" si="45"/>
        <v>Moderado</v>
      </c>
      <c r="AE28" s="109">
        <f t="shared" ca="1" si="46"/>
        <v>0.6</v>
      </c>
      <c r="AF28" s="110" t="str">
        <f t="shared" ca="1" si="47"/>
        <v>Moderado</v>
      </c>
      <c r="AG28" s="111" t="s">
        <v>122</v>
      </c>
      <c r="AH28" s="125" t="s">
        <v>236</v>
      </c>
      <c r="AI28" s="126" t="s">
        <v>212</v>
      </c>
      <c r="AJ28" s="101">
        <v>44562</v>
      </c>
      <c r="AK28" s="101" t="s">
        <v>366</v>
      </c>
      <c r="AL28" s="125" t="s">
        <v>235</v>
      </c>
      <c r="AM28" s="100"/>
    </row>
    <row r="29" spans="1:39" s="136" customFormat="1" ht="151.5" customHeight="1" x14ac:dyDescent="0.25">
      <c r="A29" s="345"/>
      <c r="B29" s="381"/>
      <c r="C29" s="385"/>
      <c r="D29" s="384"/>
      <c r="E29" s="357"/>
      <c r="F29" s="357"/>
      <c r="G29" s="357"/>
      <c r="H29" s="352"/>
      <c r="I29" s="357"/>
      <c r="J29" s="359"/>
      <c r="K29" s="361"/>
      <c r="L29" s="364"/>
      <c r="M29" s="367"/>
      <c r="N29" s="115"/>
      <c r="O29" s="361"/>
      <c r="P29" s="364"/>
      <c r="Q29" s="354"/>
      <c r="R29" s="103">
        <v>2</v>
      </c>
      <c r="S29" s="83" t="s">
        <v>228</v>
      </c>
      <c r="T29" s="104" t="str">
        <f t="shared" si="41"/>
        <v>Probabilidad</v>
      </c>
      <c r="U29" s="105" t="s">
        <v>14</v>
      </c>
      <c r="V29" s="105" t="s">
        <v>9</v>
      </c>
      <c r="W29" s="106" t="str">
        <f t="shared" si="42"/>
        <v>40%</v>
      </c>
      <c r="X29" s="105" t="s">
        <v>19</v>
      </c>
      <c r="Y29" s="105" t="s">
        <v>23</v>
      </c>
      <c r="Z29" s="105" t="s">
        <v>111</v>
      </c>
      <c r="AA29" s="107">
        <f>IFERROR(IF(T29="Probabilidad",(AA28-(+AA28*W29)),IF(T29="Impacto",L29,"")),"")</f>
        <v>0.28799999999999998</v>
      </c>
      <c r="AB29" s="108" t="str">
        <f t="shared" si="43"/>
        <v>Baja</v>
      </c>
      <c r="AC29" s="109">
        <f t="shared" si="44"/>
        <v>0.28799999999999998</v>
      </c>
      <c r="AD29" s="108" t="str">
        <f t="shared" si="45"/>
        <v>Moderado</v>
      </c>
      <c r="AE29" s="109">
        <v>0.6</v>
      </c>
      <c r="AF29" s="110" t="str">
        <f t="shared" si="47"/>
        <v>Moderado</v>
      </c>
      <c r="AG29" s="111" t="s">
        <v>122</v>
      </c>
      <c r="AH29" s="125" t="s">
        <v>236</v>
      </c>
      <c r="AI29" s="126" t="s">
        <v>212</v>
      </c>
      <c r="AJ29" s="101">
        <v>44562</v>
      </c>
      <c r="AK29" s="101" t="s">
        <v>366</v>
      </c>
      <c r="AL29" s="125" t="s">
        <v>235</v>
      </c>
      <c r="AM29" s="100"/>
    </row>
    <row r="30" spans="1:39" s="136" customFormat="1" ht="151.5" customHeight="1" x14ac:dyDescent="0.25">
      <c r="A30" s="345"/>
      <c r="B30" s="382"/>
      <c r="C30" s="385"/>
      <c r="D30" s="384"/>
      <c r="E30" s="357"/>
      <c r="F30" s="357"/>
      <c r="G30" s="357"/>
      <c r="H30" s="352"/>
      <c r="I30" s="357"/>
      <c r="J30" s="359"/>
      <c r="K30" s="362"/>
      <c r="L30" s="365"/>
      <c r="M30" s="367"/>
      <c r="N30" s="115"/>
      <c r="O30" s="362"/>
      <c r="P30" s="365"/>
      <c r="Q30" s="355"/>
      <c r="R30" s="103">
        <v>3</v>
      </c>
      <c r="S30" s="83" t="s">
        <v>234</v>
      </c>
      <c r="T30" s="104" t="str">
        <f t="shared" si="41"/>
        <v>Probabilidad</v>
      </c>
      <c r="U30" s="105" t="s">
        <v>15</v>
      </c>
      <c r="V30" s="105" t="s">
        <v>9</v>
      </c>
      <c r="W30" s="106" t="str">
        <f t="shared" si="42"/>
        <v>30%</v>
      </c>
      <c r="X30" s="105" t="s">
        <v>19</v>
      </c>
      <c r="Y30" s="105" t="s">
        <v>22</v>
      </c>
      <c r="Z30" s="105" t="s">
        <v>110</v>
      </c>
      <c r="AA30" s="107">
        <f>IFERROR(IF(T30="Probabilidad",(AA29-(+AA29*W30)),IF(T30="Impacto",L30,"")),"")</f>
        <v>0.2016</v>
      </c>
      <c r="AB30" s="108" t="str">
        <f t="shared" si="43"/>
        <v>Baja</v>
      </c>
      <c r="AC30" s="109">
        <f t="shared" si="44"/>
        <v>0.2016</v>
      </c>
      <c r="AD30" s="108" t="str">
        <f t="shared" si="45"/>
        <v>Moderado</v>
      </c>
      <c r="AE30" s="109">
        <v>0.6</v>
      </c>
      <c r="AF30" s="110" t="str">
        <f t="shared" si="47"/>
        <v>Moderado</v>
      </c>
      <c r="AG30" s="111" t="s">
        <v>122</v>
      </c>
      <c r="AH30" s="125" t="s">
        <v>236</v>
      </c>
      <c r="AI30" s="126" t="s">
        <v>212</v>
      </c>
      <c r="AJ30" s="101">
        <v>44562</v>
      </c>
      <c r="AK30" s="101" t="s">
        <v>366</v>
      </c>
      <c r="AL30" s="125" t="s">
        <v>235</v>
      </c>
      <c r="AM30" s="100"/>
    </row>
    <row r="31" spans="1:39" s="136" customFormat="1" ht="285" customHeight="1" x14ac:dyDescent="0.25">
      <c r="A31" s="345">
        <f t="shared" ref="A31" si="52">1+A28</f>
        <v>9</v>
      </c>
      <c r="B31" s="380" t="s">
        <v>237</v>
      </c>
      <c r="C31" s="383" t="s">
        <v>598</v>
      </c>
      <c r="D31" s="383" t="s">
        <v>376</v>
      </c>
      <c r="E31" s="356" t="s">
        <v>118</v>
      </c>
      <c r="F31" s="407" t="s">
        <v>359</v>
      </c>
      <c r="G31" s="407" t="s">
        <v>360</v>
      </c>
      <c r="H31" s="351" t="s">
        <v>531</v>
      </c>
      <c r="I31" s="356" t="s">
        <v>115</v>
      </c>
      <c r="J31" s="358">
        <v>20</v>
      </c>
      <c r="K31" s="360" t="str">
        <f>IF(J31&lt;=0,"",IF(J31&lt;=2,"Muy Baja",IF(J31&lt;=24,"Baja",IF(J31&lt;=500,"Media",IF(J31&lt;=5000,"Alta","Muy Alta")))))</f>
        <v>Baja</v>
      </c>
      <c r="L31" s="363">
        <f>IF(K31="","",IF(K31="Muy Baja",0.2,IF(K31="Baja",0.4,IF(K31="Media",0.6,IF(K31="Alta",0.8,IF(K31="Muy Alta",1,))))))</f>
        <v>0.4</v>
      </c>
      <c r="M31" s="366" t="s">
        <v>485</v>
      </c>
      <c r="N31" s="102" t="str">
        <f ca="1">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60" t="str">
        <f ca="1">IF(OR(N31='Tabla Impacto'!$C$11,N31='Tabla Impacto'!$D$11),"Leve",IF(OR(N31='Tabla Impacto'!$C$12,N31='Tabla Impacto'!$D$12),"Menor",IF(OR(N31='Tabla Impacto'!$C$13,N31='Tabla Impacto'!$D$13),"Moderado",IF(OR(N31='Tabla Impacto'!$C$14,N31='Tabla Impacto'!$D$14),"Mayor",IF(OR(N31='Tabla Impacto'!$C$15,N31='Tabla Impacto'!$D$15),"Catastrófico","")))))</f>
        <v>Mayor</v>
      </c>
      <c r="P31" s="363">
        <f ca="1">IF(O31="","",IF(O31="Leve",0.2,IF(O31="Menor",0.4,IF(O31="Moderado",0.6,IF(O31="Mayor",0.8,IF(O31="Catastrófico",1,))))))</f>
        <v>0.8</v>
      </c>
      <c r="Q31" s="353"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3">
        <v>1</v>
      </c>
      <c r="S31" s="83" t="s">
        <v>562</v>
      </c>
      <c r="T31" s="104" t="str">
        <f t="shared" si="41"/>
        <v>Probabilidad</v>
      </c>
      <c r="U31" s="105" t="s">
        <v>14</v>
      </c>
      <c r="V31" s="105" t="s">
        <v>9</v>
      </c>
      <c r="W31" s="106" t="str">
        <f t="shared" si="42"/>
        <v>40%</v>
      </c>
      <c r="X31" s="105" t="s">
        <v>19</v>
      </c>
      <c r="Y31" s="105" t="s">
        <v>22</v>
      </c>
      <c r="Z31" s="105" t="s">
        <v>110</v>
      </c>
      <c r="AA31" s="107">
        <f t="shared" si="49"/>
        <v>0.24</v>
      </c>
      <c r="AB31" s="108" t="str">
        <f t="shared" si="43"/>
        <v>Baja</v>
      </c>
      <c r="AC31" s="109">
        <f t="shared" si="44"/>
        <v>0.24</v>
      </c>
      <c r="AD31" s="108" t="str">
        <f t="shared" ca="1" si="45"/>
        <v>Mayor</v>
      </c>
      <c r="AE31" s="109">
        <f t="shared" ca="1" si="46"/>
        <v>0.8</v>
      </c>
      <c r="AF31" s="110" t="str">
        <f t="shared" ca="1" si="47"/>
        <v>Alto</v>
      </c>
      <c r="AG31" s="111" t="s">
        <v>122</v>
      </c>
      <c r="AH31" s="125" t="s">
        <v>563</v>
      </c>
      <c r="AI31" s="94" t="s">
        <v>392</v>
      </c>
      <c r="AJ31" s="101">
        <v>44927</v>
      </c>
      <c r="AK31" s="101">
        <v>45291</v>
      </c>
      <c r="AL31" s="92" t="s">
        <v>361</v>
      </c>
      <c r="AM31" s="100"/>
    </row>
    <row r="32" spans="1:39" s="136" customFormat="1" ht="151.5" customHeight="1" x14ac:dyDescent="0.25">
      <c r="A32" s="345"/>
      <c r="B32" s="381"/>
      <c r="C32" s="384"/>
      <c r="D32" s="384"/>
      <c r="E32" s="357"/>
      <c r="F32" s="357"/>
      <c r="G32" s="357"/>
      <c r="H32" s="352"/>
      <c r="I32" s="357"/>
      <c r="J32" s="359"/>
      <c r="K32" s="361"/>
      <c r="L32" s="364"/>
      <c r="M32" s="367"/>
      <c r="N32" s="115"/>
      <c r="O32" s="361"/>
      <c r="P32" s="364"/>
      <c r="Q32" s="354"/>
      <c r="R32" s="103">
        <v>2</v>
      </c>
      <c r="S32" s="83"/>
      <c r="T32" s="104" t="str">
        <f t="shared" si="41"/>
        <v/>
      </c>
      <c r="U32" s="105"/>
      <c r="V32" s="105"/>
      <c r="W32" s="106"/>
      <c r="X32" s="105"/>
      <c r="Y32" s="105"/>
      <c r="Z32" s="105"/>
      <c r="AA32" s="107" t="str">
        <f>IFERROR(IF(T32="Probabilidad",(AA31-(+AA31*W32)),IF(T32="Impacto",L32,"")),"")</f>
        <v/>
      </c>
      <c r="AB32" s="108" t="str">
        <f t="shared" si="43"/>
        <v/>
      </c>
      <c r="AC32" s="109" t="str">
        <f t="shared" si="44"/>
        <v/>
      </c>
      <c r="AD32" s="108" t="str">
        <f t="shared" si="45"/>
        <v/>
      </c>
      <c r="AE32" s="109" t="str">
        <f t="shared" si="46"/>
        <v/>
      </c>
      <c r="AF32" s="110" t="str">
        <f t="shared" si="47"/>
        <v/>
      </c>
      <c r="AG32" s="111"/>
      <c r="AH32" s="92"/>
      <c r="AI32" s="100"/>
      <c r="AJ32" s="116"/>
      <c r="AK32" s="116"/>
      <c r="AL32" s="92"/>
      <c r="AM32" s="100"/>
    </row>
    <row r="33" spans="1:39" s="136" customFormat="1" ht="151.5" customHeight="1" x14ac:dyDescent="0.25">
      <c r="A33" s="345"/>
      <c r="B33" s="382"/>
      <c r="C33" s="384"/>
      <c r="D33" s="384"/>
      <c r="E33" s="357"/>
      <c r="F33" s="357"/>
      <c r="G33" s="357"/>
      <c r="H33" s="352"/>
      <c r="I33" s="357"/>
      <c r="J33" s="359"/>
      <c r="K33" s="362"/>
      <c r="L33" s="365"/>
      <c r="M33" s="367"/>
      <c r="N33" s="115"/>
      <c r="O33" s="362"/>
      <c r="P33" s="365"/>
      <c r="Q33" s="355"/>
      <c r="R33" s="103">
        <v>3</v>
      </c>
      <c r="S33" s="83"/>
      <c r="T33" s="104" t="str">
        <f t="shared" si="41"/>
        <v/>
      </c>
      <c r="U33" s="105"/>
      <c r="V33" s="105"/>
      <c r="W33" s="106"/>
      <c r="X33" s="105"/>
      <c r="Y33" s="105"/>
      <c r="Z33" s="105"/>
      <c r="AA33" s="107" t="str">
        <f>IFERROR(IF(T33="Probabilidad",(AA32-(+AA32*W33)),IF(T33="Impacto",L33,"")),"")</f>
        <v/>
      </c>
      <c r="AB33" s="108" t="str">
        <f t="shared" si="43"/>
        <v/>
      </c>
      <c r="AC33" s="109" t="str">
        <f t="shared" si="44"/>
        <v/>
      </c>
      <c r="AD33" s="108" t="str">
        <f t="shared" si="45"/>
        <v/>
      </c>
      <c r="AE33" s="109" t="str">
        <f t="shared" si="46"/>
        <v/>
      </c>
      <c r="AF33" s="110" t="str">
        <f t="shared" si="47"/>
        <v/>
      </c>
      <c r="AG33" s="111"/>
      <c r="AH33" s="92"/>
      <c r="AI33" s="100"/>
      <c r="AJ33" s="116"/>
      <c r="AK33" s="116"/>
      <c r="AL33" s="92"/>
      <c r="AM33" s="100"/>
    </row>
    <row r="34" spans="1:39" s="136" customFormat="1" ht="183.75" customHeight="1" x14ac:dyDescent="0.25">
      <c r="A34" s="345">
        <f>1+A31</f>
        <v>10</v>
      </c>
      <c r="B34" s="380" t="s">
        <v>237</v>
      </c>
      <c r="C34" s="383" t="s">
        <v>598</v>
      </c>
      <c r="D34" s="383" t="s">
        <v>376</v>
      </c>
      <c r="E34" s="356" t="s">
        <v>120</v>
      </c>
      <c r="F34" s="357" t="s">
        <v>432</v>
      </c>
      <c r="G34" s="357" t="s">
        <v>433</v>
      </c>
      <c r="H34" s="351" t="s">
        <v>434</v>
      </c>
      <c r="I34" s="356" t="s">
        <v>325</v>
      </c>
      <c r="J34" s="358">
        <v>2</v>
      </c>
      <c r="K34" s="360" t="str">
        <f>IF(J34&lt;=0,"",IF(J34&lt;=2,"Muy Baja",IF(J34&lt;=24,"Baja",IF(J34&lt;=500,"Media",IF(J34&lt;=5000,"Alta","Muy Alta")))))</f>
        <v>Muy Baja</v>
      </c>
      <c r="L34" s="363">
        <f>IF(K34="","",IF(K34="Muy Baja",0.2,IF(K34="Baja",0.4,IF(K34="Media",0.6,IF(K34="Alta",0.8,IF(K34="Muy Alta",1,))))))</f>
        <v>0.2</v>
      </c>
      <c r="M34" s="366" t="s">
        <v>478</v>
      </c>
      <c r="N34" s="102" t="str">
        <f ca="1">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60" t="str">
        <f ca="1">IF(OR(N34='Tabla Impacto'!$C$11,N34='Tabla Impacto'!$D$11),"Leve",IF(OR(N34='Tabla Impacto'!$C$12,N34='Tabla Impacto'!$D$12),"Menor",IF(OR(N34='Tabla Impacto'!$C$13,N34='Tabla Impacto'!$D$13),"Moderado",IF(OR(N34='Tabla Impacto'!$C$14,N34='Tabla Impacto'!$D$14),"Mayor",IF(OR(N34='Tabla Impacto'!$C$15,N34='Tabla Impacto'!$D$15),"Catastrófico","")))))</f>
        <v>Moderado</v>
      </c>
      <c r="P34" s="363">
        <f ca="1">IF(O34="","",IF(O34="Leve",0.2,IF(O34="Menor",0.4,IF(O34="Moderado",0.6,IF(O34="Mayor",0.8,IF(O34="Catastrófico",1,))))))</f>
        <v>0.6</v>
      </c>
      <c r="Q34" s="353"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03">
        <v>1</v>
      </c>
      <c r="S34" s="83" t="s">
        <v>362</v>
      </c>
      <c r="T34" s="104" t="str">
        <f t="shared" si="41"/>
        <v>Probabilidad</v>
      </c>
      <c r="U34" s="105" t="s">
        <v>14</v>
      </c>
      <c r="V34" s="105" t="s">
        <v>9</v>
      </c>
      <c r="W34" s="106" t="str">
        <f t="shared" si="42"/>
        <v>40%</v>
      </c>
      <c r="X34" s="105" t="s">
        <v>19</v>
      </c>
      <c r="Y34" s="105" t="s">
        <v>22</v>
      </c>
      <c r="Z34" s="105" t="s">
        <v>110</v>
      </c>
      <c r="AA34" s="107">
        <f t="shared" si="49"/>
        <v>0.12</v>
      </c>
      <c r="AB34" s="108" t="str">
        <f t="shared" si="43"/>
        <v>Muy Baja</v>
      </c>
      <c r="AC34" s="109">
        <f t="shared" si="44"/>
        <v>0.12</v>
      </c>
      <c r="AD34" s="108" t="str">
        <f t="shared" ca="1" si="45"/>
        <v>Moderado</v>
      </c>
      <c r="AE34" s="109">
        <f t="shared" ca="1" si="46"/>
        <v>0.6</v>
      </c>
      <c r="AF34" s="110" t="str">
        <f t="shared" ca="1" si="47"/>
        <v>Moderado</v>
      </c>
      <c r="AG34" s="111" t="s">
        <v>122</v>
      </c>
      <c r="AH34" s="92" t="s">
        <v>363</v>
      </c>
      <c r="AI34" s="100" t="s">
        <v>392</v>
      </c>
      <c r="AJ34" s="101">
        <v>44927</v>
      </c>
      <c r="AK34" s="101">
        <v>45291</v>
      </c>
      <c r="AL34" s="92" t="s">
        <v>364</v>
      </c>
      <c r="AM34" s="113"/>
    </row>
    <row r="35" spans="1:39" s="136" customFormat="1" ht="151.5" customHeight="1" x14ac:dyDescent="0.25">
      <c r="A35" s="345"/>
      <c r="B35" s="381"/>
      <c r="C35" s="384"/>
      <c r="D35" s="384"/>
      <c r="E35" s="357"/>
      <c r="F35" s="357" t="s">
        <v>238</v>
      </c>
      <c r="G35" s="357" t="s">
        <v>239</v>
      </c>
      <c r="H35" s="352"/>
      <c r="I35" s="357"/>
      <c r="J35" s="359"/>
      <c r="K35" s="361"/>
      <c r="L35" s="364"/>
      <c r="M35" s="367"/>
      <c r="N35" s="115"/>
      <c r="O35" s="361"/>
      <c r="P35" s="364"/>
      <c r="Q35" s="354"/>
      <c r="R35" s="103">
        <v>2</v>
      </c>
      <c r="S35" s="83"/>
      <c r="T35" s="104" t="str">
        <f t="shared" si="41"/>
        <v/>
      </c>
      <c r="U35" s="105"/>
      <c r="V35" s="105"/>
      <c r="W35" s="106"/>
      <c r="X35" s="105"/>
      <c r="Y35" s="105"/>
      <c r="Z35" s="105"/>
      <c r="AA35" s="107"/>
      <c r="AB35" s="108"/>
      <c r="AC35" s="109"/>
      <c r="AD35" s="108"/>
      <c r="AE35" s="109"/>
      <c r="AF35" s="110"/>
      <c r="AG35" s="111"/>
      <c r="AH35" s="92"/>
      <c r="AI35" s="100"/>
      <c r="AJ35" s="116"/>
      <c r="AK35" s="116"/>
      <c r="AL35" s="92"/>
      <c r="AM35" s="113"/>
    </row>
    <row r="36" spans="1:39" s="136" customFormat="1" ht="151.5" customHeight="1" x14ac:dyDescent="0.25">
      <c r="A36" s="345"/>
      <c r="B36" s="382"/>
      <c r="C36" s="384"/>
      <c r="D36" s="384"/>
      <c r="E36" s="357"/>
      <c r="F36" s="357" t="s">
        <v>238</v>
      </c>
      <c r="G36" s="357" t="s">
        <v>239</v>
      </c>
      <c r="H36" s="352"/>
      <c r="I36" s="357"/>
      <c r="J36" s="359"/>
      <c r="K36" s="362"/>
      <c r="L36" s="365"/>
      <c r="M36" s="367"/>
      <c r="N36" s="115"/>
      <c r="O36" s="362"/>
      <c r="P36" s="365"/>
      <c r="Q36" s="355"/>
      <c r="R36" s="103">
        <v>3</v>
      </c>
      <c r="S36" s="83"/>
      <c r="T36" s="104" t="str">
        <f t="shared" si="41"/>
        <v/>
      </c>
      <c r="U36" s="105"/>
      <c r="V36" s="105"/>
      <c r="W36" s="106"/>
      <c r="X36" s="105"/>
      <c r="Y36" s="105"/>
      <c r="Z36" s="105"/>
      <c r="AA36" s="107"/>
      <c r="AB36" s="108"/>
      <c r="AC36" s="109"/>
      <c r="AD36" s="108"/>
      <c r="AE36" s="109"/>
      <c r="AF36" s="110"/>
      <c r="AG36" s="111"/>
      <c r="AH36" s="92"/>
      <c r="AI36" s="100"/>
      <c r="AJ36" s="116"/>
      <c r="AK36" s="116"/>
      <c r="AL36" s="92"/>
      <c r="AM36" s="113"/>
    </row>
    <row r="37" spans="1:39" s="136" customFormat="1" ht="151.5" customHeight="1" x14ac:dyDescent="0.25">
      <c r="A37" s="345">
        <f t="shared" ref="A37" si="53">1+A34</f>
        <v>11</v>
      </c>
      <c r="B37" s="380" t="s">
        <v>240</v>
      </c>
      <c r="C37" s="383" t="s">
        <v>378</v>
      </c>
      <c r="D37" s="383" t="s">
        <v>247</v>
      </c>
      <c r="E37" s="356" t="s">
        <v>120</v>
      </c>
      <c r="F37" s="407" t="s">
        <v>241</v>
      </c>
      <c r="G37" s="407" t="s">
        <v>242</v>
      </c>
      <c r="H37" s="351" t="s">
        <v>377</v>
      </c>
      <c r="I37" s="356" t="s">
        <v>325</v>
      </c>
      <c r="J37" s="358">
        <v>12</v>
      </c>
      <c r="K37" s="360" t="str">
        <f>IF(J37&lt;=0,"",IF(J37&lt;=2,"Muy Baja",IF(J37&lt;=24,"Baja",IF(J37&lt;=500,"Media",IF(J37&lt;=5000,"Alta","Muy Alta")))))</f>
        <v>Baja</v>
      </c>
      <c r="L37" s="363">
        <f>IF(K37="","",IF(K37="Muy Baja",0.2,IF(K37="Baja",0.4,IF(K37="Media",0.6,IF(K37="Alta",0.8,IF(K37="Muy Alta",1,))))))</f>
        <v>0.4</v>
      </c>
      <c r="M37" s="366" t="s">
        <v>478</v>
      </c>
      <c r="N37" s="102" t="str">
        <f ca="1">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60"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63">
        <f ca="1">IF(O37="","",IF(O37="Leve",0.2,IF(O37="Menor",0.4,IF(O37="Moderado",0.6,IF(O37="Mayor",0.8,IF(O37="Catastrófico",1,))))))</f>
        <v>0.6</v>
      </c>
      <c r="Q37" s="353"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3">
        <v>1</v>
      </c>
      <c r="S37" s="83" t="s">
        <v>243</v>
      </c>
      <c r="T37" s="104" t="str">
        <f t="shared" si="41"/>
        <v>Probabilidad</v>
      </c>
      <c r="U37" s="105" t="s">
        <v>14</v>
      </c>
      <c r="V37" s="105" t="s">
        <v>9</v>
      </c>
      <c r="W37" s="106" t="str">
        <f t="shared" si="42"/>
        <v>40%</v>
      </c>
      <c r="X37" s="105" t="s">
        <v>19</v>
      </c>
      <c r="Y37" s="105" t="s">
        <v>22</v>
      </c>
      <c r="Z37" s="105" t="s">
        <v>110</v>
      </c>
      <c r="AA37" s="107">
        <f t="shared" si="49"/>
        <v>0.24</v>
      </c>
      <c r="AB37" s="108" t="str">
        <f t="shared" si="43"/>
        <v>Baja</v>
      </c>
      <c r="AC37" s="109">
        <f t="shared" si="44"/>
        <v>0.24</v>
      </c>
      <c r="AD37" s="108" t="str">
        <f t="shared" ca="1" si="45"/>
        <v>Moderado</v>
      </c>
      <c r="AE37" s="109">
        <f t="shared" ca="1" si="46"/>
        <v>0.6</v>
      </c>
      <c r="AF37" s="110" t="str">
        <f t="shared" ca="1" si="47"/>
        <v>Moderado</v>
      </c>
      <c r="AG37" s="111" t="s">
        <v>122</v>
      </c>
      <c r="AH37" s="92" t="s">
        <v>244</v>
      </c>
      <c r="AI37" s="100" t="s">
        <v>203</v>
      </c>
      <c r="AJ37" s="116">
        <v>44562</v>
      </c>
      <c r="AK37" s="116">
        <v>44926</v>
      </c>
      <c r="AL37" s="92" t="s">
        <v>245</v>
      </c>
      <c r="AM37" s="113"/>
    </row>
    <row r="38" spans="1:39" s="136" customFormat="1" ht="151.5" customHeight="1" x14ac:dyDescent="0.25">
      <c r="A38" s="345"/>
      <c r="B38" s="381"/>
      <c r="C38" s="384"/>
      <c r="D38" s="385"/>
      <c r="E38" s="357"/>
      <c r="F38" s="357"/>
      <c r="G38" s="357"/>
      <c r="H38" s="352"/>
      <c r="I38" s="357"/>
      <c r="J38" s="359"/>
      <c r="K38" s="361"/>
      <c r="L38" s="364"/>
      <c r="M38" s="367"/>
      <c r="N38" s="115"/>
      <c r="O38" s="361"/>
      <c r="P38" s="364"/>
      <c r="Q38" s="354"/>
      <c r="R38" s="103">
        <v>2</v>
      </c>
      <c r="S38" s="83" t="s">
        <v>205</v>
      </c>
      <c r="T38" s="104" t="str">
        <f t="shared" si="41"/>
        <v>Probabilidad</v>
      </c>
      <c r="U38" s="105" t="s">
        <v>14</v>
      </c>
      <c r="V38" s="105" t="s">
        <v>9</v>
      </c>
      <c r="W38" s="106" t="str">
        <f t="shared" si="42"/>
        <v>40%</v>
      </c>
      <c r="X38" s="105" t="s">
        <v>19</v>
      </c>
      <c r="Y38" s="105" t="s">
        <v>22</v>
      </c>
      <c r="Z38" s="105" t="s">
        <v>110</v>
      </c>
      <c r="AA38" s="127">
        <f>IFERROR(IF(T38="Probabilidad",(AA37-(+AA37*W38)),IF(T38="Impacto",L38,"")),"")</f>
        <v>0.14399999999999999</v>
      </c>
      <c r="AB38" s="108" t="str">
        <f t="shared" si="43"/>
        <v>Muy Baja</v>
      </c>
      <c r="AC38" s="109">
        <f t="shared" si="44"/>
        <v>0.14399999999999999</v>
      </c>
      <c r="AD38" s="108" t="str">
        <f t="shared" si="45"/>
        <v>Moderado</v>
      </c>
      <c r="AE38" s="109">
        <v>0.6</v>
      </c>
      <c r="AF38" s="110" t="str">
        <f t="shared" si="47"/>
        <v>Moderado</v>
      </c>
      <c r="AG38" s="111" t="s">
        <v>122</v>
      </c>
      <c r="AH38" s="92" t="s">
        <v>246</v>
      </c>
      <c r="AI38" s="100" t="s">
        <v>203</v>
      </c>
      <c r="AJ38" s="116">
        <v>44562</v>
      </c>
      <c r="AK38" s="116">
        <v>44926</v>
      </c>
      <c r="AL38" s="92" t="s">
        <v>245</v>
      </c>
      <c r="AM38" s="113"/>
    </row>
    <row r="39" spans="1:39" s="136" customFormat="1" ht="151.5" customHeight="1" x14ac:dyDescent="0.25">
      <c r="A39" s="345"/>
      <c r="B39" s="382"/>
      <c r="C39" s="384"/>
      <c r="D39" s="385"/>
      <c r="E39" s="357"/>
      <c r="F39" s="357"/>
      <c r="G39" s="357"/>
      <c r="H39" s="352"/>
      <c r="I39" s="357"/>
      <c r="J39" s="359"/>
      <c r="K39" s="362"/>
      <c r="L39" s="365"/>
      <c r="M39" s="367"/>
      <c r="N39" s="115"/>
      <c r="O39" s="362"/>
      <c r="P39" s="365"/>
      <c r="Q39" s="355"/>
      <c r="R39" s="103">
        <v>3</v>
      </c>
      <c r="S39" s="83"/>
      <c r="T39" s="104" t="str">
        <f t="shared" si="41"/>
        <v/>
      </c>
      <c r="U39" s="105"/>
      <c r="V39" s="105"/>
      <c r="W39" s="106"/>
      <c r="X39" s="105"/>
      <c r="Y39" s="105"/>
      <c r="Z39" s="105"/>
      <c r="AA39" s="107" t="str">
        <f>IFERROR(IF(T39="Probabilidad",(AA38-(+AA38*W39)),IF(T39="Impacto",L39,"")),"")</f>
        <v/>
      </c>
      <c r="AB39" s="108" t="str">
        <f t="shared" si="43"/>
        <v/>
      </c>
      <c r="AC39" s="109" t="str">
        <f t="shared" si="44"/>
        <v/>
      </c>
      <c r="AD39" s="108" t="str">
        <f t="shared" si="45"/>
        <v/>
      </c>
      <c r="AE39" s="109" t="str">
        <f t="shared" si="46"/>
        <v/>
      </c>
      <c r="AF39" s="110" t="str">
        <f t="shared" si="47"/>
        <v/>
      </c>
      <c r="AG39" s="111"/>
      <c r="AH39" s="92"/>
      <c r="AI39" s="100"/>
      <c r="AJ39" s="116"/>
      <c r="AK39" s="116"/>
      <c r="AL39" s="92"/>
      <c r="AM39" s="113"/>
    </row>
    <row r="40" spans="1:39" s="136" customFormat="1" ht="151.5" customHeight="1" x14ac:dyDescent="0.25">
      <c r="A40" s="345">
        <f t="shared" ref="A40" si="54">1+A37</f>
        <v>12</v>
      </c>
      <c r="B40" s="380" t="s">
        <v>240</v>
      </c>
      <c r="C40" s="383" t="s">
        <v>378</v>
      </c>
      <c r="D40" s="383" t="s">
        <v>247</v>
      </c>
      <c r="E40" s="356" t="s">
        <v>120</v>
      </c>
      <c r="F40" s="356" t="s">
        <v>248</v>
      </c>
      <c r="G40" s="407" t="s">
        <v>249</v>
      </c>
      <c r="H40" s="351" t="s">
        <v>250</v>
      </c>
      <c r="I40" s="356" t="s">
        <v>325</v>
      </c>
      <c r="J40" s="358">
        <v>900</v>
      </c>
      <c r="K40" s="360" t="str">
        <f>IF(J40&lt;=0,"",IF(J40&lt;=2,"Muy Baja",IF(J40&lt;=24,"Baja",IF(J40&lt;=500,"Media",IF(J40&lt;=5000,"Alta","Muy Alta")))))</f>
        <v>Alta</v>
      </c>
      <c r="L40" s="363">
        <f>IF(K40="","",IF(K40="Muy Baja",0.2,IF(K40="Baja",0.4,IF(K40="Media",0.6,IF(K40="Alta",0.8,IF(K40="Muy Alta",1,))))))</f>
        <v>0.8</v>
      </c>
      <c r="M40" s="366" t="s">
        <v>478</v>
      </c>
      <c r="N40" s="102"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60" t="str">
        <f ca="1">IF(OR(N40='Tabla Impacto'!$C$11,N40='Tabla Impacto'!$D$11),"Leve",IF(OR(N40='Tabla Impacto'!$C$12,N40='Tabla Impacto'!$D$12),"Menor",IF(OR(N40='Tabla Impacto'!$C$13,N40='Tabla Impacto'!$D$13),"Moderado",IF(OR(N40='Tabla Impacto'!$C$14,N40='Tabla Impacto'!$D$14),"Mayor",IF(OR(N40='Tabla Impacto'!$C$15,N40='Tabla Impacto'!$D$15),"Catastrófico","")))))</f>
        <v>Moderado</v>
      </c>
      <c r="P40" s="363">
        <f ca="1">IF(O40="","",IF(O40="Leve",0.2,IF(O40="Menor",0.4,IF(O40="Moderado",0.6,IF(O40="Mayor",0.8,IF(O40="Catastrófico",1,))))))</f>
        <v>0.6</v>
      </c>
      <c r="Q40" s="353"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Alto</v>
      </c>
      <c r="R40" s="103">
        <v>1</v>
      </c>
      <c r="S40" s="83" t="s">
        <v>251</v>
      </c>
      <c r="T40" s="104" t="str">
        <f t="shared" ref="T40:T42" si="55">IF(OR(U40="Preventivo",U40="Detectivo"),"Probabilidad",IF(U40="Correctivo","Impacto",""))</f>
        <v>Probabilidad</v>
      </c>
      <c r="U40" s="105" t="s">
        <v>14</v>
      </c>
      <c r="V40" s="105" t="s">
        <v>9</v>
      </c>
      <c r="W40" s="106" t="str">
        <f t="shared" ref="W40" si="56">IF(AND(U40="Preventivo",V40="Automático"),"50%",IF(AND(U40="Preventivo",V40="Manual"),"40%",IF(AND(U40="Detectivo",V40="Automático"),"40%",IF(AND(U40="Detectivo",V40="Manual"),"30%",IF(AND(U40="Correctivo",V40="Automático"),"35%",IF(AND(U40="Correctivo",V40="Manual"),"25%",""))))))</f>
        <v>40%</v>
      </c>
      <c r="X40" s="105" t="s">
        <v>19</v>
      </c>
      <c r="Y40" s="105" t="s">
        <v>22</v>
      </c>
      <c r="Z40" s="105" t="s">
        <v>110</v>
      </c>
      <c r="AA40" s="107">
        <f t="shared" ref="AA40" si="57">IFERROR(IF(T40="Probabilidad",(L40-(+L40*W40)),IF(T40="Impacto",L40,"")),"")</f>
        <v>0.48</v>
      </c>
      <c r="AB40" s="108" t="str">
        <f t="shared" ref="AB40:AB42" si="58">IFERROR(IF(AA40="","",IF(AA40&lt;=0.2,"Muy Baja",IF(AA40&lt;=0.4,"Baja",IF(AA40&lt;=0.6,"Media",IF(AA40&lt;=0.8,"Alta","Muy Alta"))))),"")</f>
        <v>Media</v>
      </c>
      <c r="AC40" s="109">
        <f t="shared" ref="AC40:AC42" si="59">+AA40</f>
        <v>0.48</v>
      </c>
      <c r="AD40" s="108" t="str">
        <f t="shared" ref="AD40:AD42" ca="1" si="60">IFERROR(IF(AE40="","",IF(AE40&lt;=0.2,"Leve",IF(AE40&lt;=0.4,"Menor",IF(AE40&lt;=0.6,"Moderado",IF(AE40&lt;=0.8,"Mayor","Catastrófico"))))),"")</f>
        <v>Moderado</v>
      </c>
      <c r="AE40" s="109">
        <f t="shared" ref="AE40:AE42" ca="1" si="61">IFERROR(IF(T40="Impacto",(P40-(+P40*W40)),IF(T40="Probabilidad",P40,"")),"")</f>
        <v>0.6</v>
      </c>
      <c r="AF40" s="110" t="str">
        <f t="shared" ref="AF40:AF42" ca="1" si="62">IFERROR(IF(OR(AND(AB40="Muy Baja",AD40="Leve"),AND(AB40="Muy Baja",AD40="Menor"),AND(AB40="Baja",AD40="Leve")),"Bajo",IF(OR(AND(AB40="Muy baja",AD40="Moderado"),AND(AB40="Baja",AD40="Menor"),AND(AB40="Baja",AD40="Moderado"),AND(AB40="Media",AD40="Leve"),AND(AB40="Media",AD40="Menor"),AND(AB40="Media",AD40="Moderado"),AND(AB40="Alta",AD40="Leve"),AND(AB40="Alta",AD40="Menor")),"Moderado",IF(OR(AND(AB40="Muy Baja",AD40="Mayor"),AND(AB40="Baja",AD40="Mayor"),AND(AB40="Media",AD40="Mayor"),AND(AB40="Alta",AD40="Moderado"),AND(AB40="Alta",AD40="Mayor"),AND(AB40="Muy Alta",AD40="Leve"),AND(AB40="Muy Alta",AD40="Menor"),AND(AB40="Muy Alta",AD40="Moderado"),AND(AB40="Muy Alta",AD40="Mayor")),"Alto",IF(OR(AND(AB40="Muy Baja",AD40="Catastrófico"),AND(AB40="Baja",AD40="Catastrófico"),AND(AB40="Media",AD40="Catastrófico"),AND(AB40="Alta",AD40="Catastrófico"),AND(AB40="Muy Alta",AD40="Catastrófico")),"Extremo","")))),"")</f>
        <v>Moderado</v>
      </c>
      <c r="AG40" s="111" t="s">
        <v>122</v>
      </c>
      <c r="AH40" s="92" t="s">
        <v>252</v>
      </c>
      <c r="AI40" s="100" t="s">
        <v>203</v>
      </c>
      <c r="AJ40" s="116">
        <v>44562</v>
      </c>
      <c r="AK40" s="116">
        <v>44926</v>
      </c>
      <c r="AL40" s="92" t="s">
        <v>253</v>
      </c>
      <c r="AM40" s="113"/>
    </row>
    <row r="41" spans="1:39" s="136" customFormat="1" ht="151.5" customHeight="1" x14ac:dyDescent="0.25">
      <c r="A41" s="345"/>
      <c r="B41" s="381"/>
      <c r="C41" s="384"/>
      <c r="D41" s="385"/>
      <c r="E41" s="357"/>
      <c r="F41" s="357"/>
      <c r="G41" s="357"/>
      <c r="H41" s="352"/>
      <c r="I41" s="357"/>
      <c r="J41" s="359"/>
      <c r="K41" s="361"/>
      <c r="L41" s="364"/>
      <c r="M41" s="367"/>
      <c r="N41" s="115"/>
      <c r="O41" s="361"/>
      <c r="P41" s="364"/>
      <c r="Q41" s="354"/>
      <c r="R41" s="103">
        <v>2</v>
      </c>
      <c r="S41" s="83"/>
      <c r="T41" s="104" t="str">
        <f t="shared" si="55"/>
        <v/>
      </c>
      <c r="U41" s="105"/>
      <c r="V41" s="105"/>
      <c r="W41" s="106"/>
      <c r="X41" s="105"/>
      <c r="Y41" s="105"/>
      <c r="Z41" s="105"/>
      <c r="AA41" s="107" t="str">
        <f>IFERROR(IF(T41="Probabilidad",(AA40-(+AA40*W41)),IF(T41="Impacto",L41,"")),"")</f>
        <v/>
      </c>
      <c r="AB41" s="108" t="str">
        <f t="shared" si="58"/>
        <v/>
      </c>
      <c r="AC41" s="109" t="str">
        <f t="shared" si="59"/>
        <v/>
      </c>
      <c r="AD41" s="108" t="str">
        <f t="shared" si="60"/>
        <v/>
      </c>
      <c r="AE41" s="109" t="str">
        <f t="shared" si="61"/>
        <v/>
      </c>
      <c r="AF41" s="110" t="str">
        <f t="shared" si="62"/>
        <v/>
      </c>
      <c r="AG41" s="111"/>
      <c r="AH41" s="92"/>
      <c r="AI41" s="100"/>
      <c r="AJ41" s="116"/>
      <c r="AK41" s="116"/>
      <c r="AL41" s="92"/>
      <c r="AM41" s="113"/>
    </row>
    <row r="42" spans="1:39" s="136" customFormat="1" ht="151.5" customHeight="1" x14ac:dyDescent="0.25">
      <c r="A42" s="345"/>
      <c r="B42" s="382"/>
      <c r="C42" s="384"/>
      <c r="D42" s="385"/>
      <c r="E42" s="357"/>
      <c r="F42" s="357"/>
      <c r="G42" s="357"/>
      <c r="H42" s="352"/>
      <c r="I42" s="357"/>
      <c r="J42" s="359"/>
      <c r="K42" s="362"/>
      <c r="L42" s="365"/>
      <c r="M42" s="367"/>
      <c r="N42" s="115"/>
      <c r="O42" s="362"/>
      <c r="P42" s="365"/>
      <c r="Q42" s="355"/>
      <c r="R42" s="103">
        <v>3</v>
      </c>
      <c r="S42" s="83"/>
      <c r="T42" s="104" t="str">
        <f t="shared" si="55"/>
        <v/>
      </c>
      <c r="U42" s="105"/>
      <c r="V42" s="105"/>
      <c r="W42" s="106"/>
      <c r="X42" s="105"/>
      <c r="Y42" s="105"/>
      <c r="Z42" s="105"/>
      <c r="AA42" s="107" t="str">
        <f>IFERROR(IF(T42="Probabilidad",(AA41-(+AA41*W42)),IF(T42="Impacto",L42,"")),"")</f>
        <v/>
      </c>
      <c r="AB42" s="108" t="str">
        <f t="shared" si="58"/>
        <v/>
      </c>
      <c r="AC42" s="109" t="str">
        <f t="shared" si="59"/>
        <v/>
      </c>
      <c r="AD42" s="108" t="str">
        <f t="shared" si="60"/>
        <v/>
      </c>
      <c r="AE42" s="109" t="str">
        <f t="shared" si="61"/>
        <v/>
      </c>
      <c r="AF42" s="110" t="str">
        <f t="shared" si="62"/>
        <v/>
      </c>
      <c r="AG42" s="111"/>
      <c r="AH42" s="92"/>
      <c r="AI42" s="100"/>
      <c r="AJ42" s="116"/>
      <c r="AK42" s="116"/>
      <c r="AL42" s="92"/>
      <c r="AM42" s="113"/>
    </row>
    <row r="43" spans="1:39" s="136" customFormat="1" ht="151.5" customHeight="1" x14ac:dyDescent="0.25">
      <c r="A43" s="345">
        <f t="shared" ref="A43" si="63">1+A40</f>
        <v>13</v>
      </c>
      <c r="B43" s="410" t="s">
        <v>240</v>
      </c>
      <c r="C43" s="383" t="s">
        <v>378</v>
      </c>
      <c r="D43" s="383" t="s">
        <v>247</v>
      </c>
      <c r="E43" s="356" t="s">
        <v>118</v>
      </c>
      <c r="F43" s="356" t="s">
        <v>254</v>
      </c>
      <c r="G43" s="356" t="s">
        <v>255</v>
      </c>
      <c r="H43" s="351" t="s">
        <v>535</v>
      </c>
      <c r="I43" s="356" t="s">
        <v>115</v>
      </c>
      <c r="J43" s="408">
        <v>40</v>
      </c>
      <c r="K43" s="360" t="str">
        <f>IF(J43&lt;=0,"",IF(J43&lt;=2,"Muy Baja",IF(J43&lt;=24,"Baja",IF(J43&lt;=500,"Media",IF(J43&lt;=5000,"Alta","Muy Alta")))))</f>
        <v>Media</v>
      </c>
      <c r="L43" s="363">
        <f>IF(K43="","",IF(K43="Muy Baja",0.2,IF(K43="Baja",0.4,IF(K43="Media",0.6,IF(K43="Alta",0.8,IF(K43="Muy Alta",1,))))))</f>
        <v>0.6</v>
      </c>
      <c r="M43" s="366" t="s">
        <v>478</v>
      </c>
      <c r="N43" s="102" t="str">
        <f ca="1">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60" t="str">
        <f ca="1">IF(OR(N43='Tabla Impacto'!$C$11,N43='Tabla Impacto'!$D$11),"Leve",IF(OR(N43='Tabla Impacto'!$C$12,N43='Tabla Impacto'!$D$12),"Menor",IF(OR(N43='Tabla Impacto'!$C$13,N43='Tabla Impacto'!$D$13),"Moderado",IF(OR(N43='Tabla Impacto'!$C$14,N43='Tabla Impacto'!$D$14),"Mayor",IF(OR(N43='Tabla Impacto'!$C$15,N43='Tabla Impacto'!$D$15),"Catastrófico","")))))</f>
        <v>Moderado</v>
      </c>
      <c r="P43" s="363">
        <f ca="1">IF(O43="","",IF(O43="Leve",0.2,IF(O43="Menor",0.4,IF(O43="Moderado",0.6,IF(O43="Mayor",0.8,IF(O43="Catastrófico",1,))))))</f>
        <v>0.6</v>
      </c>
      <c r="Q43" s="353"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03">
        <v>1</v>
      </c>
      <c r="S43" s="83" t="s">
        <v>536</v>
      </c>
      <c r="T43" s="104" t="str">
        <f t="shared" si="26"/>
        <v>Probabilidad</v>
      </c>
      <c r="U43" s="105" t="s">
        <v>14</v>
      </c>
      <c r="V43" s="105" t="s">
        <v>9</v>
      </c>
      <c r="W43" s="106" t="str">
        <f t="shared" si="27"/>
        <v>40%</v>
      </c>
      <c r="X43" s="105" t="s">
        <v>19</v>
      </c>
      <c r="Y43" s="105" t="s">
        <v>22</v>
      </c>
      <c r="Z43" s="105" t="s">
        <v>110</v>
      </c>
      <c r="AA43" s="107">
        <f t="shared" si="28"/>
        <v>0.36</v>
      </c>
      <c r="AB43" s="108" t="str">
        <f t="shared" si="29"/>
        <v>Baja</v>
      </c>
      <c r="AC43" s="109">
        <f t="shared" si="30"/>
        <v>0.36</v>
      </c>
      <c r="AD43" s="108" t="str">
        <f t="shared" ca="1" si="31"/>
        <v>Moderado</v>
      </c>
      <c r="AE43" s="109">
        <f t="shared" ca="1" si="32"/>
        <v>0.6</v>
      </c>
      <c r="AF43" s="110" t="str">
        <f t="shared" ca="1" si="33"/>
        <v>Moderado</v>
      </c>
      <c r="AG43" s="111" t="s">
        <v>122</v>
      </c>
      <c r="AH43" s="99" t="s">
        <v>257</v>
      </c>
      <c r="AI43" s="100" t="s">
        <v>258</v>
      </c>
      <c r="AJ43" s="116">
        <v>44562</v>
      </c>
      <c r="AK43" s="116">
        <v>44926</v>
      </c>
      <c r="AL43" s="92" t="s">
        <v>253</v>
      </c>
      <c r="AM43" s="113"/>
    </row>
    <row r="44" spans="1:39" s="136" customFormat="1" ht="151.5" customHeight="1" x14ac:dyDescent="0.25">
      <c r="A44" s="345"/>
      <c r="B44" s="411"/>
      <c r="C44" s="384"/>
      <c r="D44" s="385"/>
      <c r="E44" s="357"/>
      <c r="F44" s="357"/>
      <c r="G44" s="357"/>
      <c r="H44" s="352"/>
      <c r="I44" s="357"/>
      <c r="J44" s="409"/>
      <c r="K44" s="361"/>
      <c r="L44" s="364"/>
      <c r="M44" s="367"/>
      <c r="N44" s="115"/>
      <c r="O44" s="361"/>
      <c r="P44" s="364"/>
      <c r="Q44" s="354"/>
      <c r="R44" s="103">
        <v>2</v>
      </c>
      <c r="S44" s="83"/>
      <c r="T44" s="104" t="str">
        <f t="shared" ref="T44:T45" si="64">IF(OR(U44="Preventivo",U44="Detectivo"),"Probabilidad",IF(U44="Correctivo","Impacto",""))</f>
        <v/>
      </c>
      <c r="U44" s="105"/>
      <c r="V44" s="105"/>
      <c r="W44" s="106"/>
      <c r="X44" s="105"/>
      <c r="Y44" s="105"/>
      <c r="Z44" s="105"/>
      <c r="AA44" s="107" t="str">
        <f>IFERROR(IF(T44="Probabilidad",(AA43-(+AA43*W44)),IF(T44="Impacto",L44,"")),"")</f>
        <v/>
      </c>
      <c r="AB44" s="108" t="str">
        <f t="shared" ref="AB44:AB45" si="65">IFERROR(IF(AA44="","",IF(AA44&lt;=0.2,"Muy Baja",IF(AA44&lt;=0.4,"Baja",IF(AA44&lt;=0.6,"Media",IF(AA44&lt;=0.8,"Alta","Muy Alta"))))),"")</f>
        <v/>
      </c>
      <c r="AC44" s="109" t="str">
        <f t="shared" ref="AC44:AC45" si="66">+AA44</f>
        <v/>
      </c>
      <c r="AD44" s="108" t="str">
        <f t="shared" ref="AD44:AD45" si="67">IFERROR(IF(AE44="","",IF(AE44&lt;=0.2,"Leve",IF(AE44&lt;=0.4,"Menor",IF(AE44&lt;=0.6,"Moderado",IF(AE44&lt;=0.8,"Mayor","Catastrófico"))))),"")</f>
        <v/>
      </c>
      <c r="AE44" s="109" t="str">
        <f t="shared" ref="AE44:AE45" si="68">IFERROR(IF(T44="Impacto",(P44-(+P44*W44)),IF(T44="Probabilidad",P44,"")),"")</f>
        <v/>
      </c>
      <c r="AF44" s="110" t="str">
        <f t="shared" ref="AF44:AF45" si="69">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
      </c>
      <c r="AG44" s="111"/>
      <c r="AH44" s="92"/>
      <c r="AI44" s="100"/>
      <c r="AJ44" s="116"/>
      <c r="AK44" s="116"/>
      <c r="AL44" s="92"/>
      <c r="AM44" s="113"/>
    </row>
    <row r="45" spans="1:39" s="136" customFormat="1" ht="151.5" customHeight="1" x14ac:dyDescent="0.25">
      <c r="A45" s="345"/>
      <c r="B45" s="412"/>
      <c r="C45" s="384"/>
      <c r="D45" s="385"/>
      <c r="E45" s="357"/>
      <c r="F45" s="357"/>
      <c r="G45" s="357"/>
      <c r="H45" s="352"/>
      <c r="I45" s="357"/>
      <c r="J45" s="409"/>
      <c r="K45" s="362"/>
      <c r="L45" s="365"/>
      <c r="M45" s="367"/>
      <c r="N45" s="115"/>
      <c r="O45" s="362"/>
      <c r="P45" s="365"/>
      <c r="Q45" s="355"/>
      <c r="R45" s="103">
        <v>3</v>
      </c>
      <c r="S45" s="83"/>
      <c r="T45" s="104" t="str">
        <f t="shared" si="64"/>
        <v/>
      </c>
      <c r="U45" s="105"/>
      <c r="V45" s="105"/>
      <c r="W45" s="106"/>
      <c r="X45" s="105"/>
      <c r="Y45" s="105"/>
      <c r="Z45" s="105"/>
      <c r="AA45" s="107" t="str">
        <f>IFERROR(IF(T45="Probabilidad",(AA44-(+AA44*W45)),IF(T45="Impacto",L45,"")),"")</f>
        <v/>
      </c>
      <c r="AB45" s="108" t="str">
        <f t="shared" si="65"/>
        <v/>
      </c>
      <c r="AC45" s="109" t="str">
        <f t="shared" si="66"/>
        <v/>
      </c>
      <c r="AD45" s="108" t="str">
        <f t="shared" si="67"/>
        <v/>
      </c>
      <c r="AE45" s="109" t="str">
        <f t="shared" si="68"/>
        <v/>
      </c>
      <c r="AF45" s="110" t="str">
        <f t="shared" si="69"/>
        <v/>
      </c>
      <c r="AG45" s="111"/>
      <c r="AH45" s="92"/>
      <c r="AI45" s="100"/>
      <c r="AJ45" s="116"/>
      <c r="AK45" s="116"/>
      <c r="AL45" s="92"/>
      <c r="AM45" s="113"/>
    </row>
    <row r="46" spans="1:39" s="136" customFormat="1" ht="151.5" customHeight="1" x14ac:dyDescent="0.25">
      <c r="A46" s="345">
        <f t="shared" ref="A46" si="70">1+A43</f>
        <v>14</v>
      </c>
      <c r="B46" s="380" t="s">
        <v>240</v>
      </c>
      <c r="C46" s="383" t="s">
        <v>378</v>
      </c>
      <c r="D46" s="383" t="s">
        <v>247</v>
      </c>
      <c r="E46" s="356" t="s">
        <v>120</v>
      </c>
      <c r="F46" s="356" t="s">
        <v>435</v>
      </c>
      <c r="G46" s="356" t="s">
        <v>260</v>
      </c>
      <c r="H46" s="351" t="s">
        <v>259</v>
      </c>
      <c r="I46" s="356" t="s">
        <v>325</v>
      </c>
      <c r="J46" s="358" t="s">
        <v>256</v>
      </c>
      <c r="K46" s="360" t="str">
        <f>IF(J46&lt;=0,"",IF(J46&lt;=2,"Muy Baja",IF(J46&lt;=24,"Baja",IF(J46&lt;=500,"Media",IF(J46&lt;=5000,"Alta","Muy Alta")))))</f>
        <v>Muy Alta</v>
      </c>
      <c r="L46" s="363">
        <f>IF(K46="","",IF(K46="Muy Baja",0.2,IF(K46="Baja",0.4,IF(K46="Media",0.6,IF(K46="Alta",0.8,IF(K46="Muy Alta",1,))))))</f>
        <v>1</v>
      </c>
      <c r="M46" s="366" t="s">
        <v>485</v>
      </c>
      <c r="N46" s="102" t="str">
        <f ca="1">IF(NOT(ISERROR(MATCH(M46,'Tabla Impacto'!$B$221:$B$223,0))),'Tabla Impacto'!$F$223&amp;"Por favor no seleccionar los criterios de impacto(Afectación Económica o presupuestal y Pérdida Reputacional)",M46)</f>
        <v xml:space="preserve"> El riesgo afecta la imagen de la entidad con efecto publicitario sostenido a nivel de sector administrativo, nivel departamental o municipal</v>
      </c>
      <c r="O46" s="360" t="str">
        <f ca="1">IF(OR(N46='Tabla Impacto'!$C$11,N46='Tabla Impacto'!$D$11),"Leve",IF(OR(N46='Tabla Impacto'!$C$12,N46='Tabla Impacto'!$D$12),"Menor",IF(OR(N46='Tabla Impacto'!$C$13,N46='Tabla Impacto'!$D$13),"Moderado",IF(OR(N46='Tabla Impacto'!$C$14,N46='Tabla Impacto'!$D$14),"Mayor",IF(OR(N46='Tabla Impacto'!$C$15,N46='Tabla Impacto'!$D$15),"Catastrófico","")))))</f>
        <v>Mayor</v>
      </c>
      <c r="P46" s="363">
        <f ca="1">IF(O46="","",IF(O46="Leve",0.2,IF(O46="Menor",0.4,IF(O46="Moderado",0.6,IF(O46="Mayor",0.8,IF(O46="Catastrófico",1,))))))</f>
        <v>0.8</v>
      </c>
      <c r="Q46" s="353"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Alto</v>
      </c>
      <c r="R46" s="103">
        <v>1</v>
      </c>
      <c r="S46" s="83" t="s">
        <v>261</v>
      </c>
      <c r="T46" s="104" t="str">
        <f t="shared" ref="T46:T48" si="71">IF(OR(U46="Preventivo",U46="Detectivo"),"Probabilidad",IF(U46="Correctivo","Impacto",""))</f>
        <v>Probabilidad</v>
      </c>
      <c r="U46" s="105" t="s">
        <v>14</v>
      </c>
      <c r="V46" s="105" t="s">
        <v>9</v>
      </c>
      <c r="W46" s="106" t="str">
        <f t="shared" ref="W46" si="72">IF(AND(U46="Preventivo",V46="Automático"),"50%",IF(AND(U46="Preventivo",V46="Manual"),"40%",IF(AND(U46="Detectivo",V46="Automático"),"40%",IF(AND(U46="Detectivo",V46="Manual"),"30%",IF(AND(U46="Correctivo",V46="Automático"),"35%",IF(AND(U46="Correctivo",V46="Manual"),"25%",""))))))</f>
        <v>40%</v>
      </c>
      <c r="X46" s="105" t="s">
        <v>19</v>
      </c>
      <c r="Y46" s="105" t="s">
        <v>22</v>
      </c>
      <c r="Z46" s="105" t="s">
        <v>110</v>
      </c>
      <c r="AA46" s="107">
        <f t="shared" ref="AA46" si="73">IFERROR(IF(T46="Probabilidad",(L46-(+L46*W46)),IF(T46="Impacto",L46,"")),"")</f>
        <v>0.6</v>
      </c>
      <c r="AB46" s="108" t="str">
        <f t="shared" ref="AB46:AB48" si="74">IFERROR(IF(AA46="","",IF(AA46&lt;=0.2,"Muy Baja",IF(AA46&lt;=0.4,"Baja",IF(AA46&lt;=0.6,"Media",IF(AA46&lt;=0.8,"Alta","Muy Alta"))))),"")</f>
        <v>Media</v>
      </c>
      <c r="AC46" s="109">
        <f t="shared" ref="AC46:AC48" si="75">+AA46</f>
        <v>0.6</v>
      </c>
      <c r="AD46" s="108" t="str">
        <f t="shared" ref="AD46:AD48" ca="1" si="76">IFERROR(IF(AE46="","",IF(AE46&lt;=0.2,"Leve",IF(AE46&lt;=0.4,"Menor",IF(AE46&lt;=0.6,"Moderado",IF(AE46&lt;=0.8,"Mayor","Catastrófico"))))),"")</f>
        <v>Mayor</v>
      </c>
      <c r="AE46" s="109">
        <f t="shared" ref="AE46:AE48" ca="1" si="77">IFERROR(IF(T46="Impacto",(P46-(+P46*W46)),IF(T46="Probabilidad",P46,"")),"")</f>
        <v>0.8</v>
      </c>
      <c r="AF46" s="110" t="str">
        <f t="shared" ref="AF46:AF48" ca="1" si="78">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Alto</v>
      </c>
      <c r="AG46" s="111" t="s">
        <v>122</v>
      </c>
      <c r="AH46" s="92" t="s">
        <v>510</v>
      </c>
      <c r="AI46" s="100" t="s">
        <v>203</v>
      </c>
      <c r="AJ46" s="116">
        <v>44562</v>
      </c>
      <c r="AK46" s="116">
        <v>44926</v>
      </c>
      <c r="AL46" s="99" t="s">
        <v>262</v>
      </c>
      <c r="AM46" s="113"/>
    </row>
    <row r="47" spans="1:39" s="136" customFormat="1" ht="151.5" customHeight="1" x14ac:dyDescent="0.25">
      <c r="A47" s="345"/>
      <c r="B47" s="381"/>
      <c r="C47" s="384"/>
      <c r="D47" s="385"/>
      <c r="E47" s="357"/>
      <c r="F47" s="357"/>
      <c r="G47" s="357"/>
      <c r="H47" s="352"/>
      <c r="I47" s="357"/>
      <c r="J47" s="359"/>
      <c r="K47" s="361"/>
      <c r="L47" s="364"/>
      <c r="M47" s="367"/>
      <c r="N47" s="115"/>
      <c r="O47" s="361"/>
      <c r="P47" s="364"/>
      <c r="Q47" s="354"/>
      <c r="R47" s="103">
        <v>2</v>
      </c>
      <c r="S47" s="83"/>
      <c r="T47" s="104" t="str">
        <f t="shared" si="71"/>
        <v/>
      </c>
      <c r="U47" s="105"/>
      <c r="V47" s="105"/>
      <c r="W47" s="106"/>
      <c r="X47" s="105"/>
      <c r="Y47" s="105"/>
      <c r="Z47" s="105"/>
      <c r="AA47" s="107" t="str">
        <f>IFERROR(IF(T47="Probabilidad",(AA46-(+AA46*W47)),IF(T47="Impacto",L47,"")),"")</f>
        <v/>
      </c>
      <c r="AB47" s="108" t="str">
        <f t="shared" si="74"/>
        <v/>
      </c>
      <c r="AC47" s="109" t="str">
        <f t="shared" si="75"/>
        <v/>
      </c>
      <c r="AD47" s="108" t="str">
        <f t="shared" si="76"/>
        <v/>
      </c>
      <c r="AE47" s="109" t="str">
        <f t="shared" si="77"/>
        <v/>
      </c>
      <c r="AF47" s="110" t="str">
        <f t="shared" si="78"/>
        <v/>
      </c>
      <c r="AG47" s="111"/>
      <c r="AH47" s="92"/>
      <c r="AI47" s="100"/>
      <c r="AJ47" s="116"/>
      <c r="AK47" s="116"/>
      <c r="AL47" s="92"/>
      <c r="AM47" s="113"/>
    </row>
    <row r="48" spans="1:39" s="136" customFormat="1" ht="151.5" customHeight="1" x14ac:dyDescent="0.25">
      <c r="A48" s="345"/>
      <c r="B48" s="382"/>
      <c r="C48" s="384"/>
      <c r="D48" s="385"/>
      <c r="E48" s="357"/>
      <c r="F48" s="357"/>
      <c r="G48" s="357"/>
      <c r="H48" s="352"/>
      <c r="I48" s="357"/>
      <c r="J48" s="359"/>
      <c r="K48" s="362"/>
      <c r="L48" s="365"/>
      <c r="M48" s="367"/>
      <c r="N48" s="115"/>
      <c r="O48" s="362"/>
      <c r="P48" s="365"/>
      <c r="Q48" s="355"/>
      <c r="R48" s="103">
        <v>3</v>
      </c>
      <c r="S48" s="83"/>
      <c r="T48" s="104" t="str">
        <f t="shared" si="71"/>
        <v/>
      </c>
      <c r="U48" s="105"/>
      <c r="V48" s="105"/>
      <c r="W48" s="106"/>
      <c r="X48" s="105"/>
      <c r="Y48" s="105"/>
      <c r="Z48" s="105"/>
      <c r="AA48" s="107" t="str">
        <f>IFERROR(IF(T48="Probabilidad",(AA47-(+AA47*W48)),IF(T48="Impacto",L48,"")),"")</f>
        <v/>
      </c>
      <c r="AB48" s="108" t="str">
        <f t="shared" si="74"/>
        <v/>
      </c>
      <c r="AC48" s="109" t="str">
        <f t="shared" si="75"/>
        <v/>
      </c>
      <c r="AD48" s="108" t="str">
        <f t="shared" si="76"/>
        <v/>
      </c>
      <c r="AE48" s="109" t="str">
        <f t="shared" si="77"/>
        <v/>
      </c>
      <c r="AF48" s="110" t="str">
        <f t="shared" si="78"/>
        <v/>
      </c>
      <c r="AG48" s="111"/>
      <c r="AH48" s="92"/>
      <c r="AI48" s="100"/>
      <c r="AJ48" s="116"/>
      <c r="AK48" s="116"/>
      <c r="AL48" s="92"/>
      <c r="AM48" s="113"/>
    </row>
    <row r="49" spans="1:39" s="136" customFormat="1" ht="151.5" customHeight="1" x14ac:dyDescent="0.25">
      <c r="A49" s="345">
        <f t="shared" ref="A49" si="79">1+A46</f>
        <v>15</v>
      </c>
      <c r="B49" s="380" t="s">
        <v>240</v>
      </c>
      <c r="C49" s="383" t="s">
        <v>378</v>
      </c>
      <c r="D49" s="383" t="s">
        <v>247</v>
      </c>
      <c r="E49" s="356" t="s">
        <v>120</v>
      </c>
      <c r="F49" s="356" t="s">
        <v>436</v>
      </c>
      <c r="G49" s="356" t="s">
        <v>264</v>
      </c>
      <c r="H49" s="351" t="s">
        <v>263</v>
      </c>
      <c r="I49" s="356" t="s">
        <v>325</v>
      </c>
      <c r="J49" s="358">
        <v>60</v>
      </c>
      <c r="K49" s="360" t="str">
        <f>IF(J49&lt;=0,"",IF(J49&lt;=2,"Muy Baja",IF(J49&lt;=24,"Baja",IF(J49&lt;=500,"Media",IF(J49&lt;=5000,"Alta","Muy Alta")))))</f>
        <v>Media</v>
      </c>
      <c r="L49" s="363">
        <f>IF(K49="","",IF(K49="Muy Baja",0.2,IF(K49="Baja",0.4,IF(K49="Media",0.6,IF(K49="Alta",0.8,IF(K49="Muy Alta",1,))))))</f>
        <v>0.6</v>
      </c>
      <c r="M49" s="366" t="s">
        <v>478</v>
      </c>
      <c r="N49" s="102" t="str">
        <f ca="1">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60" t="str">
        <f ca="1">IF(OR(N49='Tabla Impacto'!$C$11,N49='Tabla Impacto'!$D$11),"Leve",IF(OR(N49='Tabla Impacto'!$C$12,N49='Tabla Impacto'!$D$12),"Menor",IF(OR(N49='Tabla Impacto'!$C$13,N49='Tabla Impacto'!$D$13),"Moderado",IF(OR(N49='Tabla Impacto'!$C$14,N49='Tabla Impacto'!$D$14),"Mayor",IF(OR(N49='Tabla Impacto'!$C$15,N49='Tabla Impacto'!$D$15),"Catastrófico","")))))</f>
        <v>Moderado</v>
      </c>
      <c r="P49" s="363">
        <f ca="1">IF(O49="","",IF(O49="Leve",0.2,IF(O49="Menor",0.4,IF(O49="Moderado",0.6,IF(O49="Mayor",0.8,IF(O49="Catastrófico",1,))))))</f>
        <v>0.6</v>
      </c>
      <c r="Q49" s="353"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103">
        <v>1</v>
      </c>
      <c r="S49" s="83" t="s">
        <v>265</v>
      </c>
      <c r="T49" s="104" t="str">
        <f t="shared" si="26"/>
        <v>Probabilidad</v>
      </c>
      <c r="U49" s="105" t="s">
        <v>15</v>
      </c>
      <c r="V49" s="105" t="s">
        <v>9</v>
      </c>
      <c r="W49" s="106" t="str">
        <f t="shared" si="27"/>
        <v>30%</v>
      </c>
      <c r="X49" s="105" t="s">
        <v>19</v>
      </c>
      <c r="Y49" s="105" t="s">
        <v>22</v>
      </c>
      <c r="Z49" s="105" t="s">
        <v>110</v>
      </c>
      <c r="AA49" s="107">
        <f t="shared" si="28"/>
        <v>0.42</v>
      </c>
      <c r="AB49" s="108" t="str">
        <f t="shared" si="29"/>
        <v>Media</v>
      </c>
      <c r="AC49" s="109">
        <f t="shared" si="30"/>
        <v>0.42</v>
      </c>
      <c r="AD49" s="108" t="str">
        <f t="shared" ca="1" si="31"/>
        <v>Moderado</v>
      </c>
      <c r="AE49" s="109">
        <f t="shared" ca="1" si="32"/>
        <v>0.6</v>
      </c>
      <c r="AF49" s="110" t="str">
        <f t="shared" ca="1" si="33"/>
        <v>Moderado</v>
      </c>
      <c r="AG49" s="111" t="s">
        <v>122</v>
      </c>
      <c r="AH49" s="92" t="s">
        <v>267</v>
      </c>
      <c r="AI49" s="117" t="s">
        <v>268</v>
      </c>
      <c r="AJ49" s="116">
        <v>44562</v>
      </c>
      <c r="AK49" s="116">
        <v>44926</v>
      </c>
      <c r="AL49" s="92" t="s">
        <v>269</v>
      </c>
      <c r="AM49" s="113"/>
    </row>
    <row r="50" spans="1:39" s="136" customFormat="1" ht="151.5" customHeight="1" x14ac:dyDescent="0.25">
      <c r="A50" s="345"/>
      <c r="B50" s="381"/>
      <c r="C50" s="384"/>
      <c r="D50" s="385"/>
      <c r="E50" s="357"/>
      <c r="F50" s="357"/>
      <c r="G50" s="357"/>
      <c r="H50" s="352"/>
      <c r="I50" s="357"/>
      <c r="J50" s="359"/>
      <c r="K50" s="361"/>
      <c r="L50" s="364"/>
      <c r="M50" s="367"/>
      <c r="N50" s="115"/>
      <c r="O50" s="361"/>
      <c r="P50" s="364"/>
      <c r="Q50" s="354"/>
      <c r="R50" s="103">
        <v>2</v>
      </c>
      <c r="S50" s="83" t="s">
        <v>266</v>
      </c>
      <c r="T50" s="104" t="str">
        <f t="shared" ref="T50:T51" si="80">IF(OR(U50="Preventivo",U50="Detectivo"),"Probabilidad",IF(U50="Correctivo","Impacto",""))</f>
        <v>Probabilidad</v>
      </c>
      <c r="U50" s="105" t="s">
        <v>15</v>
      </c>
      <c r="V50" s="105" t="s">
        <v>9</v>
      </c>
      <c r="W50" s="106" t="str">
        <f t="shared" ref="W50" si="81">IF(AND(U50="Preventivo",V50="Automático"),"50%",IF(AND(U50="Preventivo",V50="Manual"),"40%",IF(AND(U50="Detectivo",V50="Automático"),"40%",IF(AND(U50="Detectivo",V50="Manual"),"30%",IF(AND(U50="Correctivo",V50="Automático"),"35%",IF(AND(U50="Correctivo",V50="Manual"),"25%",""))))))</f>
        <v>30%</v>
      </c>
      <c r="X50" s="105" t="s">
        <v>19</v>
      </c>
      <c r="Y50" s="105" t="s">
        <v>22</v>
      </c>
      <c r="Z50" s="105" t="s">
        <v>110</v>
      </c>
      <c r="AA50" s="107">
        <f>IFERROR(IF(T50="Probabilidad",(AA49-(+AA49*W50)),IF(T50="Impacto",L50,"")),"")</f>
        <v>0.29399999999999998</v>
      </c>
      <c r="AB50" s="108" t="str">
        <f t="shared" ref="AB50:AB51" si="82">IFERROR(IF(AA50="","",IF(AA50&lt;=0.2,"Muy Baja",IF(AA50&lt;=0.4,"Baja",IF(AA50&lt;=0.6,"Media",IF(AA50&lt;=0.8,"Alta","Muy Alta"))))),"")</f>
        <v>Baja</v>
      </c>
      <c r="AC50" s="109">
        <f t="shared" ref="AC50:AC51" si="83">+AA50</f>
        <v>0.29399999999999998</v>
      </c>
      <c r="AD50" s="108" t="str">
        <f t="shared" ref="AD50:AD51" si="84">IFERROR(IF(AE50="","",IF(AE50&lt;=0.2,"Leve",IF(AE50&lt;=0.4,"Menor",IF(AE50&lt;=0.6,"Moderado",IF(AE50&lt;=0.8,"Mayor","Catastrófico"))))),"")</f>
        <v>Moderado</v>
      </c>
      <c r="AE50" s="109">
        <v>0.6</v>
      </c>
      <c r="AF50" s="110" t="str">
        <f t="shared" ref="AF50:AF51" si="85">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Moderado</v>
      </c>
      <c r="AG50" s="111" t="s">
        <v>122</v>
      </c>
      <c r="AH50" s="92" t="s">
        <v>267</v>
      </c>
      <c r="AI50" s="117" t="s">
        <v>268</v>
      </c>
      <c r="AJ50" s="116">
        <v>44562</v>
      </c>
      <c r="AK50" s="116">
        <v>44926</v>
      </c>
      <c r="AL50" s="92" t="s">
        <v>269</v>
      </c>
      <c r="AM50" s="113"/>
    </row>
    <row r="51" spans="1:39" s="136" customFormat="1" ht="151.5" customHeight="1" x14ac:dyDescent="0.25">
      <c r="A51" s="345"/>
      <c r="B51" s="382"/>
      <c r="C51" s="384"/>
      <c r="D51" s="385"/>
      <c r="E51" s="357"/>
      <c r="F51" s="357"/>
      <c r="G51" s="357"/>
      <c r="H51" s="352"/>
      <c r="I51" s="357"/>
      <c r="J51" s="359"/>
      <c r="K51" s="362"/>
      <c r="L51" s="365"/>
      <c r="M51" s="367"/>
      <c r="N51" s="115"/>
      <c r="O51" s="362"/>
      <c r="P51" s="365"/>
      <c r="Q51" s="355"/>
      <c r="R51" s="103">
        <v>3</v>
      </c>
      <c r="S51" s="83"/>
      <c r="T51" s="104" t="str">
        <f t="shared" si="80"/>
        <v/>
      </c>
      <c r="U51" s="105"/>
      <c r="V51" s="105"/>
      <c r="W51" s="106"/>
      <c r="X51" s="105"/>
      <c r="Y51" s="105"/>
      <c r="Z51" s="105"/>
      <c r="AA51" s="107" t="str">
        <f>IFERROR(IF(T51="Probabilidad",(AA50-(+AA50*W51)),IF(T51="Impacto",L51,"")),"")</f>
        <v/>
      </c>
      <c r="AB51" s="108" t="str">
        <f t="shared" si="82"/>
        <v/>
      </c>
      <c r="AC51" s="109" t="str">
        <f t="shared" si="83"/>
        <v/>
      </c>
      <c r="AD51" s="108" t="str">
        <f t="shared" si="84"/>
        <v/>
      </c>
      <c r="AE51" s="109" t="str">
        <f t="shared" ref="AE51" si="86">IFERROR(IF(T51="Impacto",(P51-(+P51*W51)),IF(T51="Probabilidad",P51,"")),"")</f>
        <v/>
      </c>
      <c r="AF51" s="110" t="str">
        <f t="shared" si="85"/>
        <v/>
      </c>
      <c r="AG51" s="111"/>
      <c r="AH51" s="92"/>
      <c r="AI51" s="100"/>
      <c r="AJ51" s="116"/>
      <c r="AK51" s="116"/>
      <c r="AL51" s="92"/>
      <c r="AM51" s="113"/>
    </row>
    <row r="52" spans="1:39" s="136" customFormat="1" ht="151.5" customHeight="1" x14ac:dyDescent="0.25">
      <c r="A52" s="345">
        <f t="shared" ref="A52" si="87">1+A49</f>
        <v>16</v>
      </c>
      <c r="B52" s="380" t="s">
        <v>270</v>
      </c>
      <c r="C52" s="383" t="s">
        <v>271</v>
      </c>
      <c r="D52" s="383" t="s">
        <v>380</v>
      </c>
      <c r="E52" s="356" t="s">
        <v>120</v>
      </c>
      <c r="F52" s="356" t="s">
        <v>272</v>
      </c>
      <c r="G52" s="356" t="s">
        <v>273</v>
      </c>
      <c r="H52" s="351" t="s">
        <v>437</v>
      </c>
      <c r="I52" s="356" t="s">
        <v>117</v>
      </c>
      <c r="J52" s="358">
        <v>360</v>
      </c>
      <c r="K52" s="360" t="str">
        <f>IF(J52&lt;=0,"",IF(J52&lt;=2,"Muy Baja",IF(J52&lt;=24,"Baja",IF(J52&lt;=500,"Media",IF(J52&lt;=5000,"Alta","Muy Alta")))))</f>
        <v>Media</v>
      </c>
      <c r="L52" s="363">
        <f>IF(K52="","",IF(K52="Muy Baja",0.2,IF(K52="Baja",0.4,IF(K52="Media",0.6,IF(K52="Alta",0.8,IF(K52="Muy Alta",1,))))))</f>
        <v>0.6</v>
      </c>
      <c r="M52" s="366" t="s">
        <v>478</v>
      </c>
      <c r="N52" s="102" t="str">
        <f ca="1">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60" t="str">
        <f ca="1">IF(OR(N52='Tabla Impacto'!$C$11,N52='Tabla Impacto'!$D$11),"Leve",IF(OR(N52='Tabla Impacto'!$C$12,N52='Tabla Impacto'!$D$12),"Menor",IF(OR(N52='Tabla Impacto'!$C$13,N52='Tabla Impacto'!$D$13),"Moderado",IF(OR(N52='Tabla Impacto'!$C$14,N52='Tabla Impacto'!$D$14),"Mayor",IF(OR(N52='Tabla Impacto'!$C$15,N52='Tabla Impacto'!$D$15),"Catastrófico","")))))</f>
        <v>Moderado</v>
      </c>
      <c r="P52" s="363">
        <f ca="1">IF(O52="","",IF(O52="Leve",0.2,IF(O52="Menor",0.4,IF(O52="Moderado",0.6,IF(O52="Mayor",0.8,IF(O52="Catastrófico",1,))))))</f>
        <v>0.6</v>
      </c>
      <c r="Q52" s="353"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03">
        <v>1</v>
      </c>
      <c r="S52" s="83" t="s">
        <v>274</v>
      </c>
      <c r="T52" s="104" t="str">
        <f t="shared" si="26"/>
        <v>Probabilidad</v>
      </c>
      <c r="U52" s="105" t="s">
        <v>15</v>
      </c>
      <c r="V52" s="105" t="s">
        <v>9</v>
      </c>
      <c r="W52" s="106" t="str">
        <f t="shared" si="27"/>
        <v>30%</v>
      </c>
      <c r="X52" s="105" t="s">
        <v>20</v>
      </c>
      <c r="Y52" s="105" t="s">
        <v>22</v>
      </c>
      <c r="Z52" s="105" t="s">
        <v>110</v>
      </c>
      <c r="AA52" s="107">
        <f t="shared" si="28"/>
        <v>0.42</v>
      </c>
      <c r="AB52" s="108" t="str">
        <f t="shared" si="29"/>
        <v>Media</v>
      </c>
      <c r="AC52" s="109">
        <f t="shared" si="30"/>
        <v>0.42</v>
      </c>
      <c r="AD52" s="108" t="str">
        <f t="shared" ca="1" si="31"/>
        <v>Moderado</v>
      </c>
      <c r="AE52" s="109">
        <f t="shared" ca="1" si="32"/>
        <v>0.6</v>
      </c>
      <c r="AF52" s="110" t="str">
        <f t="shared" ca="1" si="33"/>
        <v>Moderado</v>
      </c>
      <c r="AG52" s="111" t="s">
        <v>122</v>
      </c>
      <c r="AH52" s="92" t="s">
        <v>379</v>
      </c>
      <c r="AI52" s="100" t="s">
        <v>198</v>
      </c>
      <c r="AJ52" s="116">
        <v>44562</v>
      </c>
      <c r="AK52" s="116">
        <v>44926</v>
      </c>
      <c r="AL52" s="92" t="s">
        <v>275</v>
      </c>
      <c r="AM52" s="113"/>
    </row>
    <row r="53" spans="1:39" s="136" customFormat="1" ht="151.5" customHeight="1" x14ac:dyDescent="0.25">
      <c r="A53" s="345"/>
      <c r="B53" s="381"/>
      <c r="C53" s="385"/>
      <c r="D53" s="384"/>
      <c r="E53" s="357"/>
      <c r="F53" s="357"/>
      <c r="G53" s="357"/>
      <c r="H53" s="352"/>
      <c r="I53" s="357"/>
      <c r="J53" s="359"/>
      <c r="K53" s="361"/>
      <c r="L53" s="364"/>
      <c r="M53" s="367"/>
      <c r="N53" s="115"/>
      <c r="O53" s="361"/>
      <c r="P53" s="364"/>
      <c r="Q53" s="354"/>
      <c r="R53" s="103">
        <v>2</v>
      </c>
      <c r="S53" s="83"/>
      <c r="T53" s="104" t="str">
        <f t="shared" ref="T53:T54" si="88">IF(OR(U53="Preventivo",U53="Detectivo"),"Probabilidad",IF(U53="Correctivo","Impacto",""))</f>
        <v/>
      </c>
      <c r="U53" s="105"/>
      <c r="V53" s="105"/>
      <c r="W53" s="106"/>
      <c r="X53" s="105"/>
      <c r="Y53" s="105"/>
      <c r="Z53" s="105"/>
      <c r="AA53" s="107" t="str">
        <f>IFERROR(IF(T53="Probabilidad",(AA52-(+AA52*W53)),IF(T53="Impacto",L53,"")),"")</f>
        <v/>
      </c>
      <c r="AB53" s="108" t="str">
        <f t="shared" ref="AB53:AB54" si="89">IFERROR(IF(AA53="","",IF(AA53&lt;=0.2,"Muy Baja",IF(AA53&lt;=0.4,"Baja",IF(AA53&lt;=0.6,"Media",IF(AA53&lt;=0.8,"Alta","Muy Alta"))))),"")</f>
        <v/>
      </c>
      <c r="AC53" s="109" t="str">
        <f t="shared" ref="AC53:AC54" si="90">+AA53</f>
        <v/>
      </c>
      <c r="AD53" s="108" t="str">
        <f t="shared" ref="AD53:AD54" si="91">IFERROR(IF(AE53="","",IF(AE53&lt;=0.2,"Leve",IF(AE53&lt;=0.4,"Menor",IF(AE53&lt;=0.6,"Moderado",IF(AE53&lt;=0.8,"Mayor","Catastrófico"))))),"")</f>
        <v/>
      </c>
      <c r="AE53" s="109" t="str">
        <f t="shared" ref="AE53:AE54" si="92">IFERROR(IF(T53="Impacto",(P53-(+P53*W53)),IF(T53="Probabilidad",P53,"")),"")</f>
        <v/>
      </c>
      <c r="AF53" s="110" t="str">
        <f t="shared" ref="AF53:AF54" si="93">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11"/>
      <c r="AH53" s="92"/>
      <c r="AI53" s="100"/>
      <c r="AJ53" s="116"/>
      <c r="AK53" s="116"/>
      <c r="AL53" s="92"/>
      <c r="AM53" s="113"/>
    </row>
    <row r="54" spans="1:39" s="136" customFormat="1" ht="151.5" customHeight="1" x14ac:dyDescent="0.25">
      <c r="A54" s="345"/>
      <c r="B54" s="382"/>
      <c r="C54" s="385"/>
      <c r="D54" s="384"/>
      <c r="E54" s="357"/>
      <c r="F54" s="357"/>
      <c r="G54" s="357"/>
      <c r="H54" s="352"/>
      <c r="I54" s="357"/>
      <c r="J54" s="359"/>
      <c r="K54" s="362"/>
      <c r="L54" s="365"/>
      <c r="M54" s="417"/>
      <c r="N54" s="115"/>
      <c r="O54" s="362"/>
      <c r="P54" s="365"/>
      <c r="Q54" s="355"/>
      <c r="R54" s="103">
        <v>3</v>
      </c>
      <c r="S54" s="83"/>
      <c r="T54" s="104" t="str">
        <f t="shared" si="88"/>
        <v/>
      </c>
      <c r="U54" s="105"/>
      <c r="V54" s="105"/>
      <c r="W54" s="106"/>
      <c r="X54" s="105"/>
      <c r="Y54" s="105"/>
      <c r="Z54" s="105"/>
      <c r="AA54" s="107" t="str">
        <f>IFERROR(IF(T54="Probabilidad",(AA53-(+AA53*W54)),IF(T54="Impacto",L54,"")),"")</f>
        <v/>
      </c>
      <c r="AB54" s="108" t="str">
        <f t="shared" si="89"/>
        <v/>
      </c>
      <c r="AC54" s="109" t="str">
        <f t="shared" si="90"/>
        <v/>
      </c>
      <c r="AD54" s="108" t="str">
        <f t="shared" si="91"/>
        <v/>
      </c>
      <c r="AE54" s="109" t="str">
        <f t="shared" si="92"/>
        <v/>
      </c>
      <c r="AF54" s="110" t="str">
        <f t="shared" si="93"/>
        <v/>
      </c>
      <c r="AG54" s="111"/>
      <c r="AH54" s="92"/>
      <c r="AI54" s="100"/>
      <c r="AJ54" s="116"/>
      <c r="AK54" s="116"/>
      <c r="AL54" s="92"/>
      <c r="AM54" s="113"/>
    </row>
    <row r="55" spans="1:39" s="136" customFormat="1" ht="151.5" customHeight="1" x14ac:dyDescent="0.25">
      <c r="A55" s="345">
        <f t="shared" ref="A55" si="94">1+A52</f>
        <v>17</v>
      </c>
      <c r="B55" s="380" t="s">
        <v>270</v>
      </c>
      <c r="C55" s="383" t="s">
        <v>271</v>
      </c>
      <c r="D55" s="383" t="s">
        <v>380</v>
      </c>
      <c r="E55" s="356" t="s">
        <v>120</v>
      </c>
      <c r="F55" s="407" t="s">
        <v>276</v>
      </c>
      <c r="G55" s="356" t="s">
        <v>277</v>
      </c>
      <c r="H55" s="351" t="s">
        <v>561</v>
      </c>
      <c r="I55" s="356" t="s">
        <v>115</v>
      </c>
      <c r="J55" s="358">
        <v>246</v>
      </c>
      <c r="K55" s="360" t="str">
        <f>IF(J55&lt;=0,"",IF(J55&lt;=2,"Muy Baja",IF(J55&lt;=24,"Baja",IF(J55&lt;=500,"Media",IF(J55&lt;=5000,"Alta","Muy Alta")))))</f>
        <v>Media</v>
      </c>
      <c r="L55" s="363">
        <f>IF(K55="","",IF(K55="Muy Baja",0.2,IF(K55="Baja",0.4,IF(K55="Media",0.6,IF(K55="Alta",0.8,IF(K55="Muy Alta",1,))))))</f>
        <v>0.6</v>
      </c>
      <c r="M55" s="366" t="s">
        <v>485</v>
      </c>
      <c r="N55" s="102" t="str">
        <f ca="1">IF(NOT(ISERROR(MATCH(M55,'Tabla Impacto'!$B$221:$B$223,0))),'Tabla Impacto'!$F$223&amp;"Por favor no seleccionar los criterios de impacto(Afectación Económica o presupuestal y Pérdida Reputacional)",M55)</f>
        <v xml:space="preserve"> El riesgo afecta la imagen de la entidad con efecto publicitario sostenido a nivel de sector administrativo, nivel departamental o municipal</v>
      </c>
      <c r="O55" s="360" t="str">
        <f ca="1">IF(OR(N55='Tabla Impacto'!$C$11,N55='Tabla Impacto'!$D$11),"Leve",IF(OR(N55='Tabla Impacto'!$C$12,N55='Tabla Impacto'!$D$12),"Menor",IF(OR(N55='Tabla Impacto'!$C$13,N55='Tabla Impacto'!$D$13),"Moderado",IF(OR(N55='Tabla Impacto'!$C$14,N55='Tabla Impacto'!$D$14),"Mayor",IF(OR(N55='Tabla Impacto'!$C$15,N55='Tabla Impacto'!$D$15),"Catastrófico","")))))</f>
        <v>Mayor</v>
      </c>
      <c r="P55" s="363">
        <f ca="1">IF(O55="","",IF(O55="Leve",0.2,IF(O55="Menor",0.4,IF(O55="Moderado",0.6,IF(O55="Mayor",0.8,IF(O55="Catastrófico",1,))))))</f>
        <v>0.8</v>
      </c>
      <c r="Q55" s="353" t="str">
        <f ca="1">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Alto</v>
      </c>
      <c r="R55" s="103">
        <v>1</v>
      </c>
      <c r="S55" s="83" t="s">
        <v>532</v>
      </c>
      <c r="T55" s="104" t="str">
        <f t="shared" si="26"/>
        <v>Probabilidad</v>
      </c>
      <c r="U55" s="105" t="s">
        <v>14</v>
      </c>
      <c r="V55" s="105" t="s">
        <v>9</v>
      </c>
      <c r="W55" s="106" t="str">
        <f t="shared" si="27"/>
        <v>40%</v>
      </c>
      <c r="X55" s="105" t="s">
        <v>20</v>
      </c>
      <c r="Y55" s="105" t="s">
        <v>22</v>
      </c>
      <c r="Z55" s="105" t="s">
        <v>110</v>
      </c>
      <c r="AA55" s="107">
        <f t="shared" si="28"/>
        <v>0.36</v>
      </c>
      <c r="AB55" s="108" t="str">
        <f t="shared" si="29"/>
        <v>Baja</v>
      </c>
      <c r="AC55" s="109">
        <f t="shared" si="30"/>
        <v>0.36</v>
      </c>
      <c r="AD55" s="108" t="str">
        <f t="shared" ca="1" si="31"/>
        <v>Mayor</v>
      </c>
      <c r="AE55" s="109">
        <f t="shared" ca="1" si="32"/>
        <v>0.8</v>
      </c>
      <c r="AF55" s="110" t="str">
        <f t="shared" ca="1" si="33"/>
        <v>Alto</v>
      </c>
      <c r="AG55" s="111" t="s">
        <v>122</v>
      </c>
      <c r="AH55" s="99" t="s">
        <v>365</v>
      </c>
      <c r="AI55" s="94" t="s">
        <v>212</v>
      </c>
      <c r="AJ55" s="128">
        <v>44562</v>
      </c>
      <c r="AK55" s="129" t="s">
        <v>366</v>
      </c>
      <c r="AL55" s="92" t="s">
        <v>278</v>
      </c>
      <c r="AM55" s="113"/>
    </row>
    <row r="56" spans="1:39" s="136" customFormat="1" ht="151.5" customHeight="1" x14ac:dyDescent="0.25">
      <c r="A56" s="345"/>
      <c r="B56" s="381"/>
      <c r="C56" s="385"/>
      <c r="D56" s="384"/>
      <c r="E56" s="357"/>
      <c r="F56" s="357"/>
      <c r="G56" s="357"/>
      <c r="H56" s="352"/>
      <c r="I56" s="357"/>
      <c r="J56" s="359"/>
      <c r="K56" s="361"/>
      <c r="L56" s="364"/>
      <c r="M56" s="367"/>
      <c r="N56" s="115"/>
      <c r="O56" s="361"/>
      <c r="P56" s="364"/>
      <c r="Q56" s="354"/>
      <c r="R56" s="103">
        <v>2</v>
      </c>
      <c r="S56" s="83"/>
      <c r="T56" s="104" t="str">
        <f t="shared" ref="T56:T57" si="95">IF(OR(U56="Preventivo",U56="Detectivo"),"Probabilidad",IF(U56="Correctivo","Impacto",""))</f>
        <v/>
      </c>
      <c r="U56" s="105"/>
      <c r="V56" s="105"/>
      <c r="W56" s="106"/>
      <c r="X56" s="105"/>
      <c r="Y56" s="105"/>
      <c r="Z56" s="105"/>
      <c r="AA56" s="107" t="str">
        <f>IFERROR(IF(T56="Probabilidad",(AA55-(+AA55*W56)),IF(T56="Impacto",L56,"")),"")</f>
        <v/>
      </c>
      <c r="AB56" s="108" t="str">
        <f t="shared" ref="AB56:AB57" si="96">IFERROR(IF(AA56="","",IF(AA56&lt;=0.2,"Muy Baja",IF(AA56&lt;=0.4,"Baja",IF(AA56&lt;=0.6,"Media",IF(AA56&lt;=0.8,"Alta","Muy Alta"))))),"")</f>
        <v/>
      </c>
      <c r="AC56" s="109" t="str">
        <f t="shared" ref="AC56:AC57" si="97">+AA56</f>
        <v/>
      </c>
      <c r="AD56" s="108" t="str">
        <f t="shared" ref="AD56:AD57" si="98">IFERROR(IF(AE56="","",IF(AE56&lt;=0.2,"Leve",IF(AE56&lt;=0.4,"Menor",IF(AE56&lt;=0.6,"Moderado",IF(AE56&lt;=0.8,"Mayor","Catastrófico"))))),"")</f>
        <v/>
      </c>
      <c r="AE56" s="109" t="str">
        <f t="shared" ref="AE56:AE57" si="99">IFERROR(IF(T56="Impacto",(P56-(+P56*W56)),IF(T56="Probabilidad",P56,"")),"")</f>
        <v/>
      </c>
      <c r="AF56" s="110" t="str">
        <f t="shared" ref="AF56:AF57" si="100">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11"/>
      <c r="AH56" s="92"/>
      <c r="AI56" s="100"/>
      <c r="AJ56" s="116"/>
      <c r="AK56" s="116"/>
      <c r="AL56" s="92"/>
      <c r="AM56" s="113"/>
    </row>
    <row r="57" spans="1:39" s="136" customFormat="1" ht="151.5" customHeight="1" x14ac:dyDescent="0.25">
      <c r="A57" s="345"/>
      <c r="B57" s="382"/>
      <c r="C57" s="385"/>
      <c r="D57" s="384"/>
      <c r="E57" s="357"/>
      <c r="F57" s="357"/>
      <c r="G57" s="357"/>
      <c r="H57" s="352"/>
      <c r="I57" s="357"/>
      <c r="J57" s="359"/>
      <c r="K57" s="362"/>
      <c r="L57" s="365"/>
      <c r="M57" s="367"/>
      <c r="N57" s="115"/>
      <c r="O57" s="362"/>
      <c r="P57" s="365"/>
      <c r="Q57" s="355"/>
      <c r="R57" s="103">
        <v>3</v>
      </c>
      <c r="S57" s="83"/>
      <c r="T57" s="104" t="str">
        <f t="shared" si="95"/>
        <v/>
      </c>
      <c r="U57" s="105"/>
      <c r="V57" s="105"/>
      <c r="W57" s="106"/>
      <c r="X57" s="105"/>
      <c r="Y57" s="105"/>
      <c r="Z57" s="105"/>
      <c r="AA57" s="107" t="str">
        <f>IFERROR(IF(T57="Probabilidad",(AA56-(+AA56*W57)),IF(T57="Impacto",L57,"")),"")</f>
        <v/>
      </c>
      <c r="AB57" s="108" t="str">
        <f t="shared" si="96"/>
        <v/>
      </c>
      <c r="AC57" s="109" t="str">
        <f t="shared" si="97"/>
        <v/>
      </c>
      <c r="AD57" s="108" t="str">
        <f t="shared" si="98"/>
        <v/>
      </c>
      <c r="AE57" s="109" t="str">
        <f t="shared" si="99"/>
        <v/>
      </c>
      <c r="AF57" s="110" t="str">
        <f t="shared" si="100"/>
        <v/>
      </c>
      <c r="AG57" s="111"/>
      <c r="AH57" s="92"/>
      <c r="AI57" s="100"/>
      <c r="AJ57" s="116"/>
      <c r="AK57" s="116"/>
      <c r="AL57" s="92"/>
      <c r="AM57" s="113"/>
    </row>
    <row r="58" spans="1:39" s="136" customFormat="1" ht="151.5" customHeight="1" x14ac:dyDescent="0.25">
      <c r="A58" s="345">
        <f t="shared" ref="A58" si="101">1+A55</f>
        <v>18</v>
      </c>
      <c r="B58" s="380" t="s">
        <v>279</v>
      </c>
      <c r="C58" s="383" t="s">
        <v>351</v>
      </c>
      <c r="D58" s="383" t="s">
        <v>381</v>
      </c>
      <c r="E58" s="356" t="s">
        <v>120</v>
      </c>
      <c r="F58" s="407" t="s">
        <v>516</v>
      </c>
      <c r="G58" s="407" t="s">
        <v>517</v>
      </c>
      <c r="H58" s="351" t="s">
        <v>515</v>
      </c>
      <c r="I58" s="356" t="s">
        <v>327</v>
      </c>
      <c r="J58" s="358">
        <v>4</v>
      </c>
      <c r="K58" s="360" t="str">
        <f>IF(J58&lt;=0,"",IF(J58&lt;=2,"Muy Baja",IF(J58&lt;=24,"Baja",IF(J58&lt;=500,"Media",IF(J58&lt;=5000,"Alta","Muy Alta")))))</f>
        <v>Baja</v>
      </c>
      <c r="L58" s="363">
        <f>IF(K58="","",IF(K58="Muy Baja",0.2,IF(K58="Baja",0.4,IF(K58="Media",0.6,IF(K58="Alta",0.8,IF(K58="Muy Alta",1,))))))</f>
        <v>0.4</v>
      </c>
      <c r="M58" s="366" t="s">
        <v>474</v>
      </c>
      <c r="N58" s="102" t="str">
        <f ca="1">IF(NOT(ISERROR(MATCH(M58,'Tabla Impacto'!$B$221:$B$223,0))),'Tabla Impacto'!$F$223&amp;"Por favor no seleccionar los criterios de impacto(Afectación Económica o presupuestal y Pérdida Reputacional)",M58)</f>
        <v xml:space="preserve"> Afectación menor a 10 SMLMV .</v>
      </c>
      <c r="O58" s="360" t="str">
        <f ca="1">IF(OR(N58='Tabla Impacto'!$C$11,N58='Tabla Impacto'!$D$11),"Leve",IF(OR(N58='Tabla Impacto'!$C$12,N58='Tabla Impacto'!$D$12),"Menor",IF(OR(N58='Tabla Impacto'!$C$13,N58='Tabla Impacto'!$D$13),"Moderado",IF(OR(N58='Tabla Impacto'!$C$14,N58='Tabla Impacto'!$D$14),"Mayor",IF(OR(N58='Tabla Impacto'!$C$15,N58='Tabla Impacto'!$D$15),"Catastrófico","")))))</f>
        <v>Leve</v>
      </c>
      <c r="P58" s="363">
        <f ca="1">IF(O58="","",IF(O58="Leve",0.2,IF(O58="Menor",0.4,IF(O58="Moderado",0.6,IF(O58="Mayor",0.8,IF(O58="Catastrófico",1,))))))</f>
        <v>0.2</v>
      </c>
      <c r="Q58" s="353"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Bajo</v>
      </c>
      <c r="R58" s="103">
        <v>1</v>
      </c>
      <c r="S58" s="83" t="s">
        <v>518</v>
      </c>
      <c r="T58" s="104" t="str">
        <f t="shared" si="26"/>
        <v>Probabilidad</v>
      </c>
      <c r="U58" s="105" t="s">
        <v>14</v>
      </c>
      <c r="V58" s="105" t="s">
        <v>9</v>
      </c>
      <c r="W58" s="106" t="str">
        <f t="shared" si="27"/>
        <v>40%</v>
      </c>
      <c r="X58" s="105" t="s">
        <v>19</v>
      </c>
      <c r="Y58" s="105" t="s">
        <v>22</v>
      </c>
      <c r="Z58" s="105" t="s">
        <v>110</v>
      </c>
      <c r="AA58" s="107">
        <f t="shared" si="28"/>
        <v>0.24</v>
      </c>
      <c r="AB58" s="108" t="str">
        <f t="shared" si="29"/>
        <v>Baja</v>
      </c>
      <c r="AC58" s="109">
        <f t="shared" si="30"/>
        <v>0.24</v>
      </c>
      <c r="AD58" s="108" t="str">
        <f t="shared" ca="1" si="31"/>
        <v>Leve</v>
      </c>
      <c r="AE58" s="109">
        <f t="shared" ca="1" si="32"/>
        <v>0.2</v>
      </c>
      <c r="AF58" s="110" t="str">
        <f t="shared" ca="1" si="33"/>
        <v>Bajo</v>
      </c>
      <c r="AG58" s="111" t="s">
        <v>122</v>
      </c>
      <c r="AH58" s="92" t="s">
        <v>519</v>
      </c>
      <c r="AI58" s="100" t="s">
        <v>212</v>
      </c>
      <c r="AJ58" s="116" t="s">
        <v>284</v>
      </c>
      <c r="AK58" s="116" t="s">
        <v>285</v>
      </c>
      <c r="AL58" s="130" t="s">
        <v>528</v>
      </c>
      <c r="AM58" s="113"/>
    </row>
    <row r="59" spans="1:39" s="136" customFormat="1" ht="151.5" customHeight="1" x14ac:dyDescent="0.25">
      <c r="A59" s="345"/>
      <c r="B59" s="381"/>
      <c r="C59" s="384"/>
      <c r="D59" s="384"/>
      <c r="E59" s="357"/>
      <c r="F59" s="357"/>
      <c r="G59" s="357"/>
      <c r="H59" s="352"/>
      <c r="I59" s="357"/>
      <c r="J59" s="359"/>
      <c r="K59" s="361"/>
      <c r="L59" s="364"/>
      <c r="M59" s="367"/>
      <c r="N59" s="115"/>
      <c r="O59" s="361"/>
      <c r="P59" s="364"/>
      <c r="Q59" s="354"/>
      <c r="R59" s="103">
        <v>2</v>
      </c>
      <c r="S59" s="83"/>
      <c r="T59" s="104"/>
      <c r="U59" s="105"/>
      <c r="V59" s="105"/>
      <c r="W59" s="106"/>
      <c r="X59" s="105"/>
      <c r="Y59" s="105"/>
      <c r="Z59" s="105"/>
      <c r="AA59" s="107"/>
      <c r="AB59" s="108"/>
      <c r="AC59" s="109"/>
      <c r="AD59" s="108"/>
      <c r="AE59" s="109"/>
      <c r="AF59" s="110"/>
      <c r="AG59" s="111"/>
      <c r="AH59" s="92"/>
      <c r="AI59" s="100"/>
      <c r="AJ59" s="116"/>
      <c r="AK59" s="116"/>
      <c r="AL59" s="130"/>
      <c r="AM59" s="113"/>
    </row>
    <row r="60" spans="1:39" s="136" customFormat="1" ht="151.5" customHeight="1" x14ac:dyDescent="0.25">
      <c r="A60" s="345"/>
      <c r="B60" s="382"/>
      <c r="C60" s="384"/>
      <c r="D60" s="384"/>
      <c r="E60" s="357"/>
      <c r="F60" s="357"/>
      <c r="G60" s="357"/>
      <c r="H60" s="352"/>
      <c r="I60" s="357"/>
      <c r="J60" s="359"/>
      <c r="K60" s="362"/>
      <c r="L60" s="365"/>
      <c r="M60" s="367"/>
      <c r="N60" s="115"/>
      <c r="O60" s="362"/>
      <c r="P60" s="365"/>
      <c r="Q60" s="355"/>
      <c r="R60" s="103">
        <v>3</v>
      </c>
      <c r="S60" s="83"/>
      <c r="T60" s="104" t="str">
        <f t="shared" ref="T60" si="102">IF(OR(U60="Preventivo",U60="Detectivo"),"Probabilidad",IF(U60="Correctivo","Impacto",""))</f>
        <v/>
      </c>
      <c r="U60" s="105"/>
      <c r="V60" s="105"/>
      <c r="W60" s="106"/>
      <c r="X60" s="105"/>
      <c r="Y60" s="105"/>
      <c r="Z60" s="105"/>
      <c r="AA60" s="107"/>
      <c r="AB60" s="108"/>
      <c r="AC60" s="109"/>
      <c r="AD60" s="108"/>
      <c r="AE60" s="109"/>
      <c r="AF60" s="110"/>
      <c r="AG60" s="111"/>
      <c r="AH60" s="92"/>
      <c r="AI60" s="100"/>
      <c r="AJ60" s="116"/>
      <c r="AK60" s="116"/>
      <c r="AL60" s="92"/>
      <c r="AM60" s="113"/>
    </row>
    <row r="61" spans="1:39" s="136" customFormat="1" ht="151.5" customHeight="1" x14ac:dyDescent="0.25">
      <c r="A61" s="345">
        <f t="shared" ref="A61" si="103">1+A58</f>
        <v>19</v>
      </c>
      <c r="B61" s="380" t="s">
        <v>279</v>
      </c>
      <c r="C61" s="383" t="s">
        <v>351</v>
      </c>
      <c r="D61" s="383" t="s">
        <v>381</v>
      </c>
      <c r="E61" s="356" t="s">
        <v>118</v>
      </c>
      <c r="F61" s="356" t="s">
        <v>438</v>
      </c>
      <c r="G61" s="356" t="s">
        <v>282</v>
      </c>
      <c r="H61" s="351" t="s">
        <v>281</v>
      </c>
      <c r="I61" s="356" t="s">
        <v>325</v>
      </c>
      <c r="J61" s="358">
        <v>12</v>
      </c>
      <c r="K61" s="360" t="str">
        <f>IF(J61&lt;=0,"",IF(J61&lt;=2,"Muy Baja",IF(J61&lt;=24,"Baja",IF(J61&lt;=500,"Media",IF(J61&lt;=5000,"Alta","Muy Alta")))))</f>
        <v>Baja</v>
      </c>
      <c r="L61" s="363">
        <f>IF(K61="","",IF(K61="Muy Baja",0.2,IF(K61="Baja",0.4,IF(K61="Media",0.6,IF(K61="Alta",0.8,IF(K61="Muy Alta",1,))))))</f>
        <v>0.4</v>
      </c>
      <c r="M61" s="366" t="s">
        <v>483</v>
      </c>
      <c r="N61" s="102" t="str">
        <f ca="1">IF(NOT(ISERROR(MATCH(M61,'Tabla Impacto'!$B$221:$B$223,0))),'Tabla Impacto'!$F$223&amp;"Por favor no seleccionar los criterios de impacto(Afectación Económica o presupuestal y Pérdida Reputacional)",M61)</f>
        <v xml:space="preserve"> El riesgo afecta la imagen de la entidad internamente, de conocimiento general, nivel interno, de junta directiva y accionistas y/o de proveedores</v>
      </c>
      <c r="O61" s="360" t="str">
        <f ca="1">IF(OR(N61='Tabla Impacto'!$C$11,N61='Tabla Impacto'!$D$11),"Leve",IF(OR(N61='Tabla Impacto'!$C$12,N61='Tabla Impacto'!$D$12),"Menor",IF(OR(N61='Tabla Impacto'!$C$13,N61='Tabla Impacto'!$D$13),"Moderado",IF(OR(N61='Tabla Impacto'!$C$14,N61='Tabla Impacto'!$D$14),"Mayor",IF(OR(N61='Tabla Impacto'!$C$15,N61='Tabla Impacto'!$D$15),"Catastrófico","")))))</f>
        <v>Menor</v>
      </c>
      <c r="P61" s="363">
        <f ca="1">IF(O61="","",IF(O61="Leve",0.2,IF(O61="Menor",0.4,IF(O61="Moderado",0.6,IF(O61="Mayor",0.8,IF(O61="Catastrófico",1,))))))</f>
        <v>0.4</v>
      </c>
      <c r="Q61" s="353"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03">
        <v>1</v>
      </c>
      <c r="S61" s="92" t="s">
        <v>520</v>
      </c>
      <c r="T61" s="104" t="str">
        <f t="shared" si="26"/>
        <v>Probabilidad</v>
      </c>
      <c r="U61" s="105" t="s">
        <v>15</v>
      </c>
      <c r="V61" s="105" t="s">
        <v>9</v>
      </c>
      <c r="W61" s="106" t="str">
        <f t="shared" si="27"/>
        <v>30%</v>
      </c>
      <c r="X61" s="105" t="s">
        <v>19</v>
      </c>
      <c r="Y61" s="105" t="s">
        <v>22</v>
      </c>
      <c r="Z61" s="105" t="s">
        <v>110</v>
      </c>
      <c r="AA61" s="107">
        <f t="shared" si="28"/>
        <v>0.28000000000000003</v>
      </c>
      <c r="AB61" s="108" t="str">
        <f t="shared" si="29"/>
        <v>Baja</v>
      </c>
      <c r="AC61" s="109">
        <f t="shared" si="30"/>
        <v>0.28000000000000003</v>
      </c>
      <c r="AD61" s="108" t="str">
        <f t="shared" ca="1" si="31"/>
        <v>Menor</v>
      </c>
      <c r="AE61" s="109">
        <f t="shared" ca="1" si="32"/>
        <v>0.4</v>
      </c>
      <c r="AF61" s="110" t="str">
        <f t="shared" ca="1" si="33"/>
        <v>Moderado</v>
      </c>
      <c r="AG61" s="111" t="s">
        <v>122</v>
      </c>
      <c r="AH61" s="92" t="s">
        <v>521</v>
      </c>
      <c r="AI61" s="100" t="s">
        <v>258</v>
      </c>
      <c r="AJ61" s="116" t="s">
        <v>284</v>
      </c>
      <c r="AK61" s="116" t="s">
        <v>285</v>
      </c>
      <c r="AL61" s="92" t="s">
        <v>522</v>
      </c>
      <c r="AM61" s="113"/>
    </row>
    <row r="62" spans="1:39" s="136" customFormat="1" ht="151.5" customHeight="1" x14ac:dyDescent="0.25">
      <c r="A62" s="345"/>
      <c r="B62" s="381"/>
      <c r="C62" s="384"/>
      <c r="D62" s="384"/>
      <c r="E62" s="357"/>
      <c r="F62" s="357"/>
      <c r="G62" s="357"/>
      <c r="H62" s="352"/>
      <c r="I62" s="357"/>
      <c r="J62" s="359"/>
      <c r="K62" s="361"/>
      <c r="L62" s="364"/>
      <c r="M62" s="367"/>
      <c r="N62" s="115"/>
      <c r="O62" s="361"/>
      <c r="P62" s="364"/>
      <c r="Q62" s="354"/>
      <c r="R62" s="103">
        <v>2</v>
      </c>
      <c r="S62" s="92"/>
      <c r="T62" s="104"/>
      <c r="U62" s="105"/>
      <c r="V62" s="105"/>
      <c r="W62" s="106"/>
      <c r="X62" s="105"/>
      <c r="Y62" s="105"/>
      <c r="Z62" s="105"/>
      <c r="AA62" s="107"/>
      <c r="AB62" s="108"/>
      <c r="AC62" s="109"/>
      <c r="AD62" s="108"/>
      <c r="AE62" s="109"/>
      <c r="AF62" s="110"/>
      <c r="AG62" s="111"/>
      <c r="AH62" s="92"/>
      <c r="AI62" s="100"/>
      <c r="AJ62" s="116"/>
      <c r="AK62" s="116"/>
      <c r="AL62" s="92"/>
      <c r="AM62" s="113"/>
    </row>
    <row r="63" spans="1:39" s="136" customFormat="1" ht="151.5" customHeight="1" x14ac:dyDescent="0.25">
      <c r="A63" s="345"/>
      <c r="B63" s="382"/>
      <c r="C63" s="384"/>
      <c r="D63" s="384"/>
      <c r="E63" s="357"/>
      <c r="F63" s="357"/>
      <c r="G63" s="357"/>
      <c r="H63" s="352"/>
      <c r="I63" s="357"/>
      <c r="J63" s="359"/>
      <c r="K63" s="362"/>
      <c r="L63" s="365"/>
      <c r="M63" s="367"/>
      <c r="N63" s="115"/>
      <c r="O63" s="362"/>
      <c r="P63" s="365"/>
      <c r="Q63" s="355"/>
      <c r="R63" s="103">
        <v>3</v>
      </c>
      <c r="S63" s="92"/>
      <c r="T63" s="104"/>
      <c r="U63" s="105"/>
      <c r="V63" s="105"/>
      <c r="W63" s="106"/>
      <c r="X63" s="105"/>
      <c r="Y63" s="105"/>
      <c r="Z63" s="105"/>
      <c r="AA63" s="107"/>
      <c r="AB63" s="108"/>
      <c r="AC63" s="109"/>
      <c r="AD63" s="108"/>
      <c r="AE63" s="109"/>
      <c r="AF63" s="110"/>
      <c r="AG63" s="111"/>
      <c r="AH63" s="92"/>
      <c r="AI63" s="100"/>
      <c r="AJ63" s="116"/>
      <c r="AK63" s="116"/>
      <c r="AL63" s="92"/>
      <c r="AM63" s="113"/>
    </row>
    <row r="64" spans="1:39" s="193" customFormat="1" ht="151.5" customHeight="1" x14ac:dyDescent="0.25">
      <c r="A64" s="345">
        <f t="shared" ref="A64" si="104">1+A61</f>
        <v>20</v>
      </c>
      <c r="B64" s="346" t="s">
        <v>279</v>
      </c>
      <c r="C64" s="349" t="s">
        <v>351</v>
      </c>
      <c r="D64" s="349" t="s">
        <v>381</v>
      </c>
      <c r="E64" s="351" t="s">
        <v>120</v>
      </c>
      <c r="F64" s="351" t="s">
        <v>524</v>
      </c>
      <c r="G64" s="351" t="s">
        <v>360</v>
      </c>
      <c r="H64" s="351" t="s">
        <v>523</v>
      </c>
      <c r="I64" s="351" t="s">
        <v>115</v>
      </c>
      <c r="J64" s="332">
        <v>20</v>
      </c>
      <c r="K64" s="334" t="str">
        <f>IF(J64&lt;=0,"",IF(J64&lt;=2,"Muy Baja",IF(J64&lt;=24,"Baja",IF(J64&lt;=500,"Media",IF(J64&lt;=5000,"Alta","Muy Alta")))))</f>
        <v>Baja</v>
      </c>
      <c r="L64" s="337">
        <f>IF(K64="","",IF(K64="Muy Baja",0.2,IF(K64="Baja",0.4,IF(K64="Media",0.6,IF(K64="Alta",0.8,IF(K64="Muy Alta",1,))))))</f>
        <v>0.4</v>
      </c>
      <c r="M64" s="340" t="s">
        <v>478</v>
      </c>
      <c r="N64" s="178" t="str">
        <f ca="1">IF(NOT(ISERROR(MATCH(M64,'Tabla Impacto'!$B$221:$B$223,0))),'Tabla Impacto'!$F$223&amp;"Por favor no seleccionar los criterios de impacto(Afectación Económica o presupuestal y Pérdida Reputacional)",M64)</f>
        <v xml:space="preserve"> El riesgo afecta la imagen de la entidad con algunos usuarios de relevancia frente al logro de los objetivos</v>
      </c>
      <c r="O64" s="334" t="str">
        <f ca="1">IF(OR(N64='Tabla Impacto'!$C$11,N64='Tabla Impacto'!$D$11),"Leve",IF(OR(N64='Tabla Impacto'!$C$12,N64='Tabla Impacto'!$D$12),"Menor",IF(OR(N64='Tabla Impacto'!$C$13,N64='Tabla Impacto'!$D$13),"Moderado",IF(OR(N64='Tabla Impacto'!$C$14,N64='Tabla Impacto'!$D$14),"Mayor",IF(OR(N64='Tabla Impacto'!$C$15,N64='Tabla Impacto'!$D$15),"Catastrófico","")))))</f>
        <v>Moderado</v>
      </c>
      <c r="P64" s="337">
        <f ca="1">IF(O64="","",IF(O64="Leve",0.2,IF(O64="Menor",0.4,IF(O64="Moderado",0.6,IF(O64="Mayor",0.8,IF(O64="Catastrófico",1,))))))</f>
        <v>0.6</v>
      </c>
      <c r="Q64" s="342"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80">
        <v>1</v>
      </c>
      <c r="S64" s="99" t="s">
        <v>525</v>
      </c>
      <c r="T64" s="181" t="str">
        <f t="shared" ref="T64:T70" si="105">IF(OR(U64="Preventivo",U64="Detectivo"),"Probabilidad",IF(U64="Correctivo","Impacto",""))</f>
        <v>Probabilidad</v>
      </c>
      <c r="U64" s="182" t="s">
        <v>15</v>
      </c>
      <c r="V64" s="182" t="s">
        <v>9</v>
      </c>
      <c r="W64" s="183" t="str">
        <f t="shared" ref="W64:W70" si="106">IF(AND(U64="Preventivo",V64="Automático"),"50%",IF(AND(U64="Preventivo",V64="Manual"),"40%",IF(AND(U64="Detectivo",V64="Automático"),"40%",IF(AND(U64="Detectivo",V64="Manual"),"30%",IF(AND(U64="Correctivo",V64="Automático"),"35%",IF(AND(U64="Correctivo",V64="Manual"),"25%",""))))))</f>
        <v>30%</v>
      </c>
      <c r="X64" s="182" t="s">
        <v>19</v>
      </c>
      <c r="Y64" s="182" t="s">
        <v>22</v>
      </c>
      <c r="Z64" s="182" t="s">
        <v>110</v>
      </c>
      <c r="AA64" s="133">
        <f t="shared" ref="AA64" si="107">IFERROR(IF(T64="Probabilidad",(L64-(+L64*W64)),IF(T64="Impacto",L64,"")),"")</f>
        <v>0.28000000000000003</v>
      </c>
      <c r="AB64" s="184" t="str">
        <f t="shared" ref="AB64:AB70" si="108">IFERROR(IF(AA64="","",IF(AA64&lt;=0.2,"Muy Baja",IF(AA64&lt;=0.4,"Baja",IF(AA64&lt;=0.6,"Media",IF(AA64&lt;=0.8,"Alta","Muy Alta"))))),"")</f>
        <v>Baja</v>
      </c>
      <c r="AC64" s="185">
        <f t="shared" ref="AC64:AC70" si="109">+AA64</f>
        <v>0.28000000000000003</v>
      </c>
      <c r="AD64" s="184" t="str">
        <f t="shared" ref="AD64:AD70" ca="1" si="110">IFERROR(IF(AE64="","",IF(AE64&lt;=0.2,"Leve",IF(AE64&lt;=0.4,"Menor",IF(AE64&lt;=0.6,"Moderado",IF(AE64&lt;=0.8,"Mayor","Catastrófico"))))),"")</f>
        <v>Moderado</v>
      </c>
      <c r="AE64" s="185">
        <f t="shared" ref="AE64" ca="1" si="111">IFERROR(IF(T64="Impacto",(P64-(+P64*W64)),IF(T64="Probabilidad",P64,"")),"")</f>
        <v>0.6</v>
      </c>
      <c r="AF64" s="186" t="str">
        <f t="shared" ref="AF64:AF70" ca="1" si="112">IFERROR(IF(OR(AND(AB64="Muy Baja",AD64="Leve"),AND(AB64="Muy Baja",AD64="Menor"),AND(AB64="Baja",AD64="Leve")),"Bajo",IF(OR(AND(AB64="Muy baja",AD64="Moderado"),AND(AB64="Baja",AD64="Menor"),AND(AB64="Baja",AD64="Moderado"),AND(AB64="Media",AD64="Leve"),AND(AB64="Media",AD64="Menor"),AND(AB64="Media",AD64="Moderado"),AND(AB64="Alta",AD64="Leve"),AND(AB64="Alta",AD64="Menor")),"Moderado",IF(OR(AND(AB64="Muy Baja",AD64="Mayor"),AND(AB64="Baja",AD64="Mayor"),AND(AB64="Media",AD64="Mayor"),AND(AB64="Alta",AD64="Moderado"),AND(AB64="Alta",AD64="Mayor"),AND(AB64="Muy Alta",AD64="Leve"),AND(AB64="Muy Alta",AD64="Menor"),AND(AB64="Muy Alta",AD64="Moderado"),AND(AB64="Muy Alta",AD64="Mayor")),"Alto",IF(OR(AND(AB64="Muy Baja",AD64="Catastrófico"),AND(AB64="Baja",AD64="Catastrófico"),AND(AB64="Media",AD64="Catastrófico"),AND(AB64="Alta",AD64="Catastrófico"),AND(AB64="Muy Alta",AD64="Catastrófico")),"Extremo","")))),"")</f>
        <v>Moderado</v>
      </c>
      <c r="AG64" s="187" t="s">
        <v>122</v>
      </c>
      <c r="AH64" s="99" t="s">
        <v>526</v>
      </c>
      <c r="AI64" s="94" t="s">
        <v>212</v>
      </c>
      <c r="AJ64" s="101" t="s">
        <v>284</v>
      </c>
      <c r="AK64" s="101" t="s">
        <v>285</v>
      </c>
      <c r="AL64" s="99" t="s">
        <v>527</v>
      </c>
      <c r="AM64" s="177"/>
    </row>
    <row r="65" spans="1:39" s="193" customFormat="1" ht="151.5" customHeight="1" x14ac:dyDescent="0.25">
      <c r="A65" s="345"/>
      <c r="B65" s="347"/>
      <c r="C65" s="350"/>
      <c r="D65" s="350"/>
      <c r="E65" s="352"/>
      <c r="F65" s="352"/>
      <c r="G65" s="352"/>
      <c r="H65" s="352"/>
      <c r="I65" s="352"/>
      <c r="J65" s="333"/>
      <c r="K65" s="335"/>
      <c r="L65" s="338"/>
      <c r="M65" s="341"/>
      <c r="N65" s="179"/>
      <c r="O65" s="335"/>
      <c r="P65" s="338"/>
      <c r="Q65" s="343"/>
      <c r="R65" s="180">
        <v>2</v>
      </c>
      <c r="S65" s="174"/>
      <c r="T65" s="166"/>
      <c r="U65" s="167"/>
      <c r="V65" s="167"/>
      <c r="W65" s="168"/>
      <c r="X65" s="167"/>
      <c r="Y65" s="167"/>
      <c r="Z65" s="167"/>
      <c r="AA65" s="169"/>
      <c r="AB65" s="170"/>
      <c r="AC65" s="171"/>
      <c r="AD65" s="170"/>
      <c r="AE65" s="171"/>
      <c r="AF65" s="172"/>
      <c r="AG65" s="173"/>
      <c r="AH65" s="174"/>
      <c r="AI65" s="175"/>
      <c r="AJ65" s="176"/>
      <c r="AK65" s="176"/>
      <c r="AL65" s="174"/>
      <c r="AM65" s="177"/>
    </row>
    <row r="66" spans="1:39" s="193" customFormat="1" ht="151.5" customHeight="1" x14ac:dyDescent="0.25">
      <c r="A66" s="345"/>
      <c r="B66" s="348"/>
      <c r="C66" s="350"/>
      <c r="D66" s="350"/>
      <c r="E66" s="352"/>
      <c r="F66" s="352"/>
      <c r="G66" s="352"/>
      <c r="H66" s="352"/>
      <c r="I66" s="352"/>
      <c r="J66" s="333"/>
      <c r="K66" s="336"/>
      <c r="L66" s="339"/>
      <c r="M66" s="341"/>
      <c r="N66" s="179"/>
      <c r="O66" s="336"/>
      <c r="P66" s="339"/>
      <c r="Q66" s="344"/>
      <c r="R66" s="180">
        <v>3</v>
      </c>
      <c r="S66" s="174"/>
      <c r="T66" s="166"/>
      <c r="U66" s="167"/>
      <c r="V66" s="167"/>
      <c r="W66" s="168"/>
      <c r="X66" s="167"/>
      <c r="Y66" s="167"/>
      <c r="Z66" s="167"/>
      <c r="AA66" s="169"/>
      <c r="AB66" s="170"/>
      <c r="AC66" s="171"/>
      <c r="AD66" s="170"/>
      <c r="AE66" s="171"/>
      <c r="AF66" s="172"/>
      <c r="AG66" s="173"/>
      <c r="AH66" s="174"/>
      <c r="AI66" s="175"/>
      <c r="AJ66" s="176"/>
      <c r="AK66" s="176"/>
      <c r="AL66" s="174"/>
      <c r="AM66" s="177"/>
    </row>
    <row r="67" spans="1:39" s="136" customFormat="1" ht="151.5" customHeight="1" x14ac:dyDescent="0.25">
      <c r="A67" s="345">
        <f t="shared" ref="A67" si="113">1+A64</f>
        <v>21</v>
      </c>
      <c r="B67" s="380" t="s">
        <v>283</v>
      </c>
      <c r="C67" s="383" t="s">
        <v>382</v>
      </c>
      <c r="D67" s="383" t="s">
        <v>383</v>
      </c>
      <c r="E67" s="356" t="s">
        <v>118</v>
      </c>
      <c r="F67" s="356" t="s">
        <v>328</v>
      </c>
      <c r="G67" s="356" t="s">
        <v>439</v>
      </c>
      <c r="H67" s="351" t="s">
        <v>546</v>
      </c>
      <c r="I67" s="356" t="s">
        <v>115</v>
      </c>
      <c r="J67" s="358">
        <v>30</v>
      </c>
      <c r="K67" s="360" t="str">
        <f>IF(J67&lt;=0,"",IF(J67&lt;=2,"Muy Baja",IF(J67&lt;=24,"Baja",IF(J67&lt;=500,"Media",IF(J67&lt;=5000,"Alta","Muy Alta")))))</f>
        <v>Media</v>
      </c>
      <c r="L67" s="363">
        <f>IF(K67="","",IF(K67="Muy Baja",0.2,IF(K67="Baja",0.4,IF(K67="Media",0.6,IF(K67="Alta",0.8,IF(K67="Muy Alta",1,))))))</f>
        <v>0.6</v>
      </c>
      <c r="M67" s="366" t="s">
        <v>485</v>
      </c>
      <c r="N67" s="102" t="str">
        <f ca="1">IF(NOT(ISERROR(MATCH(M67,'Tabla Impacto'!$B$221:$B$223,0))),'Tabla Impacto'!$F$223&amp;"Por favor no seleccionar los criterios de impacto(Afectación Económica o presupuestal y Pérdida Reputacional)",M67)</f>
        <v xml:space="preserve"> El riesgo afecta la imagen de la entidad con efecto publicitario sostenido a nivel de sector administrativo, nivel departamental o municipal</v>
      </c>
      <c r="O67" s="360" t="str">
        <f ca="1">IF(OR(N67='Tabla Impacto'!$C$11,N67='Tabla Impacto'!$D$11),"Leve",IF(OR(N67='Tabla Impacto'!$C$12,N67='Tabla Impacto'!$D$12),"Menor",IF(OR(N67='Tabla Impacto'!$C$13,N67='Tabla Impacto'!$D$13),"Moderado",IF(OR(N67='Tabla Impacto'!$C$14,N67='Tabla Impacto'!$D$14),"Mayor",IF(OR(N67='Tabla Impacto'!$C$15,N67='Tabla Impacto'!$D$15),"Catastrófico","")))))</f>
        <v>Mayor</v>
      </c>
      <c r="P67" s="363">
        <f ca="1">IF(O67="","",IF(O67="Leve",0.2,IF(O67="Menor",0.4,IF(O67="Moderado",0.6,IF(O67="Mayor",0.8,IF(O67="Catastrófico",1,))))))</f>
        <v>0.8</v>
      </c>
      <c r="Q67" s="353"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Alto</v>
      </c>
      <c r="R67" s="103">
        <v>1</v>
      </c>
      <c r="S67" s="92" t="s">
        <v>567</v>
      </c>
      <c r="T67" s="131" t="str">
        <f t="shared" si="105"/>
        <v>Probabilidad</v>
      </c>
      <c r="U67" s="119" t="s">
        <v>14</v>
      </c>
      <c r="V67" s="105" t="s">
        <v>9</v>
      </c>
      <c r="W67" s="106" t="str">
        <f t="shared" si="106"/>
        <v>40%</v>
      </c>
      <c r="X67" s="105" t="s">
        <v>19</v>
      </c>
      <c r="Y67" s="105" t="s">
        <v>22</v>
      </c>
      <c r="Z67" s="105" t="s">
        <v>110</v>
      </c>
      <c r="AA67" s="107">
        <f t="shared" ref="AA67:AA70" si="114">IFERROR(IF(T67="Probabilidad",(L67-(+L67*W67)),IF(T67="Impacto",L67,"")),"")</f>
        <v>0.36</v>
      </c>
      <c r="AB67" s="108" t="str">
        <f t="shared" si="108"/>
        <v>Baja</v>
      </c>
      <c r="AC67" s="109">
        <f t="shared" si="109"/>
        <v>0.36</v>
      </c>
      <c r="AD67" s="108" t="str">
        <f t="shared" ca="1" si="110"/>
        <v>Mayor</v>
      </c>
      <c r="AE67" s="109">
        <f t="shared" ref="AE67:AE70" ca="1" si="115">IFERROR(IF(T67="Impacto",(P67-(+P67*W67)),IF(T67="Probabilidad",P67,"")),"")</f>
        <v>0.8</v>
      </c>
      <c r="AF67" s="110" t="str">
        <f t="shared" ca="1" si="112"/>
        <v>Alto</v>
      </c>
      <c r="AG67" s="111" t="s">
        <v>122</v>
      </c>
      <c r="AH67" s="99" t="s">
        <v>547</v>
      </c>
      <c r="AI67" s="94" t="s">
        <v>212</v>
      </c>
      <c r="AJ67" s="101" t="s">
        <v>284</v>
      </c>
      <c r="AK67" s="101" t="s">
        <v>285</v>
      </c>
      <c r="AL67" s="99" t="s">
        <v>384</v>
      </c>
      <c r="AM67" s="113"/>
    </row>
    <row r="68" spans="1:39" s="136" customFormat="1" ht="151.5" customHeight="1" x14ac:dyDescent="0.25">
      <c r="A68" s="345"/>
      <c r="B68" s="381"/>
      <c r="C68" s="385"/>
      <c r="D68" s="384"/>
      <c r="E68" s="357"/>
      <c r="F68" s="357"/>
      <c r="G68" s="357"/>
      <c r="H68" s="352"/>
      <c r="I68" s="357"/>
      <c r="J68" s="359"/>
      <c r="K68" s="361"/>
      <c r="L68" s="364"/>
      <c r="M68" s="367"/>
      <c r="N68" s="115"/>
      <c r="O68" s="361"/>
      <c r="P68" s="364"/>
      <c r="Q68" s="354"/>
      <c r="R68" s="103">
        <v>2</v>
      </c>
      <c r="S68" s="92"/>
      <c r="T68" s="131"/>
      <c r="U68" s="119"/>
      <c r="V68" s="105"/>
      <c r="W68" s="106"/>
      <c r="X68" s="105"/>
      <c r="Y68" s="105"/>
      <c r="Z68" s="105"/>
      <c r="AA68" s="107"/>
      <c r="AB68" s="108"/>
      <c r="AC68" s="109"/>
      <c r="AD68" s="108"/>
      <c r="AE68" s="109"/>
      <c r="AF68" s="110"/>
      <c r="AG68" s="111"/>
      <c r="AH68" s="99"/>
      <c r="AI68" s="94"/>
      <c r="AJ68" s="101"/>
      <c r="AK68" s="101"/>
      <c r="AL68" s="99"/>
      <c r="AM68" s="113"/>
    </row>
    <row r="69" spans="1:39" s="136" customFormat="1" ht="151.5" customHeight="1" x14ac:dyDescent="0.25">
      <c r="A69" s="345"/>
      <c r="B69" s="382"/>
      <c r="C69" s="385"/>
      <c r="D69" s="384"/>
      <c r="E69" s="357"/>
      <c r="F69" s="357"/>
      <c r="G69" s="357"/>
      <c r="H69" s="352"/>
      <c r="I69" s="357"/>
      <c r="J69" s="359"/>
      <c r="K69" s="362"/>
      <c r="L69" s="365"/>
      <c r="M69" s="367"/>
      <c r="N69" s="115"/>
      <c r="O69" s="362"/>
      <c r="P69" s="365"/>
      <c r="Q69" s="355"/>
      <c r="R69" s="103">
        <v>3</v>
      </c>
      <c r="S69" s="92"/>
      <c r="T69" s="131"/>
      <c r="U69" s="119"/>
      <c r="V69" s="105"/>
      <c r="W69" s="106"/>
      <c r="X69" s="105"/>
      <c r="Y69" s="105"/>
      <c r="Z69" s="105"/>
      <c r="AA69" s="107"/>
      <c r="AB69" s="108"/>
      <c r="AC69" s="109"/>
      <c r="AD69" s="108"/>
      <c r="AE69" s="109"/>
      <c r="AF69" s="110"/>
      <c r="AG69" s="111"/>
      <c r="AH69" s="99"/>
      <c r="AI69" s="94"/>
      <c r="AJ69" s="101"/>
      <c r="AK69" s="101"/>
      <c r="AL69" s="99"/>
      <c r="AM69" s="113"/>
    </row>
    <row r="70" spans="1:39" s="136" customFormat="1" ht="151.5" customHeight="1" x14ac:dyDescent="0.25">
      <c r="A70" s="345">
        <f t="shared" ref="A70" si="116">1+A67</f>
        <v>22</v>
      </c>
      <c r="B70" s="380" t="s">
        <v>283</v>
      </c>
      <c r="C70" s="383" t="s">
        <v>382</v>
      </c>
      <c r="D70" s="383" t="s">
        <v>383</v>
      </c>
      <c r="E70" s="356" t="s">
        <v>118</v>
      </c>
      <c r="F70" s="356" t="s">
        <v>286</v>
      </c>
      <c r="G70" s="356" t="s">
        <v>440</v>
      </c>
      <c r="H70" s="351" t="s">
        <v>385</v>
      </c>
      <c r="I70" s="356" t="s">
        <v>325</v>
      </c>
      <c r="J70" s="358">
        <v>12</v>
      </c>
      <c r="K70" s="360" t="str">
        <f>IF(J70&lt;=0,"",IF(J70&lt;=2,"Muy Baja",IF(J70&lt;=24,"Baja",IF(J70&lt;=500,"Media",IF(J70&lt;=5000,"Alta","Muy Alta")))))</f>
        <v>Baja</v>
      </c>
      <c r="L70" s="363">
        <f>IF(K70="","",IF(K70="Muy Baja",0.2,IF(K70="Baja",0.4,IF(K70="Media",0.6,IF(K70="Alta",0.8,IF(K70="Muy Alta",1,))))))</f>
        <v>0.4</v>
      </c>
      <c r="M70" s="366" t="s">
        <v>478</v>
      </c>
      <c r="N70" s="102" t="str">
        <f ca="1">IF(NOT(ISERROR(MATCH(M70,'Tabla Impacto'!$B$221:$B$223,0))),'Tabla Impacto'!$F$223&amp;"Por favor no seleccionar los criterios de impacto(Afectación Económica o presupuestal y Pérdida Reputacional)",M70)</f>
        <v xml:space="preserve"> El riesgo afecta la imagen de la entidad con algunos usuarios de relevancia frente al logro de los objetivos</v>
      </c>
      <c r="O70" s="360" t="str">
        <f ca="1">IF(OR(N70='Tabla Impacto'!$C$11,N70='Tabla Impacto'!$D$11),"Leve",IF(OR(N70='Tabla Impacto'!$C$12,N70='Tabla Impacto'!$D$12),"Menor",IF(OR(N70='Tabla Impacto'!$C$13,N70='Tabla Impacto'!$D$13),"Moderado",IF(OR(N70='Tabla Impacto'!$C$14,N70='Tabla Impacto'!$D$14),"Mayor",IF(OR(N70='Tabla Impacto'!$C$15,N70='Tabla Impacto'!$D$15),"Catastrófico","")))))</f>
        <v>Moderado</v>
      </c>
      <c r="P70" s="363">
        <f ca="1">IF(O70="","",IF(O70="Leve",0.2,IF(O70="Menor",0.4,IF(O70="Moderado",0.6,IF(O70="Mayor",0.8,IF(O70="Catastrófico",1,))))))</f>
        <v>0.6</v>
      </c>
      <c r="Q70" s="353" t="str">
        <f ca="1">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03">
        <v>1</v>
      </c>
      <c r="S70" s="83" t="s">
        <v>548</v>
      </c>
      <c r="T70" s="104" t="str">
        <f t="shared" si="105"/>
        <v>Probabilidad</v>
      </c>
      <c r="U70" s="105" t="s">
        <v>14</v>
      </c>
      <c r="V70" s="105" t="s">
        <v>9</v>
      </c>
      <c r="W70" s="106" t="str">
        <f t="shared" si="106"/>
        <v>40%</v>
      </c>
      <c r="X70" s="105" t="s">
        <v>19</v>
      </c>
      <c r="Y70" s="105" t="s">
        <v>22</v>
      </c>
      <c r="Z70" s="105" t="s">
        <v>110</v>
      </c>
      <c r="AA70" s="107">
        <f t="shared" si="114"/>
        <v>0.24</v>
      </c>
      <c r="AB70" s="108" t="str">
        <f t="shared" si="108"/>
        <v>Baja</v>
      </c>
      <c r="AC70" s="109">
        <f t="shared" si="109"/>
        <v>0.24</v>
      </c>
      <c r="AD70" s="108" t="str">
        <f t="shared" ca="1" si="110"/>
        <v>Moderado</v>
      </c>
      <c r="AE70" s="109">
        <f t="shared" ca="1" si="115"/>
        <v>0.6</v>
      </c>
      <c r="AF70" s="110" t="str">
        <f t="shared" ca="1" si="112"/>
        <v>Moderado</v>
      </c>
      <c r="AG70" s="111" t="s">
        <v>122</v>
      </c>
      <c r="AH70" s="92" t="s">
        <v>386</v>
      </c>
      <c r="AI70" s="100" t="s">
        <v>198</v>
      </c>
      <c r="AJ70" s="116" t="s">
        <v>199</v>
      </c>
      <c r="AK70" s="116" t="s">
        <v>199</v>
      </c>
      <c r="AL70" s="92" t="s">
        <v>287</v>
      </c>
      <c r="AM70" s="113"/>
    </row>
    <row r="71" spans="1:39" s="136" customFormat="1" ht="151.5" customHeight="1" x14ac:dyDescent="0.25">
      <c r="A71" s="345"/>
      <c r="B71" s="381"/>
      <c r="C71" s="385"/>
      <c r="D71" s="384"/>
      <c r="E71" s="357"/>
      <c r="F71" s="357"/>
      <c r="G71" s="357"/>
      <c r="H71" s="352"/>
      <c r="I71" s="357"/>
      <c r="J71" s="359"/>
      <c r="K71" s="361"/>
      <c r="L71" s="364"/>
      <c r="M71" s="367"/>
      <c r="N71" s="115"/>
      <c r="O71" s="361"/>
      <c r="P71" s="364"/>
      <c r="Q71" s="354"/>
      <c r="R71" s="103">
        <v>2</v>
      </c>
      <c r="S71" s="83"/>
      <c r="T71" s="104" t="str">
        <f t="shared" ref="T71:T72" si="117">IF(OR(U71="Preventivo",U71="Detectivo"),"Probabilidad",IF(U71="Correctivo","Impacto",""))</f>
        <v/>
      </c>
      <c r="U71" s="105"/>
      <c r="V71" s="105"/>
      <c r="W71" s="106"/>
      <c r="X71" s="105"/>
      <c r="Y71" s="105"/>
      <c r="Z71" s="105"/>
      <c r="AA71" s="107" t="str">
        <f>IFERROR(IF(T71="Probabilidad",(AA70-(+AA70*W71)),IF(T71="Impacto",L71,"")),"")</f>
        <v/>
      </c>
      <c r="AB71" s="108" t="str">
        <f t="shared" ref="AB71:AB72" si="118">IFERROR(IF(AA71="","",IF(AA71&lt;=0.2,"Muy Baja",IF(AA71&lt;=0.4,"Baja",IF(AA71&lt;=0.6,"Media",IF(AA71&lt;=0.8,"Alta","Muy Alta"))))),"")</f>
        <v/>
      </c>
      <c r="AC71" s="109" t="str">
        <f t="shared" ref="AC71:AC72" si="119">+AA71</f>
        <v/>
      </c>
      <c r="AD71" s="108" t="str">
        <f t="shared" ref="AD71:AD72" si="120">IFERROR(IF(AE71="","",IF(AE71&lt;=0.2,"Leve",IF(AE71&lt;=0.4,"Menor",IF(AE71&lt;=0.6,"Moderado",IF(AE71&lt;=0.8,"Mayor","Catastrófico"))))),"")</f>
        <v/>
      </c>
      <c r="AE71" s="109" t="str">
        <f t="shared" ref="AE71:AE72" si="121">IFERROR(IF(T71="Impacto",(P71-(+P71*W71)),IF(T71="Probabilidad",P71,"")),"")</f>
        <v/>
      </c>
      <c r="AF71" s="110" t="str">
        <f t="shared" ref="AF71:AF72" si="122">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
      </c>
      <c r="AG71" s="111"/>
      <c r="AH71" s="92"/>
      <c r="AI71" s="100"/>
      <c r="AJ71" s="116"/>
      <c r="AK71" s="116"/>
      <c r="AL71" s="92"/>
      <c r="AM71" s="113"/>
    </row>
    <row r="72" spans="1:39" s="136" customFormat="1" ht="151.5" customHeight="1" x14ac:dyDescent="0.25">
      <c r="A72" s="345"/>
      <c r="B72" s="382"/>
      <c r="C72" s="385"/>
      <c r="D72" s="384"/>
      <c r="E72" s="357"/>
      <c r="F72" s="357"/>
      <c r="G72" s="357"/>
      <c r="H72" s="352"/>
      <c r="I72" s="357"/>
      <c r="J72" s="359"/>
      <c r="K72" s="362"/>
      <c r="L72" s="365"/>
      <c r="M72" s="367"/>
      <c r="N72" s="115"/>
      <c r="O72" s="362"/>
      <c r="P72" s="365"/>
      <c r="Q72" s="355"/>
      <c r="R72" s="103">
        <v>3</v>
      </c>
      <c r="S72" s="83"/>
      <c r="T72" s="104" t="str">
        <f t="shared" si="117"/>
        <v/>
      </c>
      <c r="U72" s="105"/>
      <c r="V72" s="105"/>
      <c r="W72" s="106"/>
      <c r="X72" s="105"/>
      <c r="Y72" s="105"/>
      <c r="Z72" s="105"/>
      <c r="AA72" s="107" t="str">
        <f>IFERROR(IF(T72="Probabilidad",(AA71-(+AA71*W72)),IF(T72="Impacto",L72,"")),"")</f>
        <v/>
      </c>
      <c r="AB72" s="108" t="str">
        <f t="shared" si="118"/>
        <v/>
      </c>
      <c r="AC72" s="109" t="str">
        <f t="shared" si="119"/>
        <v/>
      </c>
      <c r="AD72" s="108" t="str">
        <f t="shared" si="120"/>
        <v/>
      </c>
      <c r="AE72" s="109" t="str">
        <f t="shared" si="121"/>
        <v/>
      </c>
      <c r="AF72" s="110" t="str">
        <f t="shared" si="122"/>
        <v/>
      </c>
      <c r="AG72" s="111"/>
      <c r="AH72" s="92"/>
      <c r="AI72" s="100"/>
      <c r="AJ72" s="116"/>
      <c r="AK72" s="116"/>
      <c r="AL72" s="92"/>
      <c r="AM72" s="113"/>
    </row>
    <row r="73" spans="1:39" s="136" customFormat="1" ht="151.5" customHeight="1" x14ac:dyDescent="0.25">
      <c r="A73" s="345">
        <f t="shared" ref="A73" si="123">1+A70</f>
        <v>23</v>
      </c>
      <c r="B73" s="380" t="s">
        <v>283</v>
      </c>
      <c r="C73" s="383" t="s">
        <v>382</v>
      </c>
      <c r="D73" s="383" t="s">
        <v>383</v>
      </c>
      <c r="E73" s="356" t="s">
        <v>120</v>
      </c>
      <c r="F73" s="356" t="s">
        <v>442</v>
      </c>
      <c r="G73" s="356" t="s">
        <v>441</v>
      </c>
      <c r="H73" s="351" t="s">
        <v>390</v>
      </c>
      <c r="I73" s="356" t="s">
        <v>325</v>
      </c>
      <c r="J73" s="358">
        <v>12</v>
      </c>
      <c r="K73" s="360" t="str">
        <f>IF(J73&lt;=0,"",IF(J73&lt;=2,"Muy Baja",IF(J73&lt;=24,"Baja",IF(J73&lt;=500,"Media",IF(J73&lt;=5000,"Alta","Muy Alta")))))</f>
        <v>Baja</v>
      </c>
      <c r="L73" s="363">
        <f>IF(K73="","",IF(K73="Muy Baja",0.2,IF(K73="Baja",0.4,IF(K73="Media",0.6,IF(K73="Alta",0.8,IF(K73="Muy Alta",1,))))))</f>
        <v>0.4</v>
      </c>
      <c r="M73" s="366" t="s">
        <v>478</v>
      </c>
      <c r="N73" s="102" t="str">
        <f ca="1">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60" t="str">
        <f ca="1">IF(OR(N73='Tabla Impacto'!$C$11,N73='Tabla Impacto'!$D$11),"Leve",IF(OR(N73='Tabla Impacto'!$C$12,N73='Tabla Impacto'!$D$12),"Menor",IF(OR(N73='Tabla Impacto'!$C$13,N73='Tabla Impacto'!$D$13),"Moderado",IF(OR(N73='Tabla Impacto'!$C$14,N73='Tabla Impacto'!$D$14),"Mayor",IF(OR(N73='Tabla Impacto'!$C$15,N73='Tabla Impacto'!$D$15),"Catastrófico","")))))</f>
        <v>Moderado</v>
      </c>
      <c r="P73" s="363">
        <f ca="1">IF(O73="","",IF(O73="Leve",0.2,IF(O73="Menor",0.4,IF(O73="Moderado",0.6,IF(O73="Mayor",0.8,IF(O73="Catastrófico",1,))))))</f>
        <v>0.6</v>
      </c>
      <c r="Q73" s="353"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03">
        <v>1</v>
      </c>
      <c r="S73" s="83" t="s">
        <v>336</v>
      </c>
      <c r="T73" s="104" t="str">
        <f t="shared" si="26"/>
        <v>Probabilidad</v>
      </c>
      <c r="U73" s="105" t="s">
        <v>14</v>
      </c>
      <c r="V73" s="105" t="s">
        <v>9</v>
      </c>
      <c r="W73" s="106" t="str">
        <f t="shared" si="27"/>
        <v>40%</v>
      </c>
      <c r="X73" s="105" t="s">
        <v>19</v>
      </c>
      <c r="Y73" s="105" t="s">
        <v>22</v>
      </c>
      <c r="Z73" s="105" t="s">
        <v>110</v>
      </c>
      <c r="AA73" s="107">
        <f t="shared" si="28"/>
        <v>0.24</v>
      </c>
      <c r="AB73" s="108" t="str">
        <f t="shared" si="29"/>
        <v>Baja</v>
      </c>
      <c r="AC73" s="109">
        <f t="shared" si="30"/>
        <v>0.24</v>
      </c>
      <c r="AD73" s="108" t="str">
        <f t="shared" ca="1" si="31"/>
        <v>Moderado</v>
      </c>
      <c r="AE73" s="109">
        <f t="shared" ca="1" si="32"/>
        <v>0.6</v>
      </c>
      <c r="AF73" s="110" t="str">
        <f t="shared" ca="1" si="33"/>
        <v>Moderado</v>
      </c>
      <c r="AG73" s="111" t="s">
        <v>122</v>
      </c>
      <c r="AH73" s="92" t="s">
        <v>288</v>
      </c>
      <c r="AI73" s="117" t="s">
        <v>258</v>
      </c>
      <c r="AJ73" s="116" t="s">
        <v>284</v>
      </c>
      <c r="AK73" s="116" t="s">
        <v>285</v>
      </c>
      <c r="AL73" s="92" t="s">
        <v>289</v>
      </c>
      <c r="AM73" s="113"/>
    </row>
    <row r="74" spans="1:39" s="136" customFormat="1" ht="151.5" customHeight="1" x14ac:dyDescent="0.25">
      <c r="A74" s="345"/>
      <c r="B74" s="381"/>
      <c r="C74" s="385"/>
      <c r="D74" s="384"/>
      <c r="E74" s="357"/>
      <c r="F74" s="357"/>
      <c r="G74" s="357"/>
      <c r="H74" s="352"/>
      <c r="I74" s="357"/>
      <c r="J74" s="359"/>
      <c r="K74" s="361"/>
      <c r="L74" s="364"/>
      <c r="M74" s="367"/>
      <c r="N74" s="115"/>
      <c r="O74" s="361"/>
      <c r="P74" s="364"/>
      <c r="Q74" s="354"/>
      <c r="R74" s="103">
        <v>2</v>
      </c>
      <c r="S74" s="83" t="s">
        <v>387</v>
      </c>
      <c r="T74" s="104" t="str">
        <f t="shared" ref="T74:T75" si="124">IF(OR(U74="Preventivo",U74="Detectivo"),"Probabilidad",IF(U74="Correctivo","Impacto",""))</f>
        <v>Probabilidad</v>
      </c>
      <c r="U74" s="105" t="s">
        <v>15</v>
      </c>
      <c r="V74" s="105" t="s">
        <v>9</v>
      </c>
      <c r="W74" s="106" t="str">
        <f t="shared" ref="W74:W75" si="125">IF(AND(U74="Preventivo",V74="Automático"),"50%",IF(AND(U74="Preventivo",V74="Manual"),"40%",IF(AND(U74="Detectivo",V74="Automático"),"40%",IF(AND(U74="Detectivo",V74="Manual"),"30%",IF(AND(U74="Correctivo",V74="Automático"),"35%",IF(AND(U74="Correctivo",V74="Manual"),"25%",""))))))</f>
        <v>30%</v>
      </c>
      <c r="X74" s="105" t="s">
        <v>20</v>
      </c>
      <c r="Y74" s="105" t="s">
        <v>23</v>
      </c>
      <c r="Z74" s="105" t="s">
        <v>110</v>
      </c>
      <c r="AA74" s="107">
        <f>IFERROR(IF(T74="Probabilidad",(AA73-(+AA73*W74)),IF(T74="Impacto",L74,"")),"")</f>
        <v>0.16799999999999998</v>
      </c>
      <c r="AB74" s="108" t="str">
        <f t="shared" ref="AB74:AB75" si="126">IFERROR(IF(AA74="","",IF(AA74&lt;=0.2,"Muy Baja",IF(AA74&lt;=0.4,"Baja",IF(AA74&lt;=0.6,"Media",IF(AA74&lt;=0.8,"Alta","Muy Alta"))))),"")</f>
        <v>Muy Baja</v>
      </c>
      <c r="AC74" s="109">
        <f t="shared" ref="AC74:AC75" si="127">+AA74</f>
        <v>0.16799999999999998</v>
      </c>
      <c r="AD74" s="108" t="str">
        <f t="shared" ref="AD74:AD75" si="128">IFERROR(IF(AE74="","",IF(AE74&lt;=0.2,"Leve",IF(AE74&lt;=0.4,"Menor",IF(AE74&lt;=0.6,"Moderado",IF(AE74&lt;=0.8,"Mayor","Catastrófico"))))),"")</f>
        <v>Moderado</v>
      </c>
      <c r="AE74" s="109">
        <v>0.6</v>
      </c>
      <c r="AF74" s="110" t="str">
        <f t="shared" ref="AF74:AF75" si="129">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Moderado</v>
      </c>
      <c r="AG74" s="111" t="s">
        <v>122</v>
      </c>
      <c r="AH74" s="92" t="s">
        <v>388</v>
      </c>
      <c r="AI74" s="117" t="s">
        <v>258</v>
      </c>
      <c r="AJ74" s="116" t="s">
        <v>284</v>
      </c>
      <c r="AK74" s="116" t="s">
        <v>285</v>
      </c>
      <c r="AL74" s="92" t="s">
        <v>289</v>
      </c>
      <c r="AM74" s="113"/>
    </row>
    <row r="75" spans="1:39" s="136" customFormat="1" ht="151.5" customHeight="1" x14ac:dyDescent="0.25">
      <c r="A75" s="345"/>
      <c r="B75" s="382"/>
      <c r="C75" s="385"/>
      <c r="D75" s="384"/>
      <c r="E75" s="357"/>
      <c r="F75" s="357"/>
      <c r="G75" s="357"/>
      <c r="H75" s="352"/>
      <c r="I75" s="357"/>
      <c r="J75" s="359"/>
      <c r="K75" s="362"/>
      <c r="L75" s="365"/>
      <c r="M75" s="367"/>
      <c r="N75" s="115"/>
      <c r="O75" s="362"/>
      <c r="P75" s="365"/>
      <c r="Q75" s="355"/>
      <c r="R75" s="103">
        <v>3</v>
      </c>
      <c r="S75" s="83" t="s">
        <v>337</v>
      </c>
      <c r="T75" s="104" t="str">
        <f t="shared" si="124"/>
        <v>Probabilidad</v>
      </c>
      <c r="U75" s="105" t="s">
        <v>14</v>
      </c>
      <c r="V75" s="105" t="s">
        <v>9</v>
      </c>
      <c r="W75" s="106" t="str">
        <f t="shared" si="125"/>
        <v>40%</v>
      </c>
      <c r="X75" s="105" t="s">
        <v>19</v>
      </c>
      <c r="Y75" s="105" t="s">
        <v>22</v>
      </c>
      <c r="Z75" s="105" t="s">
        <v>110</v>
      </c>
      <c r="AA75" s="107">
        <f>IFERROR(IF(T75="Probabilidad",(AA74-(+AA74*W75)),IF(T75="Impacto",L75,"")),"")</f>
        <v>0.10079999999999999</v>
      </c>
      <c r="AB75" s="108" t="str">
        <f t="shared" si="126"/>
        <v>Muy Baja</v>
      </c>
      <c r="AC75" s="109">
        <f t="shared" si="127"/>
        <v>0.10079999999999999</v>
      </c>
      <c r="AD75" s="108" t="str">
        <f t="shared" si="128"/>
        <v>Moderado</v>
      </c>
      <c r="AE75" s="109">
        <v>0.6</v>
      </c>
      <c r="AF75" s="110" t="str">
        <f t="shared" si="129"/>
        <v>Moderado</v>
      </c>
      <c r="AG75" s="111" t="s">
        <v>122</v>
      </c>
      <c r="AH75" s="92" t="s">
        <v>389</v>
      </c>
      <c r="AI75" s="117" t="s">
        <v>258</v>
      </c>
      <c r="AJ75" s="116" t="s">
        <v>284</v>
      </c>
      <c r="AK75" s="116" t="s">
        <v>285</v>
      </c>
      <c r="AL75" s="92" t="s">
        <v>289</v>
      </c>
      <c r="AM75" s="113"/>
    </row>
    <row r="76" spans="1:39" s="136" customFormat="1" ht="151.5" customHeight="1" x14ac:dyDescent="0.25">
      <c r="A76" s="345">
        <f t="shared" ref="A76" si="130">1+A73</f>
        <v>24</v>
      </c>
      <c r="B76" s="428" t="s">
        <v>290</v>
      </c>
      <c r="C76" s="383" t="s">
        <v>352</v>
      </c>
      <c r="D76" s="383" t="s">
        <v>391</v>
      </c>
      <c r="E76" s="356" t="s">
        <v>120</v>
      </c>
      <c r="F76" s="356" t="s">
        <v>291</v>
      </c>
      <c r="G76" s="356" t="s">
        <v>292</v>
      </c>
      <c r="H76" s="351" t="s">
        <v>541</v>
      </c>
      <c r="I76" s="356" t="s">
        <v>115</v>
      </c>
      <c r="J76" s="358">
        <v>2</v>
      </c>
      <c r="K76" s="360" t="str">
        <f>IF(J76&lt;=0,"",IF(J76&lt;=2,"Muy Baja",IF(J76&lt;=24,"Baja",IF(J76&lt;=500,"Media",IF(J76&lt;=5000,"Alta","Muy Alta")))))</f>
        <v>Muy Baja</v>
      </c>
      <c r="L76" s="363">
        <f>IF(K76="","",IF(K76="Muy Baja",0.2,IF(K76="Baja",0.4,IF(K76="Media",0.6,IF(K76="Alta",0.8,IF(K76="Muy Alta",1,))))))</f>
        <v>0.2</v>
      </c>
      <c r="M76" s="366" t="s">
        <v>477</v>
      </c>
      <c r="N76" s="102" t="str">
        <f ca="1">IF(NOT(ISERROR(MATCH(M76,'Tabla Impacto'!$B$221:$B$223,0))),'Tabla Impacto'!$F$223&amp;"Por favor no seleccionar los criterios de impacto(Afectación Económica o presupuestal y Pérdida Reputacional)",M76)</f>
        <v xml:space="preserve"> Entre 50 y 100 SMLMV </v>
      </c>
      <c r="O76" s="360" t="str">
        <f ca="1">IF(OR(N76='Tabla Impacto'!$C$11,N76='Tabla Impacto'!$D$11),"Leve",IF(OR(N76='Tabla Impacto'!$C$12,N76='Tabla Impacto'!$D$12),"Menor",IF(OR(N76='Tabla Impacto'!$C$13,N76='Tabla Impacto'!$D$13),"Moderado",IF(OR(N76='Tabla Impacto'!$C$14,N76='Tabla Impacto'!$D$14),"Mayor",IF(OR(N76='Tabla Impacto'!$C$15,N76='Tabla Impacto'!$D$15),"Catastrófico","")))))</f>
        <v>Moderado</v>
      </c>
      <c r="P76" s="363">
        <f ca="1">IF(O76="","",IF(O76="Leve",0.2,IF(O76="Menor",0.4,IF(O76="Moderado",0.6,IF(O76="Mayor",0.8,IF(O76="Catastrófico",1,))))))</f>
        <v>0.6</v>
      </c>
      <c r="Q76" s="353" t="str">
        <f ca="1">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3">
        <v>1</v>
      </c>
      <c r="S76" s="83" t="s">
        <v>542</v>
      </c>
      <c r="T76" s="104" t="str">
        <f t="shared" si="26"/>
        <v>Probabilidad</v>
      </c>
      <c r="U76" s="105" t="s">
        <v>14</v>
      </c>
      <c r="V76" s="105" t="s">
        <v>9</v>
      </c>
      <c r="W76" s="106" t="str">
        <f t="shared" si="27"/>
        <v>40%</v>
      </c>
      <c r="X76" s="105" t="s">
        <v>20</v>
      </c>
      <c r="Y76" s="105" t="s">
        <v>22</v>
      </c>
      <c r="Z76" s="105" t="s">
        <v>110</v>
      </c>
      <c r="AA76" s="107">
        <f t="shared" si="28"/>
        <v>0.12</v>
      </c>
      <c r="AB76" s="108" t="str">
        <f t="shared" si="29"/>
        <v>Muy Baja</v>
      </c>
      <c r="AC76" s="109">
        <f t="shared" si="30"/>
        <v>0.12</v>
      </c>
      <c r="AD76" s="108" t="str">
        <f t="shared" ca="1" si="31"/>
        <v>Moderado</v>
      </c>
      <c r="AE76" s="109">
        <f t="shared" ca="1" si="32"/>
        <v>0.6</v>
      </c>
      <c r="AF76" s="110" t="str">
        <f t="shared" ca="1" si="33"/>
        <v>Moderado</v>
      </c>
      <c r="AG76" s="111" t="s">
        <v>122</v>
      </c>
      <c r="AH76" s="92" t="s">
        <v>543</v>
      </c>
      <c r="AI76" s="100" t="s">
        <v>258</v>
      </c>
      <c r="AJ76" s="128">
        <v>44562</v>
      </c>
      <c r="AK76" s="129" t="s">
        <v>366</v>
      </c>
      <c r="AL76" s="92" t="s">
        <v>443</v>
      </c>
      <c r="AM76" s="113"/>
    </row>
    <row r="77" spans="1:39" s="136" customFormat="1" ht="151.5" customHeight="1" x14ac:dyDescent="0.25">
      <c r="A77" s="345"/>
      <c r="B77" s="429"/>
      <c r="C77" s="384"/>
      <c r="D77" s="384"/>
      <c r="E77" s="357"/>
      <c r="F77" s="357"/>
      <c r="G77" s="357"/>
      <c r="H77" s="352"/>
      <c r="I77" s="357"/>
      <c r="J77" s="359"/>
      <c r="K77" s="361"/>
      <c r="L77" s="364"/>
      <c r="M77" s="367"/>
      <c r="N77" s="115"/>
      <c r="O77" s="361"/>
      <c r="P77" s="364"/>
      <c r="Q77" s="354"/>
      <c r="R77" s="103">
        <v>2</v>
      </c>
      <c r="S77" s="83" t="s">
        <v>338</v>
      </c>
      <c r="T77" s="104" t="str">
        <f t="shared" ref="T77:T79" si="131">IF(OR(U77="Preventivo",U77="Detectivo"),"Probabilidad",IF(U77="Correctivo","Impacto",""))</f>
        <v>Probabilidad</v>
      </c>
      <c r="U77" s="105" t="s">
        <v>14</v>
      </c>
      <c r="V77" s="105" t="s">
        <v>9</v>
      </c>
      <c r="W77" s="106" t="str">
        <f t="shared" ref="W77:W79" si="132">IF(AND(U77="Preventivo",V77="Automático"),"50%",IF(AND(U77="Preventivo",V77="Manual"),"40%",IF(AND(U77="Detectivo",V77="Automático"),"40%",IF(AND(U77="Detectivo",V77="Manual"),"30%",IF(AND(U77="Correctivo",V77="Automático"),"35%",IF(AND(U77="Correctivo",V77="Manual"),"25%",""))))))</f>
        <v>40%</v>
      </c>
      <c r="X77" s="105" t="s">
        <v>19</v>
      </c>
      <c r="Y77" s="105" t="s">
        <v>22</v>
      </c>
      <c r="Z77" s="105" t="s">
        <v>110</v>
      </c>
      <c r="AA77" s="107">
        <f>IFERROR(IF(T77="Probabilidad",(AA76-(+AA76*W77)),IF(T77="Impacto",L77,"")),"")</f>
        <v>7.1999999999999995E-2</v>
      </c>
      <c r="AB77" s="108" t="str">
        <f t="shared" ref="AB77:AB79" si="133">IFERROR(IF(AA77="","",IF(AA77&lt;=0.2,"Muy Baja",IF(AA77&lt;=0.4,"Baja",IF(AA77&lt;=0.6,"Media",IF(AA77&lt;=0.8,"Alta","Muy Alta"))))),"")</f>
        <v>Muy Baja</v>
      </c>
      <c r="AC77" s="109">
        <f t="shared" ref="AC77:AC79" si="134">+AA77</f>
        <v>7.1999999999999995E-2</v>
      </c>
      <c r="AD77" s="108" t="str">
        <f t="shared" ref="AD77:AD79" ca="1" si="135">IFERROR(IF(AE77="","",IF(AE77&lt;=0.2,"Leve",IF(AE77&lt;=0.4,"Menor",IF(AE77&lt;=0.6,"Moderado",IF(AE77&lt;=0.8,"Mayor","Catastrófico"))))),"")</f>
        <v>Moderado</v>
      </c>
      <c r="AE77" s="109">
        <f ca="1">+AE76</f>
        <v>0.6</v>
      </c>
      <c r="AF77" s="110" t="str">
        <f t="shared" ref="AF77:AF79" ca="1" si="136">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11" t="s">
        <v>122</v>
      </c>
      <c r="AH77" s="92" t="s">
        <v>544</v>
      </c>
      <c r="AI77" s="100" t="s">
        <v>392</v>
      </c>
      <c r="AJ77" s="128">
        <v>44562</v>
      </c>
      <c r="AK77" s="129" t="s">
        <v>366</v>
      </c>
      <c r="AL77" s="92" t="s">
        <v>443</v>
      </c>
      <c r="AM77" s="113"/>
    </row>
    <row r="78" spans="1:39" s="136" customFormat="1" ht="151.5" customHeight="1" x14ac:dyDescent="0.25">
      <c r="A78" s="345"/>
      <c r="B78" s="430"/>
      <c r="C78" s="384"/>
      <c r="D78" s="384"/>
      <c r="E78" s="357"/>
      <c r="F78" s="357"/>
      <c r="G78" s="357"/>
      <c r="H78" s="352"/>
      <c r="I78" s="357"/>
      <c r="J78" s="359"/>
      <c r="K78" s="362"/>
      <c r="L78" s="365"/>
      <c r="M78" s="367"/>
      <c r="N78" s="115"/>
      <c r="O78" s="362"/>
      <c r="P78" s="365"/>
      <c r="Q78" s="355"/>
      <c r="R78" s="103">
        <v>3</v>
      </c>
      <c r="S78" s="112" t="s">
        <v>568</v>
      </c>
      <c r="T78" s="104" t="str">
        <f t="shared" si="131"/>
        <v>Probabilidad</v>
      </c>
      <c r="U78" s="105" t="s">
        <v>15</v>
      </c>
      <c r="V78" s="105" t="s">
        <v>9</v>
      </c>
      <c r="W78" s="106" t="str">
        <f t="shared" si="132"/>
        <v>30%</v>
      </c>
      <c r="X78" s="105" t="s">
        <v>20</v>
      </c>
      <c r="Y78" s="105" t="s">
        <v>23</v>
      </c>
      <c r="Z78" s="105" t="s">
        <v>111</v>
      </c>
      <c r="AA78" s="107">
        <f>IFERROR(IF(T78="Probabilidad",(AA77-(+AA77*W78)),IF(T78="Impacto",L78,"")),"")</f>
        <v>5.04E-2</v>
      </c>
      <c r="AB78" s="108" t="str">
        <f t="shared" si="133"/>
        <v>Muy Baja</v>
      </c>
      <c r="AC78" s="109">
        <f t="shared" si="134"/>
        <v>5.04E-2</v>
      </c>
      <c r="AD78" s="108" t="str">
        <f t="shared" ca="1" si="135"/>
        <v>Moderado</v>
      </c>
      <c r="AE78" s="109">
        <f ca="1">+P76</f>
        <v>0.6</v>
      </c>
      <c r="AF78" s="110" t="str">
        <f t="shared" ca="1" si="136"/>
        <v>Moderado</v>
      </c>
      <c r="AG78" s="111" t="s">
        <v>122</v>
      </c>
      <c r="AH78" s="92" t="s">
        <v>543</v>
      </c>
      <c r="AI78" s="100" t="s">
        <v>392</v>
      </c>
      <c r="AJ78" s="128">
        <v>44562</v>
      </c>
      <c r="AK78" s="129" t="s">
        <v>366</v>
      </c>
      <c r="AL78" s="92" t="s">
        <v>443</v>
      </c>
      <c r="AM78" s="113"/>
    </row>
    <row r="79" spans="1:39" s="136" customFormat="1" ht="151.5" customHeight="1" x14ac:dyDescent="0.25">
      <c r="A79" s="345">
        <f t="shared" ref="A79" si="137">1+A76</f>
        <v>25</v>
      </c>
      <c r="B79" s="428" t="s">
        <v>290</v>
      </c>
      <c r="C79" s="383" t="s">
        <v>352</v>
      </c>
      <c r="D79" s="383" t="s">
        <v>391</v>
      </c>
      <c r="E79" s="356" t="s">
        <v>118</v>
      </c>
      <c r="F79" s="356" t="s">
        <v>444</v>
      </c>
      <c r="G79" s="356" t="s">
        <v>445</v>
      </c>
      <c r="H79" s="351" t="s">
        <v>446</v>
      </c>
      <c r="I79" s="356" t="s">
        <v>325</v>
      </c>
      <c r="J79" s="358">
        <v>10</v>
      </c>
      <c r="K79" s="360" t="str">
        <f>IF(J79&lt;=0,"",IF(J79&lt;=2,"Muy Baja",IF(J79&lt;=24,"Baja",IF(J79&lt;=500,"Media",IF(J79&lt;=5000,"Alta","Muy Alta")))))</f>
        <v>Baja</v>
      </c>
      <c r="L79" s="363">
        <f>IF(K79="","",IF(K79="Muy Baja",0.2,IF(K79="Baja",0.4,IF(K79="Media",0.6,IF(K79="Alta",0.8,IF(K79="Muy Alta",1,))))))</f>
        <v>0.4</v>
      </c>
      <c r="M79" s="366" t="s">
        <v>478</v>
      </c>
      <c r="N79" s="102" t="str">
        <f ca="1">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60" t="str">
        <f ca="1">IF(OR(N79='Tabla Impacto'!$C$11,N79='Tabla Impacto'!$D$11),"Leve",IF(OR(N79='Tabla Impacto'!$C$12,N79='Tabla Impacto'!$D$12),"Menor",IF(OR(N79='Tabla Impacto'!$C$13,N79='Tabla Impacto'!$D$13),"Moderado",IF(OR(N79='Tabla Impacto'!$C$14,N79='Tabla Impacto'!$D$14),"Mayor",IF(OR(N79='Tabla Impacto'!$C$15,N79='Tabla Impacto'!$D$15),"Catastrófico","")))))</f>
        <v>Moderado</v>
      </c>
      <c r="P79" s="363">
        <f ca="1">IF(O79="","",IF(O79="Leve",0.2,IF(O79="Menor",0.4,IF(O79="Moderado",0.6,IF(O79="Mayor",0.8,IF(O79="Catastrófico",1,))))))</f>
        <v>0.6</v>
      </c>
      <c r="Q79" s="353" t="str">
        <f ca="1">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3">
        <v>1</v>
      </c>
      <c r="S79" s="92" t="s">
        <v>451</v>
      </c>
      <c r="T79" s="131" t="str">
        <f t="shared" si="131"/>
        <v>Probabilidad</v>
      </c>
      <c r="U79" s="119" t="s">
        <v>15</v>
      </c>
      <c r="V79" s="119" t="s">
        <v>9</v>
      </c>
      <c r="W79" s="120" t="str">
        <f t="shared" si="132"/>
        <v>30%</v>
      </c>
      <c r="X79" s="119" t="s">
        <v>20</v>
      </c>
      <c r="Y79" s="119" t="s">
        <v>23</v>
      </c>
      <c r="Z79" s="119" t="s">
        <v>111</v>
      </c>
      <c r="AA79" s="121">
        <f t="shared" ref="AA79" si="138">IFERROR(IF(T79="Probabilidad",(L79-(+L79*W79)),IF(T79="Impacto",L79,"")),"")</f>
        <v>0.28000000000000003</v>
      </c>
      <c r="AB79" s="108" t="str">
        <f t="shared" si="133"/>
        <v>Baja</v>
      </c>
      <c r="AC79" s="122">
        <f t="shared" si="134"/>
        <v>0.28000000000000003</v>
      </c>
      <c r="AD79" s="108" t="str">
        <f t="shared" ca="1" si="135"/>
        <v>Moderado</v>
      </c>
      <c r="AE79" s="122">
        <f t="shared" ref="AE79" ca="1" si="139">IFERROR(IF(T79="Impacto",(P79-(+P79*W79)),IF(T79="Probabilidad",P79,"")),"")</f>
        <v>0.6</v>
      </c>
      <c r="AF79" s="123" t="str">
        <f t="shared" ca="1" si="136"/>
        <v>Moderado</v>
      </c>
      <c r="AG79" s="124" t="s">
        <v>122</v>
      </c>
      <c r="AH79" s="92" t="s">
        <v>545</v>
      </c>
      <c r="AI79" s="100" t="s">
        <v>198</v>
      </c>
      <c r="AJ79" s="128">
        <v>44562</v>
      </c>
      <c r="AK79" s="129" t="s">
        <v>366</v>
      </c>
      <c r="AL79" s="92" t="s">
        <v>447</v>
      </c>
      <c r="AM79" s="113"/>
    </row>
    <row r="80" spans="1:39" s="136" customFormat="1" ht="151.5" customHeight="1" x14ac:dyDescent="0.25">
      <c r="A80" s="345"/>
      <c r="B80" s="429"/>
      <c r="C80" s="384"/>
      <c r="D80" s="384"/>
      <c r="E80" s="357"/>
      <c r="F80" s="357"/>
      <c r="G80" s="357"/>
      <c r="H80" s="352"/>
      <c r="I80" s="357"/>
      <c r="J80" s="359"/>
      <c r="K80" s="361"/>
      <c r="L80" s="364"/>
      <c r="M80" s="367"/>
      <c r="N80" s="115"/>
      <c r="O80" s="361"/>
      <c r="P80" s="364"/>
      <c r="Q80" s="354"/>
      <c r="R80" s="132">
        <v>2</v>
      </c>
      <c r="S80" s="92"/>
      <c r="T80" s="131"/>
      <c r="U80" s="119"/>
      <c r="V80" s="119"/>
      <c r="W80" s="120"/>
      <c r="X80" s="119"/>
      <c r="Y80" s="119"/>
      <c r="Z80" s="119"/>
      <c r="AA80" s="121"/>
      <c r="AB80" s="108"/>
      <c r="AC80" s="122"/>
      <c r="AD80" s="108"/>
      <c r="AE80" s="122"/>
      <c r="AF80" s="123"/>
      <c r="AG80" s="124"/>
      <c r="AH80" s="92"/>
      <c r="AI80" s="100"/>
      <c r="AJ80" s="128"/>
      <c r="AK80" s="129"/>
      <c r="AL80" s="92"/>
      <c r="AM80" s="113"/>
    </row>
    <row r="81" spans="1:39" s="136" customFormat="1" ht="151.5" customHeight="1" x14ac:dyDescent="0.25">
      <c r="A81" s="345"/>
      <c r="B81" s="430"/>
      <c r="C81" s="384"/>
      <c r="D81" s="384"/>
      <c r="E81" s="357"/>
      <c r="F81" s="357"/>
      <c r="G81" s="357"/>
      <c r="H81" s="352"/>
      <c r="I81" s="357"/>
      <c r="J81" s="359"/>
      <c r="K81" s="362"/>
      <c r="L81" s="365"/>
      <c r="M81" s="367"/>
      <c r="N81" s="115"/>
      <c r="O81" s="362"/>
      <c r="P81" s="365"/>
      <c r="Q81" s="355"/>
      <c r="R81" s="132">
        <v>3</v>
      </c>
      <c r="S81" s="92"/>
      <c r="T81" s="131"/>
      <c r="U81" s="119"/>
      <c r="V81" s="119"/>
      <c r="W81" s="120"/>
      <c r="X81" s="119"/>
      <c r="Y81" s="119"/>
      <c r="Z81" s="119"/>
      <c r="AA81" s="121"/>
      <c r="AB81" s="108"/>
      <c r="AC81" s="122"/>
      <c r="AD81" s="108"/>
      <c r="AE81" s="122"/>
      <c r="AF81" s="123"/>
      <c r="AG81" s="124"/>
      <c r="AH81" s="92"/>
      <c r="AI81" s="100"/>
      <c r="AJ81" s="128"/>
      <c r="AK81" s="129"/>
      <c r="AL81" s="92"/>
      <c r="AM81" s="113"/>
    </row>
    <row r="82" spans="1:39" s="136" customFormat="1" ht="151.5" customHeight="1" x14ac:dyDescent="0.25">
      <c r="A82" s="345">
        <f t="shared" ref="A82" si="140">1+A79</f>
        <v>26</v>
      </c>
      <c r="B82" s="380" t="s">
        <v>294</v>
      </c>
      <c r="C82" s="383" t="s">
        <v>293</v>
      </c>
      <c r="D82" s="383" t="s">
        <v>295</v>
      </c>
      <c r="E82" s="356" t="s">
        <v>118</v>
      </c>
      <c r="F82" s="356" t="s">
        <v>296</v>
      </c>
      <c r="G82" s="356" t="s">
        <v>448</v>
      </c>
      <c r="H82" s="351" t="s">
        <v>297</v>
      </c>
      <c r="I82" s="356" t="s">
        <v>115</v>
      </c>
      <c r="J82" s="358">
        <v>355</v>
      </c>
      <c r="K82" s="360" t="str">
        <f>IF(J82&lt;=0,"",IF(J82&lt;=2,"Muy Baja",IF(J82&lt;=24,"Baja",IF(J82&lt;=500,"Media",IF(J82&lt;=5000,"Alta","Muy Alta")))))</f>
        <v>Media</v>
      </c>
      <c r="L82" s="363">
        <f>IF(K82="","",IF(K82="Muy Baja",0.2,IF(K82="Baja",0.4,IF(K82="Media",0.6,IF(K82="Alta",0.8,IF(K82="Muy Alta",1,))))))</f>
        <v>0.6</v>
      </c>
      <c r="M82" s="366" t="s">
        <v>485</v>
      </c>
      <c r="N82" s="102" t="str">
        <f ca="1">IF(NOT(ISERROR(MATCH(M82,'Tabla Impacto'!$B$221:$B$223,0))),'Tabla Impacto'!$F$223&amp;"Por favor no seleccionar los criterios de impacto(Afectación Económica o presupuestal y Pérdida Reputacional)",M82)</f>
        <v xml:space="preserve"> El riesgo afecta la imagen de la entidad con efecto publicitario sostenido a nivel de sector administrativo, nivel departamental o municipal</v>
      </c>
      <c r="O82" s="360" t="str">
        <f ca="1">IF(OR(N82='Tabla Impacto'!$C$11,N82='Tabla Impacto'!$D$11),"Leve",IF(OR(N82='Tabla Impacto'!$C$12,N82='Tabla Impacto'!$D$12),"Menor",IF(OR(N82='Tabla Impacto'!$C$13,N82='Tabla Impacto'!$D$13),"Moderado",IF(OR(N82='Tabla Impacto'!$C$14,N82='Tabla Impacto'!$D$14),"Mayor",IF(OR(N82='Tabla Impacto'!$C$15,N82='Tabla Impacto'!$D$15),"Catastrófico","")))))</f>
        <v>Mayor</v>
      </c>
      <c r="P82" s="363">
        <f ca="1">IF(O82="","",IF(O82="Leve",0.2,IF(O82="Menor",0.4,IF(O82="Moderado",0.6,IF(O82="Mayor",0.8,IF(O82="Catastrófico",1,))))))</f>
        <v>0.8</v>
      </c>
      <c r="Q82" s="353" t="str">
        <f ca="1">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Alto</v>
      </c>
      <c r="R82" s="103">
        <v>1</v>
      </c>
      <c r="S82" s="83" t="s">
        <v>449</v>
      </c>
      <c r="T82" s="104" t="str">
        <f t="shared" si="26"/>
        <v>Probabilidad</v>
      </c>
      <c r="U82" s="105" t="s">
        <v>14</v>
      </c>
      <c r="V82" s="105" t="s">
        <v>9</v>
      </c>
      <c r="W82" s="106" t="str">
        <f t="shared" si="27"/>
        <v>40%</v>
      </c>
      <c r="X82" s="105" t="s">
        <v>20</v>
      </c>
      <c r="Y82" s="105" t="s">
        <v>22</v>
      </c>
      <c r="Z82" s="105" t="s">
        <v>110</v>
      </c>
      <c r="AA82" s="107">
        <f t="shared" si="28"/>
        <v>0.36</v>
      </c>
      <c r="AB82" s="108" t="str">
        <f t="shared" si="29"/>
        <v>Baja</v>
      </c>
      <c r="AC82" s="109">
        <f t="shared" si="30"/>
        <v>0.36</v>
      </c>
      <c r="AD82" s="108" t="str">
        <f t="shared" ca="1" si="31"/>
        <v>Mayor</v>
      </c>
      <c r="AE82" s="109">
        <f t="shared" ca="1" si="32"/>
        <v>0.8</v>
      </c>
      <c r="AF82" s="110" t="str">
        <f t="shared" ca="1" si="33"/>
        <v>Alto</v>
      </c>
      <c r="AG82" s="111" t="s">
        <v>122</v>
      </c>
      <c r="AH82" s="92" t="s">
        <v>450</v>
      </c>
      <c r="AI82" s="100" t="s">
        <v>258</v>
      </c>
      <c r="AJ82" s="116" t="s">
        <v>199</v>
      </c>
      <c r="AK82" s="116" t="s">
        <v>199</v>
      </c>
      <c r="AL82" s="99" t="s">
        <v>298</v>
      </c>
      <c r="AM82" s="113"/>
    </row>
    <row r="83" spans="1:39" s="136" customFormat="1" ht="151.5" customHeight="1" x14ac:dyDescent="0.25">
      <c r="A83" s="345"/>
      <c r="B83" s="381"/>
      <c r="C83" s="385"/>
      <c r="D83" s="385"/>
      <c r="E83" s="357"/>
      <c r="F83" s="357"/>
      <c r="G83" s="357"/>
      <c r="H83" s="352"/>
      <c r="I83" s="357"/>
      <c r="J83" s="359"/>
      <c r="K83" s="361"/>
      <c r="L83" s="364"/>
      <c r="M83" s="367"/>
      <c r="N83" s="115"/>
      <c r="O83" s="361"/>
      <c r="P83" s="364"/>
      <c r="Q83" s="354"/>
      <c r="R83" s="103">
        <v>2</v>
      </c>
      <c r="S83" s="83"/>
      <c r="T83" s="104" t="str">
        <f t="shared" ref="T83:T84" si="141">IF(OR(U83="Preventivo",U83="Detectivo"),"Probabilidad",IF(U83="Correctivo","Impacto",""))</f>
        <v/>
      </c>
      <c r="U83" s="105"/>
      <c r="V83" s="105"/>
      <c r="W83" s="106"/>
      <c r="X83" s="105"/>
      <c r="Y83" s="105"/>
      <c r="Z83" s="105"/>
      <c r="AA83" s="107" t="str">
        <f>IFERROR(IF(T83="Probabilidad",(AA82-(+AA82*W83)),IF(T83="Impacto",L83,"")),"")</f>
        <v/>
      </c>
      <c r="AB83" s="108" t="str">
        <f t="shared" ref="AB83:AB84" si="142">IFERROR(IF(AA83="","",IF(AA83&lt;=0.2,"Muy Baja",IF(AA83&lt;=0.4,"Baja",IF(AA83&lt;=0.6,"Media",IF(AA83&lt;=0.8,"Alta","Muy Alta"))))),"")</f>
        <v/>
      </c>
      <c r="AC83" s="109" t="str">
        <f t="shared" ref="AC83:AC84" si="143">+AA83</f>
        <v/>
      </c>
      <c r="AD83" s="108" t="str">
        <f t="shared" ref="AD83:AD84" si="144">IFERROR(IF(AE83="","",IF(AE83&lt;=0.2,"Leve",IF(AE83&lt;=0.4,"Menor",IF(AE83&lt;=0.6,"Moderado",IF(AE83&lt;=0.8,"Mayor","Catastrófico"))))),"")</f>
        <v/>
      </c>
      <c r="AE83" s="109" t="str">
        <f t="shared" ref="AE83:AE84" si="145">IFERROR(IF(T83="Impacto",(P83-(+P83*W83)),IF(T83="Probabilidad",P83,"")),"")</f>
        <v/>
      </c>
      <c r="AF83" s="110" t="str">
        <f t="shared" ref="AF83:AF84" si="146">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
      </c>
      <c r="AG83" s="111"/>
      <c r="AH83" s="92"/>
      <c r="AI83" s="100"/>
      <c r="AJ83" s="116"/>
      <c r="AK83" s="116"/>
      <c r="AL83" s="92"/>
      <c r="AM83" s="113"/>
    </row>
    <row r="84" spans="1:39" s="136" customFormat="1" ht="151.5" customHeight="1" x14ac:dyDescent="0.25">
      <c r="A84" s="345"/>
      <c r="B84" s="382"/>
      <c r="C84" s="439"/>
      <c r="D84" s="385"/>
      <c r="E84" s="357"/>
      <c r="F84" s="357"/>
      <c r="G84" s="357"/>
      <c r="H84" s="352"/>
      <c r="I84" s="357"/>
      <c r="J84" s="359"/>
      <c r="K84" s="362"/>
      <c r="L84" s="365"/>
      <c r="M84" s="367"/>
      <c r="N84" s="115"/>
      <c r="O84" s="362"/>
      <c r="P84" s="365"/>
      <c r="Q84" s="355"/>
      <c r="R84" s="103">
        <v>3</v>
      </c>
      <c r="S84" s="83"/>
      <c r="T84" s="104" t="str">
        <f t="shared" si="141"/>
        <v/>
      </c>
      <c r="U84" s="105"/>
      <c r="V84" s="105"/>
      <c r="W84" s="106"/>
      <c r="X84" s="105"/>
      <c r="Y84" s="105"/>
      <c r="Z84" s="105"/>
      <c r="AA84" s="107" t="str">
        <f>IFERROR(IF(T84="Probabilidad",(AA83-(+AA83*W84)),IF(T84="Impacto",L84,"")),"")</f>
        <v/>
      </c>
      <c r="AB84" s="108" t="str">
        <f t="shared" si="142"/>
        <v/>
      </c>
      <c r="AC84" s="109" t="str">
        <f t="shared" si="143"/>
        <v/>
      </c>
      <c r="AD84" s="108" t="str">
        <f t="shared" si="144"/>
        <v/>
      </c>
      <c r="AE84" s="109" t="str">
        <f t="shared" si="145"/>
        <v/>
      </c>
      <c r="AF84" s="110" t="str">
        <f t="shared" si="146"/>
        <v/>
      </c>
      <c r="AG84" s="111"/>
      <c r="AH84" s="92"/>
      <c r="AI84" s="100"/>
      <c r="AJ84" s="116"/>
      <c r="AK84" s="116"/>
      <c r="AL84" s="92"/>
      <c r="AM84" s="113"/>
    </row>
    <row r="85" spans="1:39" s="136" customFormat="1" ht="176.45" customHeight="1" x14ac:dyDescent="0.25">
      <c r="A85" s="345">
        <f t="shared" ref="A85" si="147">1+A82</f>
        <v>27</v>
      </c>
      <c r="B85" s="380" t="s">
        <v>294</v>
      </c>
      <c r="C85" s="383" t="s">
        <v>293</v>
      </c>
      <c r="D85" s="383" t="s">
        <v>295</v>
      </c>
      <c r="E85" s="356" t="s">
        <v>118</v>
      </c>
      <c r="F85" s="356" t="s">
        <v>452</v>
      </c>
      <c r="G85" s="356" t="s">
        <v>453</v>
      </c>
      <c r="H85" s="351" t="s">
        <v>489</v>
      </c>
      <c r="I85" s="356" t="s">
        <v>325</v>
      </c>
      <c r="J85" s="358">
        <v>355</v>
      </c>
      <c r="K85" s="360" t="str">
        <f>IF(J85&lt;=0,"",IF(J85&lt;=2,"Muy Baja",IF(J85&lt;=24,"Baja",IF(J85&lt;=500,"Media",IF(J85&lt;=5000,"Alta","Muy Alta")))))</f>
        <v>Media</v>
      </c>
      <c r="L85" s="363">
        <f>IF(K85="","",IF(K85="Muy Baja",0.2,IF(K85="Baja",0.4,IF(K85="Media",0.6,IF(K85="Alta",0.8,IF(K85="Muy Alta",1,))))))</f>
        <v>0.6</v>
      </c>
      <c r="M85" s="366" t="s">
        <v>485</v>
      </c>
      <c r="N85" s="102" t="str">
        <f ca="1">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60" t="str">
        <f ca="1">IF(OR(N85='Tabla Impacto'!$C$11,N85='Tabla Impacto'!$D$11),"Leve",IF(OR(N85='Tabla Impacto'!$C$12,N85='Tabla Impacto'!$D$12),"Menor",IF(OR(N85='Tabla Impacto'!$C$13,N85='Tabla Impacto'!$D$13),"Moderado",IF(OR(N85='Tabla Impacto'!$C$14,N85='Tabla Impacto'!$D$14),"Mayor",IF(OR(N85='Tabla Impacto'!$C$15,N85='Tabla Impacto'!$D$15),"Catastrófico","")))))</f>
        <v>Mayor</v>
      </c>
      <c r="P85" s="363">
        <f ca="1">IF(O85="","",IF(O85="Leve",0.2,IF(O85="Menor",0.4,IF(O85="Moderado",0.6,IF(O85="Mayor",0.8,IF(O85="Catastrófico",1,))))))</f>
        <v>0.8</v>
      </c>
      <c r="Q85" s="353" t="str">
        <f ca="1">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03">
        <v>1</v>
      </c>
      <c r="S85" s="83" t="s">
        <v>454</v>
      </c>
      <c r="T85" s="104" t="str">
        <f t="shared" si="26"/>
        <v>Probabilidad</v>
      </c>
      <c r="U85" s="105" t="s">
        <v>14</v>
      </c>
      <c r="V85" s="105" t="s">
        <v>9</v>
      </c>
      <c r="W85" s="106" t="str">
        <f t="shared" si="27"/>
        <v>40%</v>
      </c>
      <c r="X85" s="105" t="s">
        <v>19</v>
      </c>
      <c r="Y85" s="105" t="s">
        <v>22</v>
      </c>
      <c r="Z85" s="105" t="s">
        <v>110</v>
      </c>
      <c r="AA85" s="133">
        <f t="shared" ref="AA85:AA86" si="148">IFERROR(IF(T85="Probabilidad",(L85-(+L85*W85)),IF(T85="Impacto",L85,"")),"")</f>
        <v>0.36</v>
      </c>
      <c r="AB85" s="108" t="str">
        <f t="shared" si="29"/>
        <v>Baja</v>
      </c>
      <c r="AC85" s="109">
        <f t="shared" si="30"/>
        <v>0.36</v>
      </c>
      <c r="AD85" s="108" t="str">
        <f t="shared" ca="1" si="31"/>
        <v>Mayor</v>
      </c>
      <c r="AE85" s="109">
        <f t="shared" ca="1" si="32"/>
        <v>0.8</v>
      </c>
      <c r="AF85" s="110" t="str">
        <f t="shared" ca="1" si="33"/>
        <v>Alto</v>
      </c>
      <c r="AG85" s="111" t="s">
        <v>122</v>
      </c>
      <c r="AH85" s="92" t="s">
        <v>299</v>
      </c>
      <c r="AI85" s="94" t="s">
        <v>258</v>
      </c>
      <c r="AJ85" s="101" t="s">
        <v>199</v>
      </c>
      <c r="AK85" s="101" t="s">
        <v>199</v>
      </c>
      <c r="AL85" s="99" t="s">
        <v>393</v>
      </c>
      <c r="AM85" s="113"/>
    </row>
    <row r="86" spans="1:39" s="136" customFormat="1" ht="151.5" customHeight="1" x14ac:dyDescent="0.25">
      <c r="A86" s="345"/>
      <c r="B86" s="381"/>
      <c r="C86" s="385"/>
      <c r="D86" s="385"/>
      <c r="E86" s="357"/>
      <c r="F86" s="357"/>
      <c r="G86" s="357"/>
      <c r="H86" s="352"/>
      <c r="I86" s="357"/>
      <c r="J86" s="359"/>
      <c r="K86" s="361"/>
      <c r="L86" s="364"/>
      <c r="M86" s="367"/>
      <c r="N86" s="211"/>
      <c r="O86" s="361"/>
      <c r="P86" s="364"/>
      <c r="Q86" s="354"/>
      <c r="R86" s="103">
        <v>2</v>
      </c>
      <c r="S86" s="92" t="s">
        <v>339</v>
      </c>
      <c r="T86" s="104" t="str">
        <f t="shared" si="26"/>
        <v>Probabilidad</v>
      </c>
      <c r="U86" s="119" t="s">
        <v>15</v>
      </c>
      <c r="V86" s="119" t="s">
        <v>9</v>
      </c>
      <c r="W86" s="106" t="str">
        <f t="shared" si="27"/>
        <v>30%</v>
      </c>
      <c r="X86" s="119" t="s">
        <v>20</v>
      </c>
      <c r="Y86" s="119" t="s">
        <v>22</v>
      </c>
      <c r="Z86" s="119" t="s">
        <v>110</v>
      </c>
      <c r="AA86" s="133">
        <f t="shared" si="148"/>
        <v>0</v>
      </c>
      <c r="AB86" s="108" t="str">
        <f t="shared" ref="AB86:AB87" si="149">IFERROR(IF(AA86="","",IF(AA86&lt;=0.2,"Muy Baja",IF(AA86&lt;=0.4,"Baja",IF(AA86&lt;=0.6,"Media",IF(AA86&lt;=0.8,"Alta","Muy Alta"))))),"")</f>
        <v>Muy Baja</v>
      </c>
      <c r="AC86" s="122">
        <f t="shared" ref="AC86:AC87" si="150">+AA86</f>
        <v>0</v>
      </c>
      <c r="AD86" s="108" t="str">
        <f t="shared" ref="AD86:AD87" si="151">IFERROR(IF(AE86="","",IF(AE86&lt;=0.2,"Leve",IF(AE86&lt;=0.4,"Menor",IF(AE86&lt;=0.6,"Moderado",IF(AE86&lt;=0.8,"Mayor","Catastrófico"))))),"")</f>
        <v>Leve</v>
      </c>
      <c r="AE86" s="122">
        <f t="shared" ref="AE86:AE87" si="152">IFERROR(IF(T86="Impacto",(P86-(+P86*W86)),IF(T86="Probabilidad",P86,"")),"")</f>
        <v>0</v>
      </c>
      <c r="AF86" s="123" t="str">
        <f t="shared" ref="AF86:AF87" si="153">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Bajo</v>
      </c>
      <c r="AG86" s="124" t="s">
        <v>122</v>
      </c>
      <c r="AH86" s="92" t="s">
        <v>299</v>
      </c>
      <c r="AI86" s="94" t="s">
        <v>258</v>
      </c>
      <c r="AJ86" s="101" t="s">
        <v>199</v>
      </c>
      <c r="AK86" s="101" t="s">
        <v>199</v>
      </c>
      <c r="AL86" s="99" t="s">
        <v>393</v>
      </c>
      <c r="AM86" s="113"/>
    </row>
    <row r="87" spans="1:39" s="136" customFormat="1" ht="151.5" customHeight="1" x14ac:dyDescent="0.25">
      <c r="A87" s="345"/>
      <c r="B87" s="382"/>
      <c r="C87" s="439"/>
      <c r="D87" s="385"/>
      <c r="E87" s="357"/>
      <c r="F87" s="357"/>
      <c r="G87" s="357"/>
      <c r="H87" s="352"/>
      <c r="I87" s="357"/>
      <c r="J87" s="359"/>
      <c r="K87" s="362"/>
      <c r="L87" s="365"/>
      <c r="M87" s="367"/>
      <c r="N87" s="211"/>
      <c r="O87" s="362"/>
      <c r="P87" s="365"/>
      <c r="Q87" s="355"/>
      <c r="R87" s="103">
        <v>3</v>
      </c>
      <c r="S87" s="83"/>
      <c r="T87" s="104" t="str">
        <f t="shared" ref="T87" si="154">IF(OR(U87="Preventivo",U87="Detectivo"),"Probabilidad",IF(U87="Correctivo","Impacto",""))</f>
        <v/>
      </c>
      <c r="U87" s="105"/>
      <c r="V87" s="105"/>
      <c r="W87" s="106"/>
      <c r="X87" s="105"/>
      <c r="Y87" s="105"/>
      <c r="Z87" s="105"/>
      <c r="AA87" s="107" t="str">
        <f>IFERROR(IF(T87="Probabilidad",(AA86-(+AA86*W87)),IF(T87="Impacto",L87,"")),"")</f>
        <v/>
      </c>
      <c r="AB87" s="108" t="str">
        <f t="shared" si="149"/>
        <v/>
      </c>
      <c r="AC87" s="109" t="str">
        <f t="shared" si="150"/>
        <v/>
      </c>
      <c r="AD87" s="108" t="str">
        <f t="shared" si="151"/>
        <v/>
      </c>
      <c r="AE87" s="109" t="str">
        <f t="shared" si="152"/>
        <v/>
      </c>
      <c r="AF87" s="110" t="str">
        <f t="shared" si="153"/>
        <v/>
      </c>
      <c r="AG87" s="111"/>
      <c r="AH87" s="92"/>
      <c r="AI87" s="100"/>
      <c r="AJ87" s="116"/>
      <c r="AK87" s="116"/>
      <c r="AL87" s="92"/>
      <c r="AM87" s="113"/>
    </row>
    <row r="88" spans="1:39" s="136" customFormat="1" ht="151.5" customHeight="1" x14ac:dyDescent="0.25">
      <c r="A88" s="345">
        <f t="shared" ref="A88" si="155">1+A85</f>
        <v>28</v>
      </c>
      <c r="B88" s="380" t="s">
        <v>300</v>
      </c>
      <c r="C88" s="383" t="s">
        <v>353</v>
      </c>
      <c r="D88" s="383" t="s">
        <v>394</v>
      </c>
      <c r="E88" s="356" t="s">
        <v>120</v>
      </c>
      <c r="F88" s="407" t="s">
        <v>456</v>
      </c>
      <c r="G88" s="407" t="s">
        <v>455</v>
      </c>
      <c r="H88" s="351" t="s">
        <v>301</v>
      </c>
      <c r="I88" s="356" t="s">
        <v>325</v>
      </c>
      <c r="J88" s="358">
        <v>850</v>
      </c>
      <c r="K88" s="360" t="str">
        <f>IF(J88&lt;=0,"",IF(J88&lt;=2,"Muy Baja",IF(J88&lt;=24,"Baja",IF(J88&lt;=500,"Media",IF(J88&lt;=5000,"Alta","Muy Alta")))))</f>
        <v>Alta</v>
      </c>
      <c r="L88" s="363">
        <f>IF(K88="","",IF(K88="Muy Baja",0.2,IF(K88="Baja",0.4,IF(K88="Media",0.6,IF(K88="Alta",0.8,IF(K88="Muy Alta",1,))))))</f>
        <v>0.8</v>
      </c>
      <c r="M88" s="366" t="s">
        <v>485</v>
      </c>
      <c r="N88" s="102" t="str">
        <f ca="1">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60" t="str">
        <f ca="1">IF(OR(N88='Tabla Impacto'!$C$11,N88='Tabla Impacto'!$D$11),"Leve",IF(OR(N88='Tabla Impacto'!$C$12,N88='Tabla Impacto'!$D$12),"Menor",IF(OR(N88='Tabla Impacto'!$C$13,N88='Tabla Impacto'!$D$13),"Moderado",IF(OR(N88='Tabla Impacto'!$C$14,N88='Tabla Impacto'!$D$14),"Mayor",IF(OR(N88='Tabla Impacto'!$C$15,N88='Tabla Impacto'!$D$15),"Catastrófico","")))))</f>
        <v>Mayor</v>
      </c>
      <c r="P88" s="363">
        <f ca="1">IF(O88="","",IF(O88="Leve",0.2,IF(O88="Menor",0.4,IF(O88="Moderado",0.6,IF(O88="Mayor",0.8,IF(O88="Catastrófico",1,))))))</f>
        <v>0.8</v>
      </c>
      <c r="Q88" s="353"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3">
        <v>1</v>
      </c>
      <c r="S88" s="83" t="s">
        <v>302</v>
      </c>
      <c r="T88" s="104" t="str">
        <f t="shared" ref="T88:T90" si="156">IF(OR(U88="Preventivo",U88="Detectivo"),"Probabilidad",IF(U88="Correctivo","Impacto",""))</f>
        <v>Probabilidad</v>
      </c>
      <c r="U88" s="105" t="s">
        <v>14</v>
      </c>
      <c r="V88" s="105" t="s">
        <v>9</v>
      </c>
      <c r="W88" s="106" t="str">
        <f t="shared" ref="W88:W89" si="157">IF(AND(U88="Preventivo",V88="Automático"),"50%",IF(AND(U88="Preventivo",V88="Manual"),"40%",IF(AND(U88="Detectivo",V88="Automático"),"40%",IF(AND(U88="Detectivo",V88="Manual"),"30%",IF(AND(U88="Correctivo",V88="Automático"),"35%",IF(AND(U88="Correctivo",V88="Manual"),"25%",""))))))</f>
        <v>40%</v>
      </c>
      <c r="X88" s="105" t="s">
        <v>20</v>
      </c>
      <c r="Y88" s="105" t="s">
        <v>22</v>
      </c>
      <c r="Z88" s="105" t="s">
        <v>110</v>
      </c>
      <c r="AA88" s="107">
        <f t="shared" ref="AA88" si="158">IFERROR(IF(T88="Probabilidad",(L88-(+L88*W88)),IF(T88="Impacto",L88,"")),"")</f>
        <v>0.48</v>
      </c>
      <c r="AB88" s="108" t="str">
        <f t="shared" ref="AB88:AB90" si="159">IFERROR(IF(AA88="","",IF(AA88&lt;=0.2,"Muy Baja",IF(AA88&lt;=0.4,"Baja",IF(AA88&lt;=0.6,"Media",IF(AA88&lt;=0.8,"Alta","Muy Alta"))))),"")</f>
        <v>Media</v>
      </c>
      <c r="AC88" s="109">
        <f t="shared" ref="AC88:AC90" si="160">+AA88</f>
        <v>0.48</v>
      </c>
      <c r="AD88" s="108" t="str">
        <f t="shared" ref="AD88:AD90" ca="1" si="161">IFERROR(IF(AE88="","",IF(AE88&lt;=0.2,"Leve",IF(AE88&lt;=0.4,"Menor",IF(AE88&lt;=0.6,"Moderado",IF(AE88&lt;=0.8,"Mayor","Catastrófico"))))),"")</f>
        <v>Mayor</v>
      </c>
      <c r="AE88" s="109">
        <f t="shared" ref="AE88:AE90" ca="1" si="162">IFERROR(IF(T88="Impacto",(P88-(+P88*W88)),IF(T88="Probabilidad",P88,"")),"")</f>
        <v>0.8</v>
      </c>
      <c r="AF88" s="110" t="str">
        <f t="shared" ref="AF88:AF90" ca="1" si="163">IFERROR(IF(OR(AND(AB88="Muy Baja",AD88="Leve"),AND(AB88="Muy Baja",AD88="Menor"),AND(AB88="Baja",AD88="Leve")),"Bajo",IF(OR(AND(AB88="Muy baja",AD88="Moderado"),AND(AB88="Baja",AD88="Menor"),AND(AB88="Baja",AD88="Moderado"),AND(AB88="Media",AD88="Leve"),AND(AB88="Media",AD88="Menor"),AND(AB88="Media",AD88="Moderado"),AND(AB88="Alta",AD88="Leve"),AND(AB88="Alta",AD88="Menor")),"Moderado",IF(OR(AND(AB88="Muy Baja",AD88="Mayor"),AND(AB88="Baja",AD88="Mayor"),AND(AB88="Media",AD88="Mayor"),AND(AB88="Alta",AD88="Moderado"),AND(AB88="Alta",AD88="Mayor"),AND(AB88="Muy Alta",AD88="Leve"),AND(AB88="Muy Alta",AD88="Menor"),AND(AB88="Muy Alta",AD88="Moderado"),AND(AB88="Muy Alta",AD88="Mayor")),"Alto",IF(OR(AND(AB88="Muy Baja",AD88="Catastrófico"),AND(AB88="Baja",AD88="Catastrófico"),AND(AB88="Media",AD88="Catastrófico"),AND(AB88="Alta",AD88="Catastrófico"),AND(AB88="Muy Alta",AD88="Catastrófico")),"Extremo","")))),"")</f>
        <v>Alto</v>
      </c>
      <c r="AG88" s="111" t="s">
        <v>122</v>
      </c>
      <c r="AH88" s="135" t="s">
        <v>304</v>
      </c>
      <c r="AI88" s="100" t="s">
        <v>198</v>
      </c>
      <c r="AJ88" s="101">
        <v>44562</v>
      </c>
      <c r="AK88" s="101" t="s">
        <v>366</v>
      </c>
      <c r="AL88" s="92" t="s">
        <v>305</v>
      </c>
      <c r="AM88" s="113"/>
    </row>
    <row r="89" spans="1:39" s="136" customFormat="1" ht="151.5" customHeight="1" x14ac:dyDescent="0.25">
      <c r="A89" s="345"/>
      <c r="B89" s="381"/>
      <c r="C89" s="385"/>
      <c r="D89" s="385"/>
      <c r="E89" s="357"/>
      <c r="F89" s="357"/>
      <c r="G89" s="357"/>
      <c r="H89" s="352"/>
      <c r="I89" s="357"/>
      <c r="J89" s="359"/>
      <c r="K89" s="361"/>
      <c r="L89" s="364"/>
      <c r="M89" s="367"/>
      <c r="N89" s="115"/>
      <c r="O89" s="361"/>
      <c r="P89" s="364"/>
      <c r="Q89" s="354"/>
      <c r="R89" s="103">
        <v>2</v>
      </c>
      <c r="S89" s="83" t="s">
        <v>303</v>
      </c>
      <c r="T89" s="104" t="str">
        <f t="shared" si="156"/>
        <v>Probabilidad</v>
      </c>
      <c r="U89" s="105" t="s">
        <v>14</v>
      </c>
      <c r="V89" s="105" t="s">
        <v>9</v>
      </c>
      <c r="W89" s="106" t="str">
        <f t="shared" si="157"/>
        <v>40%</v>
      </c>
      <c r="X89" s="105" t="s">
        <v>20</v>
      </c>
      <c r="Y89" s="105" t="s">
        <v>22</v>
      </c>
      <c r="Z89" s="105" t="s">
        <v>110</v>
      </c>
      <c r="AA89" s="107">
        <f>IFERROR(IF(T89="Probabilidad",(AA88-(+AA88*W89)),IF(T89="Impacto",L89,"")),"")</f>
        <v>0.28799999999999998</v>
      </c>
      <c r="AB89" s="108" t="str">
        <f t="shared" si="159"/>
        <v>Baja</v>
      </c>
      <c r="AC89" s="109">
        <f t="shared" si="160"/>
        <v>0.28799999999999998</v>
      </c>
      <c r="AD89" s="108" t="str">
        <f t="shared" si="161"/>
        <v>Mayor</v>
      </c>
      <c r="AE89" s="109">
        <v>0.8</v>
      </c>
      <c r="AF89" s="110" t="str">
        <f t="shared" si="163"/>
        <v>Alto</v>
      </c>
      <c r="AG89" s="111" t="s">
        <v>122</v>
      </c>
      <c r="AH89" s="99" t="s">
        <v>306</v>
      </c>
      <c r="AI89" s="94" t="s">
        <v>198</v>
      </c>
      <c r="AJ89" s="101">
        <v>44562</v>
      </c>
      <c r="AK89" s="101" t="s">
        <v>366</v>
      </c>
      <c r="AL89" s="99" t="s">
        <v>305</v>
      </c>
      <c r="AM89" s="113"/>
    </row>
    <row r="90" spans="1:39" s="136" customFormat="1" ht="151.5" customHeight="1" x14ac:dyDescent="0.25">
      <c r="A90" s="345"/>
      <c r="B90" s="382"/>
      <c r="C90" s="385"/>
      <c r="D90" s="385"/>
      <c r="E90" s="357"/>
      <c r="F90" s="357"/>
      <c r="G90" s="357"/>
      <c r="H90" s="352"/>
      <c r="I90" s="357"/>
      <c r="J90" s="359"/>
      <c r="K90" s="362"/>
      <c r="L90" s="365"/>
      <c r="M90" s="367"/>
      <c r="N90" s="115"/>
      <c r="O90" s="362"/>
      <c r="P90" s="365"/>
      <c r="Q90" s="355"/>
      <c r="R90" s="103">
        <v>3</v>
      </c>
      <c r="S90" s="83"/>
      <c r="T90" s="104" t="str">
        <f t="shared" si="156"/>
        <v/>
      </c>
      <c r="U90" s="105"/>
      <c r="V90" s="105"/>
      <c r="W90" s="106"/>
      <c r="X90" s="105"/>
      <c r="Y90" s="105"/>
      <c r="Z90" s="105"/>
      <c r="AA90" s="107" t="str">
        <f>IFERROR(IF(T90="Probabilidad",(AA89-(+AA89*W90)),IF(T90="Impacto",L90,"")),"")</f>
        <v/>
      </c>
      <c r="AB90" s="108" t="str">
        <f t="shared" si="159"/>
        <v/>
      </c>
      <c r="AC90" s="109" t="str">
        <f t="shared" si="160"/>
        <v/>
      </c>
      <c r="AD90" s="108" t="str">
        <f t="shared" si="161"/>
        <v/>
      </c>
      <c r="AE90" s="109" t="str">
        <f t="shared" si="162"/>
        <v/>
      </c>
      <c r="AF90" s="110" t="str">
        <f t="shared" si="163"/>
        <v/>
      </c>
      <c r="AG90" s="111"/>
      <c r="AH90" s="92"/>
      <c r="AI90" s="100"/>
      <c r="AJ90" s="116"/>
      <c r="AK90" s="116"/>
      <c r="AL90" s="92"/>
      <c r="AM90" s="113"/>
    </row>
    <row r="91" spans="1:39" s="136" customFormat="1" ht="151.5" customHeight="1" x14ac:dyDescent="0.25">
      <c r="A91" s="345">
        <f t="shared" ref="A91" si="164">1+A88</f>
        <v>29</v>
      </c>
      <c r="B91" s="428" t="s">
        <v>307</v>
      </c>
      <c r="C91" s="426" t="s">
        <v>354</v>
      </c>
      <c r="D91" s="426" t="s">
        <v>395</v>
      </c>
      <c r="E91" s="415" t="s">
        <v>118</v>
      </c>
      <c r="F91" s="434" t="s">
        <v>576</v>
      </c>
      <c r="G91" s="434" t="s">
        <v>464</v>
      </c>
      <c r="H91" s="431" t="s">
        <v>577</v>
      </c>
      <c r="I91" s="415" t="s">
        <v>325</v>
      </c>
      <c r="J91" s="413">
        <v>12</v>
      </c>
      <c r="K91" s="418" t="str">
        <f>IF(J91&lt;=0,"",IF(J91&lt;=2,"Muy Baja",IF(J91&lt;=24,"Baja",IF(J91&lt;=500,"Media",IF(J91&lt;=5000,"Alta","Muy Alta")))))</f>
        <v>Baja</v>
      </c>
      <c r="L91" s="421">
        <f>IF(K91="","",IF(K91="Muy Baja",0.2,IF(K91="Baja",0.4,IF(K91="Media",0.6,IF(K91="Alta",0.8,IF(K91="Muy Alta",1,))))))</f>
        <v>0.4</v>
      </c>
      <c r="M91" s="424" t="s">
        <v>478</v>
      </c>
      <c r="N91" s="150" t="str">
        <f ca="1">IF(NOT(ISERROR(MATCH(M91,'Tabla Impacto'!$B$221:$B$223,0))),'Tabla Impacto'!$F$223&amp;"Por favor no seleccionar los criterios de impacto(Afectación Económica o presupuestal y Pérdida Reputacional)",M91)</f>
        <v xml:space="preserve"> El riesgo afecta la imagen de la entidad con algunos usuarios de relevancia frente al logro de los objetivos</v>
      </c>
      <c r="O91" s="418" t="str">
        <f ca="1">IF(OR(N91='Tabla Impacto'!$C$11,N91='Tabla Impacto'!$D$11),"Leve",IF(OR(N91='Tabla Impacto'!$C$12,N91='Tabla Impacto'!$D$12),"Menor",IF(OR(N91='Tabla Impacto'!$C$13,N91='Tabla Impacto'!$D$13),"Moderado",IF(OR(N91='Tabla Impacto'!$C$14,N91='Tabla Impacto'!$D$14),"Mayor",IF(OR(N91='Tabla Impacto'!$C$15,N91='Tabla Impacto'!$D$15),"Catastrófico","")))))</f>
        <v>Moderado</v>
      </c>
      <c r="P91" s="421">
        <f ca="1">IF(O91="","",IF(O91="Leve",0.2,IF(O91="Menor",0.4,IF(O91="Moderado",0.6,IF(O91="Mayor",0.8,IF(O91="Catastrófico",1,))))))</f>
        <v>0.6</v>
      </c>
      <c r="Q91" s="436" t="str">
        <f ca="1">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Moderado</v>
      </c>
      <c r="R91" s="151">
        <v>1</v>
      </c>
      <c r="S91" s="147" t="s">
        <v>569</v>
      </c>
      <c r="T91" s="148" t="str">
        <f t="shared" si="26"/>
        <v>Probabilidad</v>
      </c>
      <c r="U91" s="152" t="s">
        <v>14</v>
      </c>
      <c r="V91" s="152" t="s">
        <v>9</v>
      </c>
      <c r="W91" s="153" t="str">
        <f t="shared" si="27"/>
        <v>40%</v>
      </c>
      <c r="X91" s="152" t="s">
        <v>19</v>
      </c>
      <c r="Y91" s="152" t="s">
        <v>22</v>
      </c>
      <c r="Z91" s="152" t="s">
        <v>110</v>
      </c>
      <c r="AA91" s="127">
        <f t="shared" si="28"/>
        <v>0.24</v>
      </c>
      <c r="AB91" s="141" t="str">
        <f t="shared" si="29"/>
        <v>Baja</v>
      </c>
      <c r="AC91" s="142">
        <f t="shared" si="30"/>
        <v>0.24</v>
      </c>
      <c r="AD91" s="141" t="str">
        <f t="shared" ca="1" si="31"/>
        <v>Moderado</v>
      </c>
      <c r="AE91" s="142">
        <f t="shared" ca="1" si="32"/>
        <v>0.6</v>
      </c>
      <c r="AF91" s="143" t="str">
        <f t="shared" ca="1" si="33"/>
        <v>Moderado</v>
      </c>
      <c r="AG91" s="144" t="s">
        <v>122</v>
      </c>
      <c r="AH91" s="164" t="s">
        <v>571</v>
      </c>
      <c r="AI91" s="137" t="s">
        <v>570</v>
      </c>
      <c r="AJ91" s="138" t="s">
        <v>284</v>
      </c>
      <c r="AK91" s="138" t="s">
        <v>285</v>
      </c>
      <c r="AL91" s="147" t="s">
        <v>578</v>
      </c>
      <c r="AM91" s="137"/>
    </row>
    <row r="92" spans="1:39" s="136" customFormat="1" ht="151.5" customHeight="1" x14ac:dyDescent="0.25">
      <c r="A92" s="345"/>
      <c r="B92" s="429"/>
      <c r="C92" s="427"/>
      <c r="D92" s="427"/>
      <c r="E92" s="416"/>
      <c r="F92" s="440"/>
      <c r="G92" s="440"/>
      <c r="H92" s="432"/>
      <c r="I92" s="416"/>
      <c r="J92" s="414"/>
      <c r="K92" s="419"/>
      <c r="L92" s="422"/>
      <c r="M92" s="425"/>
      <c r="N92" s="157"/>
      <c r="O92" s="419"/>
      <c r="P92" s="422"/>
      <c r="Q92" s="437"/>
      <c r="R92" s="151">
        <v>2</v>
      </c>
      <c r="S92" s="147"/>
      <c r="T92" s="148"/>
      <c r="U92" s="152"/>
      <c r="V92" s="152"/>
      <c r="W92" s="153"/>
      <c r="X92" s="152"/>
      <c r="Y92" s="152"/>
      <c r="Z92" s="152"/>
      <c r="AA92" s="127"/>
      <c r="AB92" s="141"/>
      <c r="AC92" s="142"/>
      <c r="AD92" s="141"/>
      <c r="AE92" s="142"/>
      <c r="AF92" s="143"/>
      <c r="AG92" s="144"/>
      <c r="AH92" s="164"/>
      <c r="AI92" s="165"/>
      <c r="AJ92" s="138"/>
      <c r="AK92" s="138"/>
      <c r="AL92" s="147"/>
      <c r="AM92" s="137"/>
    </row>
    <row r="93" spans="1:39" s="136" customFormat="1" ht="151.5" customHeight="1" x14ac:dyDescent="0.25">
      <c r="A93" s="345"/>
      <c r="B93" s="429"/>
      <c r="C93" s="433"/>
      <c r="D93" s="433"/>
      <c r="E93" s="416"/>
      <c r="F93" s="416"/>
      <c r="G93" s="416"/>
      <c r="H93" s="432"/>
      <c r="I93" s="416"/>
      <c r="J93" s="414"/>
      <c r="K93" s="419"/>
      <c r="L93" s="422"/>
      <c r="M93" s="425"/>
      <c r="N93" s="157"/>
      <c r="O93" s="419"/>
      <c r="P93" s="422"/>
      <c r="Q93" s="437"/>
      <c r="R93" s="210">
        <v>3</v>
      </c>
      <c r="S93" s="147"/>
      <c r="T93" s="148"/>
      <c r="U93" s="152"/>
      <c r="V93" s="152"/>
      <c r="W93" s="153"/>
      <c r="X93" s="152"/>
      <c r="Y93" s="152"/>
      <c r="Z93" s="152"/>
      <c r="AA93" s="127"/>
      <c r="AB93" s="141"/>
      <c r="AC93" s="142"/>
      <c r="AD93" s="141"/>
      <c r="AE93" s="142"/>
      <c r="AF93" s="143"/>
      <c r="AG93" s="144"/>
      <c r="AH93" s="164"/>
      <c r="AI93" s="137"/>
      <c r="AJ93" s="138"/>
      <c r="AK93" s="138"/>
      <c r="AL93" s="147"/>
      <c r="AM93" s="137"/>
    </row>
    <row r="94" spans="1:39" s="136" customFormat="1" ht="151.5" customHeight="1" x14ac:dyDescent="0.25">
      <c r="A94" s="345">
        <f t="shared" ref="A94" si="165">1+A91</f>
        <v>30</v>
      </c>
      <c r="B94" s="453" t="s">
        <v>307</v>
      </c>
      <c r="C94" s="453" t="s">
        <v>349</v>
      </c>
      <c r="D94" s="453" t="s">
        <v>395</v>
      </c>
      <c r="E94" s="415" t="s">
        <v>118</v>
      </c>
      <c r="F94" s="415" t="s">
        <v>511</v>
      </c>
      <c r="G94" s="415" t="s">
        <v>512</v>
      </c>
      <c r="H94" s="431" t="s">
        <v>513</v>
      </c>
      <c r="I94" s="431" t="s">
        <v>325</v>
      </c>
      <c r="J94" s="456">
        <v>1096</v>
      </c>
      <c r="K94" s="418" t="str">
        <f>IF(J94&lt;=0,"",IF(J94&lt;=2,"Muy Baja",IF(J94&lt;=24,"Baja",IF(J94&lt;=500,"Media",IF(J94&lt;=5000,"Alta","Muy Alta")))))</f>
        <v>Alta</v>
      </c>
      <c r="L94" s="421">
        <f>IF(K94="","",IF(K94="Muy Baja",0.2,IF(K94="Baja",0.4,IF(K94="Media",0.6,IF(K94="Alta",0.8,IF(K94="Muy Alta",1,))))))</f>
        <v>0.8</v>
      </c>
      <c r="M94" s="441" t="s">
        <v>478</v>
      </c>
      <c r="N94" s="421" t="str">
        <f>IF(NOT(ISERROR(MATCH(M94,'[1]Tabla Impacto'!$B$221:$B$223,0))),'[1]Tabla Impacto'!$F$223&amp;"Por favor no seleccionar los criterios de impacto(Afectación Económica o presupuestal y Pérdida Reputacional)",M94)</f>
        <v xml:space="preserve"> El riesgo afecta la imagen de la entidad con algunos usuarios de relevancia frente al logro de los objetivos</v>
      </c>
      <c r="O94" s="418" t="str">
        <f>IF(OR(N94='[1]Tabla Impacto'!$C$11,N94='[1]Tabla Impacto'!$D$11),"Leve",IF(OR(N94='[1]Tabla Impacto'!$C$12,N94='[1]Tabla Impacto'!$D$12),"Menor",IF(OR(N94='[1]Tabla Impacto'!$C$13,N94='[1]Tabla Impacto'!$D$13),"Moderado",IF(OR(N94='[1]Tabla Impacto'!$C$14,N94='[1]Tabla Impacto'!$D$14),"Mayor",IF(OR(N94='[1]Tabla Impacto'!$C$15,N94='[1]Tabla Impacto'!$D$15),"Catastrófico","")))))</f>
        <v>Moderado</v>
      </c>
      <c r="P94" s="421">
        <f>IF(O94="","",IF(O94="Leve",0.2,IF(O94="Menor",0.4,IF(O94="Moderado",0.6,IF(O94="Mayor",0.8,IF(O94="Catastrófico",1,))))))</f>
        <v>0.6</v>
      </c>
      <c r="Q94" s="436"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46">
        <v>1</v>
      </c>
      <c r="S94" s="147" t="s">
        <v>572</v>
      </c>
      <c r="T94" s="195" t="str">
        <f t="shared" ref="T94" si="166">IF(OR(U94="Preventivo",U94="Detectivo"),"Probabilidad",IF(U94="Correctivo","Impacto",""))</f>
        <v>Probabilidad</v>
      </c>
      <c r="U94" s="196" t="s">
        <v>14</v>
      </c>
      <c r="V94" s="196" t="s">
        <v>9</v>
      </c>
      <c r="W94" s="197" t="str">
        <f t="shared" ref="W94" si="167">IF(AND(U94="Preventivo",V94="Automático"),"50%",IF(AND(U94="Preventivo",V94="Manual"),"40%",IF(AND(U94="Detectivo",V94="Automático"),"40%",IF(AND(U94="Detectivo",V94="Manual"),"30%",IF(AND(U94="Correctivo",V94="Automático"),"35%",IF(AND(U94="Correctivo",V94="Manual"),"25%",""))))))</f>
        <v>40%</v>
      </c>
      <c r="X94" s="196" t="s">
        <v>20</v>
      </c>
      <c r="Y94" s="196" t="s">
        <v>22</v>
      </c>
      <c r="Z94" s="196" t="s">
        <v>110</v>
      </c>
      <c r="AA94" s="198">
        <f t="shared" ref="AA94" si="168">IFERROR(IF(T94="Probabilidad",(L94-(+L94*W94)),IF(T94="Impacto",L94,"")),"")</f>
        <v>0.48</v>
      </c>
      <c r="AB94" s="199" t="str">
        <f t="shared" ref="AB94" si="169">IFERROR(IF(AA94="","",IF(AA94&lt;=0.2,"Muy Baja",IF(AA94&lt;=0.4,"Baja",IF(AA94&lt;=0.6,"Media",IF(AA94&lt;=0.8,"Alta","Muy Alta"))))),"")</f>
        <v>Media</v>
      </c>
      <c r="AC94" s="200">
        <f t="shared" ref="AC94" si="170">+AA94</f>
        <v>0.48</v>
      </c>
      <c r="AD94" s="199" t="str">
        <f t="shared" ref="AD94" si="171">IFERROR(IF(AE94="","",IF(AE94&lt;=0.2,"Leve",IF(AE94&lt;=0.4,"Menor",IF(AE94&lt;=0.6,"Moderado",IF(AE94&lt;=0.8,"Mayor","Catastrófico"))))),"")</f>
        <v>Moderado</v>
      </c>
      <c r="AE94" s="200">
        <f t="shared" ref="AE94" si="172">IFERROR(IF(T94="Impacto",(P94-(+P94*W94)),IF(T94="Probabilidad",P94,"")),"")</f>
        <v>0.6</v>
      </c>
      <c r="AF94" s="201" t="str">
        <f t="shared" ref="AF94" si="173">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Moderado</v>
      </c>
      <c r="AG94" s="202" t="s">
        <v>122</v>
      </c>
      <c r="AH94" s="145" t="s">
        <v>573</v>
      </c>
      <c r="AI94" s="137" t="s">
        <v>570</v>
      </c>
      <c r="AJ94" s="138" t="s">
        <v>284</v>
      </c>
      <c r="AK94" s="138" t="s">
        <v>285</v>
      </c>
      <c r="AL94" s="139" t="s">
        <v>465</v>
      </c>
      <c r="AM94" s="137"/>
    </row>
    <row r="95" spans="1:39" s="136" customFormat="1" ht="151.5" customHeight="1" x14ac:dyDescent="0.25">
      <c r="A95" s="345"/>
      <c r="B95" s="454"/>
      <c r="C95" s="454"/>
      <c r="D95" s="454"/>
      <c r="E95" s="416"/>
      <c r="F95" s="416"/>
      <c r="G95" s="416"/>
      <c r="H95" s="432"/>
      <c r="I95" s="432"/>
      <c r="J95" s="457"/>
      <c r="K95" s="419"/>
      <c r="L95" s="422"/>
      <c r="M95" s="442"/>
      <c r="N95" s="422"/>
      <c r="O95" s="419"/>
      <c r="P95" s="422"/>
      <c r="Q95" s="437"/>
      <c r="R95" s="146">
        <v>2</v>
      </c>
      <c r="S95" s="147"/>
      <c r="T95" s="148"/>
      <c r="U95" s="140"/>
      <c r="V95" s="140"/>
      <c r="W95" s="149"/>
      <c r="X95" s="140"/>
      <c r="Y95" s="140"/>
      <c r="Z95" s="140"/>
      <c r="AA95" s="127"/>
      <c r="AB95" s="141"/>
      <c r="AC95" s="142"/>
      <c r="AD95" s="141"/>
      <c r="AE95" s="142"/>
      <c r="AF95" s="143"/>
      <c r="AG95" s="144"/>
      <c r="AH95" s="145"/>
      <c r="AI95" s="137"/>
      <c r="AJ95" s="138"/>
      <c r="AK95" s="138"/>
      <c r="AL95" s="139"/>
      <c r="AM95" s="137"/>
    </row>
    <row r="96" spans="1:39" s="136" customFormat="1" ht="151.5" customHeight="1" x14ac:dyDescent="0.25">
      <c r="A96" s="345"/>
      <c r="B96" s="455"/>
      <c r="C96" s="455"/>
      <c r="D96" s="455"/>
      <c r="E96" s="447"/>
      <c r="F96" s="447"/>
      <c r="G96" s="447"/>
      <c r="H96" s="448"/>
      <c r="I96" s="448"/>
      <c r="J96" s="458"/>
      <c r="K96" s="420"/>
      <c r="L96" s="423"/>
      <c r="M96" s="443"/>
      <c r="N96" s="423"/>
      <c r="O96" s="420"/>
      <c r="P96" s="423"/>
      <c r="Q96" s="438"/>
      <c r="R96" s="146">
        <v>3</v>
      </c>
      <c r="S96" s="147"/>
      <c r="T96" s="148"/>
      <c r="U96" s="140"/>
      <c r="V96" s="140"/>
      <c r="W96" s="149"/>
      <c r="X96" s="140"/>
      <c r="Y96" s="140"/>
      <c r="Z96" s="140"/>
      <c r="AA96" s="127"/>
      <c r="AB96" s="141"/>
      <c r="AC96" s="142"/>
      <c r="AD96" s="141"/>
      <c r="AE96" s="142"/>
      <c r="AF96" s="143"/>
      <c r="AG96" s="144"/>
      <c r="AH96" s="145"/>
      <c r="AI96" s="137"/>
      <c r="AJ96" s="138"/>
      <c r="AK96" s="138"/>
      <c r="AL96" s="139"/>
      <c r="AM96" s="137"/>
    </row>
    <row r="97" spans="1:39" s="136" customFormat="1" ht="151.5" customHeight="1" x14ac:dyDescent="0.25">
      <c r="A97" s="345">
        <f t="shared" ref="A97" si="174">1+A94</f>
        <v>31</v>
      </c>
      <c r="B97" s="428" t="s">
        <v>308</v>
      </c>
      <c r="C97" s="426" t="s">
        <v>355</v>
      </c>
      <c r="D97" s="426" t="s">
        <v>396</v>
      </c>
      <c r="E97" s="415" t="s">
        <v>118</v>
      </c>
      <c r="F97" s="415" t="s">
        <v>309</v>
      </c>
      <c r="G97" s="415" t="s">
        <v>458</v>
      </c>
      <c r="H97" s="431" t="s">
        <v>457</v>
      </c>
      <c r="I97" s="415" t="s">
        <v>117</v>
      </c>
      <c r="J97" s="413">
        <v>365</v>
      </c>
      <c r="K97" s="418" t="str">
        <f>IF(J97&lt;=0,"",IF(J97&lt;=2,"Muy Baja",IF(J97&lt;=24,"Baja",IF(J97&lt;=500,"Media",IF(J97&lt;=5000,"Alta","Muy Alta")))))</f>
        <v>Media</v>
      </c>
      <c r="L97" s="421">
        <f>IF(K97="","",IF(K97="Muy Baja",0.2,IF(K97="Baja",0.4,IF(K97="Media",0.6,IF(K97="Alta",0.8,IF(K97="Muy Alta",1,))))))</f>
        <v>0.6</v>
      </c>
      <c r="M97" s="424" t="s">
        <v>478</v>
      </c>
      <c r="N97" s="150" t="str">
        <f ca="1">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418" t="str">
        <f ca="1">IF(OR(N97='Tabla Impacto'!$C$11,N97='Tabla Impacto'!$D$11),"Leve",IF(OR(N97='Tabla Impacto'!$C$12,N97='Tabla Impacto'!$D$12),"Menor",IF(OR(N97='Tabla Impacto'!$C$13,N97='Tabla Impacto'!$D$13),"Moderado",IF(OR(N97='Tabla Impacto'!$C$14,N97='Tabla Impacto'!$D$14),"Mayor",IF(OR(N97='Tabla Impacto'!$C$15,N97='Tabla Impacto'!$D$15),"Catastrófico","")))))</f>
        <v>Moderado</v>
      </c>
      <c r="P97" s="421">
        <f ca="1">IF(O97="","",IF(O97="Leve",0.2,IF(O97="Menor",0.4,IF(O97="Moderado",0.6,IF(O97="Mayor",0.8,IF(O97="Catastrófico",1,))))))</f>
        <v>0.6</v>
      </c>
      <c r="Q97" s="436" t="str">
        <f ca="1">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51">
        <v>1</v>
      </c>
      <c r="S97" s="147" t="s">
        <v>340</v>
      </c>
      <c r="T97" s="148" t="str">
        <f t="shared" ref="T97:T99" si="175">IF(OR(U97="Preventivo",U97="Detectivo"),"Probabilidad",IF(U97="Correctivo","Impacto",""))</f>
        <v>Probabilidad</v>
      </c>
      <c r="U97" s="152" t="s">
        <v>15</v>
      </c>
      <c r="V97" s="152" t="s">
        <v>9</v>
      </c>
      <c r="W97" s="153" t="str">
        <f t="shared" ref="W97:W98" si="176">IF(AND(U97="Preventivo",V97="Automático"),"50%",IF(AND(U97="Preventivo",V97="Manual"),"40%",IF(AND(U97="Detectivo",V97="Automático"),"40%",IF(AND(U97="Detectivo",V97="Manual"),"30%",IF(AND(U97="Correctivo",V97="Automático"),"35%",IF(AND(U97="Correctivo",V97="Manual"),"25%",""))))))</f>
        <v>30%</v>
      </c>
      <c r="X97" s="152" t="s">
        <v>19</v>
      </c>
      <c r="Y97" s="152" t="s">
        <v>22</v>
      </c>
      <c r="Z97" s="152" t="s">
        <v>110</v>
      </c>
      <c r="AA97" s="127">
        <f t="shared" ref="AA97" si="177">IFERROR(IF(T97="Probabilidad",(L97-(+L97*W97)),IF(T97="Impacto",L97,"")),"")</f>
        <v>0.42</v>
      </c>
      <c r="AB97" s="141" t="str">
        <f t="shared" ref="AB97:AB99" si="178">IFERROR(IF(AA97="","",IF(AA97&lt;=0.2,"Muy Baja",IF(AA97&lt;=0.4,"Baja",IF(AA97&lt;=0.6,"Media",IF(AA97&lt;=0.8,"Alta","Muy Alta"))))),"")</f>
        <v>Media</v>
      </c>
      <c r="AC97" s="142">
        <f t="shared" ref="AC97:AC99" si="179">+AA97</f>
        <v>0.42</v>
      </c>
      <c r="AD97" s="141" t="str">
        <f t="shared" ref="AD97:AD99" ca="1" si="180">IFERROR(IF(AE97="","",IF(AE97&lt;=0.2,"Leve",IF(AE97&lt;=0.4,"Menor",IF(AE97&lt;=0.6,"Moderado",IF(AE97&lt;=0.8,"Mayor","Catastrófico"))))),"")</f>
        <v>Moderado</v>
      </c>
      <c r="AE97" s="142">
        <f t="shared" ref="AE97:AE99" ca="1" si="181">IFERROR(IF(T97="Impacto",(P97-(+P97*W97)),IF(T97="Probabilidad",P97,"")),"")</f>
        <v>0.6</v>
      </c>
      <c r="AF97" s="143" t="str">
        <f t="shared" ref="AF97:AF99" ca="1" si="182">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144" t="s">
        <v>122</v>
      </c>
      <c r="AH97" s="145" t="s">
        <v>397</v>
      </c>
      <c r="AI97" s="137" t="s">
        <v>203</v>
      </c>
      <c r="AJ97" s="138" t="s">
        <v>199</v>
      </c>
      <c r="AK97" s="138" t="s">
        <v>199</v>
      </c>
      <c r="AL97" s="139" t="s">
        <v>399</v>
      </c>
      <c r="AM97" s="137"/>
    </row>
    <row r="98" spans="1:39" s="136" customFormat="1" ht="151.5" customHeight="1" x14ac:dyDescent="0.25">
      <c r="A98" s="345"/>
      <c r="B98" s="429"/>
      <c r="C98" s="433"/>
      <c r="D98" s="433"/>
      <c r="E98" s="416"/>
      <c r="F98" s="416"/>
      <c r="G98" s="416"/>
      <c r="H98" s="432"/>
      <c r="I98" s="416"/>
      <c r="J98" s="414"/>
      <c r="K98" s="419"/>
      <c r="L98" s="422"/>
      <c r="M98" s="425"/>
      <c r="N98" s="157"/>
      <c r="O98" s="419"/>
      <c r="P98" s="422"/>
      <c r="Q98" s="437"/>
      <c r="R98" s="151">
        <v>2</v>
      </c>
      <c r="S98" s="147" t="s">
        <v>346</v>
      </c>
      <c r="T98" s="148" t="str">
        <f t="shared" si="175"/>
        <v>Probabilidad</v>
      </c>
      <c r="U98" s="152" t="s">
        <v>14</v>
      </c>
      <c r="V98" s="152" t="s">
        <v>9</v>
      </c>
      <c r="W98" s="153" t="str">
        <f t="shared" si="176"/>
        <v>40%</v>
      </c>
      <c r="X98" s="152" t="s">
        <v>19</v>
      </c>
      <c r="Y98" s="152" t="s">
        <v>23</v>
      </c>
      <c r="Z98" s="152" t="s">
        <v>110</v>
      </c>
      <c r="AA98" s="127">
        <f>IFERROR(IF(T98="Probabilidad",(AA97-(+AA97*W98)),IF(T98="Impacto",L98,"")),"")</f>
        <v>0.252</v>
      </c>
      <c r="AB98" s="141" t="str">
        <f t="shared" si="178"/>
        <v>Baja</v>
      </c>
      <c r="AC98" s="142">
        <f t="shared" si="179"/>
        <v>0.252</v>
      </c>
      <c r="AD98" s="141" t="str">
        <f t="shared" si="180"/>
        <v>Moderado</v>
      </c>
      <c r="AE98" s="142">
        <v>0.6</v>
      </c>
      <c r="AF98" s="143" t="str">
        <f t="shared" si="182"/>
        <v>Moderado</v>
      </c>
      <c r="AG98" s="144" t="s">
        <v>122</v>
      </c>
      <c r="AH98" s="154" t="s">
        <v>310</v>
      </c>
      <c r="AI98" s="155" t="s">
        <v>212</v>
      </c>
      <c r="AJ98" s="156" t="s">
        <v>199</v>
      </c>
      <c r="AK98" s="156" t="s">
        <v>199</v>
      </c>
      <c r="AL98" s="154" t="s">
        <v>398</v>
      </c>
      <c r="AM98" s="137"/>
    </row>
    <row r="99" spans="1:39" s="136" customFormat="1" ht="99.75" customHeight="1" x14ac:dyDescent="0.25">
      <c r="A99" s="345"/>
      <c r="B99" s="430"/>
      <c r="C99" s="433"/>
      <c r="D99" s="433"/>
      <c r="E99" s="416"/>
      <c r="F99" s="416"/>
      <c r="G99" s="416"/>
      <c r="H99" s="432"/>
      <c r="I99" s="416"/>
      <c r="J99" s="414"/>
      <c r="K99" s="420"/>
      <c r="L99" s="423"/>
      <c r="M99" s="425"/>
      <c r="N99" s="157"/>
      <c r="O99" s="420"/>
      <c r="P99" s="423"/>
      <c r="Q99" s="438"/>
      <c r="R99" s="151">
        <v>3</v>
      </c>
      <c r="S99" s="147"/>
      <c r="T99" s="148" t="str">
        <f t="shared" si="175"/>
        <v/>
      </c>
      <c r="U99" s="152"/>
      <c r="V99" s="152"/>
      <c r="W99" s="153"/>
      <c r="X99" s="152"/>
      <c r="Y99" s="152"/>
      <c r="Z99" s="152"/>
      <c r="AA99" s="127" t="str">
        <f>IFERROR(IF(T99="Probabilidad",(AA98-(+AA98*W99)),IF(T99="Impacto",L99,"")),"")</f>
        <v/>
      </c>
      <c r="AB99" s="141" t="str">
        <f t="shared" si="178"/>
        <v/>
      </c>
      <c r="AC99" s="142" t="str">
        <f t="shared" si="179"/>
        <v/>
      </c>
      <c r="AD99" s="141" t="str">
        <f t="shared" si="180"/>
        <v/>
      </c>
      <c r="AE99" s="142" t="str">
        <f t="shared" si="181"/>
        <v/>
      </c>
      <c r="AF99" s="143" t="str">
        <f t="shared" si="182"/>
        <v/>
      </c>
      <c r="AG99" s="144"/>
      <c r="AH99" s="147"/>
      <c r="AI99" s="137"/>
      <c r="AJ99" s="138"/>
      <c r="AK99" s="138"/>
      <c r="AL99" s="147"/>
      <c r="AM99" s="137"/>
    </row>
    <row r="100" spans="1:39" s="136" customFormat="1" ht="151.5" customHeight="1" x14ac:dyDescent="0.25">
      <c r="A100" s="345">
        <f t="shared" ref="A100" si="183">1+A97</f>
        <v>32</v>
      </c>
      <c r="B100" s="428" t="s">
        <v>308</v>
      </c>
      <c r="C100" s="426" t="s">
        <v>355</v>
      </c>
      <c r="D100" s="426" t="s">
        <v>396</v>
      </c>
      <c r="E100" s="415" t="s">
        <v>118</v>
      </c>
      <c r="F100" s="415" t="s">
        <v>311</v>
      </c>
      <c r="G100" s="415" t="s">
        <v>329</v>
      </c>
      <c r="H100" s="431" t="s">
        <v>400</v>
      </c>
      <c r="I100" s="415" t="s">
        <v>325</v>
      </c>
      <c r="J100" s="413">
        <v>365</v>
      </c>
      <c r="K100" s="418" t="str">
        <f>IF(J100&lt;=0,"",IF(J100&lt;=2,"Muy Baja",IF(J100&lt;=24,"Baja",IF(J100&lt;=500,"Media",IF(J100&lt;=5000,"Alta","Muy Alta")))))</f>
        <v>Media</v>
      </c>
      <c r="L100" s="421">
        <f>IF(K100="","",IF(K100="Muy Baja",0.2,IF(K100="Baja",0.4,IF(K100="Media",0.6,IF(K100="Alta",0.8,IF(K100="Muy Alta",1,))))))</f>
        <v>0.6</v>
      </c>
      <c r="M100" s="424" t="s">
        <v>478</v>
      </c>
      <c r="N100" s="150" t="str">
        <f ca="1">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418" t="str">
        <f ca="1">IF(OR(N100='Tabla Impacto'!$C$11,N100='Tabla Impacto'!$D$11),"Leve",IF(OR(N100='Tabla Impacto'!$C$12,N100='Tabla Impacto'!$D$12),"Menor",IF(OR(N100='Tabla Impacto'!$C$13,N100='Tabla Impacto'!$D$13),"Moderado",IF(OR(N100='Tabla Impacto'!$C$14,N100='Tabla Impacto'!$D$14),"Mayor",IF(OR(N100='Tabla Impacto'!$C$15,N100='Tabla Impacto'!$D$15),"Catastrófico","")))))</f>
        <v>Moderado</v>
      </c>
      <c r="P100" s="421">
        <f ca="1">IF(O100="","",IF(O100="Leve",0.2,IF(O100="Menor",0.4,IF(O100="Moderado",0.6,IF(O100="Mayor",0.8,IF(O100="Catastrófico",1,))))))</f>
        <v>0.6</v>
      </c>
      <c r="Q100" s="436" t="str">
        <f ca="1">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51">
        <v>1</v>
      </c>
      <c r="S100" s="147" t="s">
        <v>330</v>
      </c>
      <c r="T100" s="148" t="str">
        <f t="shared" si="26"/>
        <v>Probabilidad</v>
      </c>
      <c r="U100" s="152" t="s">
        <v>14</v>
      </c>
      <c r="V100" s="152" t="s">
        <v>9</v>
      </c>
      <c r="W100" s="153" t="str">
        <f t="shared" si="27"/>
        <v>40%</v>
      </c>
      <c r="X100" s="152" t="s">
        <v>19</v>
      </c>
      <c r="Y100" s="152" t="s">
        <v>23</v>
      </c>
      <c r="Z100" s="152" t="s">
        <v>110</v>
      </c>
      <c r="AA100" s="127">
        <f t="shared" si="28"/>
        <v>0.36</v>
      </c>
      <c r="AB100" s="141" t="str">
        <f t="shared" si="29"/>
        <v>Baja</v>
      </c>
      <c r="AC100" s="142">
        <f t="shared" si="30"/>
        <v>0.36</v>
      </c>
      <c r="AD100" s="141" t="str">
        <f t="shared" ca="1" si="31"/>
        <v>Moderado</v>
      </c>
      <c r="AE100" s="142">
        <f t="shared" ca="1" si="32"/>
        <v>0.6</v>
      </c>
      <c r="AF100" s="143" t="str">
        <f t="shared" ca="1" si="33"/>
        <v>Moderado</v>
      </c>
      <c r="AG100" s="144" t="s">
        <v>122</v>
      </c>
      <c r="AH100" s="154" t="s">
        <v>331</v>
      </c>
      <c r="AI100" s="155" t="s">
        <v>280</v>
      </c>
      <c r="AJ100" s="156" t="s">
        <v>199</v>
      </c>
      <c r="AK100" s="156" t="s">
        <v>199</v>
      </c>
      <c r="AL100" s="154" t="s">
        <v>401</v>
      </c>
      <c r="AM100" s="137"/>
    </row>
    <row r="101" spans="1:39" s="136" customFormat="1" ht="151.5" customHeight="1" x14ac:dyDescent="0.25">
      <c r="A101" s="345"/>
      <c r="B101" s="429"/>
      <c r="C101" s="433"/>
      <c r="D101" s="433"/>
      <c r="E101" s="416"/>
      <c r="F101" s="416"/>
      <c r="G101" s="416"/>
      <c r="H101" s="432"/>
      <c r="I101" s="416"/>
      <c r="J101" s="414"/>
      <c r="K101" s="419"/>
      <c r="L101" s="422"/>
      <c r="M101" s="425"/>
      <c r="N101" s="157"/>
      <c r="O101" s="419"/>
      <c r="P101" s="422"/>
      <c r="Q101" s="437"/>
      <c r="R101" s="151">
        <v>2</v>
      </c>
      <c r="S101" s="147" t="s">
        <v>341</v>
      </c>
      <c r="T101" s="148" t="str">
        <f t="shared" ref="T101:T102" si="184">IF(OR(U101="Preventivo",U101="Detectivo"),"Probabilidad",IF(U101="Correctivo","Impacto",""))</f>
        <v>Probabilidad</v>
      </c>
      <c r="U101" s="152" t="s">
        <v>14</v>
      </c>
      <c r="V101" s="152" t="s">
        <v>9</v>
      </c>
      <c r="W101" s="153" t="str">
        <f t="shared" ref="W101" si="185">IF(AND(U101="Preventivo",V101="Automático"),"50%",IF(AND(U101="Preventivo",V101="Manual"),"40%",IF(AND(U101="Detectivo",V101="Automático"),"40%",IF(AND(U101="Detectivo",V101="Manual"),"30%",IF(AND(U101="Correctivo",V101="Automático"),"35%",IF(AND(U101="Correctivo",V101="Manual"),"25%",""))))))</f>
        <v>40%</v>
      </c>
      <c r="X101" s="152" t="s">
        <v>20</v>
      </c>
      <c r="Y101" s="152" t="s">
        <v>22</v>
      </c>
      <c r="Z101" s="152" t="s">
        <v>110</v>
      </c>
      <c r="AA101" s="127">
        <f>IFERROR(IF(T101="Probabilidad",(AA100-(+AA100*W101)),IF(T101="Impacto",L101,"")),"")</f>
        <v>0.216</v>
      </c>
      <c r="AB101" s="141" t="str">
        <f t="shared" ref="AB101:AB102" si="186">IFERROR(IF(AA101="","",IF(AA101&lt;=0.2,"Muy Baja",IF(AA101&lt;=0.4,"Baja",IF(AA101&lt;=0.6,"Media",IF(AA101&lt;=0.8,"Alta","Muy Alta"))))),"")</f>
        <v>Baja</v>
      </c>
      <c r="AC101" s="142">
        <f t="shared" ref="AC101:AC102" si="187">+AA101</f>
        <v>0.216</v>
      </c>
      <c r="AD101" s="141" t="str">
        <f t="shared" ref="AD101:AD102" si="188">IFERROR(IF(AE101="","",IF(AE101&lt;=0.2,"Leve",IF(AE101&lt;=0.4,"Menor",IF(AE101&lt;=0.6,"Moderado",IF(AE101&lt;=0.8,"Mayor","Catastrófico"))))),"")</f>
        <v>Moderado</v>
      </c>
      <c r="AE101" s="142">
        <v>0.6</v>
      </c>
      <c r="AF101" s="143" t="str">
        <f t="shared" ref="AF101:AF102" si="189">IFERROR(IF(OR(AND(AB101="Muy Baja",AD101="Leve"),AND(AB101="Muy Baja",AD101="Menor"),AND(AB101="Baja",AD101="Leve")),"Bajo",IF(OR(AND(AB101="Muy baja",AD101="Moderado"),AND(AB101="Baja",AD101="Menor"),AND(AB101="Baja",AD101="Moderado"),AND(AB101="Media",AD101="Leve"),AND(AB101="Media",AD101="Menor"),AND(AB101="Media",AD101="Moderado"),AND(AB101="Alta",AD101="Leve"),AND(AB101="Alta",AD101="Menor")),"Moderado",IF(OR(AND(AB101="Muy Baja",AD101="Mayor"),AND(AB101="Baja",AD101="Mayor"),AND(AB101="Media",AD101="Mayor"),AND(AB101="Alta",AD101="Moderado"),AND(AB101="Alta",AD101="Mayor"),AND(AB101="Muy Alta",AD101="Leve"),AND(AB101="Muy Alta",AD101="Menor"),AND(AB101="Muy Alta",AD101="Moderado"),AND(AB101="Muy Alta",AD101="Mayor")),"Alto",IF(OR(AND(AB101="Muy Baja",AD101="Catastrófico"),AND(AB101="Baja",AD101="Catastrófico"),AND(AB101="Media",AD101="Catastrófico"),AND(AB101="Alta",AD101="Catastrófico"),AND(AB101="Muy Alta",AD101="Catastrófico")),"Extremo","")))),"")</f>
        <v>Moderado</v>
      </c>
      <c r="AG101" s="144" t="s">
        <v>122</v>
      </c>
      <c r="AH101" s="154" t="s">
        <v>397</v>
      </c>
      <c r="AI101" s="155" t="s">
        <v>203</v>
      </c>
      <c r="AJ101" s="156" t="s">
        <v>199</v>
      </c>
      <c r="AK101" s="156" t="s">
        <v>199</v>
      </c>
      <c r="AL101" s="154" t="s">
        <v>399</v>
      </c>
      <c r="AM101" s="137"/>
    </row>
    <row r="102" spans="1:39" s="136" customFormat="1" ht="151.5" customHeight="1" x14ac:dyDescent="0.25">
      <c r="A102" s="345"/>
      <c r="B102" s="430"/>
      <c r="C102" s="433"/>
      <c r="D102" s="433"/>
      <c r="E102" s="416"/>
      <c r="F102" s="416"/>
      <c r="G102" s="416"/>
      <c r="H102" s="432"/>
      <c r="I102" s="416"/>
      <c r="J102" s="414"/>
      <c r="K102" s="420"/>
      <c r="L102" s="423"/>
      <c r="M102" s="425"/>
      <c r="N102" s="157"/>
      <c r="O102" s="420"/>
      <c r="P102" s="423"/>
      <c r="Q102" s="438"/>
      <c r="R102" s="151">
        <v>3</v>
      </c>
      <c r="S102" s="147"/>
      <c r="T102" s="148" t="str">
        <f t="shared" si="184"/>
        <v/>
      </c>
      <c r="U102" s="152"/>
      <c r="V102" s="152"/>
      <c r="W102" s="153"/>
      <c r="X102" s="152"/>
      <c r="Y102" s="152"/>
      <c r="Z102" s="152"/>
      <c r="AA102" s="127" t="str">
        <f>IFERROR(IF(T102="Probabilidad",(AA101-(+AA101*W102)),IF(T102="Impacto",L102,"")),"")</f>
        <v/>
      </c>
      <c r="AB102" s="141" t="str">
        <f t="shared" si="186"/>
        <v/>
      </c>
      <c r="AC102" s="142" t="str">
        <f t="shared" si="187"/>
        <v/>
      </c>
      <c r="AD102" s="141" t="str">
        <f t="shared" si="188"/>
        <v/>
      </c>
      <c r="AE102" s="142" t="str">
        <f t="shared" ref="AE102" si="190">IFERROR(IF(T102="Impacto",(P102-(+P102*W102)),IF(T102="Probabilidad",P102,"")),"")</f>
        <v/>
      </c>
      <c r="AF102" s="143" t="str">
        <f t="shared" si="189"/>
        <v/>
      </c>
      <c r="AG102" s="144"/>
      <c r="AH102" s="147"/>
      <c r="AI102" s="137"/>
      <c r="AJ102" s="138"/>
      <c r="AK102" s="138"/>
      <c r="AL102" s="147"/>
      <c r="AM102" s="137"/>
    </row>
    <row r="103" spans="1:39" s="136" customFormat="1" ht="151.5" customHeight="1" x14ac:dyDescent="0.25">
      <c r="A103" s="345">
        <f t="shared" ref="A103" si="191">1+A100</f>
        <v>33</v>
      </c>
      <c r="B103" s="428" t="s">
        <v>308</v>
      </c>
      <c r="C103" s="426" t="s">
        <v>355</v>
      </c>
      <c r="D103" s="426" t="s">
        <v>396</v>
      </c>
      <c r="E103" s="415" t="s">
        <v>120</v>
      </c>
      <c r="F103" s="415" t="s">
        <v>313</v>
      </c>
      <c r="G103" s="415" t="s">
        <v>314</v>
      </c>
      <c r="H103" s="431" t="s">
        <v>312</v>
      </c>
      <c r="I103" s="415" t="s">
        <v>332</v>
      </c>
      <c r="J103" s="413">
        <v>365</v>
      </c>
      <c r="K103" s="418" t="str">
        <f>IF(J103&lt;=0,"",IF(J103&lt;=2,"Muy Baja",IF(J103&lt;=24,"Baja",IF(J103&lt;=500,"Media",IF(J103&lt;=5000,"Alta","Muy Alta")))))</f>
        <v>Media</v>
      </c>
      <c r="L103" s="421">
        <f>IF(K103="","",IF(K103="Muy Baja",0.2,IF(K103="Baja",0.4,IF(K103="Media",0.6,IF(K103="Alta",0.8,IF(K103="Muy Alta",1,))))))</f>
        <v>0.6</v>
      </c>
      <c r="M103" s="424" t="s">
        <v>485</v>
      </c>
      <c r="N103" s="150" t="str">
        <f ca="1">IF(NOT(ISERROR(MATCH(M103,'Tabla Impacto'!$B$221:$B$223,0))),'Tabla Impacto'!$F$223&amp;"Por favor no seleccionar los criterios de impacto(Afectación Económica o presupuestal y Pérdida Reputacional)",M103)</f>
        <v xml:space="preserve"> El riesgo afecta la imagen de la entidad con efecto publicitario sostenido a nivel de sector administrativo, nivel departamental o municipal</v>
      </c>
      <c r="O103" s="418" t="str">
        <f ca="1">IF(OR(N103='Tabla Impacto'!$C$11,N103='Tabla Impacto'!$D$11),"Leve",IF(OR(N103='Tabla Impacto'!$C$12,N103='Tabla Impacto'!$D$12),"Menor",IF(OR(N103='Tabla Impacto'!$C$13,N103='Tabla Impacto'!$D$13),"Moderado",IF(OR(N103='Tabla Impacto'!$C$14,N103='Tabla Impacto'!$D$14),"Mayor",IF(OR(N103='Tabla Impacto'!$C$15,N103='Tabla Impacto'!$D$15),"Catastrófico","")))))</f>
        <v>Mayor</v>
      </c>
      <c r="P103" s="421">
        <f ca="1">IF(O103="","",IF(O103="Leve",0.2,IF(O103="Menor",0.4,IF(O103="Moderado",0.6,IF(O103="Mayor",0.8,IF(O103="Catastrófico",1,))))))</f>
        <v>0.8</v>
      </c>
      <c r="Q103" s="436" t="str">
        <f ca="1">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Alto</v>
      </c>
      <c r="R103" s="151">
        <v>1</v>
      </c>
      <c r="S103" s="147" t="s">
        <v>347</v>
      </c>
      <c r="T103" s="148" t="str">
        <f t="shared" ref="T103:T105" si="192">IF(OR(U103="Preventivo",U103="Detectivo"),"Probabilidad",IF(U103="Correctivo","Impacto",""))</f>
        <v>Probabilidad</v>
      </c>
      <c r="U103" s="152" t="s">
        <v>14</v>
      </c>
      <c r="V103" s="152" t="s">
        <v>9</v>
      </c>
      <c r="W103" s="153" t="str">
        <f t="shared" ref="W103:W104" si="193">IF(AND(U103="Preventivo",V103="Automático"),"50%",IF(AND(U103="Preventivo",V103="Manual"),"40%",IF(AND(U103="Detectivo",V103="Automático"),"40%",IF(AND(U103="Detectivo",V103="Manual"),"30%",IF(AND(U103="Correctivo",V103="Automático"),"35%",IF(AND(U103="Correctivo",V103="Manual"),"25%",""))))))</f>
        <v>40%</v>
      </c>
      <c r="X103" s="152" t="s">
        <v>19</v>
      </c>
      <c r="Y103" s="152" t="s">
        <v>22</v>
      </c>
      <c r="Z103" s="152" t="s">
        <v>110</v>
      </c>
      <c r="AA103" s="127">
        <f t="shared" ref="AA103" si="194">IFERROR(IF(T103="Probabilidad",(L103-(+L103*W103)),IF(T103="Impacto",L103,"")),"")</f>
        <v>0.36</v>
      </c>
      <c r="AB103" s="141" t="str">
        <f t="shared" ref="AB103:AB105" si="195">IFERROR(IF(AA103="","",IF(AA103&lt;=0.2,"Muy Baja",IF(AA103&lt;=0.4,"Baja",IF(AA103&lt;=0.6,"Media",IF(AA103&lt;=0.8,"Alta","Muy Alta"))))),"")</f>
        <v>Baja</v>
      </c>
      <c r="AC103" s="142">
        <f t="shared" ref="AC103:AC105" si="196">+AA103</f>
        <v>0.36</v>
      </c>
      <c r="AD103" s="141" t="str">
        <f t="shared" ref="AD103:AD105" ca="1" si="197">IFERROR(IF(AE103="","",IF(AE103&lt;=0.2,"Leve",IF(AE103&lt;=0.4,"Menor",IF(AE103&lt;=0.6,"Moderado",IF(AE103&lt;=0.8,"Mayor","Catastrófico"))))),"")</f>
        <v>Mayor</v>
      </c>
      <c r="AE103" s="142">
        <f t="shared" ref="AE103:AE105" ca="1" si="198">IFERROR(IF(T103="Impacto",(P103-(+P103*W103)),IF(T103="Probabilidad",P103,"")),"")</f>
        <v>0.8</v>
      </c>
      <c r="AF103" s="143" t="str">
        <f t="shared" ref="AF103:AF105" ca="1" si="199">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Alto</v>
      </c>
      <c r="AG103" s="144" t="s">
        <v>122</v>
      </c>
      <c r="AH103" s="154" t="s">
        <v>310</v>
      </c>
      <c r="AI103" s="155" t="s">
        <v>212</v>
      </c>
      <c r="AJ103" s="156" t="s">
        <v>199</v>
      </c>
      <c r="AK103" s="156" t="s">
        <v>199</v>
      </c>
      <c r="AL103" s="154" t="s">
        <v>398</v>
      </c>
      <c r="AM103" s="137"/>
    </row>
    <row r="104" spans="1:39" s="136" customFormat="1" ht="151.5" customHeight="1" x14ac:dyDescent="0.25">
      <c r="A104" s="345"/>
      <c r="B104" s="429"/>
      <c r="C104" s="433"/>
      <c r="D104" s="433"/>
      <c r="E104" s="416"/>
      <c r="F104" s="416"/>
      <c r="G104" s="416"/>
      <c r="H104" s="432"/>
      <c r="I104" s="416"/>
      <c r="J104" s="414"/>
      <c r="K104" s="419"/>
      <c r="L104" s="422"/>
      <c r="M104" s="425"/>
      <c r="N104" s="157"/>
      <c r="O104" s="419"/>
      <c r="P104" s="422"/>
      <c r="Q104" s="437"/>
      <c r="R104" s="151">
        <v>2</v>
      </c>
      <c r="S104" s="147" t="s">
        <v>342</v>
      </c>
      <c r="T104" s="148" t="str">
        <f t="shared" si="192"/>
        <v>Probabilidad</v>
      </c>
      <c r="U104" s="152" t="s">
        <v>15</v>
      </c>
      <c r="V104" s="152" t="s">
        <v>10</v>
      </c>
      <c r="W104" s="153" t="str">
        <f t="shared" si="193"/>
        <v>40%</v>
      </c>
      <c r="X104" s="152" t="s">
        <v>19</v>
      </c>
      <c r="Y104" s="152" t="s">
        <v>22</v>
      </c>
      <c r="Z104" s="152" t="s">
        <v>110</v>
      </c>
      <c r="AA104" s="127">
        <f>IFERROR(IF(T104="Probabilidad",(AA103-(+AA103*W104)),IF(T104="Impacto",L104,"")),"")</f>
        <v>0.216</v>
      </c>
      <c r="AB104" s="141" t="str">
        <f t="shared" si="195"/>
        <v>Baja</v>
      </c>
      <c r="AC104" s="142">
        <f t="shared" si="196"/>
        <v>0.216</v>
      </c>
      <c r="AD104" s="141" t="str">
        <f t="shared" si="197"/>
        <v>Mayor</v>
      </c>
      <c r="AE104" s="142">
        <v>0.8</v>
      </c>
      <c r="AF104" s="143" t="str">
        <f t="shared" si="199"/>
        <v>Alto</v>
      </c>
      <c r="AG104" s="144" t="s">
        <v>122</v>
      </c>
      <c r="AH104" s="158" t="s">
        <v>402</v>
      </c>
      <c r="AI104" s="155" t="s">
        <v>203</v>
      </c>
      <c r="AJ104" s="156" t="s">
        <v>199</v>
      </c>
      <c r="AK104" s="156" t="s">
        <v>199</v>
      </c>
      <c r="AL104" s="154" t="s">
        <v>403</v>
      </c>
      <c r="AM104" s="137"/>
    </row>
    <row r="105" spans="1:39" s="136" customFormat="1" ht="151.5" customHeight="1" x14ac:dyDescent="0.25">
      <c r="A105" s="345"/>
      <c r="B105" s="430"/>
      <c r="C105" s="433"/>
      <c r="D105" s="433"/>
      <c r="E105" s="416"/>
      <c r="F105" s="416"/>
      <c r="G105" s="416"/>
      <c r="H105" s="432"/>
      <c r="I105" s="416"/>
      <c r="J105" s="414"/>
      <c r="K105" s="420"/>
      <c r="L105" s="423"/>
      <c r="M105" s="425"/>
      <c r="N105" s="157"/>
      <c r="O105" s="420"/>
      <c r="P105" s="423"/>
      <c r="Q105" s="438"/>
      <c r="R105" s="151">
        <v>3</v>
      </c>
      <c r="S105" s="147"/>
      <c r="T105" s="148" t="str">
        <f t="shared" si="192"/>
        <v/>
      </c>
      <c r="U105" s="152"/>
      <c r="V105" s="152"/>
      <c r="W105" s="153"/>
      <c r="X105" s="152"/>
      <c r="Y105" s="152"/>
      <c r="Z105" s="152"/>
      <c r="AA105" s="127" t="str">
        <f>IFERROR(IF(T105="Probabilidad",(AA104-(+AA104*W105)),IF(T105="Impacto",L105,"")),"")</f>
        <v/>
      </c>
      <c r="AB105" s="141" t="str">
        <f t="shared" si="195"/>
        <v/>
      </c>
      <c r="AC105" s="142" t="str">
        <f t="shared" si="196"/>
        <v/>
      </c>
      <c r="AD105" s="141" t="str">
        <f t="shared" si="197"/>
        <v/>
      </c>
      <c r="AE105" s="142" t="str">
        <f t="shared" si="198"/>
        <v/>
      </c>
      <c r="AF105" s="143" t="str">
        <f t="shared" si="199"/>
        <v/>
      </c>
      <c r="AG105" s="144"/>
      <c r="AH105" s="147"/>
      <c r="AI105" s="137"/>
      <c r="AJ105" s="138"/>
      <c r="AK105" s="138"/>
      <c r="AL105" s="147"/>
      <c r="AM105" s="137"/>
    </row>
    <row r="106" spans="1:39" s="136" customFormat="1" ht="151.5" customHeight="1" x14ac:dyDescent="0.25">
      <c r="A106" s="345">
        <f t="shared" ref="A106" si="200">1+A103</f>
        <v>34</v>
      </c>
      <c r="B106" s="428" t="s">
        <v>315</v>
      </c>
      <c r="C106" s="426" t="s">
        <v>348</v>
      </c>
      <c r="D106" s="426" t="s">
        <v>404</v>
      </c>
      <c r="E106" s="415" t="s">
        <v>120</v>
      </c>
      <c r="F106" s="415" t="s">
        <v>459</v>
      </c>
      <c r="G106" s="415" t="s">
        <v>460</v>
      </c>
      <c r="H106" s="431" t="s">
        <v>405</v>
      </c>
      <c r="I106" s="415" t="s">
        <v>325</v>
      </c>
      <c r="J106" s="413">
        <v>35</v>
      </c>
      <c r="K106" s="418" t="str">
        <f>IF(J106&lt;=0,"",IF(J106&lt;=2,"Muy Baja",IF(J106&lt;=24,"Baja",IF(J106&lt;=500,"Media",IF(J106&lt;=5000,"Alta","Muy Alta")))))</f>
        <v>Media</v>
      </c>
      <c r="L106" s="421">
        <f>IF(K106="","",IF(K106="Muy Baja",0.2,IF(K106="Baja",0.4,IF(K106="Media",0.6,IF(K106="Alta",0.8,IF(K106="Muy Alta",1,))))))</f>
        <v>0.6</v>
      </c>
      <c r="M106" s="424" t="s">
        <v>483</v>
      </c>
      <c r="N106" s="150" t="str">
        <f ca="1">IF(NOT(ISERROR(MATCH(M106,'Tabla Impacto'!$B$221:$B$223,0))),'Tabla Impacto'!$F$223&amp;"Por favor no seleccionar los criterios de impacto(Afectación Económica o presupuestal y Pérdida Reputacional)",M106)</f>
        <v xml:space="preserve"> El riesgo afecta la imagen de la entidad internamente, de conocimiento general, nivel interno, de junta directiva y accionistas y/o de proveedores</v>
      </c>
      <c r="O106" s="418" t="str">
        <f ca="1">IF(OR(N106='Tabla Impacto'!$C$11,N106='Tabla Impacto'!$D$11),"Leve",IF(OR(N106='Tabla Impacto'!$C$12,N106='Tabla Impacto'!$D$12),"Menor",IF(OR(N106='Tabla Impacto'!$C$13,N106='Tabla Impacto'!$D$13),"Moderado",IF(OR(N106='Tabla Impacto'!$C$14,N106='Tabla Impacto'!$D$14),"Mayor",IF(OR(N106='Tabla Impacto'!$C$15,N106='Tabla Impacto'!$D$15),"Catastrófico","")))))</f>
        <v>Menor</v>
      </c>
      <c r="P106" s="421">
        <f ca="1">IF(O106="","",IF(O106="Leve",0.2,IF(O106="Menor",0.4,IF(O106="Moderado",0.6,IF(O106="Mayor",0.8,IF(O106="Catastrófico",1,))))))</f>
        <v>0.4</v>
      </c>
      <c r="Q106" s="436" t="str">
        <f ca="1">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51">
        <v>1</v>
      </c>
      <c r="S106" s="147" t="s">
        <v>333</v>
      </c>
      <c r="T106" s="148" t="str">
        <f t="shared" ref="T106:T117" si="201">IF(OR(U106="Preventivo",U106="Detectivo"),"Probabilidad",IF(U106="Correctivo","Impacto",""))</f>
        <v>Probabilidad</v>
      </c>
      <c r="U106" s="152" t="s">
        <v>14</v>
      </c>
      <c r="V106" s="152" t="s">
        <v>9</v>
      </c>
      <c r="W106" s="153" t="str">
        <f t="shared" ref="W106:W116" si="202">IF(AND(U106="Preventivo",V106="Automático"),"50%",IF(AND(U106="Preventivo",V106="Manual"),"40%",IF(AND(U106="Detectivo",V106="Automático"),"40%",IF(AND(U106="Detectivo",V106="Manual"),"30%",IF(AND(U106="Correctivo",V106="Automático"),"35%",IF(AND(U106="Correctivo",V106="Manual"),"25%",""))))))</f>
        <v>40%</v>
      </c>
      <c r="X106" s="152" t="s">
        <v>19</v>
      </c>
      <c r="Y106" s="152" t="s">
        <v>22</v>
      </c>
      <c r="Z106" s="152" t="s">
        <v>110</v>
      </c>
      <c r="AA106" s="127">
        <f t="shared" ref="AA106:AA115" si="203">IFERROR(IF(T106="Probabilidad",(L106-(+L106*W106)),IF(T106="Impacto",L106,"")),"")</f>
        <v>0.36</v>
      </c>
      <c r="AB106" s="141" t="str">
        <f t="shared" ref="AB106:AB116" si="204">IFERROR(IF(AA106="","",IF(AA106&lt;=0.2,"Muy Baja",IF(AA106&lt;=0.4,"Baja",IF(AA106&lt;=0.6,"Media",IF(AA106&lt;=0.8,"Alta","Muy Alta"))))),"")</f>
        <v>Baja</v>
      </c>
      <c r="AC106" s="142">
        <f t="shared" ref="AC106:AC116" si="205">+AA106</f>
        <v>0.36</v>
      </c>
      <c r="AD106" s="141" t="str">
        <f t="shared" ref="AD106:AD116" ca="1" si="206">IFERROR(IF(AE106="","",IF(AE106&lt;=0.2,"Leve",IF(AE106&lt;=0.4,"Menor",IF(AE106&lt;=0.6,"Moderado",IF(AE106&lt;=0.8,"Mayor","Catastrófico"))))),"")</f>
        <v>Menor</v>
      </c>
      <c r="AE106" s="142">
        <f t="shared" ref="AE106:AE116" ca="1" si="207">IFERROR(IF(T106="Impacto",(P106-(+P106*W106)),IF(T106="Probabilidad",P106,"")),"")</f>
        <v>0.4</v>
      </c>
      <c r="AF106" s="143" t="str">
        <f t="shared" ref="AF106:AF116" ca="1" si="208">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44" t="s">
        <v>122</v>
      </c>
      <c r="AH106" s="147" t="s">
        <v>505</v>
      </c>
      <c r="AI106" s="137" t="s">
        <v>258</v>
      </c>
      <c r="AJ106" s="138">
        <v>44563</v>
      </c>
      <c r="AK106" s="138" t="s">
        <v>366</v>
      </c>
      <c r="AL106" s="147" t="s">
        <v>406</v>
      </c>
      <c r="AM106" s="137"/>
    </row>
    <row r="107" spans="1:39" s="136" customFormat="1" ht="151.5" customHeight="1" x14ac:dyDescent="0.25">
      <c r="A107" s="345"/>
      <c r="B107" s="429"/>
      <c r="C107" s="427"/>
      <c r="D107" s="433"/>
      <c r="E107" s="416"/>
      <c r="F107" s="416"/>
      <c r="G107" s="416"/>
      <c r="H107" s="432"/>
      <c r="I107" s="416"/>
      <c r="J107" s="414"/>
      <c r="K107" s="419"/>
      <c r="L107" s="422"/>
      <c r="M107" s="425"/>
      <c r="N107" s="157"/>
      <c r="O107" s="419"/>
      <c r="P107" s="422"/>
      <c r="Q107" s="437"/>
      <c r="R107" s="151">
        <v>2</v>
      </c>
      <c r="S107" s="147" t="s">
        <v>343</v>
      </c>
      <c r="T107" s="148" t="str">
        <f t="shared" si="201"/>
        <v>Probabilidad</v>
      </c>
      <c r="U107" s="152" t="s">
        <v>15</v>
      </c>
      <c r="V107" s="152" t="s">
        <v>9</v>
      </c>
      <c r="W107" s="153" t="str">
        <f t="shared" si="202"/>
        <v>30%</v>
      </c>
      <c r="X107" s="152" t="s">
        <v>19</v>
      </c>
      <c r="Y107" s="152" t="s">
        <v>22</v>
      </c>
      <c r="Z107" s="152" t="s">
        <v>110</v>
      </c>
      <c r="AA107" s="127">
        <f>IFERROR(IF(T107="Probabilidad",(AA106-(+AA106*W107)),IF(T107="Impacto",L107,"")),"")</f>
        <v>0.252</v>
      </c>
      <c r="AB107" s="141" t="str">
        <f t="shared" si="204"/>
        <v>Baja</v>
      </c>
      <c r="AC107" s="142">
        <f t="shared" si="205"/>
        <v>0.252</v>
      </c>
      <c r="AD107" s="141" t="str">
        <f t="shared" si="206"/>
        <v>Menor</v>
      </c>
      <c r="AE107" s="142">
        <v>0.4</v>
      </c>
      <c r="AF107" s="143" t="str">
        <f t="shared" si="208"/>
        <v>Moderado</v>
      </c>
      <c r="AG107" s="144" t="s">
        <v>122</v>
      </c>
      <c r="AH107" s="147" t="s">
        <v>505</v>
      </c>
      <c r="AI107" s="137" t="s">
        <v>258</v>
      </c>
      <c r="AJ107" s="138">
        <v>44563</v>
      </c>
      <c r="AK107" s="138" t="s">
        <v>366</v>
      </c>
      <c r="AL107" s="147" t="s">
        <v>406</v>
      </c>
      <c r="AM107" s="137"/>
    </row>
    <row r="108" spans="1:39" s="136" customFormat="1" ht="151.5" customHeight="1" x14ac:dyDescent="0.25">
      <c r="A108" s="345"/>
      <c r="B108" s="430"/>
      <c r="C108" s="427"/>
      <c r="D108" s="433"/>
      <c r="E108" s="416"/>
      <c r="F108" s="416"/>
      <c r="G108" s="416"/>
      <c r="H108" s="432"/>
      <c r="I108" s="416"/>
      <c r="J108" s="414"/>
      <c r="K108" s="420"/>
      <c r="L108" s="423"/>
      <c r="M108" s="425"/>
      <c r="N108" s="157"/>
      <c r="O108" s="420"/>
      <c r="P108" s="423"/>
      <c r="Q108" s="438"/>
      <c r="R108" s="151">
        <v>3</v>
      </c>
      <c r="S108" s="147"/>
      <c r="T108" s="148" t="str">
        <f t="shared" si="201"/>
        <v/>
      </c>
      <c r="U108" s="152"/>
      <c r="V108" s="152"/>
      <c r="W108" s="153"/>
      <c r="X108" s="152"/>
      <c r="Y108" s="152"/>
      <c r="Z108" s="152"/>
      <c r="AA108" s="127" t="str">
        <f>IFERROR(IF(T108="Probabilidad",(AA107-(+AA107*W108)),IF(T108="Impacto",L108,"")),"")</f>
        <v/>
      </c>
      <c r="AB108" s="141" t="str">
        <f t="shared" si="204"/>
        <v/>
      </c>
      <c r="AC108" s="142" t="str">
        <f t="shared" si="205"/>
        <v/>
      </c>
      <c r="AD108" s="141" t="str">
        <f t="shared" si="206"/>
        <v/>
      </c>
      <c r="AE108" s="142" t="str">
        <f t="shared" si="207"/>
        <v/>
      </c>
      <c r="AF108" s="143" t="str">
        <f t="shared" si="208"/>
        <v/>
      </c>
      <c r="AG108" s="144"/>
      <c r="AH108" s="147"/>
      <c r="AI108" s="137"/>
      <c r="AJ108" s="138"/>
      <c r="AK108" s="138"/>
      <c r="AL108" s="147"/>
      <c r="AM108" s="137"/>
    </row>
    <row r="109" spans="1:39" s="136" customFormat="1" ht="151.5" customHeight="1" x14ac:dyDescent="0.25">
      <c r="A109" s="345">
        <f t="shared" ref="A109" si="209">1+A106</f>
        <v>35</v>
      </c>
      <c r="B109" s="428" t="s">
        <v>315</v>
      </c>
      <c r="C109" s="426" t="s">
        <v>348</v>
      </c>
      <c r="D109" s="426" t="s">
        <v>404</v>
      </c>
      <c r="E109" s="415" t="s">
        <v>120</v>
      </c>
      <c r="F109" s="415" t="s">
        <v>461</v>
      </c>
      <c r="G109" s="415" t="s">
        <v>462</v>
      </c>
      <c r="H109" s="431" t="s">
        <v>334</v>
      </c>
      <c r="I109" s="415" t="s">
        <v>325</v>
      </c>
      <c r="J109" s="413">
        <v>12</v>
      </c>
      <c r="K109" s="418" t="str">
        <f>IF(J109&lt;=0,"",IF(J109&lt;=2,"Muy Baja",IF(J109&lt;=24,"Baja",IF(J109&lt;=500,"Media",IF(J109&lt;=5000,"Alta","Muy Alta")))))</f>
        <v>Baja</v>
      </c>
      <c r="L109" s="421">
        <f>IF(K109="","",IF(K109="Muy Baja",0.2,IF(K109="Baja",0.4,IF(K109="Media",0.6,IF(K109="Alta",0.8,IF(K109="Muy Alta",1,))))))</f>
        <v>0.4</v>
      </c>
      <c r="M109" s="424" t="s">
        <v>483</v>
      </c>
      <c r="N109" s="150" t="str">
        <f ca="1">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418" t="str">
        <f ca="1">IF(OR(N109='Tabla Impacto'!$C$11,N109='Tabla Impacto'!$D$11),"Leve",IF(OR(N109='Tabla Impacto'!$C$12,N109='Tabla Impacto'!$D$12),"Menor",IF(OR(N109='Tabla Impacto'!$C$13,N109='Tabla Impacto'!$D$13),"Moderado",IF(OR(N109='Tabla Impacto'!$C$14,N109='Tabla Impacto'!$D$14),"Mayor",IF(OR(N109='Tabla Impacto'!$C$15,N109='Tabla Impacto'!$D$15),"Catastrófico","")))))</f>
        <v>Menor</v>
      </c>
      <c r="P109" s="421">
        <f ca="1">IF(O109="","",IF(O109="Leve",0.2,IF(O109="Menor",0.4,IF(O109="Moderado",0.6,IF(O109="Mayor",0.8,IF(O109="Catastrófico",1,))))))</f>
        <v>0.4</v>
      </c>
      <c r="Q109" s="436" t="str">
        <f ca="1">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51">
        <v>1</v>
      </c>
      <c r="S109" s="147" t="s">
        <v>506</v>
      </c>
      <c r="T109" s="148" t="str">
        <f t="shared" si="201"/>
        <v>Probabilidad</v>
      </c>
      <c r="U109" s="152" t="s">
        <v>14</v>
      </c>
      <c r="V109" s="152" t="s">
        <v>9</v>
      </c>
      <c r="W109" s="153" t="str">
        <f t="shared" si="202"/>
        <v>40%</v>
      </c>
      <c r="X109" s="152" t="s">
        <v>19</v>
      </c>
      <c r="Y109" s="152" t="s">
        <v>22</v>
      </c>
      <c r="Z109" s="152" t="s">
        <v>110</v>
      </c>
      <c r="AA109" s="127">
        <f t="shared" si="203"/>
        <v>0.24</v>
      </c>
      <c r="AB109" s="141" t="str">
        <f t="shared" si="204"/>
        <v>Baja</v>
      </c>
      <c r="AC109" s="142">
        <f t="shared" si="205"/>
        <v>0.24</v>
      </c>
      <c r="AD109" s="141" t="str">
        <f t="shared" ca="1" si="206"/>
        <v>Menor</v>
      </c>
      <c r="AE109" s="142">
        <f t="shared" ca="1" si="207"/>
        <v>0.4</v>
      </c>
      <c r="AF109" s="143" t="str">
        <f t="shared" ca="1" si="208"/>
        <v>Moderado</v>
      </c>
      <c r="AG109" s="144" t="s">
        <v>122</v>
      </c>
      <c r="AH109" s="147" t="s">
        <v>507</v>
      </c>
      <c r="AI109" s="137" t="s">
        <v>203</v>
      </c>
      <c r="AJ109" s="138">
        <v>44568</v>
      </c>
      <c r="AK109" s="138" t="s">
        <v>366</v>
      </c>
      <c r="AL109" s="147" t="s">
        <v>407</v>
      </c>
      <c r="AM109" s="137"/>
    </row>
    <row r="110" spans="1:39" s="136" customFormat="1" ht="151.5" customHeight="1" x14ac:dyDescent="0.25">
      <c r="A110" s="345"/>
      <c r="B110" s="429"/>
      <c r="C110" s="427"/>
      <c r="D110" s="433"/>
      <c r="E110" s="416"/>
      <c r="F110" s="416"/>
      <c r="G110" s="416"/>
      <c r="H110" s="432"/>
      <c r="I110" s="416"/>
      <c r="J110" s="414"/>
      <c r="K110" s="419"/>
      <c r="L110" s="422"/>
      <c r="M110" s="425"/>
      <c r="N110" s="157"/>
      <c r="O110" s="419"/>
      <c r="P110" s="422"/>
      <c r="Q110" s="437"/>
      <c r="R110" s="151">
        <v>2</v>
      </c>
      <c r="S110" s="147" t="s">
        <v>356</v>
      </c>
      <c r="T110" s="148" t="str">
        <f t="shared" si="201"/>
        <v>Probabilidad</v>
      </c>
      <c r="U110" s="152" t="s">
        <v>15</v>
      </c>
      <c r="V110" s="152" t="s">
        <v>9</v>
      </c>
      <c r="W110" s="153" t="str">
        <f t="shared" si="202"/>
        <v>30%</v>
      </c>
      <c r="X110" s="152" t="s">
        <v>19</v>
      </c>
      <c r="Y110" s="152" t="s">
        <v>22</v>
      </c>
      <c r="Z110" s="152" t="s">
        <v>110</v>
      </c>
      <c r="AA110" s="127">
        <f>IFERROR(IF(T110="Probabilidad",(AA109-(+AA109*W110)),IF(T110="Impacto",L110,"")),"")</f>
        <v>0.16799999999999998</v>
      </c>
      <c r="AB110" s="141" t="str">
        <f t="shared" si="204"/>
        <v>Muy Baja</v>
      </c>
      <c r="AC110" s="142">
        <f t="shared" si="205"/>
        <v>0.16799999999999998</v>
      </c>
      <c r="AD110" s="141" t="str">
        <f t="shared" si="206"/>
        <v>Menor</v>
      </c>
      <c r="AE110" s="142">
        <v>0.4</v>
      </c>
      <c r="AF110" s="143" t="str">
        <f t="shared" si="208"/>
        <v>Bajo</v>
      </c>
      <c r="AG110" s="144" t="s">
        <v>122</v>
      </c>
      <c r="AH110" s="147" t="s">
        <v>508</v>
      </c>
      <c r="AI110" s="137" t="s">
        <v>203</v>
      </c>
      <c r="AJ110" s="138">
        <v>44564</v>
      </c>
      <c r="AK110" s="138" t="s">
        <v>366</v>
      </c>
      <c r="AL110" s="147" t="s">
        <v>407</v>
      </c>
      <c r="AM110" s="137"/>
    </row>
    <row r="111" spans="1:39" s="136" customFormat="1" ht="151.5" customHeight="1" x14ac:dyDescent="0.25">
      <c r="A111" s="345"/>
      <c r="B111" s="430"/>
      <c r="C111" s="427"/>
      <c r="D111" s="433"/>
      <c r="E111" s="416"/>
      <c r="F111" s="416"/>
      <c r="G111" s="416"/>
      <c r="H111" s="432"/>
      <c r="I111" s="416"/>
      <c r="J111" s="414"/>
      <c r="K111" s="420"/>
      <c r="L111" s="423"/>
      <c r="M111" s="425"/>
      <c r="N111" s="157"/>
      <c r="O111" s="420"/>
      <c r="P111" s="423"/>
      <c r="Q111" s="438"/>
      <c r="R111" s="151">
        <v>3</v>
      </c>
      <c r="S111" s="147"/>
      <c r="T111" s="148" t="str">
        <f t="shared" si="201"/>
        <v/>
      </c>
      <c r="U111" s="152"/>
      <c r="V111" s="152"/>
      <c r="W111" s="153"/>
      <c r="X111" s="152"/>
      <c r="Y111" s="152"/>
      <c r="Z111" s="152"/>
      <c r="AA111" s="127" t="str">
        <f>IFERROR(IF(T111="Probabilidad",(AA110-(+AA110*W111)),IF(T111="Impacto",L111,"")),"")</f>
        <v/>
      </c>
      <c r="AB111" s="141" t="str">
        <f t="shared" si="204"/>
        <v/>
      </c>
      <c r="AC111" s="142" t="str">
        <f t="shared" si="205"/>
        <v/>
      </c>
      <c r="AD111" s="141" t="str">
        <f t="shared" si="206"/>
        <v/>
      </c>
      <c r="AE111" s="142" t="str">
        <f t="shared" si="207"/>
        <v/>
      </c>
      <c r="AF111" s="143" t="str">
        <f t="shared" si="208"/>
        <v/>
      </c>
      <c r="AG111" s="144"/>
      <c r="AH111" s="147"/>
      <c r="AI111" s="137"/>
      <c r="AJ111" s="138"/>
      <c r="AK111" s="138"/>
      <c r="AL111" s="147"/>
      <c r="AM111" s="137"/>
    </row>
    <row r="112" spans="1:39" s="136" customFormat="1" ht="151.5" customHeight="1" x14ac:dyDescent="0.25">
      <c r="A112" s="345">
        <f t="shared" ref="A112" si="210">1+A109</f>
        <v>36</v>
      </c>
      <c r="B112" s="410" t="s">
        <v>315</v>
      </c>
      <c r="C112" s="426" t="s">
        <v>348</v>
      </c>
      <c r="D112" s="426" t="s">
        <v>408</v>
      </c>
      <c r="E112" s="415" t="s">
        <v>120</v>
      </c>
      <c r="F112" s="415" t="s">
        <v>463</v>
      </c>
      <c r="G112" s="415" t="s">
        <v>533</v>
      </c>
      <c r="H112" s="431" t="s">
        <v>540</v>
      </c>
      <c r="I112" s="415" t="s">
        <v>115</v>
      </c>
      <c r="J112" s="413">
        <v>3000</v>
      </c>
      <c r="K112" s="418" t="str">
        <f>IF(J112&lt;=0,"",IF(J112&lt;=2,"Muy Baja",IF(J112&lt;=24,"Baja",IF(J112&lt;=500,"Media",IF(J112&lt;=5000,"Alta","Muy Alta")))))</f>
        <v>Alta</v>
      </c>
      <c r="L112" s="421">
        <f>IF(K112="","",IF(K112="Muy Baja",0.2,IF(K112="Baja",0.4,IF(K112="Media",0.6,IF(K112="Alta",0.8,IF(K112="Muy Alta",1,))))))</f>
        <v>0.8</v>
      </c>
      <c r="M112" s="424" t="s">
        <v>477</v>
      </c>
      <c r="N112" s="150" t="str">
        <f ca="1">IF(NOT(ISERROR(MATCH(M112,'Tabla Impacto'!$B$221:$B$223,0))),'Tabla Impacto'!$F$223&amp;"Por favor no seleccionar los criterios de impacto(Afectación Económica o presupuestal y Pérdida Reputacional)",M112)</f>
        <v xml:space="preserve"> Entre 50 y 100 SMLMV </v>
      </c>
      <c r="O112" s="418" t="str">
        <f ca="1">IF(OR(N112='Tabla Impacto'!$C$11,N112='Tabla Impacto'!$D$11),"Leve",IF(OR(N112='Tabla Impacto'!$C$12,N112='Tabla Impacto'!$D$12),"Menor",IF(OR(N112='Tabla Impacto'!$C$13,N112='Tabla Impacto'!$D$13),"Moderado",IF(OR(N112='Tabla Impacto'!$C$14,N112='Tabla Impacto'!$D$14),"Mayor",IF(OR(N112='Tabla Impacto'!$C$15,N112='Tabla Impacto'!$D$15),"Catastrófico","")))))</f>
        <v>Moderado</v>
      </c>
      <c r="P112" s="421">
        <f ca="1">IF(O112="","",IF(O112="Leve",0.2,IF(O112="Menor",0.4,IF(O112="Moderado",0.6,IF(O112="Mayor",0.8,IF(O112="Catastrófico",1,))))))</f>
        <v>0.6</v>
      </c>
      <c r="Q112" s="436" t="str">
        <f ca="1">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Alto</v>
      </c>
      <c r="R112" s="151">
        <v>1</v>
      </c>
      <c r="S112" s="147" t="s">
        <v>357</v>
      </c>
      <c r="T112" s="148" t="str">
        <f t="shared" si="201"/>
        <v>Probabilidad</v>
      </c>
      <c r="U112" s="152" t="s">
        <v>14</v>
      </c>
      <c r="V112" s="152" t="s">
        <v>9</v>
      </c>
      <c r="W112" s="153" t="str">
        <f t="shared" si="202"/>
        <v>40%</v>
      </c>
      <c r="X112" s="152" t="s">
        <v>19</v>
      </c>
      <c r="Y112" s="152" t="s">
        <v>22</v>
      </c>
      <c r="Z112" s="152" t="s">
        <v>110</v>
      </c>
      <c r="AA112" s="127">
        <f t="shared" si="203"/>
        <v>0.48</v>
      </c>
      <c r="AB112" s="141" t="str">
        <f t="shared" si="204"/>
        <v>Media</v>
      </c>
      <c r="AC112" s="142">
        <f t="shared" si="205"/>
        <v>0.48</v>
      </c>
      <c r="AD112" s="141" t="str">
        <f t="shared" ca="1" si="206"/>
        <v>Moderado</v>
      </c>
      <c r="AE112" s="142">
        <f t="shared" ca="1" si="207"/>
        <v>0.6</v>
      </c>
      <c r="AF112" s="143" t="str">
        <f t="shared" ca="1" si="208"/>
        <v>Moderado</v>
      </c>
      <c r="AG112" s="144" t="s">
        <v>122</v>
      </c>
      <c r="AH112" s="147" t="s">
        <v>509</v>
      </c>
      <c r="AI112" s="137" t="s">
        <v>203</v>
      </c>
      <c r="AJ112" s="138">
        <v>44564</v>
      </c>
      <c r="AK112" s="138" t="s">
        <v>366</v>
      </c>
      <c r="AL112" s="147" t="s">
        <v>406</v>
      </c>
      <c r="AM112" s="137"/>
    </row>
    <row r="113" spans="1:39" s="136" customFormat="1" ht="151.5" customHeight="1" x14ac:dyDescent="0.25">
      <c r="A113" s="345"/>
      <c r="B113" s="411"/>
      <c r="C113" s="427"/>
      <c r="D113" s="433"/>
      <c r="E113" s="416"/>
      <c r="F113" s="416"/>
      <c r="G113" s="416"/>
      <c r="H113" s="432"/>
      <c r="I113" s="416"/>
      <c r="J113" s="414"/>
      <c r="K113" s="419"/>
      <c r="L113" s="422"/>
      <c r="M113" s="425"/>
      <c r="N113" s="157"/>
      <c r="O113" s="419"/>
      <c r="P113" s="422"/>
      <c r="Q113" s="437"/>
      <c r="R113" s="151">
        <v>2</v>
      </c>
      <c r="S113" s="147" t="s">
        <v>409</v>
      </c>
      <c r="T113" s="148" t="str">
        <f t="shared" si="201"/>
        <v>Probabilidad</v>
      </c>
      <c r="U113" s="152" t="s">
        <v>14</v>
      </c>
      <c r="V113" s="152" t="s">
        <v>9</v>
      </c>
      <c r="W113" s="153" t="str">
        <f t="shared" si="202"/>
        <v>40%</v>
      </c>
      <c r="X113" s="152" t="s">
        <v>19</v>
      </c>
      <c r="Y113" s="152" t="s">
        <v>22</v>
      </c>
      <c r="Z113" s="152" t="s">
        <v>110</v>
      </c>
      <c r="AA113" s="127">
        <f>IFERROR(IF(T113="Probabilidad",(AA112-(+AA112*W113)),IF(T113="Impacto",L113,"")),"")</f>
        <v>0.28799999999999998</v>
      </c>
      <c r="AB113" s="141" t="str">
        <f t="shared" si="204"/>
        <v>Baja</v>
      </c>
      <c r="AC113" s="142">
        <f t="shared" si="205"/>
        <v>0.28799999999999998</v>
      </c>
      <c r="AD113" s="141" t="str">
        <f t="shared" si="206"/>
        <v>Menor</v>
      </c>
      <c r="AE113" s="142">
        <v>0.4</v>
      </c>
      <c r="AF113" s="143" t="str">
        <f t="shared" si="208"/>
        <v>Moderado</v>
      </c>
      <c r="AG113" s="144" t="s">
        <v>122</v>
      </c>
      <c r="AH113" s="147" t="s">
        <v>509</v>
      </c>
      <c r="AI113" s="137" t="s">
        <v>203</v>
      </c>
      <c r="AJ113" s="138">
        <v>44564</v>
      </c>
      <c r="AK113" s="138" t="s">
        <v>366</v>
      </c>
      <c r="AL113" s="147" t="s">
        <v>406</v>
      </c>
      <c r="AM113" s="137"/>
    </row>
    <row r="114" spans="1:39" s="136" customFormat="1" ht="151.5" customHeight="1" x14ac:dyDescent="0.25">
      <c r="A114" s="345"/>
      <c r="B114" s="412"/>
      <c r="C114" s="427"/>
      <c r="D114" s="433"/>
      <c r="E114" s="416"/>
      <c r="F114" s="416"/>
      <c r="G114" s="416"/>
      <c r="H114" s="432"/>
      <c r="I114" s="416"/>
      <c r="J114" s="414"/>
      <c r="K114" s="420"/>
      <c r="L114" s="423"/>
      <c r="M114" s="425"/>
      <c r="N114" s="157"/>
      <c r="O114" s="420"/>
      <c r="P114" s="423"/>
      <c r="Q114" s="438"/>
      <c r="R114" s="151">
        <v>3</v>
      </c>
      <c r="S114" s="147" t="s">
        <v>358</v>
      </c>
      <c r="T114" s="148" t="str">
        <f t="shared" si="201"/>
        <v>Probabilidad</v>
      </c>
      <c r="U114" s="152" t="s">
        <v>14</v>
      </c>
      <c r="V114" s="152" t="s">
        <v>9</v>
      </c>
      <c r="W114" s="153" t="str">
        <f t="shared" si="202"/>
        <v>40%</v>
      </c>
      <c r="X114" s="152" t="s">
        <v>19</v>
      </c>
      <c r="Y114" s="152" t="s">
        <v>22</v>
      </c>
      <c r="Z114" s="152" t="s">
        <v>110</v>
      </c>
      <c r="AA114" s="127">
        <f>IFERROR(IF(T114="Probabilidad",(AA113-(+A113*W114)),IF(T114="Impacto",L114,"")),"")</f>
        <v>0.28799999999999998</v>
      </c>
      <c r="AB114" s="141" t="str">
        <f t="shared" si="204"/>
        <v>Baja</v>
      </c>
      <c r="AC114" s="142">
        <f t="shared" si="205"/>
        <v>0.28799999999999998</v>
      </c>
      <c r="AD114" s="141" t="str">
        <f t="shared" si="206"/>
        <v>Menor</v>
      </c>
      <c r="AE114" s="142">
        <v>0.4</v>
      </c>
      <c r="AF114" s="143" t="str">
        <f t="shared" si="208"/>
        <v>Moderado</v>
      </c>
      <c r="AG114" s="144" t="s">
        <v>122</v>
      </c>
      <c r="AH114" s="147" t="s">
        <v>509</v>
      </c>
      <c r="AI114" s="137" t="s">
        <v>203</v>
      </c>
      <c r="AJ114" s="138">
        <v>44564</v>
      </c>
      <c r="AK114" s="138" t="s">
        <v>366</v>
      </c>
      <c r="AL114" s="147" t="s">
        <v>406</v>
      </c>
      <c r="AM114" s="137"/>
    </row>
    <row r="115" spans="1:39" s="136" customFormat="1" ht="151.5" customHeight="1" x14ac:dyDescent="0.25">
      <c r="A115" s="345">
        <f t="shared" ref="A115" si="211">1+A112</f>
        <v>37</v>
      </c>
      <c r="B115" s="428" t="s">
        <v>410</v>
      </c>
      <c r="C115" s="435" t="s">
        <v>411</v>
      </c>
      <c r="D115" s="426" t="s">
        <v>412</v>
      </c>
      <c r="E115" s="415" t="s">
        <v>120</v>
      </c>
      <c r="F115" s="434" t="s">
        <v>490</v>
      </c>
      <c r="G115" s="434" t="s">
        <v>413</v>
      </c>
      <c r="H115" s="431" t="s">
        <v>491</v>
      </c>
      <c r="I115" s="415" t="s">
        <v>325</v>
      </c>
      <c r="J115" s="413">
        <v>49</v>
      </c>
      <c r="K115" s="418" t="str">
        <f>IF(J115&lt;=0,"",IF(J115&lt;=2,"Muy Baja",IF(J115&lt;=24,"Baja",IF(J115&lt;=500,"Media",IF(J115&lt;=5000,"Alta","Muy Alta")))))</f>
        <v>Media</v>
      </c>
      <c r="L115" s="421">
        <f>IF(K115="","",IF(K115="Muy Baja",0.2,IF(K115="Baja",0.4,IF(K115="Media",0.6,IF(K115="Alta",0.8,IF(K115="Muy Alta",1,))))))</f>
        <v>0.6</v>
      </c>
      <c r="M115" s="424" t="s">
        <v>478</v>
      </c>
      <c r="N115" s="150" t="str">
        <f ca="1">IF(NOT(ISERROR(MATCH(M115,'Tabla Impacto'!$B$221:$B$223,0))),'Tabla Impacto'!$F$223&amp;"Por favor no seleccionar los criterios de impacto(Afectación Económica o presupuestal y Pérdida Reputacional)",M115)</f>
        <v xml:space="preserve"> El riesgo afecta la imagen de la entidad con algunos usuarios de relevancia frente al logro de los objetivos</v>
      </c>
      <c r="O115" s="418" t="str">
        <f ca="1">IF(OR(N115='Tabla Impacto'!$C$11,N115='Tabla Impacto'!$D$11),"Leve",IF(OR(N115='Tabla Impacto'!$C$12,N115='Tabla Impacto'!$D$12),"Menor",IF(OR(N115='Tabla Impacto'!$C$13,N115='Tabla Impacto'!$D$13),"Moderado",IF(OR(N115='Tabla Impacto'!$C$14,N115='Tabla Impacto'!$D$14),"Mayor",IF(OR(N115='Tabla Impacto'!$C$15,N115='Tabla Impacto'!$D$15),"Catastrófico","")))))</f>
        <v>Moderado</v>
      </c>
      <c r="P115" s="421">
        <f ca="1">IF(O115="","",IF(O115="Leve",0.2,IF(O115="Menor",0.4,IF(O115="Moderado",0.6,IF(O115="Mayor",0.8,IF(O115="Catastrófico",1,))))))</f>
        <v>0.6</v>
      </c>
      <c r="Q115" s="436" t="str">
        <f ca="1">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51">
        <v>1</v>
      </c>
      <c r="S115" s="159" t="s">
        <v>492</v>
      </c>
      <c r="T115" s="148" t="str">
        <f t="shared" si="201"/>
        <v>Probabilidad</v>
      </c>
      <c r="U115" s="152" t="s">
        <v>14</v>
      </c>
      <c r="V115" s="152" t="s">
        <v>9</v>
      </c>
      <c r="W115" s="153" t="str">
        <f t="shared" si="202"/>
        <v>40%</v>
      </c>
      <c r="X115" s="152" t="s">
        <v>19</v>
      </c>
      <c r="Y115" s="152" t="s">
        <v>22</v>
      </c>
      <c r="Z115" s="152" t="s">
        <v>110</v>
      </c>
      <c r="AA115" s="127">
        <f t="shared" si="203"/>
        <v>0.36</v>
      </c>
      <c r="AB115" s="141" t="str">
        <f t="shared" si="204"/>
        <v>Baja</v>
      </c>
      <c r="AC115" s="142">
        <f t="shared" si="205"/>
        <v>0.36</v>
      </c>
      <c r="AD115" s="141" t="str">
        <f t="shared" ca="1" si="206"/>
        <v>Moderado</v>
      </c>
      <c r="AE115" s="142">
        <f t="shared" ca="1" si="207"/>
        <v>0.6</v>
      </c>
      <c r="AF115" s="143" t="str">
        <f t="shared" ca="1" si="208"/>
        <v>Moderado</v>
      </c>
      <c r="AG115" s="144" t="s">
        <v>122</v>
      </c>
      <c r="AH115" s="160" t="s">
        <v>415</v>
      </c>
      <c r="AI115" s="139" t="s">
        <v>414</v>
      </c>
      <c r="AJ115" s="138" t="s">
        <v>196</v>
      </c>
      <c r="AK115" s="138" t="s">
        <v>416</v>
      </c>
      <c r="AL115" s="145" t="s">
        <v>539</v>
      </c>
      <c r="AM115" s="137"/>
    </row>
    <row r="116" spans="1:39" s="136" customFormat="1" ht="151.5" customHeight="1" x14ac:dyDescent="0.25">
      <c r="A116" s="345"/>
      <c r="B116" s="429"/>
      <c r="C116" s="433"/>
      <c r="D116" s="433"/>
      <c r="E116" s="416"/>
      <c r="F116" s="416"/>
      <c r="G116" s="416"/>
      <c r="H116" s="432"/>
      <c r="I116" s="416"/>
      <c r="J116" s="414"/>
      <c r="K116" s="419"/>
      <c r="L116" s="422"/>
      <c r="M116" s="425"/>
      <c r="N116" s="157"/>
      <c r="O116" s="419"/>
      <c r="P116" s="422"/>
      <c r="Q116" s="437"/>
      <c r="R116" s="151">
        <v>2</v>
      </c>
      <c r="S116" s="161" t="s">
        <v>514</v>
      </c>
      <c r="T116" s="148" t="str">
        <f t="shared" si="201"/>
        <v>Probabilidad</v>
      </c>
      <c r="U116" s="152" t="s">
        <v>15</v>
      </c>
      <c r="V116" s="152" t="s">
        <v>9</v>
      </c>
      <c r="W116" s="153" t="str">
        <f t="shared" si="202"/>
        <v>30%</v>
      </c>
      <c r="X116" s="152" t="s">
        <v>19</v>
      </c>
      <c r="Y116" s="152" t="s">
        <v>23</v>
      </c>
      <c r="Z116" s="152" t="s">
        <v>110</v>
      </c>
      <c r="AA116" s="127">
        <f>IFERROR(IF(T116="Probabilidad",(AA115-(+AA115*W116)),IF(T116="Impacto",L116,"")),"")</f>
        <v>0.252</v>
      </c>
      <c r="AB116" s="141" t="str">
        <f t="shared" si="204"/>
        <v>Baja</v>
      </c>
      <c r="AC116" s="142">
        <f t="shared" si="205"/>
        <v>0.252</v>
      </c>
      <c r="AD116" s="141" t="str">
        <f t="shared" si="206"/>
        <v>Leve</v>
      </c>
      <c r="AE116" s="142">
        <f t="shared" si="207"/>
        <v>0</v>
      </c>
      <c r="AF116" s="143" t="str">
        <f t="shared" si="208"/>
        <v>Bajo</v>
      </c>
      <c r="AG116" s="144" t="s">
        <v>122</v>
      </c>
      <c r="AH116" s="194" t="s">
        <v>493</v>
      </c>
      <c r="AI116" s="162" t="s">
        <v>203</v>
      </c>
      <c r="AJ116" s="138" t="s">
        <v>196</v>
      </c>
      <c r="AK116" s="138" t="s">
        <v>196</v>
      </c>
      <c r="AL116" s="160" t="s">
        <v>417</v>
      </c>
      <c r="AM116" s="137"/>
    </row>
    <row r="117" spans="1:39" s="136" customFormat="1" ht="151.5" customHeight="1" x14ac:dyDescent="0.25">
      <c r="A117" s="345"/>
      <c r="B117" s="430"/>
      <c r="C117" s="433"/>
      <c r="D117" s="433"/>
      <c r="E117" s="416"/>
      <c r="F117" s="416"/>
      <c r="G117" s="416"/>
      <c r="H117" s="432"/>
      <c r="I117" s="416"/>
      <c r="J117" s="414"/>
      <c r="K117" s="420"/>
      <c r="L117" s="423"/>
      <c r="M117" s="425"/>
      <c r="N117" s="157"/>
      <c r="O117" s="420"/>
      <c r="P117" s="423"/>
      <c r="Q117" s="438"/>
      <c r="R117" s="151">
        <v>3</v>
      </c>
      <c r="S117" s="147"/>
      <c r="T117" s="148" t="str">
        <f t="shared" si="201"/>
        <v/>
      </c>
      <c r="U117" s="152"/>
      <c r="V117" s="152"/>
      <c r="W117" s="153"/>
      <c r="X117" s="152"/>
      <c r="Y117" s="152"/>
      <c r="Z117" s="152"/>
      <c r="AA117" s="127"/>
      <c r="AB117" s="141"/>
      <c r="AC117" s="142"/>
      <c r="AD117" s="141"/>
      <c r="AE117" s="142"/>
      <c r="AF117" s="143"/>
      <c r="AG117" s="144"/>
      <c r="AH117" s="147"/>
      <c r="AI117" s="137"/>
      <c r="AJ117" s="138"/>
      <c r="AK117" s="138"/>
      <c r="AL117" s="147"/>
      <c r="AM117" s="137"/>
    </row>
    <row r="118" spans="1:39" s="136" customFormat="1" ht="151.5" customHeight="1" x14ac:dyDescent="0.25">
      <c r="A118" s="345">
        <f t="shared" ref="A118" si="212">1+A115</f>
        <v>38</v>
      </c>
      <c r="B118" s="428" t="s">
        <v>410</v>
      </c>
      <c r="C118" s="435" t="s">
        <v>411</v>
      </c>
      <c r="D118" s="426" t="s">
        <v>412</v>
      </c>
      <c r="E118" s="415" t="s">
        <v>120</v>
      </c>
      <c r="F118" s="434" t="s">
        <v>494</v>
      </c>
      <c r="G118" s="434" t="s">
        <v>495</v>
      </c>
      <c r="H118" s="431" t="s">
        <v>496</v>
      </c>
      <c r="I118" s="415" t="s">
        <v>325</v>
      </c>
      <c r="J118" s="413">
        <v>60</v>
      </c>
      <c r="K118" s="418" t="str">
        <f>IF(J118&lt;=0,"",IF(J118&lt;=2,"Muy Baja",IF(J118&lt;=24,"Baja",IF(J118&lt;=500,"Media",IF(J118&lt;=5000,"Alta","Muy Alta")))))</f>
        <v>Media</v>
      </c>
      <c r="L118" s="421">
        <f>IF(K118="","",IF(K118="Muy Baja",0.2,IF(K118="Baja",0.4,IF(K118="Media",0.6,IF(K118="Alta",0.8,IF(K118="Muy Alta",1,))))))</f>
        <v>0.6</v>
      </c>
      <c r="M118" s="424" t="s">
        <v>478</v>
      </c>
      <c r="N118" s="150" t="str">
        <f ca="1">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418" t="str">
        <f ca="1">IF(OR(N118='Tabla Impacto'!$C$11,N118='Tabla Impacto'!$D$11),"Leve",IF(OR(N118='Tabla Impacto'!$C$12,N118='Tabla Impacto'!$D$12),"Menor",IF(OR(N118='Tabla Impacto'!$C$13,N118='Tabla Impacto'!$D$13),"Moderado",IF(OR(N118='Tabla Impacto'!$C$14,N118='Tabla Impacto'!$D$14),"Mayor",IF(OR(N118='Tabla Impacto'!$C$15,N118='Tabla Impacto'!$D$15),"Catastrófico","")))))</f>
        <v>Moderado</v>
      </c>
      <c r="P118" s="421">
        <f ca="1">IF(O118="","",IF(O118="Leve",0.2,IF(O118="Menor",0.4,IF(O118="Moderado",0.6,IF(O118="Mayor",0.8,IF(O118="Catastrófico",1,))))))</f>
        <v>0.6</v>
      </c>
      <c r="Q118" s="436" t="str">
        <f ca="1">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51">
        <v>1</v>
      </c>
      <c r="S118" s="147" t="s">
        <v>503</v>
      </c>
      <c r="T118" s="148" t="str">
        <f t="shared" ref="T118:T147" si="213">IF(OR(U118="Preventivo",U118="Detectivo"),"Probabilidad",IF(U118="Correctivo","Impacto",""))</f>
        <v>Probabilidad</v>
      </c>
      <c r="U118" s="152" t="s">
        <v>15</v>
      </c>
      <c r="V118" s="152" t="s">
        <v>9</v>
      </c>
      <c r="W118" s="153" t="str">
        <f t="shared" ref="W118:W147" si="214">IF(AND(U118="Preventivo",V118="Automático"),"50%",IF(AND(U118="Preventivo",V118="Manual"),"40%",IF(AND(U118="Detectivo",V118="Automático"),"40%",IF(AND(U118="Detectivo",V118="Manual"),"30%",IF(AND(U118="Correctivo",V118="Automático"),"35%",IF(AND(U118="Correctivo",V118="Manual"),"25%",""))))))</f>
        <v>30%</v>
      </c>
      <c r="X118" s="152" t="s">
        <v>20</v>
      </c>
      <c r="Y118" s="152" t="s">
        <v>23</v>
      </c>
      <c r="Z118" s="152" t="s">
        <v>111</v>
      </c>
      <c r="AA118" s="127">
        <f t="shared" ref="AA118:AA147" si="215">IFERROR(IF(T118="Probabilidad",(L118-(+L118*W118)),IF(T118="Impacto",L118,"")),"")</f>
        <v>0.42</v>
      </c>
      <c r="AB118" s="141" t="str">
        <f t="shared" ref="AB118:AB147" si="216">IFERROR(IF(AA118="","",IF(AA118&lt;=0.2,"Muy Baja",IF(AA118&lt;=0.4,"Baja",IF(AA118&lt;=0.6,"Media",IF(AA118&lt;=0.8,"Alta","Muy Alta"))))),"")</f>
        <v>Media</v>
      </c>
      <c r="AC118" s="142">
        <f t="shared" ref="AC118:AC147" si="217">+AA118</f>
        <v>0.42</v>
      </c>
      <c r="AD118" s="141" t="str">
        <f t="shared" ref="AD118:AD147" ca="1" si="218">IFERROR(IF(AE118="","",IF(AE118&lt;=0.2,"Leve",IF(AE118&lt;=0.4,"Menor",IF(AE118&lt;=0.6,"Moderado",IF(AE118&lt;=0.8,"Mayor","Catastrófico"))))),"")</f>
        <v>Moderado</v>
      </c>
      <c r="AE118" s="142">
        <f t="shared" ref="AE118:AE147" ca="1" si="219">IFERROR(IF(T118="Impacto",(P118-(+P118*W118)),IF(T118="Probabilidad",P118,"")),"")</f>
        <v>0.6</v>
      </c>
      <c r="AF118" s="143" t="str">
        <f t="shared" ref="AF118:AF147" ca="1" si="220">IFERROR(IF(OR(AND(AB118="Muy Baja",AD118="Leve"),AND(AB118="Muy Baja",AD118="Menor"),AND(AB118="Baja",AD118="Leve")),"Bajo",IF(OR(AND(AB118="Muy baja",AD118="Moderado"),AND(AB118="Baja",AD118="Menor"),AND(AB118="Baja",AD118="Moderado"),AND(AB118="Media",AD118="Leve"),AND(AB118="Media",AD118="Menor"),AND(AB118="Media",AD118="Moderado"),AND(AB118="Alta",AD118="Leve"),AND(AB118="Alta",AD118="Menor")),"Moderado",IF(OR(AND(AB118="Muy Baja",AD118="Mayor"),AND(AB118="Baja",AD118="Mayor"),AND(AB118="Media",AD118="Mayor"),AND(AB118="Alta",AD118="Moderado"),AND(AB118="Alta",AD118="Mayor"),AND(AB118="Muy Alta",AD118="Leve"),AND(AB118="Muy Alta",AD118="Menor"),AND(AB118="Muy Alta",AD118="Moderado"),AND(AB118="Muy Alta",AD118="Mayor")),"Alto",IF(OR(AND(AB118="Muy Baja",AD118="Catastrófico"),AND(AB118="Baja",AD118="Catastrófico"),AND(AB118="Media",AD118="Catastrófico"),AND(AB118="Alta",AD118="Catastrófico"),AND(AB118="Muy Alta",AD118="Catastrófico")),"Extremo","")))),"")</f>
        <v>Moderado</v>
      </c>
      <c r="AG118" s="144" t="s">
        <v>122</v>
      </c>
      <c r="AH118" s="147" t="s">
        <v>497</v>
      </c>
      <c r="AI118" s="137" t="s">
        <v>414</v>
      </c>
      <c r="AJ118" s="138" t="s">
        <v>196</v>
      </c>
      <c r="AK118" s="138" t="s">
        <v>196</v>
      </c>
      <c r="AL118" s="147" t="s">
        <v>418</v>
      </c>
      <c r="AM118" s="137"/>
    </row>
    <row r="119" spans="1:39" s="136" customFormat="1" ht="151.5" customHeight="1" x14ac:dyDescent="0.25">
      <c r="A119" s="345"/>
      <c r="B119" s="429"/>
      <c r="C119" s="433"/>
      <c r="D119" s="433"/>
      <c r="E119" s="416"/>
      <c r="F119" s="416"/>
      <c r="G119" s="416"/>
      <c r="H119" s="432"/>
      <c r="I119" s="416"/>
      <c r="J119" s="414"/>
      <c r="K119" s="419"/>
      <c r="L119" s="422"/>
      <c r="M119" s="425"/>
      <c r="N119" s="157"/>
      <c r="O119" s="419"/>
      <c r="P119" s="422"/>
      <c r="Q119" s="437"/>
      <c r="R119" s="151">
        <v>2</v>
      </c>
      <c r="S119" s="147"/>
      <c r="T119" s="148" t="str">
        <f t="shared" si="213"/>
        <v/>
      </c>
      <c r="U119" s="152"/>
      <c r="V119" s="152"/>
      <c r="W119" s="153"/>
      <c r="X119" s="152"/>
      <c r="Y119" s="152"/>
      <c r="Z119" s="152"/>
      <c r="AA119" s="127" t="str">
        <f>IFERROR(IF(T119="Probabilidad",(AA118-(+AA118*W119)),IF(T119="Impacto",L119,"")),"")</f>
        <v/>
      </c>
      <c r="AB119" s="141" t="str">
        <f t="shared" si="216"/>
        <v/>
      </c>
      <c r="AC119" s="142" t="str">
        <f t="shared" si="217"/>
        <v/>
      </c>
      <c r="AD119" s="141" t="str">
        <f t="shared" si="218"/>
        <v/>
      </c>
      <c r="AE119" s="142" t="str">
        <f t="shared" si="219"/>
        <v/>
      </c>
      <c r="AF119" s="143" t="str">
        <f t="shared" si="220"/>
        <v/>
      </c>
      <c r="AG119" s="144"/>
      <c r="AH119" s="92"/>
      <c r="AI119" s="117"/>
      <c r="AJ119" s="116"/>
      <c r="AK119" s="116"/>
      <c r="AL119" s="92"/>
      <c r="AM119" s="137"/>
    </row>
    <row r="120" spans="1:39" s="136" customFormat="1" ht="151.5" customHeight="1" x14ac:dyDescent="0.25">
      <c r="A120" s="345"/>
      <c r="B120" s="430"/>
      <c r="C120" s="433"/>
      <c r="D120" s="433"/>
      <c r="E120" s="416"/>
      <c r="F120" s="416"/>
      <c r="G120" s="416"/>
      <c r="H120" s="432"/>
      <c r="I120" s="416"/>
      <c r="J120" s="414"/>
      <c r="K120" s="420"/>
      <c r="L120" s="423"/>
      <c r="M120" s="425"/>
      <c r="N120" s="157"/>
      <c r="O120" s="420"/>
      <c r="P120" s="423"/>
      <c r="Q120" s="438"/>
      <c r="R120" s="151">
        <v>3</v>
      </c>
      <c r="S120" s="147"/>
      <c r="T120" s="148" t="str">
        <f t="shared" si="213"/>
        <v/>
      </c>
      <c r="U120" s="152"/>
      <c r="V120" s="152"/>
      <c r="W120" s="153"/>
      <c r="X120" s="152"/>
      <c r="Y120" s="152"/>
      <c r="Z120" s="152"/>
      <c r="AA120" s="127" t="str">
        <f>IFERROR(IF(T120="Probabilidad",(AA119-(+AA119*W120)),IF(T120="Impacto",L120,"")),"")</f>
        <v/>
      </c>
      <c r="AB120" s="141" t="str">
        <f t="shared" si="216"/>
        <v/>
      </c>
      <c r="AC120" s="142" t="str">
        <f t="shared" si="217"/>
        <v/>
      </c>
      <c r="AD120" s="141" t="str">
        <f t="shared" si="218"/>
        <v/>
      </c>
      <c r="AE120" s="142" t="str">
        <f t="shared" si="219"/>
        <v/>
      </c>
      <c r="AF120" s="143" t="str">
        <f t="shared" si="220"/>
        <v/>
      </c>
      <c r="AG120" s="144"/>
      <c r="AH120" s="147"/>
      <c r="AI120" s="137"/>
      <c r="AJ120" s="138"/>
      <c r="AK120" s="138"/>
      <c r="AL120" s="147"/>
      <c r="AM120" s="137"/>
    </row>
    <row r="121" spans="1:39" s="136" customFormat="1" ht="151.5" customHeight="1" x14ac:dyDescent="0.25">
      <c r="A121" s="345">
        <f t="shared" ref="A121" si="221">1+A118</f>
        <v>39</v>
      </c>
      <c r="B121" s="428" t="s">
        <v>410</v>
      </c>
      <c r="C121" s="435" t="s">
        <v>411</v>
      </c>
      <c r="D121" s="426" t="s">
        <v>412</v>
      </c>
      <c r="E121" s="415" t="s">
        <v>120</v>
      </c>
      <c r="F121" s="434" t="s">
        <v>419</v>
      </c>
      <c r="G121" s="415" t="s">
        <v>487</v>
      </c>
      <c r="H121" s="444" t="s">
        <v>488</v>
      </c>
      <c r="I121" s="415" t="s">
        <v>116</v>
      </c>
      <c r="J121" s="413">
        <v>13</v>
      </c>
      <c r="K121" s="418" t="str">
        <f>IF(J121&lt;=0,"",IF(J121&lt;=2,"Muy Baja",IF(J121&lt;=24,"Baja",IF(J121&lt;=500,"Media",IF(J121&lt;=5000,"Alta","Muy Alta")))))</f>
        <v>Baja</v>
      </c>
      <c r="L121" s="421">
        <f>IF(K121="","",IF(K121="Muy Baja",0.2,IF(K121="Baja",0.4,IF(K121="Media",0.6,IF(K121="Alta",0.8,IF(K121="Muy Alta",1,))))))</f>
        <v>0.4</v>
      </c>
      <c r="M121" s="424" t="s">
        <v>478</v>
      </c>
      <c r="N121" s="150" t="str">
        <f ca="1">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418" t="str">
        <f ca="1">IF(OR(N121='Tabla Impacto'!$C$11,N121='Tabla Impacto'!$D$11),"Leve",IF(OR(N121='Tabla Impacto'!$C$12,N121='Tabla Impacto'!$D$12),"Menor",IF(OR(N121='Tabla Impacto'!$C$13,N121='Tabla Impacto'!$D$13),"Moderado",IF(OR(N121='Tabla Impacto'!$C$14,N121='Tabla Impacto'!$D$14),"Mayor",IF(OR(N121='Tabla Impacto'!$C$15,N121='Tabla Impacto'!$D$15),"Catastrófico","")))))</f>
        <v>Moderado</v>
      </c>
      <c r="P121" s="421">
        <f ca="1">IF(O121="","",IF(O121="Leve",0.2,IF(O121="Menor",0.4,IF(O121="Moderado",0.6,IF(O121="Mayor",0.8,IF(O121="Catastrófico",1,))))))</f>
        <v>0.6</v>
      </c>
      <c r="Q121" s="436" t="str">
        <f ca="1">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51">
        <v>1</v>
      </c>
      <c r="S121" s="163" t="s">
        <v>498</v>
      </c>
      <c r="T121" s="148" t="str">
        <f t="shared" si="213"/>
        <v>Probabilidad</v>
      </c>
      <c r="U121" s="152" t="s">
        <v>15</v>
      </c>
      <c r="V121" s="152" t="s">
        <v>9</v>
      </c>
      <c r="W121" s="153" t="str">
        <f t="shared" si="214"/>
        <v>30%</v>
      </c>
      <c r="X121" s="152" t="s">
        <v>20</v>
      </c>
      <c r="Y121" s="152" t="s">
        <v>22</v>
      </c>
      <c r="Z121" s="152" t="s">
        <v>110</v>
      </c>
      <c r="AA121" s="127">
        <f t="shared" si="215"/>
        <v>0.28000000000000003</v>
      </c>
      <c r="AB121" s="141" t="str">
        <f t="shared" si="216"/>
        <v>Baja</v>
      </c>
      <c r="AC121" s="142">
        <f t="shared" si="217"/>
        <v>0.28000000000000003</v>
      </c>
      <c r="AD121" s="141" t="str">
        <f t="shared" ca="1" si="218"/>
        <v>Moderado</v>
      </c>
      <c r="AE121" s="142">
        <f t="shared" ca="1" si="219"/>
        <v>0.6</v>
      </c>
      <c r="AF121" s="143" t="str">
        <f t="shared" ca="1" si="220"/>
        <v>Moderado</v>
      </c>
      <c r="AG121" s="144" t="s">
        <v>122</v>
      </c>
      <c r="AH121" s="147" t="s">
        <v>499</v>
      </c>
      <c r="AI121" s="137" t="s">
        <v>212</v>
      </c>
      <c r="AJ121" s="138" t="s">
        <v>196</v>
      </c>
      <c r="AK121" s="138" t="s">
        <v>196</v>
      </c>
      <c r="AL121" s="147" t="s">
        <v>420</v>
      </c>
      <c r="AM121" s="137"/>
    </row>
    <row r="122" spans="1:39" s="136" customFormat="1" ht="151.5" customHeight="1" x14ac:dyDescent="0.25">
      <c r="A122" s="345"/>
      <c r="B122" s="429"/>
      <c r="C122" s="433"/>
      <c r="D122" s="433"/>
      <c r="E122" s="416"/>
      <c r="F122" s="416"/>
      <c r="G122" s="416"/>
      <c r="H122" s="432"/>
      <c r="I122" s="416"/>
      <c r="J122" s="414"/>
      <c r="K122" s="419"/>
      <c r="L122" s="422"/>
      <c r="M122" s="425"/>
      <c r="N122" s="157"/>
      <c r="O122" s="419"/>
      <c r="P122" s="422"/>
      <c r="Q122" s="437"/>
      <c r="R122" s="151">
        <v>2</v>
      </c>
      <c r="S122" s="147"/>
      <c r="T122" s="148" t="str">
        <f t="shared" si="213"/>
        <v/>
      </c>
      <c r="U122" s="152"/>
      <c r="V122" s="152"/>
      <c r="W122" s="153"/>
      <c r="X122" s="152"/>
      <c r="Y122" s="152"/>
      <c r="Z122" s="152"/>
      <c r="AA122" s="127" t="str">
        <f>IFERROR(IF(T122="Probabilidad",(AA121-(+AA121*W122)),IF(T122="Impacto",L122,"")),"")</f>
        <v/>
      </c>
      <c r="AB122" s="141" t="str">
        <f t="shared" si="216"/>
        <v/>
      </c>
      <c r="AC122" s="142" t="str">
        <f t="shared" si="217"/>
        <v/>
      </c>
      <c r="AD122" s="141" t="str">
        <f t="shared" si="218"/>
        <v/>
      </c>
      <c r="AE122" s="142" t="str">
        <f t="shared" si="219"/>
        <v/>
      </c>
      <c r="AF122" s="143" t="str">
        <f t="shared" si="220"/>
        <v/>
      </c>
      <c r="AG122" s="144"/>
      <c r="AH122" s="147"/>
      <c r="AI122" s="137"/>
      <c r="AJ122" s="138"/>
      <c r="AK122" s="138"/>
      <c r="AL122" s="147"/>
      <c r="AM122" s="137"/>
    </row>
    <row r="123" spans="1:39" s="136" customFormat="1" ht="151.5" customHeight="1" x14ac:dyDescent="0.25">
      <c r="A123" s="345"/>
      <c r="B123" s="430"/>
      <c r="C123" s="433"/>
      <c r="D123" s="433"/>
      <c r="E123" s="416"/>
      <c r="F123" s="416"/>
      <c r="G123" s="416"/>
      <c r="H123" s="432"/>
      <c r="I123" s="416"/>
      <c r="J123" s="414"/>
      <c r="K123" s="420"/>
      <c r="L123" s="423"/>
      <c r="M123" s="425"/>
      <c r="N123" s="157"/>
      <c r="O123" s="420"/>
      <c r="P123" s="423"/>
      <c r="Q123" s="438"/>
      <c r="R123" s="151">
        <v>3</v>
      </c>
      <c r="S123" s="147"/>
      <c r="T123" s="148" t="str">
        <f t="shared" si="213"/>
        <v/>
      </c>
      <c r="U123" s="152"/>
      <c r="V123" s="152"/>
      <c r="W123" s="153"/>
      <c r="X123" s="152"/>
      <c r="Y123" s="152"/>
      <c r="Z123" s="152"/>
      <c r="AA123" s="127" t="str">
        <f>IFERROR(IF(T123="Probabilidad",(AA122-(+AA122*W123)),IF(T123="Impacto",L123,"")),"")</f>
        <v/>
      </c>
      <c r="AB123" s="141" t="str">
        <f t="shared" si="216"/>
        <v/>
      </c>
      <c r="AC123" s="142" t="str">
        <f t="shared" si="217"/>
        <v/>
      </c>
      <c r="AD123" s="141" t="str">
        <f t="shared" si="218"/>
        <v/>
      </c>
      <c r="AE123" s="142" t="str">
        <f t="shared" si="219"/>
        <v/>
      </c>
      <c r="AF123" s="143" t="str">
        <f t="shared" si="220"/>
        <v/>
      </c>
      <c r="AG123" s="144"/>
      <c r="AH123" s="147"/>
      <c r="AI123" s="137"/>
      <c r="AJ123" s="138"/>
      <c r="AK123" s="138"/>
      <c r="AL123" s="147"/>
      <c r="AM123" s="137"/>
    </row>
    <row r="124" spans="1:39" s="136" customFormat="1" ht="151.5" customHeight="1" x14ac:dyDescent="0.25">
      <c r="A124" s="345">
        <f t="shared" ref="A124" si="222">1+A121</f>
        <v>40</v>
      </c>
      <c r="B124" s="428" t="s">
        <v>316</v>
      </c>
      <c r="C124" s="426" t="s">
        <v>317</v>
      </c>
      <c r="D124" s="426" t="s">
        <v>318</v>
      </c>
      <c r="E124" s="415" t="s">
        <v>120</v>
      </c>
      <c r="F124" s="434" t="s">
        <v>466</v>
      </c>
      <c r="G124" s="415" t="s">
        <v>421</v>
      </c>
      <c r="H124" s="431" t="s">
        <v>422</v>
      </c>
      <c r="I124" s="415" t="s">
        <v>115</v>
      </c>
      <c r="J124" s="413">
        <v>53</v>
      </c>
      <c r="K124" s="418" t="str">
        <f>IF(J124&lt;=0,"",IF(J124&lt;=2,"Muy Baja",IF(J124&lt;=24,"Baja",IF(J124&lt;=500,"Media",IF(J124&lt;=5000,"Alta","Muy Alta")))))</f>
        <v>Media</v>
      </c>
      <c r="L124" s="421">
        <f>IF(K124="","",IF(K124="Muy Baja",0.2,IF(K124="Baja",0.4,IF(K124="Media",0.6,IF(K124="Alta",0.8,IF(K124="Muy Alta",1,))))))</f>
        <v>0.6</v>
      </c>
      <c r="M124" s="424" t="s">
        <v>485</v>
      </c>
      <c r="N124" s="150" t="str">
        <f ca="1">IF(NOT(ISERROR(MATCH(M124,'Tabla Impacto'!$B$221:$B$223,0))),'Tabla Impacto'!$F$223&amp;"Por favor no seleccionar los criterios de impacto(Afectación Económica o presupuestal y Pérdida Reputacional)",M124)</f>
        <v xml:space="preserve"> El riesgo afecta la imagen de la entidad con efecto publicitario sostenido a nivel de sector administrativo, nivel departamental o municipal</v>
      </c>
      <c r="O124" s="418" t="str">
        <f ca="1">IF(OR(N124='Tabla Impacto'!$C$11,N124='Tabla Impacto'!$D$11),"Leve",IF(OR(N124='Tabla Impacto'!$C$12,N124='Tabla Impacto'!$D$12),"Menor",IF(OR(N124='Tabla Impacto'!$C$13,N124='Tabla Impacto'!$D$13),"Moderado",IF(OR(N124='Tabla Impacto'!$C$14,N124='Tabla Impacto'!$D$14),"Mayor",IF(OR(N124='Tabla Impacto'!$C$15,N124='Tabla Impacto'!$D$15),"Catastrófico","")))))</f>
        <v>Mayor</v>
      </c>
      <c r="P124" s="421">
        <f ca="1">IF(O124="","",IF(O124="Leve",0.2,IF(O124="Menor",0.4,IF(O124="Moderado",0.6,IF(O124="Mayor",0.8,IF(O124="Catastrófico",1,))))))</f>
        <v>0.8</v>
      </c>
      <c r="Q124" s="436" t="str">
        <f ca="1">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Alto</v>
      </c>
      <c r="R124" s="151">
        <v>1</v>
      </c>
      <c r="S124" s="147" t="s">
        <v>467</v>
      </c>
      <c r="T124" s="148" t="str">
        <f t="shared" si="213"/>
        <v>Probabilidad</v>
      </c>
      <c r="U124" s="152" t="s">
        <v>15</v>
      </c>
      <c r="V124" s="152" t="s">
        <v>9</v>
      </c>
      <c r="W124" s="153" t="str">
        <f t="shared" si="214"/>
        <v>30%</v>
      </c>
      <c r="X124" s="152" t="s">
        <v>19</v>
      </c>
      <c r="Y124" s="152" t="s">
        <v>22</v>
      </c>
      <c r="Z124" s="152" t="s">
        <v>110</v>
      </c>
      <c r="AA124" s="127">
        <f t="shared" si="215"/>
        <v>0.42</v>
      </c>
      <c r="AB124" s="141" t="str">
        <f t="shared" si="216"/>
        <v>Media</v>
      </c>
      <c r="AC124" s="142">
        <f t="shared" si="217"/>
        <v>0.42</v>
      </c>
      <c r="AD124" s="141" t="str">
        <f t="shared" ca="1" si="218"/>
        <v>Mayor</v>
      </c>
      <c r="AE124" s="142">
        <f t="shared" ca="1" si="219"/>
        <v>0.8</v>
      </c>
      <c r="AF124" s="143" t="str">
        <f t="shared" ca="1" si="220"/>
        <v>Alto</v>
      </c>
      <c r="AG124" s="144" t="s">
        <v>122</v>
      </c>
      <c r="AH124" s="147" t="s">
        <v>469</v>
      </c>
      <c r="AI124" s="139" t="s">
        <v>258</v>
      </c>
      <c r="AJ124" s="138">
        <v>44562</v>
      </c>
      <c r="AK124" s="138" t="s">
        <v>366</v>
      </c>
      <c r="AL124" s="147" t="s">
        <v>468</v>
      </c>
      <c r="AM124" s="137"/>
    </row>
    <row r="125" spans="1:39" s="136" customFormat="1" ht="151.5" customHeight="1" x14ac:dyDescent="0.25">
      <c r="A125" s="345"/>
      <c r="B125" s="429"/>
      <c r="C125" s="427"/>
      <c r="D125" s="427"/>
      <c r="E125" s="416"/>
      <c r="F125" s="416"/>
      <c r="G125" s="416"/>
      <c r="H125" s="432"/>
      <c r="I125" s="416"/>
      <c r="J125" s="414"/>
      <c r="K125" s="419"/>
      <c r="L125" s="422"/>
      <c r="M125" s="425"/>
      <c r="N125" s="157"/>
      <c r="O125" s="419"/>
      <c r="P125" s="422"/>
      <c r="Q125" s="437"/>
      <c r="R125" s="151">
        <v>2</v>
      </c>
      <c r="S125" s="147" t="s">
        <v>500</v>
      </c>
      <c r="T125" s="148" t="str">
        <f t="shared" si="213"/>
        <v>Probabilidad</v>
      </c>
      <c r="U125" s="152" t="s">
        <v>14</v>
      </c>
      <c r="V125" s="152" t="s">
        <v>9</v>
      </c>
      <c r="W125" s="153" t="str">
        <f t="shared" si="214"/>
        <v>40%</v>
      </c>
      <c r="X125" s="152" t="s">
        <v>19</v>
      </c>
      <c r="Y125" s="152" t="s">
        <v>22</v>
      </c>
      <c r="Z125" s="152" t="s">
        <v>110</v>
      </c>
      <c r="AA125" s="127">
        <f>IFERROR(IF(T125="Probabilidad",(AA124-(+AA124*W125)),IF(T125="Impacto",L125,"")),"")</f>
        <v>0.252</v>
      </c>
      <c r="AB125" s="141" t="str">
        <f t="shared" si="216"/>
        <v>Baja</v>
      </c>
      <c r="AC125" s="142">
        <f t="shared" si="217"/>
        <v>0.252</v>
      </c>
      <c r="AD125" s="141" t="str">
        <f t="shared" si="218"/>
        <v>Mayor</v>
      </c>
      <c r="AE125" s="142">
        <v>0.8</v>
      </c>
      <c r="AF125" s="143" t="str">
        <f t="shared" si="220"/>
        <v>Alto</v>
      </c>
      <c r="AG125" s="144" t="s">
        <v>122</v>
      </c>
      <c r="AH125" s="147" t="s">
        <v>501</v>
      </c>
      <c r="AI125" s="137" t="s">
        <v>203</v>
      </c>
      <c r="AJ125" s="138">
        <v>44562</v>
      </c>
      <c r="AK125" s="138" t="s">
        <v>366</v>
      </c>
      <c r="AL125" s="147" t="s">
        <v>468</v>
      </c>
      <c r="AM125" s="137"/>
    </row>
    <row r="126" spans="1:39" s="136" customFormat="1" ht="151.5" customHeight="1" x14ac:dyDescent="0.25">
      <c r="A126" s="345"/>
      <c r="B126" s="430"/>
      <c r="C126" s="427"/>
      <c r="D126" s="427"/>
      <c r="E126" s="416"/>
      <c r="F126" s="416"/>
      <c r="G126" s="416"/>
      <c r="H126" s="432"/>
      <c r="I126" s="416"/>
      <c r="J126" s="414"/>
      <c r="K126" s="420"/>
      <c r="L126" s="423"/>
      <c r="M126" s="425"/>
      <c r="N126" s="157"/>
      <c r="O126" s="420"/>
      <c r="P126" s="423"/>
      <c r="Q126" s="438"/>
      <c r="R126" s="151">
        <v>3</v>
      </c>
      <c r="S126" s="147" t="s">
        <v>321</v>
      </c>
      <c r="T126" s="148" t="str">
        <f t="shared" si="213"/>
        <v>Probabilidad</v>
      </c>
      <c r="U126" s="152" t="s">
        <v>14</v>
      </c>
      <c r="V126" s="152" t="s">
        <v>9</v>
      </c>
      <c r="W126" s="153" t="str">
        <f t="shared" si="214"/>
        <v>40%</v>
      </c>
      <c r="X126" s="152" t="s">
        <v>19</v>
      </c>
      <c r="Y126" s="152" t="s">
        <v>22</v>
      </c>
      <c r="Z126" s="152" t="s">
        <v>110</v>
      </c>
      <c r="AA126" s="127">
        <f>IFERROR(IF(T126="Probabilidad",(AA125-(+AA125*W126)),IF(T126="Impacto",L126,"")),"")</f>
        <v>0.1512</v>
      </c>
      <c r="AB126" s="141" t="str">
        <f t="shared" si="216"/>
        <v>Muy Baja</v>
      </c>
      <c r="AC126" s="142">
        <f t="shared" si="217"/>
        <v>0.1512</v>
      </c>
      <c r="AD126" s="141" t="str">
        <f t="shared" si="218"/>
        <v>Mayor</v>
      </c>
      <c r="AE126" s="142">
        <v>0.8</v>
      </c>
      <c r="AF126" s="143" t="str">
        <f t="shared" si="220"/>
        <v>Alto</v>
      </c>
      <c r="AG126" s="144" t="s">
        <v>122</v>
      </c>
      <c r="AH126" s="147" t="s">
        <v>501</v>
      </c>
      <c r="AI126" s="137" t="s">
        <v>203</v>
      </c>
      <c r="AJ126" s="138">
        <v>44562</v>
      </c>
      <c r="AK126" s="138" t="s">
        <v>366</v>
      </c>
      <c r="AL126" s="147" t="s">
        <v>468</v>
      </c>
      <c r="AM126" s="137"/>
    </row>
    <row r="127" spans="1:39" s="136" customFormat="1" ht="151.5" customHeight="1" x14ac:dyDescent="0.25">
      <c r="A127" s="345">
        <f t="shared" ref="A127" si="223">1+A124</f>
        <v>41</v>
      </c>
      <c r="B127" s="428" t="s">
        <v>316</v>
      </c>
      <c r="C127" s="426" t="s">
        <v>317</v>
      </c>
      <c r="D127" s="426" t="s">
        <v>318</v>
      </c>
      <c r="E127" s="415" t="s">
        <v>120</v>
      </c>
      <c r="F127" s="434" t="s">
        <v>322</v>
      </c>
      <c r="G127" s="434" t="s">
        <v>424</v>
      </c>
      <c r="H127" s="431" t="s">
        <v>344</v>
      </c>
      <c r="I127" s="415" t="s">
        <v>325</v>
      </c>
      <c r="J127" s="413">
        <v>56</v>
      </c>
      <c r="K127" s="418" t="str">
        <f>IF(J127&lt;=0,"",IF(J127&lt;=2,"Muy Baja",IF(J127&lt;=24,"Baja",IF(J127&lt;=500,"Media",IF(J127&lt;=5000,"Alta","Muy Alta")))))</f>
        <v>Media</v>
      </c>
      <c r="L127" s="421">
        <f>IF(K127="","",IF(K127="Muy Baja",0.2,IF(K127="Baja",0.4,IF(K127="Media",0.6,IF(K127="Alta",0.8,IF(K127="Muy Alta",1,))))))</f>
        <v>0.6</v>
      </c>
      <c r="M127" s="424" t="s">
        <v>478</v>
      </c>
      <c r="N127" s="150" t="str">
        <f ca="1">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418" t="str">
        <f ca="1">IF(OR(N127='Tabla Impacto'!$C$11,N127='Tabla Impacto'!$D$11),"Leve",IF(OR(N127='Tabla Impacto'!$C$12,N127='Tabla Impacto'!$D$12),"Menor",IF(OR(N127='Tabla Impacto'!$C$13,N127='Tabla Impacto'!$D$13),"Moderado",IF(OR(N127='Tabla Impacto'!$C$14,N127='Tabla Impacto'!$D$14),"Mayor",IF(OR(N127='Tabla Impacto'!$C$15,N127='Tabla Impacto'!$D$15),"Catastrófico","")))))</f>
        <v>Moderado</v>
      </c>
      <c r="P127" s="421">
        <f ca="1">IF(O127="","",IF(O127="Leve",0.2,IF(O127="Menor",0.4,IF(O127="Moderado",0.6,IF(O127="Mayor",0.8,IF(O127="Catastrófico",1,))))))</f>
        <v>0.6</v>
      </c>
      <c r="Q127" s="436" t="str">
        <f ca="1">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51">
        <v>1</v>
      </c>
      <c r="S127" s="147" t="s">
        <v>319</v>
      </c>
      <c r="T127" s="148" t="str">
        <f t="shared" si="213"/>
        <v>Probabilidad</v>
      </c>
      <c r="U127" s="152" t="s">
        <v>15</v>
      </c>
      <c r="V127" s="152" t="s">
        <v>9</v>
      </c>
      <c r="W127" s="153" t="str">
        <f t="shared" si="214"/>
        <v>30%</v>
      </c>
      <c r="X127" s="152" t="s">
        <v>20</v>
      </c>
      <c r="Y127" s="152" t="s">
        <v>23</v>
      </c>
      <c r="Z127" s="152" t="s">
        <v>111</v>
      </c>
      <c r="AA127" s="127">
        <f t="shared" si="215"/>
        <v>0.42</v>
      </c>
      <c r="AB127" s="141" t="str">
        <f t="shared" si="216"/>
        <v>Media</v>
      </c>
      <c r="AC127" s="142">
        <f t="shared" si="217"/>
        <v>0.42</v>
      </c>
      <c r="AD127" s="141" t="str">
        <f t="shared" ca="1" si="218"/>
        <v>Moderado</v>
      </c>
      <c r="AE127" s="142">
        <f t="shared" ca="1" si="219"/>
        <v>0.6</v>
      </c>
      <c r="AF127" s="143" t="str">
        <f t="shared" ca="1" si="220"/>
        <v>Moderado</v>
      </c>
      <c r="AG127" s="144" t="s">
        <v>122</v>
      </c>
      <c r="AH127" s="147" t="s">
        <v>323</v>
      </c>
      <c r="AI127" s="139" t="s">
        <v>212</v>
      </c>
      <c r="AJ127" s="138" t="s">
        <v>416</v>
      </c>
      <c r="AK127" s="138" t="s">
        <v>416</v>
      </c>
      <c r="AL127" s="147" t="s">
        <v>470</v>
      </c>
      <c r="AM127" s="137"/>
    </row>
    <row r="128" spans="1:39" s="136" customFormat="1" ht="151.5" customHeight="1" x14ac:dyDescent="0.25">
      <c r="A128" s="345"/>
      <c r="B128" s="429"/>
      <c r="C128" s="427"/>
      <c r="D128" s="427"/>
      <c r="E128" s="416"/>
      <c r="F128" s="416"/>
      <c r="G128" s="416"/>
      <c r="H128" s="432"/>
      <c r="I128" s="416"/>
      <c r="J128" s="414"/>
      <c r="K128" s="419"/>
      <c r="L128" s="422"/>
      <c r="M128" s="425"/>
      <c r="N128" s="157"/>
      <c r="O128" s="419"/>
      <c r="P128" s="422"/>
      <c r="Q128" s="437"/>
      <c r="R128" s="151">
        <v>2</v>
      </c>
      <c r="S128" s="147" t="s">
        <v>320</v>
      </c>
      <c r="T128" s="148" t="str">
        <f t="shared" si="213"/>
        <v>Probabilidad</v>
      </c>
      <c r="U128" s="152" t="s">
        <v>15</v>
      </c>
      <c r="V128" s="152" t="s">
        <v>9</v>
      </c>
      <c r="W128" s="153" t="str">
        <f t="shared" si="214"/>
        <v>30%</v>
      </c>
      <c r="X128" s="152" t="s">
        <v>20</v>
      </c>
      <c r="Y128" s="152" t="s">
        <v>23</v>
      </c>
      <c r="Z128" s="152" t="s">
        <v>111</v>
      </c>
      <c r="AA128" s="127">
        <f>IFERROR(IF(T128="Probabilidad",(AA127-(+AA127*W128)),IF(T128="Impacto",L128,"")),"")</f>
        <v>0.29399999999999998</v>
      </c>
      <c r="AB128" s="141" t="str">
        <f t="shared" si="216"/>
        <v>Baja</v>
      </c>
      <c r="AC128" s="142">
        <f t="shared" si="217"/>
        <v>0.29399999999999998</v>
      </c>
      <c r="AD128" s="141" t="str">
        <f t="shared" si="218"/>
        <v>Moderado</v>
      </c>
      <c r="AE128" s="142">
        <v>0.6</v>
      </c>
      <c r="AF128" s="143" t="str">
        <f t="shared" si="220"/>
        <v>Moderado</v>
      </c>
      <c r="AG128" s="144" t="s">
        <v>122</v>
      </c>
      <c r="AH128" s="147" t="s">
        <v>501</v>
      </c>
      <c r="AI128" s="137" t="s">
        <v>203</v>
      </c>
      <c r="AJ128" s="138" t="s">
        <v>416</v>
      </c>
      <c r="AK128" s="138" t="s">
        <v>416</v>
      </c>
      <c r="AL128" s="147" t="s">
        <v>470</v>
      </c>
      <c r="AM128" s="137"/>
    </row>
    <row r="129" spans="1:39" s="136" customFormat="1" ht="151.5" customHeight="1" x14ac:dyDescent="0.25">
      <c r="A129" s="345"/>
      <c r="B129" s="430"/>
      <c r="C129" s="427"/>
      <c r="D129" s="427"/>
      <c r="E129" s="416"/>
      <c r="F129" s="416"/>
      <c r="G129" s="416"/>
      <c r="H129" s="432"/>
      <c r="I129" s="416"/>
      <c r="J129" s="414"/>
      <c r="K129" s="420"/>
      <c r="L129" s="423"/>
      <c r="M129" s="425"/>
      <c r="N129" s="157"/>
      <c r="O129" s="420"/>
      <c r="P129" s="423"/>
      <c r="Q129" s="438"/>
      <c r="R129" s="151">
        <v>3</v>
      </c>
      <c r="S129" s="147" t="s">
        <v>321</v>
      </c>
      <c r="T129" s="148" t="str">
        <f t="shared" si="213"/>
        <v>Probabilidad</v>
      </c>
      <c r="U129" s="152" t="s">
        <v>15</v>
      </c>
      <c r="V129" s="152" t="s">
        <v>9</v>
      </c>
      <c r="W129" s="153" t="str">
        <f t="shared" si="214"/>
        <v>30%</v>
      </c>
      <c r="X129" s="152" t="s">
        <v>20</v>
      </c>
      <c r="Y129" s="152" t="s">
        <v>23</v>
      </c>
      <c r="Z129" s="152" t="s">
        <v>111</v>
      </c>
      <c r="AA129" s="127">
        <f>IFERROR(IF(T129="Probabilidad",(AA128-(+AA128*W129)),IF(T129="Impacto",L129,"")),"")</f>
        <v>0.20579999999999998</v>
      </c>
      <c r="AB129" s="141" t="str">
        <f t="shared" si="216"/>
        <v>Baja</v>
      </c>
      <c r="AC129" s="142">
        <f t="shared" si="217"/>
        <v>0.20579999999999998</v>
      </c>
      <c r="AD129" s="141" t="str">
        <f t="shared" si="218"/>
        <v>Moderado</v>
      </c>
      <c r="AE129" s="142">
        <v>0.6</v>
      </c>
      <c r="AF129" s="143" t="str">
        <f t="shared" si="220"/>
        <v>Moderado</v>
      </c>
      <c r="AG129" s="144" t="s">
        <v>122</v>
      </c>
      <c r="AH129" s="147" t="s">
        <v>471</v>
      </c>
      <c r="AI129" s="137" t="s">
        <v>212</v>
      </c>
      <c r="AJ129" s="138" t="s">
        <v>416</v>
      </c>
      <c r="AK129" s="138" t="s">
        <v>416</v>
      </c>
      <c r="AL129" s="147" t="s">
        <v>470</v>
      </c>
      <c r="AM129" s="137"/>
    </row>
    <row r="130" spans="1:39" s="136" customFormat="1" ht="151.5" customHeight="1" x14ac:dyDescent="0.25">
      <c r="A130" s="345">
        <f t="shared" ref="A130" si="224">1+A127</f>
        <v>42</v>
      </c>
      <c r="B130" s="410" t="s">
        <v>316</v>
      </c>
      <c r="C130" s="426" t="s">
        <v>317</v>
      </c>
      <c r="D130" s="426" t="s">
        <v>318</v>
      </c>
      <c r="E130" s="415" t="s">
        <v>120</v>
      </c>
      <c r="F130" s="415" t="s">
        <v>423</v>
      </c>
      <c r="G130" s="415" t="s">
        <v>425</v>
      </c>
      <c r="H130" s="431" t="s">
        <v>537</v>
      </c>
      <c r="I130" s="415" t="s">
        <v>115</v>
      </c>
      <c r="J130" s="413">
        <v>56</v>
      </c>
      <c r="K130" s="418" t="str">
        <f>IF(J130&lt;=0,"",IF(J130&lt;=2,"Muy Baja",IF(J130&lt;=24,"Baja",IF(J130&lt;=500,"Media",IF(J130&lt;=5000,"Alta","Muy Alta")))))</f>
        <v>Media</v>
      </c>
      <c r="L130" s="421">
        <f>IF(K130="","",IF(K130="Muy Baja",0.2,IF(K130="Baja",0.4,IF(K130="Media",0.6,IF(K130="Alta",0.8,IF(K130="Muy Alta",1,))))))</f>
        <v>0.6</v>
      </c>
      <c r="M130" s="424" t="s">
        <v>485</v>
      </c>
      <c r="N130" s="150" t="str">
        <f ca="1">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445" t="str">
        <f ca="1">IF(OR(N130='Tabla Impacto'!$C$11,N130='Tabla Impacto'!$D$11),"Leve",IF(OR(N130='Tabla Impacto'!$C$12,N130='Tabla Impacto'!$D$12),"Menor",IF(OR(N130='Tabla Impacto'!$C$13,N130='Tabla Impacto'!$D$13),"Moderado",IF(OR(N130='Tabla Impacto'!$C$14,N130='Tabla Impacto'!$D$14),"Mayor",IF(OR(N130='Tabla Impacto'!$C$15,N130='Tabla Impacto'!$D$15),"Catastrófico","")))))</f>
        <v>Mayor</v>
      </c>
      <c r="P130" s="421">
        <f ca="1">IF(O130="","",IF(O130="Leve",0.2,IF(O130="Menor",0.4,IF(O130="Moderado",0.6,IF(O130="Mayor",0.8,IF(O130="Catastrófico",1,))))))</f>
        <v>0.8</v>
      </c>
      <c r="Q130" s="436" t="str">
        <f ca="1">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51">
        <v>1</v>
      </c>
      <c r="S130" s="147" t="s">
        <v>538</v>
      </c>
      <c r="T130" s="148" t="str">
        <f t="shared" si="213"/>
        <v>Probabilidad</v>
      </c>
      <c r="U130" s="152" t="s">
        <v>15</v>
      </c>
      <c r="V130" s="152" t="s">
        <v>9</v>
      </c>
      <c r="W130" s="153" t="str">
        <f t="shared" si="214"/>
        <v>30%</v>
      </c>
      <c r="X130" s="152" t="s">
        <v>20</v>
      </c>
      <c r="Y130" s="152" t="s">
        <v>23</v>
      </c>
      <c r="Z130" s="152" t="s">
        <v>111</v>
      </c>
      <c r="AA130" s="127">
        <f t="shared" si="215"/>
        <v>0.42</v>
      </c>
      <c r="AB130" s="141" t="str">
        <f t="shared" si="216"/>
        <v>Media</v>
      </c>
      <c r="AC130" s="142">
        <f t="shared" si="217"/>
        <v>0.42</v>
      </c>
      <c r="AD130" s="141" t="str">
        <f t="shared" ca="1" si="218"/>
        <v>Mayor</v>
      </c>
      <c r="AE130" s="142">
        <f t="shared" ca="1" si="219"/>
        <v>0.8</v>
      </c>
      <c r="AF130" s="143" t="str">
        <f t="shared" ca="1" si="220"/>
        <v>Alto</v>
      </c>
      <c r="AG130" s="144" t="s">
        <v>122</v>
      </c>
      <c r="AH130" s="164" t="s">
        <v>472</v>
      </c>
      <c r="AI130" s="137" t="s">
        <v>198</v>
      </c>
      <c r="AJ130" s="138" t="s">
        <v>416</v>
      </c>
      <c r="AK130" s="138" t="s">
        <v>416</v>
      </c>
      <c r="AL130" s="164" t="s">
        <v>473</v>
      </c>
      <c r="AM130" s="137"/>
    </row>
    <row r="131" spans="1:39" s="136" customFormat="1" ht="151.5" customHeight="1" x14ac:dyDescent="0.25">
      <c r="A131" s="345"/>
      <c r="B131" s="411"/>
      <c r="C131" s="427"/>
      <c r="D131" s="427"/>
      <c r="E131" s="416"/>
      <c r="F131" s="416"/>
      <c r="G131" s="416"/>
      <c r="H131" s="432"/>
      <c r="I131" s="416"/>
      <c r="J131" s="414"/>
      <c r="K131" s="419"/>
      <c r="L131" s="422"/>
      <c r="M131" s="425"/>
      <c r="N131" s="157"/>
      <c r="O131" s="419"/>
      <c r="P131" s="422"/>
      <c r="Q131" s="437"/>
      <c r="R131" s="151">
        <v>2</v>
      </c>
      <c r="S131" s="147"/>
      <c r="T131" s="131"/>
      <c r="U131" s="119"/>
      <c r="V131" s="119"/>
      <c r="W131" s="120"/>
      <c r="X131" s="119"/>
      <c r="Y131" s="119"/>
      <c r="Z131" s="119"/>
      <c r="AA131" s="121"/>
      <c r="AB131" s="108"/>
      <c r="AC131" s="122"/>
      <c r="AD131" s="108"/>
      <c r="AE131" s="122"/>
      <c r="AF131" s="123"/>
      <c r="AG131" s="124"/>
      <c r="AH131" s="147"/>
      <c r="AI131" s="137"/>
      <c r="AJ131" s="138"/>
      <c r="AK131" s="138"/>
      <c r="AL131" s="164"/>
      <c r="AM131" s="137"/>
    </row>
    <row r="132" spans="1:39" s="136" customFormat="1" ht="151.5" customHeight="1" x14ac:dyDescent="0.25">
      <c r="A132" s="345"/>
      <c r="B132" s="412"/>
      <c r="C132" s="427"/>
      <c r="D132" s="427"/>
      <c r="E132" s="416"/>
      <c r="F132" s="416"/>
      <c r="G132" s="416"/>
      <c r="H132" s="432"/>
      <c r="I132" s="416"/>
      <c r="J132" s="414"/>
      <c r="K132" s="420"/>
      <c r="L132" s="423"/>
      <c r="M132" s="425"/>
      <c r="N132" s="157"/>
      <c r="O132" s="420"/>
      <c r="P132" s="423"/>
      <c r="Q132" s="438"/>
      <c r="R132" s="151">
        <v>3</v>
      </c>
      <c r="S132" s="147"/>
      <c r="T132" s="131"/>
      <c r="U132" s="119"/>
      <c r="V132" s="119"/>
      <c r="W132" s="120"/>
      <c r="X132" s="119"/>
      <c r="Y132" s="119"/>
      <c r="Z132" s="119"/>
      <c r="AA132" s="121"/>
      <c r="AB132" s="108"/>
      <c r="AC132" s="122"/>
      <c r="AD132" s="108"/>
      <c r="AE132" s="122"/>
      <c r="AF132" s="123"/>
      <c r="AG132" s="124"/>
      <c r="AH132" s="164"/>
      <c r="AI132" s="137"/>
      <c r="AJ132" s="138"/>
      <c r="AK132" s="138"/>
      <c r="AL132" s="164"/>
      <c r="AM132" s="137"/>
    </row>
    <row r="133" spans="1:39" s="136" customFormat="1" ht="151.5" customHeight="1" x14ac:dyDescent="0.25">
      <c r="A133" s="345">
        <f t="shared" ref="A133" si="225">1+A130</f>
        <v>43</v>
      </c>
      <c r="B133" s="428" t="s">
        <v>553</v>
      </c>
      <c r="C133" s="428" t="s">
        <v>552</v>
      </c>
      <c r="D133" s="428" t="s">
        <v>554</v>
      </c>
      <c r="E133" s="415" t="s">
        <v>118</v>
      </c>
      <c r="F133" s="415" t="s">
        <v>558</v>
      </c>
      <c r="G133" s="415" t="s">
        <v>557</v>
      </c>
      <c r="H133" s="431" t="s">
        <v>549</v>
      </c>
      <c r="I133" s="415" t="s">
        <v>115</v>
      </c>
      <c r="J133" s="413">
        <v>10</v>
      </c>
      <c r="K133" s="418" t="str">
        <f>IF(J133&lt;=0,"",IF(J133&lt;=2,"Muy Baja",IF(J133&lt;=24,"Baja",IF(J133&lt;=500,"Media",IF(J133&lt;=5000,"Alta","Muy Alta")))))</f>
        <v>Baja</v>
      </c>
      <c r="L133" s="421">
        <f>IF(K133="","",IF(K133="Muy Baja",0.2,IF(K133="Baja",0.4,IF(K133="Media",0.6,IF(K133="Alta",0.8,IF(K133="Muy Alta",1,))))))</f>
        <v>0.4</v>
      </c>
      <c r="M133" s="424" t="s">
        <v>485</v>
      </c>
      <c r="N133" s="150" t="str">
        <f ca="1">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418" t="str">
        <f ca="1">IF(OR(N133='Tabla Impacto'!$C$11,N133='Tabla Impacto'!$D$11),"Leve",IF(OR(N133='Tabla Impacto'!$C$12,N133='Tabla Impacto'!$D$12),"Menor",IF(OR(N133='Tabla Impacto'!$C$13,N133='Tabla Impacto'!$D$13),"Moderado",IF(OR(N133='Tabla Impacto'!$C$14,N133='Tabla Impacto'!$D$14),"Mayor",IF(OR(N133='Tabla Impacto'!$C$15,N133='Tabla Impacto'!$D$15),"Catastrófico","")))))</f>
        <v>Mayor</v>
      </c>
      <c r="P133" s="421">
        <f ca="1">IF(O133="","",IF(O133="Leve",0.2,IF(O133="Menor",0.4,IF(O133="Moderado",0.6,IF(O133="Mayor",0.8,IF(O133="Catastrófico",1,))))))</f>
        <v>0.8</v>
      </c>
      <c r="Q133" s="436" t="str">
        <f ca="1">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51">
        <v>1</v>
      </c>
      <c r="S133" s="147" t="s">
        <v>574</v>
      </c>
      <c r="T133" s="148" t="str">
        <f t="shared" si="213"/>
        <v>Probabilidad</v>
      </c>
      <c r="U133" s="152" t="s">
        <v>14</v>
      </c>
      <c r="V133" s="152" t="s">
        <v>9</v>
      </c>
      <c r="W133" s="153" t="str">
        <f t="shared" si="214"/>
        <v>40%</v>
      </c>
      <c r="X133" s="152" t="s">
        <v>19</v>
      </c>
      <c r="Y133" s="152" t="s">
        <v>22</v>
      </c>
      <c r="Z133" s="152" t="s">
        <v>110</v>
      </c>
      <c r="AA133" s="127">
        <f t="shared" si="215"/>
        <v>0.24</v>
      </c>
      <c r="AB133" s="141" t="str">
        <f t="shared" si="216"/>
        <v>Baja</v>
      </c>
      <c r="AC133" s="142">
        <f t="shared" si="217"/>
        <v>0.24</v>
      </c>
      <c r="AD133" s="141" t="str">
        <f t="shared" ca="1" si="218"/>
        <v>Mayor</v>
      </c>
      <c r="AE133" s="142">
        <f t="shared" ca="1" si="219"/>
        <v>0.8</v>
      </c>
      <c r="AF133" s="143" t="str">
        <f t="shared" ca="1" si="220"/>
        <v>Alto</v>
      </c>
      <c r="AG133" s="144" t="s">
        <v>122</v>
      </c>
      <c r="AH133" s="139" t="s">
        <v>575</v>
      </c>
      <c r="AI133" s="137" t="s">
        <v>258</v>
      </c>
      <c r="AJ133" s="138" t="s">
        <v>416</v>
      </c>
      <c r="AK133" s="138" t="s">
        <v>416</v>
      </c>
      <c r="AL133" s="139" t="s">
        <v>559</v>
      </c>
      <c r="AM133" s="137"/>
    </row>
    <row r="134" spans="1:39" s="136" customFormat="1" ht="151.5" customHeight="1" x14ac:dyDescent="0.25">
      <c r="A134" s="345"/>
      <c r="B134" s="429"/>
      <c r="C134" s="429"/>
      <c r="D134" s="429"/>
      <c r="E134" s="416"/>
      <c r="F134" s="416"/>
      <c r="G134" s="416"/>
      <c r="H134" s="432"/>
      <c r="I134" s="416"/>
      <c r="J134" s="414"/>
      <c r="K134" s="419"/>
      <c r="L134" s="422"/>
      <c r="M134" s="425"/>
      <c r="N134" s="157"/>
      <c r="O134" s="419"/>
      <c r="P134" s="422"/>
      <c r="Q134" s="437"/>
      <c r="R134" s="151">
        <v>2</v>
      </c>
      <c r="S134" s="147"/>
      <c r="T134" s="148" t="str">
        <f t="shared" si="213"/>
        <v/>
      </c>
      <c r="U134" s="152"/>
      <c r="V134" s="152"/>
      <c r="W134" s="153" t="str">
        <f t="shared" si="214"/>
        <v/>
      </c>
      <c r="X134" s="152"/>
      <c r="Y134" s="152"/>
      <c r="Z134" s="152"/>
      <c r="AA134" s="127" t="str">
        <f t="shared" si="215"/>
        <v/>
      </c>
      <c r="AB134" s="141" t="str">
        <f t="shared" si="216"/>
        <v/>
      </c>
      <c r="AC134" s="142" t="str">
        <f t="shared" si="217"/>
        <v/>
      </c>
      <c r="AD134" s="141" t="str">
        <f t="shared" si="218"/>
        <v/>
      </c>
      <c r="AE134" s="142" t="str">
        <f t="shared" si="219"/>
        <v/>
      </c>
      <c r="AF134" s="143" t="str">
        <f t="shared" si="220"/>
        <v/>
      </c>
      <c r="AG134" s="144"/>
      <c r="AH134" s="139"/>
      <c r="AI134" s="137"/>
      <c r="AJ134" s="138"/>
      <c r="AK134" s="138"/>
      <c r="AL134" s="139"/>
      <c r="AM134" s="137"/>
    </row>
    <row r="135" spans="1:39" s="136" customFormat="1" ht="151.5" customHeight="1" x14ac:dyDescent="0.25">
      <c r="A135" s="345"/>
      <c r="B135" s="430"/>
      <c r="C135" s="430"/>
      <c r="D135" s="430"/>
      <c r="E135" s="447"/>
      <c r="F135" s="447"/>
      <c r="G135" s="447"/>
      <c r="H135" s="448"/>
      <c r="I135" s="447"/>
      <c r="J135" s="449"/>
      <c r="K135" s="420"/>
      <c r="L135" s="423"/>
      <c r="M135" s="446"/>
      <c r="N135" s="157"/>
      <c r="O135" s="420"/>
      <c r="P135" s="423"/>
      <c r="Q135" s="438"/>
      <c r="R135" s="151">
        <v>3</v>
      </c>
      <c r="S135" s="147"/>
      <c r="T135" s="148" t="str">
        <f t="shared" si="213"/>
        <v/>
      </c>
      <c r="U135" s="152"/>
      <c r="V135" s="152"/>
      <c r="W135" s="153" t="str">
        <f t="shared" si="214"/>
        <v/>
      </c>
      <c r="X135" s="152"/>
      <c r="Y135" s="152"/>
      <c r="Z135" s="152"/>
      <c r="AA135" s="127" t="str">
        <f t="shared" si="215"/>
        <v/>
      </c>
      <c r="AB135" s="141" t="str">
        <f t="shared" si="216"/>
        <v/>
      </c>
      <c r="AC135" s="142" t="str">
        <f t="shared" si="217"/>
        <v/>
      </c>
      <c r="AD135" s="141" t="str">
        <f t="shared" si="218"/>
        <v/>
      </c>
      <c r="AE135" s="142" t="str">
        <f t="shared" si="219"/>
        <v/>
      </c>
      <c r="AF135" s="143" t="str">
        <f t="shared" si="220"/>
        <v/>
      </c>
      <c r="AG135" s="144"/>
      <c r="AH135" s="139"/>
      <c r="AI135" s="137"/>
      <c r="AJ135" s="138"/>
      <c r="AK135" s="138"/>
      <c r="AL135" s="139"/>
      <c r="AM135" s="137"/>
    </row>
    <row r="136" spans="1:39" s="136" customFormat="1" ht="151.5" customHeight="1" x14ac:dyDescent="0.25">
      <c r="A136" s="345">
        <f t="shared" ref="A136" si="226">1+A133</f>
        <v>44</v>
      </c>
      <c r="B136" s="428" t="s">
        <v>553</v>
      </c>
      <c r="C136" s="428" t="s">
        <v>552</v>
      </c>
      <c r="D136" s="428" t="s">
        <v>554</v>
      </c>
      <c r="E136" s="415" t="s">
        <v>118</v>
      </c>
      <c r="F136" s="415" t="s">
        <v>555</v>
      </c>
      <c r="G136" s="415" t="s">
        <v>556</v>
      </c>
      <c r="H136" s="431" t="s">
        <v>550</v>
      </c>
      <c r="I136" s="415" t="s">
        <v>325</v>
      </c>
      <c r="J136" s="413">
        <v>20</v>
      </c>
      <c r="K136" s="418" t="str">
        <f>IF(J136&lt;=0,"",IF(J136&lt;=2,"Muy Baja",IF(J136&lt;=24,"Baja",IF(J136&lt;=500,"Media",IF(J136&lt;=5000,"Alta","Muy Alta")))))</f>
        <v>Baja</v>
      </c>
      <c r="L136" s="421">
        <f>IF(K136="","",IF(K136="Muy Baja",0.2,IF(K136="Baja",0.4,IF(K136="Media",0.6,IF(K136="Alta",0.8,IF(K136="Muy Alta",1,))))))</f>
        <v>0.4</v>
      </c>
      <c r="M136" s="424" t="s">
        <v>478</v>
      </c>
      <c r="N136" s="150" t="str">
        <f ca="1">IF(NOT(ISERROR(MATCH(M136,'Tabla Impacto'!$B$221:$B$223,0))),'Tabla Impacto'!$F$223&amp;"Por favor no seleccionar los criterios de impacto(Afectación Económica o presupuestal y Pérdida Reputacional)",M136)</f>
        <v xml:space="preserve"> El riesgo afecta la imagen de la entidad con algunos usuarios de relevancia frente al logro de los objetivos</v>
      </c>
      <c r="O136" s="418" t="str">
        <f ca="1">IF(OR(N136='Tabla Impacto'!$C$11,N136='Tabla Impacto'!$D$11),"Leve",IF(OR(N136='Tabla Impacto'!$C$12,N136='Tabla Impacto'!$D$12),"Menor",IF(OR(N136='Tabla Impacto'!$C$13,N136='Tabla Impacto'!$D$13),"Moderado",IF(OR(N136='Tabla Impacto'!$C$14,N136='Tabla Impacto'!$D$14),"Mayor",IF(OR(N136='Tabla Impacto'!$C$15,N136='Tabla Impacto'!$D$15),"Catastrófico","")))))</f>
        <v>Moderado</v>
      </c>
      <c r="P136" s="421">
        <f ca="1">IF(O136="","",IF(O136="Leve",0.2,IF(O136="Menor",0.4,IF(O136="Moderado",0.6,IF(O136="Mayor",0.8,IF(O136="Catastrófico",1,))))))</f>
        <v>0.6</v>
      </c>
      <c r="Q136" s="436" t="str">
        <f ca="1">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Moderado</v>
      </c>
      <c r="R136" s="151">
        <v>1</v>
      </c>
      <c r="S136" s="147" t="s">
        <v>560</v>
      </c>
      <c r="T136" s="148" t="str">
        <f t="shared" si="213"/>
        <v>Probabilidad</v>
      </c>
      <c r="U136" s="152" t="s">
        <v>15</v>
      </c>
      <c r="V136" s="152" t="s">
        <v>9</v>
      </c>
      <c r="W136" s="153" t="str">
        <f t="shared" si="214"/>
        <v>30%</v>
      </c>
      <c r="X136" s="152" t="s">
        <v>19</v>
      </c>
      <c r="Y136" s="152" t="s">
        <v>22</v>
      </c>
      <c r="Z136" s="152" t="s">
        <v>110</v>
      </c>
      <c r="AA136" s="127">
        <f t="shared" si="215"/>
        <v>0.28000000000000003</v>
      </c>
      <c r="AB136" s="141" t="str">
        <f t="shared" si="216"/>
        <v>Baja</v>
      </c>
      <c r="AC136" s="142">
        <f t="shared" si="217"/>
        <v>0.28000000000000003</v>
      </c>
      <c r="AD136" s="141" t="str">
        <f t="shared" ca="1" si="218"/>
        <v>Moderado</v>
      </c>
      <c r="AE136" s="142">
        <f t="shared" ca="1" si="219"/>
        <v>0.6</v>
      </c>
      <c r="AF136" s="143" t="str">
        <f t="shared" ca="1" si="220"/>
        <v>Moderado</v>
      </c>
      <c r="AG136" s="144" t="s">
        <v>122</v>
      </c>
      <c r="AH136" s="139" t="s">
        <v>551</v>
      </c>
      <c r="AI136" s="137" t="s">
        <v>258</v>
      </c>
      <c r="AJ136" s="138" t="s">
        <v>284</v>
      </c>
      <c r="AK136" s="138" t="s">
        <v>285</v>
      </c>
      <c r="AL136" s="139" t="s">
        <v>579</v>
      </c>
      <c r="AM136" s="137"/>
    </row>
    <row r="137" spans="1:39" s="136" customFormat="1" ht="151.5" customHeight="1" x14ac:dyDescent="0.25">
      <c r="A137" s="345"/>
      <c r="B137" s="429"/>
      <c r="C137" s="429"/>
      <c r="D137" s="429"/>
      <c r="E137" s="416"/>
      <c r="F137" s="416"/>
      <c r="G137" s="416"/>
      <c r="H137" s="432"/>
      <c r="I137" s="416"/>
      <c r="J137" s="414"/>
      <c r="K137" s="419"/>
      <c r="L137" s="422"/>
      <c r="M137" s="425"/>
      <c r="N137" s="157"/>
      <c r="O137" s="419"/>
      <c r="P137" s="422"/>
      <c r="Q137" s="437"/>
      <c r="R137" s="151">
        <v>2</v>
      </c>
      <c r="S137" s="147"/>
      <c r="T137" s="148" t="str">
        <f t="shared" si="213"/>
        <v/>
      </c>
      <c r="U137" s="152"/>
      <c r="V137" s="152"/>
      <c r="W137" s="153" t="str">
        <f t="shared" si="214"/>
        <v/>
      </c>
      <c r="X137" s="152"/>
      <c r="Y137" s="152"/>
      <c r="Z137" s="152"/>
      <c r="AA137" s="127" t="str">
        <f t="shared" si="215"/>
        <v/>
      </c>
      <c r="AB137" s="141" t="str">
        <f t="shared" si="216"/>
        <v/>
      </c>
      <c r="AC137" s="142" t="str">
        <f t="shared" si="217"/>
        <v/>
      </c>
      <c r="AD137" s="141" t="str">
        <f t="shared" si="218"/>
        <v/>
      </c>
      <c r="AE137" s="142" t="str">
        <f t="shared" si="219"/>
        <v/>
      </c>
      <c r="AF137" s="143" t="str">
        <f t="shared" si="220"/>
        <v/>
      </c>
      <c r="AG137" s="144"/>
      <c r="AH137" s="139"/>
      <c r="AI137" s="137"/>
      <c r="AJ137" s="138"/>
      <c r="AK137" s="138"/>
      <c r="AL137" s="139"/>
      <c r="AM137" s="137"/>
    </row>
    <row r="138" spans="1:39" s="136" customFormat="1" ht="151.5" customHeight="1" x14ac:dyDescent="0.25">
      <c r="A138" s="345"/>
      <c r="B138" s="430"/>
      <c r="C138" s="430"/>
      <c r="D138" s="430"/>
      <c r="E138" s="447"/>
      <c r="F138" s="447"/>
      <c r="G138" s="447"/>
      <c r="H138" s="448"/>
      <c r="I138" s="447"/>
      <c r="J138" s="449"/>
      <c r="K138" s="420"/>
      <c r="L138" s="423"/>
      <c r="M138" s="446"/>
      <c r="N138" s="157"/>
      <c r="O138" s="420"/>
      <c r="P138" s="423"/>
      <c r="Q138" s="438"/>
      <c r="R138" s="151">
        <v>3</v>
      </c>
      <c r="S138" s="147"/>
      <c r="T138" s="148" t="str">
        <f t="shared" si="213"/>
        <v/>
      </c>
      <c r="U138" s="152"/>
      <c r="V138" s="152"/>
      <c r="W138" s="153" t="str">
        <f t="shared" si="214"/>
        <v/>
      </c>
      <c r="X138" s="152"/>
      <c r="Y138" s="152"/>
      <c r="Z138" s="152"/>
      <c r="AA138" s="127" t="str">
        <f t="shared" si="215"/>
        <v/>
      </c>
      <c r="AB138" s="141" t="str">
        <f t="shared" si="216"/>
        <v/>
      </c>
      <c r="AC138" s="142" t="str">
        <f t="shared" si="217"/>
        <v/>
      </c>
      <c r="AD138" s="141" t="str">
        <f t="shared" si="218"/>
        <v/>
      </c>
      <c r="AE138" s="142" t="str">
        <f t="shared" si="219"/>
        <v/>
      </c>
      <c r="AF138" s="143" t="str">
        <f t="shared" si="220"/>
        <v/>
      </c>
      <c r="AG138" s="144"/>
      <c r="AH138" s="139"/>
      <c r="AI138" s="137"/>
      <c r="AJ138" s="138"/>
      <c r="AK138" s="138"/>
      <c r="AL138" s="139"/>
      <c r="AM138" s="137"/>
    </row>
    <row r="139" spans="1:39" s="136" customFormat="1" ht="151.5" customHeight="1" x14ac:dyDescent="0.25">
      <c r="A139" s="345">
        <f t="shared" ref="A139" si="227">1+A136</f>
        <v>45</v>
      </c>
      <c r="B139" s="428" t="s">
        <v>580</v>
      </c>
      <c r="C139" s="428" t="s">
        <v>581</v>
      </c>
      <c r="D139" s="428" t="s">
        <v>582</v>
      </c>
      <c r="E139" s="415" t="s">
        <v>118</v>
      </c>
      <c r="F139" s="415" t="s">
        <v>583</v>
      </c>
      <c r="G139" s="415" t="s">
        <v>584</v>
      </c>
      <c r="H139" s="431" t="s">
        <v>585</v>
      </c>
      <c r="I139" s="415" t="s">
        <v>325</v>
      </c>
      <c r="J139" s="413">
        <v>12</v>
      </c>
      <c r="K139" s="418" t="str">
        <f>IF(J139&lt;=0,"",IF(J139&lt;=2,"Muy Baja",IF(J139&lt;=24,"Baja",IF(J139&lt;=500,"Media",IF(J139&lt;=5000,"Alta","Muy Alta")))))</f>
        <v>Baja</v>
      </c>
      <c r="L139" s="421">
        <f>IF(K139="","",IF(K139="Muy Baja",0.2,IF(K139="Baja",0.4,IF(K139="Media",0.6,IF(K139="Alta",0.8,IF(K139="Muy Alta",1,))))))</f>
        <v>0.4</v>
      </c>
      <c r="M139" s="424" t="s">
        <v>478</v>
      </c>
      <c r="N139" s="150" t="str">
        <f ca="1">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418" t="str">
        <f ca="1">IF(OR(N139='Tabla Impacto'!$C$11,N139='Tabla Impacto'!$D$11),"Leve",IF(OR(N139='Tabla Impacto'!$C$12,N139='Tabla Impacto'!$D$12),"Menor",IF(OR(N139='Tabla Impacto'!$C$13,N139='Tabla Impacto'!$D$13),"Moderado",IF(OR(N139='Tabla Impacto'!$C$14,N139='Tabla Impacto'!$D$14),"Mayor",IF(OR(N139='Tabla Impacto'!$C$15,N139='Tabla Impacto'!$D$15),"Catastrófico","")))))</f>
        <v>Moderado</v>
      </c>
      <c r="P139" s="421">
        <f ca="1">IF(O139="","",IF(O139="Leve",0.2,IF(O139="Menor",0.4,IF(O139="Moderado",0.6,IF(O139="Mayor",0.8,IF(O139="Catastrófico",1,))))))</f>
        <v>0.6</v>
      </c>
      <c r="Q139" s="436" t="str">
        <f ca="1">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51">
        <v>1</v>
      </c>
      <c r="S139" s="147" t="s">
        <v>601</v>
      </c>
      <c r="T139" s="148" t="str">
        <f t="shared" si="213"/>
        <v>Probabilidad</v>
      </c>
      <c r="U139" s="152" t="s">
        <v>15</v>
      </c>
      <c r="V139" s="152" t="s">
        <v>9</v>
      </c>
      <c r="W139" s="153" t="str">
        <f t="shared" si="214"/>
        <v>30%</v>
      </c>
      <c r="X139" s="152" t="s">
        <v>19</v>
      </c>
      <c r="Y139" s="152" t="s">
        <v>22</v>
      </c>
      <c r="Z139" s="152" t="s">
        <v>110</v>
      </c>
      <c r="AA139" s="127">
        <f t="shared" si="215"/>
        <v>0.28000000000000003</v>
      </c>
      <c r="AB139" s="141" t="str">
        <f t="shared" si="216"/>
        <v>Baja</v>
      </c>
      <c r="AC139" s="142">
        <f t="shared" si="217"/>
        <v>0.28000000000000003</v>
      </c>
      <c r="AD139" s="141" t="str">
        <f t="shared" ca="1" si="218"/>
        <v>Moderado</v>
      </c>
      <c r="AE139" s="142">
        <f t="shared" ca="1" si="219"/>
        <v>0.6</v>
      </c>
      <c r="AF139" s="143" t="str">
        <f t="shared" ca="1" si="220"/>
        <v>Moderado</v>
      </c>
      <c r="AG139" s="144" t="s">
        <v>122</v>
      </c>
      <c r="AH139" s="139" t="s">
        <v>600</v>
      </c>
      <c r="AI139" s="137" t="s">
        <v>199</v>
      </c>
      <c r="AJ139" s="138" t="s">
        <v>284</v>
      </c>
      <c r="AK139" s="138" t="s">
        <v>285</v>
      </c>
      <c r="AL139" s="139" t="s">
        <v>587</v>
      </c>
      <c r="AM139" s="137"/>
    </row>
    <row r="140" spans="1:39" s="136" customFormat="1" ht="151.5" customHeight="1" x14ac:dyDescent="0.25">
      <c r="A140" s="345"/>
      <c r="B140" s="429"/>
      <c r="C140" s="429"/>
      <c r="D140" s="429"/>
      <c r="E140" s="416"/>
      <c r="F140" s="416"/>
      <c r="G140" s="416"/>
      <c r="H140" s="432"/>
      <c r="I140" s="416"/>
      <c r="J140" s="414"/>
      <c r="K140" s="419"/>
      <c r="L140" s="422"/>
      <c r="M140" s="425"/>
      <c r="N140" s="157"/>
      <c r="O140" s="419"/>
      <c r="P140" s="422"/>
      <c r="Q140" s="437"/>
      <c r="R140" s="151">
        <v>2</v>
      </c>
      <c r="S140" s="147"/>
      <c r="T140" s="148" t="str">
        <f t="shared" si="213"/>
        <v/>
      </c>
      <c r="U140" s="152"/>
      <c r="V140" s="152"/>
      <c r="W140" s="153" t="str">
        <f t="shared" si="214"/>
        <v/>
      </c>
      <c r="X140" s="152"/>
      <c r="Y140" s="152"/>
      <c r="Z140" s="152"/>
      <c r="AA140" s="127" t="str">
        <f t="shared" si="215"/>
        <v/>
      </c>
      <c r="AB140" s="141" t="str">
        <f t="shared" si="216"/>
        <v/>
      </c>
      <c r="AC140" s="142" t="str">
        <f t="shared" si="217"/>
        <v/>
      </c>
      <c r="AD140" s="141" t="str">
        <f t="shared" si="218"/>
        <v/>
      </c>
      <c r="AE140" s="142" t="str">
        <f t="shared" si="219"/>
        <v/>
      </c>
      <c r="AF140" s="143" t="str">
        <f t="shared" si="220"/>
        <v/>
      </c>
      <c r="AG140" s="144"/>
      <c r="AH140" s="139"/>
      <c r="AI140" s="137"/>
      <c r="AJ140" s="138"/>
      <c r="AK140" s="138"/>
      <c r="AL140" s="139"/>
      <c r="AM140" s="137"/>
    </row>
    <row r="141" spans="1:39" s="136" customFormat="1" ht="151.5" customHeight="1" x14ac:dyDescent="0.25">
      <c r="A141" s="345"/>
      <c r="B141" s="430"/>
      <c r="C141" s="430"/>
      <c r="D141" s="430"/>
      <c r="E141" s="447"/>
      <c r="F141" s="447"/>
      <c r="G141" s="447"/>
      <c r="H141" s="448"/>
      <c r="I141" s="447"/>
      <c r="J141" s="449"/>
      <c r="K141" s="420"/>
      <c r="L141" s="423"/>
      <c r="M141" s="446"/>
      <c r="N141" s="157"/>
      <c r="O141" s="420"/>
      <c r="P141" s="423"/>
      <c r="Q141" s="438"/>
      <c r="R141" s="151">
        <v>3</v>
      </c>
      <c r="S141" s="147"/>
      <c r="T141" s="148" t="str">
        <f t="shared" si="213"/>
        <v/>
      </c>
      <c r="U141" s="152"/>
      <c r="V141" s="152"/>
      <c r="W141" s="153" t="str">
        <f t="shared" si="214"/>
        <v/>
      </c>
      <c r="X141" s="152"/>
      <c r="Y141" s="152"/>
      <c r="Z141" s="152"/>
      <c r="AA141" s="127" t="str">
        <f t="shared" si="215"/>
        <v/>
      </c>
      <c r="AB141" s="141" t="str">
        <f t="shared" si="216"/>
        <v/>
      </c>
      <c r="AC141" s="142" t="str">
        <f t="shared" si="217"/>
        <v/>
      </c>
      <c r="AD141" s="141" t="str">
        <f t="shared" si="218"/>
        <v/>
      </c>
      <c r="AE141" s="142" t="str">
        <f t="shared" si="219"/>
        <v/>
      </c>
      <c r="AF141" s="143" t="str">
        <f t="shared" si="220"/>
        <v/>
      </c>
      <c r="AG141" s="144"/>
      <c r="AH141" s="139"/>
      <c r="AI141" s="137"/>
      <c r="AJ141" s="138"/>
      <c r="AK141" s="138"/>
      <c r="AL141" s="139"/>
      <c r="AM141" s="137"/>
    </row>
    <row r="142" spans="1:39" s="136" customFormat="1" ht="151.5" customHeight="1" x14ac:dyDescent="0.25">
      <c r="A142" s="345">
        <f t="shared" ref="A142" si="228">1+A139</f>
        <v>46</v>
      </c>
      <c r="B142" s="428" t="s">
        <v>588</v>
      </c>
      <c r="C142" s="428" t="s">
        <v>589</v>
      </c>
      <c r="D142" s="428" t="s">
        <v>590</v>
      </c>
      <c r="E142" s="415" t="s">
        <v>118</v>
      </c>
      <c r="F142" s="415" t="s">
        <v>592</v>
      </c>
      <c r="G142" s="415" t="s">
        <v>593</v>
      </c>
      <c r="H142" s="431" t="s">
        <v>591</v>
      </c>
      <c r="I142" s="415" t="s">
        <v>117</v>
      </c>
      <c r="J142" s="413">
        <v>24</v>
      </c>
      <c r="K142" s="418" t="str">
        <f>IF(J142&lt;=0,"",IF(J142&lt;=2,"Muy Baja",IF(J142&lt;=24,"Baja",IF(J142&lt;=500,"Media",IF(J142&lt;=5000,"Alta","Muy Alta")))))</f>
        <v>Baja</v>
      </c>
      <c r="L142" s="421">
        <f>IF(K142="","",IF(K142="Muy Baja",0.2,IF(K142="Baja",0.4,IF(K142="Media",0.6,IF(K142="Alta",0.8,IF(K142="Muy Alta",1,))))))</f>
        <v>0.4</v>
      </c>
      <c r="M142" s="424" t="s">
        <v>478</v>
      </c>
      <c r="N142" s="150" t="str">
        <f ca="1">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418" t="str">
        <f ca="1">IF(OR(N142='Tabla Impacto'!$C$11,N142='Tabla Impacto'!$D$11),"Leve",IF(OR(N142='Tabla Impacto'!$C$12,N142='Tabla Impacto'!$D$12),"Menor",IF(OR(N142='Tabla Impacto'!$C$13,N142='Tabla Impacto'!$D$13),"Moderado",IF(OR(N142='Tabla Impacto'!$C$14,N142='Tabla Impacto'!$D$14),"Mayor",IF(OR(N142='Tabla Impacto'!$C$15,N142='Tabla Impacto'!$D$15),"Catastrófico","")))))</f>
        <v>Moderado</v>
      </c>
      <c r="P142" s="421">
        <f ca="1">IF(O142="","",IF(O142="Leve",0.2,IF(O142="Menor",0.4,IF(O142="Moderado",0.6,IF(O142="Mayor",0.8,IF(O142="Catastrófico",1,))))))</f>
        <v>0.6</v>
      </c>
      <c r="Q142" s="436" t="str">
        <f ca="1">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51">
        <v>1</v>
      </c>
      <c r="S142" s="147" t="s">
        <v>594</v>
      </c>
      <c r="T142" s="148" t="str">
        <f t="shared" si="213"/>
        <v>Probabilidad</v>
      </c>
      <c r="U142" s="152" t="s">
        <v>15</v>
      </c>
      <c r="V142" s="152" t="s">
        <v>9</v>
      </c>
      <c r="W142" s="153" t="str">
        <f t="shared" si="214"/>
        <v>30%</v>
      </c>
      <c r="X142" s="152" t="s">
        <v>19</v>
      </c>
      <c r="Y142" s="152" t="s">
        <v>22</v>
      </c>
      <c r="Z142" s="152" t="s">
        <v>110</v>
      </c>
      <c r="AA142" s="127">
        <f t="shared" si="215"/>
        <v>0.28000000000000003</v>
      </c>
      <c r="AB142" s="141" t="str">
        <f t="shared" si="216"/>
        <v>Baja</v>
      </c>
      <c r="AC142" s="142">
        <f t="shared" si="217"/>
        <v>0.28000000000000003</v>
      </c>
      <c r="AD142" s="141" t="str">
        <f t="shared" ca="1" si="218"/>
        <v>Moderado</v>
      </c>
      <c r="AE142" s="142">
        <f t="shared" ca="1" si="219"/>
        <v>0.6</v>
      </c>
      <c r="AF142" s="143" t="str">
        <f t="shared" ca="1" si="220"/>
        <v>Moderado</v>
      </c>
      <c r="AG142" s="144" t="s">
        <v>122</v>
      </c>
      <c r="AH142" s="139" t="s">
        <v>595</v>
      </c>
      <c r="AI142" s="137" t="s">
        <v>198</v>
      </c>
      <c r="AJ142" s="138" t="s">
        <v>596</v>
      </c>
      <c r="AK142" s="138" t="s">
        <v>285</v>
      </c>
      <c r="AL142" s="139" t="s">
        <v>597</v>
      </c>
      <c r="AM142" s="137"/>
    </row>
    <row r="143" spans="1:39" s="136" customFormat="1" ht="151.5" customHeight="1" x14ac:dyDescent="0.25">
      <c r="A143" s="345"/>
      <c r="B143" s="429"/>
      <c r="C143" s="429"/>
      <c r="D143" s="429"/>
      <c r="E143" s="416"/>
      <c r="F143" s="416"/>
      <c r="G143" s="416"/>
      <c r="H143" s="432"/>
      <c r="I143" s="416"/>
      <c r="J143" s="414"/>
      <c r="K143" s="419"/>
      <c r="L143" s="422"/>
      <c r="M143" s="425"/>
      <c r="N143" s="157"/>
      <c r="O143" s="419"/>
      <c r="P143" s="422"/>
      <c r="Q143" s="437"/>
      <c r="R143" s="151">
        <v>2</v>
      </c>
      <c r="S143" s="147"/>
      <c r="T143" s="148" t="str">
        <f t="shared" si="213"/>
        <v/>
      </c>
      <c r="U143" s="152"/>
      <c r="V143" s="152"/>
      <c r="W143" s="153" t="str">
        <f t="shared" si="214"/>
        <v/>
      </c>
      <c r="X143" s="152"/>
      <c r="Y143" s="152"/>
      <c r="Z143" s="152"/>
      <c r="AA143" s="127" t="str">
        <f t="shared" si="215"/>
        <v/>
      </c>
      <c r="AB143" s="141" t="str">
        <f t="shared" si="216"/>
        <v/>
      </c>
      <c r="AC143" s="142" t="str">
        <f t="shared" si="217"/>
        <v/>
      </c>
      <c r="AD143" s="141" t="str">
        <f t="shared" si="218"/>
        <v/>
      </c>
      <c r="AE143" s="142" t="str">
        <f t="shared" si="219"/>
        <v/>
      </c>
      <c r="AF143" s="143" t="str">
        <f t="shared" si="220"/>
        <v/>
      </c>
      <c r="AG143" s="144"/>
      <c r="AH143" s="139"/>
      <c r="AI143" s="137"/>
      <c r="AJ143" s="138"/>
      <c r="AK143" s="138"/>
      <c r="AL143" s="139"/>
      <c r="AM143" s="137"/>
    </row>
    <row r="144" spans="1:39" s="136" customFormat="1" ht="151.5" customHeight="1" x14ac:dyDescent="0.25">
      <c r="A144" s="345"/>
      <c r="B144" s="430"/>
      <c r="C144" s="430"/>
      <c r="D144" s="430"/>
      <c r="E144" s="447"/>
      <c r="F144" s="447"/>
      <c r="G144" s="447"/>
      <c r="H144" s="448"/>
      <c r="I144" s="447"/>
      <c r="J144" s="449"/>
      <c r="K144" s="420"/>
      <c r="L144" s="423"/>
      <c r="M144" s="446"/>
      <c r="N144" s="157"/>
      <c r="O144" s="420"/>
      <c r="P144" s="423"/>
      <c r="Q144" s="438"/>
      <c r="R144" s="151">
        <v>3</v>
      </c>
      <c r="S144" s="147"/>
      <c r="T144" s="148" t="str">
        <f t="shared" si="213"/>
        <v/>
      </c>
      <c r="U144" s="152"/>
      <c r="V144" s="152"/>
      <c r="W144" s="153" t="str">
        <f t="shared" si="214"/>
        <v/>
      </c>
      <c r="X144" s="152"/>
      <c r="Y144" s="152"/>
      <c r="Z144" s="152"/>
      <c r="AA144" s="127" t="str">
        <f t="shared" si="215"/>
        <v/>
      </c>
      <c r="AB144" s="141" t="str">
        <f t="shared" si="216"/>
        <v/>
      </c>
      <c r="AC144" s="142" t="str">
        <f t="shared" si="217"/>
        <v/>
      </c>
      <c r="AD144" s="141" t="str">
        <f t="shared" si="218"/>
        <v/>
      </c>
      <c r="AE144" s="142" t="str">
        <f t="shared" si="219"/>
        <v/>
      </c>
      <c r="AF144" s="143" t="str">
        <f t="shared" si="220"/>
        <v/>
      </c>
      <c r="AG144" s="144"/>
      <c r="AH144" s="139"/>
      <c r="AI144" s="137"/>
      <c r="AJ144" s="138"/>
      <c r="AK144" s="138"/>
      <c r="AL144" s="139"/>
      <c r="AM144" s="137"/>
    </row>
    <row r="145" spans="1:39" s="136" customFormat="1" ht="151.5" customHeight="1" x14ac:dyDescent="0.25">
      <c r="A145" s="345">
        <f t="shared" ref="A145" si="229">1+A142</f>
        <v>47</v>
      </c>
      <c r="B145" s="428"/>
      <c r="C145" s="450"/>
      <c r="D145" s="450"/>
      <c r="E145" s="415"/>
      <c r="F145" s="415"/>
      <c r="G145" s="415"/>
      <c r="H145" s="431"/>
      <c r="I145" s="415"/>
      <c r="J145" s="413"/>
      <c r="K145" s="418" t="str">
        <f>IF(J145&lt;=0,"",IF(J145&lt;=2,"Muy Baja",IF(J145&lt;=24,"Baja",IF(J145&lt;=500,"Media",IF(J145&lt;=5000,"Alta","Muy Alta")))))</f>
        <v/>
      </c>
      <c r="L145" s="421" t="str">
        <f>IF(K145="","",IF(K145="Muy Baja",0.2,IF(K145="Baja",0.4,IF(K145="Media",0.6,IF(K145="Alta",0.8,IF(K145="Muy Alta",1,))))))</f>
        <v/>
      </c>
      <c r="M145" s="424"/>
      <c r="N145" s="150">
        <f ca="1">IF(NOT(ISERROR(MATCH(M145,'Tabla Impacto'!$B$221:$B$223,0))),'Tabla Impacto'!$F$223&amp;"Por favor no seleccionar los criterios de impacto(Afectación Económica o presupuestal y Pérdida Reputacional)",M145)</f>
        <v>0</v>
      </c>
      <c r="O145" s="418" t="str">
        <f ca="1">IF(OR(N145='Tabla Impacto'!$C$11,N145='Tabla Impacto'!$D$11),"Leve",IF(OR(N145='Tabla Impacto'!$C$12,N145='Tabla Impacto'!$D$12),"Menor",IF(OR(N145='Tabla Impacto'!$C$13,N145='Tabla Impacto'!$D$13),"Moderado",IF(OR(N145='Tabla Impacto'!$C$14,N145='Tabla Impacto'!$D$14),"Mayor",IF(OR(N145='Tabla Impacto'!$C$15,N145='Tabla Impacto'!$D$15),"Catastrófico","")))))</f>
        <v/>
      </c>
      <c r="P145" s="421" t="str">
        <f ca="1">IF(O145="","",IF(O145="Leve",0.2,IF(O145="Menor",0.4,IF(O145="Moderado",0.6,IF(O145="Mayor",0.8,IF(O145="Catastrófico",1,))))))</f>
        <v/>
      </c>
      <c r="Q145" s="436" t="str">
        <f ca="1">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51">
        <v>1</v>
      </c>
      <c r="S145" s="147"/>
      <c r="T145" s="148" t="str">
        <f t="shared" si="213"/>
        <v/>
      </c>
      <c r="U145" s="152"/>
      <c r="V145" s="152"/>
      <c r="W145" s="153" t="str">
        <f t="shared" si="214"/>
        <v/>
      </c>
      <c r="X145" s="152"/>
      <c r="Y145" s="152"/>
      <c r="Z145" s="152"/>
      <c r="AA145" s="127" t="str">
        <f t="shared" si="215"/>
        <v/>
      </c>
      <c r="AB145" s="141" t="str">
        <f t="shared" si="216"/>
        <v/>
      </c>
      <c r="AC145" s="142" t="str">
        <f t="shared" si="217"/>
        <v/>
      </c>
      <c r="AD145" s="141" t="str">
        <f t="shared" si="218"/>
        <v/>
      </c>
      <c r="AE145" s="142" t="str">
        <f t="shared" si="219"/>
        <v/>
      </c>
      <c r="AF145" s="143" t="str">
        <f t="shared" si="220"/>
        <v/>
      </c>
      <c r="AG145" s="144"/>
      <c r="AH145" s="139"/>
      <c r="AI145" s="137"/>
      <c r="AJ145" s="138"/>
      <c r="AK145" s="138"/>
      <c r="AL145" s="139"/>
      <c r="AM145" s="137"/>
    </row>
    <row r="146" spans="1:39" s="136" customFormat="1" ht="151.5" customHeight="1" x14ac:dyDescent="0.25">
      <c r="A146" s="345"/>
      <c r="B146" s="429"/>
      <c r="C146" s="451"/>
      <c r="D146" s="451"/>
      <c r="E146" s="416"/>
      <c r="F146" s="416"/>
      <c r="G146" s="416"/>
      <c r="H146" s="432"/>
      <c r="I146" s="416"/>
      <c r="J146" s="414"/>
      <c r="K146" s="419"/>
      <c r="L146" s="422"/>
      <c r="M146" s="425"/>
      <c r="N146" s="157"/>
      <c r="O146" s="419"/>
      <c r="P146" s="422"/>
      <c r="Q146" s="437"/>
      <c r="R146" s="151">
        <v>2</v>
      </c>
      <c r="S146" s="147"/>
      <c r="T146" s="148" t="str">
        <f t="shared" si="213"/>
        <v/>
      </c>
      <c r="U146" s="152"/>
      <c r="V146" s="152"/>
      <c r="W146" s="153" t="str">
        <f t="shared" si="214"/>
        <v/>
      </c>
      <c r="X146" s="152"/>
      <c r="Y146" s="152"/>
      <c r="Z146" s="152"/>
      <c r="AA146" s="127" t="str">
        <f t="shared" si="215"/>
        <v/>
      </c>
      <c r="AB146" s="141" t="str">
        <f t="shared" si="216"/>
        <v/>
      </c>
      <c r="AC146" s="142" t="str">
        <f t="shared" si="217"/>
        <v/>
      </c>
      <c r="AD146" s="141" t="str">
        <f t="shared" si="218"/>
        <v/>
      </c>
      <c r="AE146" s="142" t="str">
        <f t="shared" si="219"/>
        <v/>
      </c>
      <c r="AF146" s="143" t="str">
        <f t="shared" si="220"/>
        <v/>
      </c>
      <c r="AG146" s="144"/>
      <c r="AH146" s="139"/>
      <c r="AI146" s="137"/>
      <c r="AJ146" s="138"/>
      <c r="AK146" s="138"/>
      <c r="AL146" s="139"/>
      <c r="AM146" s="137"/>
    </row>
    <row r="147" spans="1:39" s="136" customFormat="1" ht="151.5" customHeight="1" x14ac:dyDescent="0.25">
      <c r="A147" s="345"/>
      <c r="B147" s="430"/>
      <c r="C147" s="452"/>
      <c r="D147" s="452"/>
      <c r="E147" s="447"/>
      <c r="F147" s="447"/>
      <c r="G147" s="447"/>
      <c r="H147" s="448"/>
      <c r="I147" s="447"/>
      <c r="J147" s="449"/>
      <c r="K147" s="420"/>
      <c r="L147" s="423"/>
      <c r="M147" s="446"/>
      <c r="N147" s="157"/>
      <c r="O147" s="420"/>
      <c r="P147" s="423"/>
      <c r="Q147" s="438"/>
      <c r="R147" s="151">
        <v>3</v>
      </c>
      <c r="S147" s="147"/>
      <c r="T147" s="148" t="str">
        <f t="shared" si="213"/>
        <v/>
      </c>
      <c r="U147" s="152"/>
      <c r="V147" s="152"/>
      <c r="W147" s="153" t="str">
        <f t="shared" si="214"/>
        <v/>
      </c>
      <c r="X147" s="152"/>
      <c r="Y147" s="152"/>
      <c r="Z147" s="152"/>
      <c r="AA147" s="127" t="str">
        <f t="shared" si="215"/>
        <v/>
      </c>
      <c r="AB147" s="141" t="str">
        <f t="shared" si="216"/>
        <v/>
      </c>
      <c r="AC147" s="142" t="str">
        <f t="shared" si="217"/>
        <v/>
      </c>
      <c r="AD147" s="141" t="str">
        <f t="shared" si="218"/>
        <v/>
      </c>
      <c r="AE147" s="142" t="str">
        <f t="shared" si="219"/>
        <v/>
      </c>
      <c r="AF147" s="143" t="str">
        <f t="shared" si="220"/>
        <v/>
      </c>
      <c r="AG147" s="144"/>
      <c r="AH147" s="139"/>
      <c r="AI147" s="137"/>
      <c r="AJ147" s="138"/>
      <c r="AK147" s="138"/>
      <c r="AL147" s="139"/>
      <c r="AM147" s="137"/>
    </row>
    <row r="148" spans="1:39" ht="49.5" customHeight="1" x14ac:dyDescent="0.25">
      <c r="A148" s="3"/>
      <c r="B148" s="82"/>
      <c r="C148" s="82"/>
      <c r="D148" s="82"/>
      <c r="E148" s="386" t="s">
        <v>504</v>
      </c>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8"/>
    </row>
    <row r="150" spans="1:39" x14ac:dyDescent="0.25">
      <c r="A150" s="2"/>
      <c r="B150" s="2"/>
      <c r="C150" s="2"/>
      <c r="D150" s="2"/>
      <c r="E150" s="20" t="s">
        <v>345</v>
      </c>
      <c r="F150" s="2"/>
      <c r="G150" s="2"/>
    </row>
  </sheetData>
  <autoFilter ref="A6:CP148"/>
  <dataConsolidate/>
  <mergeCells count="794">
    <mergeCell ref="B133:B135"/>
    <mergeCell ref="A133:A135"/>
    <mergeCell ref="O94:O96"/>
    <mergeCell ref="P94:P96"/>
    <mergeCell ref="Q94:Q96"/>
    <mergeCell ref="J133:J135"/>
    <mergeCell ref="I133:I135"/>
    <mergeCell ref="H133:H135"/>
    <mergeCell ref="G133:G135"/>
    <mergeCell ref="F133:F135"/>
    <mergeCell ref="E133:E135"/>
    <mergeCell ref="B94:B96"/>
    <mergeCell ref="C94:C96"/>
    <mergeCell ref="D94:D96"/>
    <mergeCell ref="E94:E96"/>
    <mergeCell ref="F94:F96"/>
    <mergeCell ref="G94:G96"/>
    <mergeCell ref="H94:H96"/>
    <mergeCell ref="I94:I96"/>
    <mergeCell ref="J94:J96"/>
    <mergeCell ref="K133:K135"/>
    <mergeCell ref="L133:L135"/>
    <mergeCell ref="O133:O135"/>
    <mergeCell ref="P133:P135"/>
    <mergeCell ref="K142:K144"/>
    <mergeCell ref="L142:L144"/>
    <mergeCell ref="M142:M144"/>
    <mergeCell ref="O142:O144"/>
    <mergeCell ref="P142:P144"/>
    <mergeCell ref="Q142:Q144"/>
    <mergeCell ref="A145:A147"/>
    <mergeCell ref="B145:B147"/>
    <mergeCell ref="C145:C147"/>
    <mergeCell ref="D145:D147"/>
    <mergeCell ref="E145:E147"/>
    <mergeCell ref="F145:F147"/>
    <mergeCell ref="G145:G147"/>
    <mergeCell ref="H145:H147"/>
    <mergeCell ref="I145:I147"/>
    <mergeCell ref="J145:J147"/>
    <mergeCell ref="K145:K147"/>
    <mergeCell ref="L145:L147"/>
    <mergeCell ref="M145:M147"/>
    <mergeCell ref="O145:O147"/>
    <mergeCell ref="P145:P147"/>
    <mergeCell ref="Q145:Q147"/>
    <mergeCell ref="A142:A144"/>
    <mergeCell ref="B142:B144"/>
    <mergeCell ref="C142:C144"/>
    <mergeCell ref="D142:D144"/>
    <mergeCell ref="E142:E144"/>
    <mergeCell ref="F142:F144"/>
    <mergeCell ref="G142:G144"/>
    <mergeCell ref="H142:H144"/>
    <mergeCell ref="I142:I144"/>
    <mergeCell ref="J136:J138"/>
    <mergeCell ref="C136:C138"/>
    <mergeCell ref="D136:D138"/>
    <mergeCell ref="E136:E138"/>
    <mergeCell ref="F136:F138"/>
    <mergeCell ref="G136:G138"/>
    <mergeCell ref="H136:H138"/>
    <mergeCell ref="I136:I138"/>
    <mergeCell ref="J142:J144"/>
    <mergeCell ref="J139:J141"/>
    <mergeCell ref="K139:K141"/>
    <mergeCell ref="L139:L141"/>
    <mergeCell ref="M139:M141"/>
    <mergeCell ref="O139:O141"/>
    <mergeCell ref="P139:P141"/>
    <mergeCell ref="Q139:Q141"/>
    <mergeCell ref="A136:A138"/>
    <mergeCell ref="B136:B138"/>
    <mergeCell ref="A139:A141"/>
    <mergeCell ref="B139:B141"/>
    <mergeCell ref="C139:C141"/>
    <mergeCell ref="D139:D141"/>
    <mergeCell ref="E139:E141"/>
    <mergeCell ref="F139:F141"/>
    <mergeCell ref="G139:G141"/>
    <mergeCell ref="H139:H141"/>
    <mergeCell ref="I139:I141"/>
    <mergeCell ref="Q133:Q135"/>
    <mergeCell ref="K136:K138"/>
    <mergeCell ref="L136:L138"/>
    <mergeCell ref="M136:M138"/>
    <mergeCell ref="O136:O138"/>
    <mergeCell ref="P136:P138"/>
    <mergeCell ref="Q136:Q138"/>
    <mergeCell ref="C127:C129"/>
    <mergeCell ref="D127:D129"/>
    <mergeCell ref="E127:E129"/>
    <mergeCell ref="F127:F129"/>
    <mergeCell ref="G127:G129"/>
    <mergeCell ref="H127:H129"/>
    <mergeCell ref="I127:I129"/>
    <mergeCell ref="K127:K129"/>
    <mergeCell ref="M133:M135"/>
    <mergeCell ref="D133:D135"/>
    <mergeCell ref="C133:C135"/>
    <mergeCell ref="L127:L129"/>
    <mergeCell ref="M127:M129"/>
    <mergeCell ref="O127:O129"/>
    <mergeCell ref="P127:P129"/>
    <mergeCell ref="Q127:Q129"/>
    <mergeCell ref="J130:J132"/>
    <mergeCell ref="K130:K132"/>
    <mergeCell ref="L130:L132"/>
    <mergeCell ref="M130:M132"/>
    <mergeCell ref="O130:O132"/>
    <mergeCell ref="P130:P132"/>
    <mergeCell ref="Q130:Q132"/>
    <mergeCell ref="A127:A129"/>
    <mergeCell ref="B127:B129"/>
    <mergeCell ref="J127:J129"/>
    <mergeCell ref="A130:A132"/>
    <mergeCell ref="B130:B132"/>
    <mergeCell ref="C130:C132"/>
    <mergeCell ref="D130:D132"/>
    <mergeCell ref="E130:E132"/>
    <mergeCell ref="F130:F132"/>
    <mergeCell ref="G130:G132"/>
    <mergeCell ref="H130:H132"/>
    <mergeCell ref="I130:I132"/>
    <mergeCell ref="J121:J123"/>
    <mergeCell ref="K121:K123"/>
    <mergeCell ref="L121:L123"/>
    <mergeCell ref="M121:M123"/>
    <mergeCell ref="O121:O123"/>
    <mergeCell ref="P121:P123"/>
    <mergeCell ref="Q121:Q123"/>
    <mergeCell ref="A124:A126"/>
    <mergeCell ref="B124:B126"/>
    <mergeCell ref="C124:C126"/>
    <mergeCell ref="D124:D126"/>
    <mergeCell ref="E124:E126"/>
    <mergeCell ref="F124:F126"/>
    <mergeCell ref="G124:G126"/>
    <mergeCell ref="H124:H126"/>
    <mergeCell ref="I124:I126"/>
    <mergeCell ref="J124:J126"/>
    <mergeCell ref="K124:K126"/>
    <mergeCell ref="L124:L126"/>
    <mergeCell ref="M124:M126"/>
    <mergeCell ref="O124:O126"/>
    <mergeCell ref="P124:P126"/>
    <mergeCell ref="Q124:Q126"/>
    <mergeCell ref="A121:A123"/>
    <mergeCell ref="B121:B123"/>
    <mergeCell ref="C121:C123"/>
    <mergeCell ref="D121:D123"/>
    <mergeCell ref="E121:E123"/>
    <mergeCell ref="F121:F123"/>
    <mergeCell ref="G121:G123"/>
    <mergeCell ref="H121:H123"/>
    <mergeCell ref="I121:I123"/>
    <mergeCell ref="Q103:Q105"/>
    <mergeCell ref="O106:O108"/>
    <mergeCell ref="P106:P108"/>
    <mergeCell ref="Q106:Q108"/>
    <mergeCell ref="O109:O111"/>
    <mergeCell ref="P109:P111"/>
    <mergeCell ref="Q109:Q111"/>
    <mergeCell ref="K103:K105"/>
    <mergeCell ref="L103:L105"/>
    <mergeCell ref="M103:M105"/>
    <mergeCell ref="O103:O105"/>
    <mergeCell ref="P103:P105"/>
    <mergeCell ref="M109:M111"/>
    <mergeCell ref="L109:L111"/>
    <mergeCell ref="K109:K111"/>
    <mergeCell ref="F103:F105"/>
    <mergeCell ref="G103:G105"/>
    <mergeCell ref="H103:H105"/>
    <mergeCell ref="I103:I105"/>
    <mergeCell ref="J103:J105"/>
    <mergeCell ref="A103:A105"/>
    <mergeCell ref="B103:B105"/>
    <mergeCell ref="C103:C105"/>
    <mergeCell ref="D103:D105"/>
    <mergeCell ref="E103:E105"/>
    <mergeCell ref="Q115:Q117"/>
    <mergeCell ref="P115:P117"/>
    <mergeCell ref="O115:O117"/>
    <mergeCell ref="M115:M117"/>
    <mergeCell ref="M112:M114"/>
    <mergeCell ref="O112:O114"/>
    <mergeCell ref="P112:P114"/>
    <mergeCell ref="Q112:Q114"/>
    <mergeCell ref="H112:H114"/>
    <mergeCell ref="I112:I114"/>
    <mergeCell ref="J112:J114"/>
    <mergeCell ref="K112:K114"/>
    <mergeCell ref="L112:L114"/>
    <mergeCell ref="K115:K117"/>
    <mergeCell ref="L115:L117"/>
    <mergeCell ref="H115:H117"/>
    <mergeCell ref="I115:I117"/>
    <mergeCell ref="J115:J117"/>
    <mergeCell ref="M100:M102"/>
    <mergeCell ref="O100:O102"/>
    <mergeCell ref="P100:P102"/>
    <mergeCell ref="Q100:Q102"/>
    <mergeCell ref="L97:L99"/>
    <mergeCell ref="M97:M99"/>
    <mergeCell ref="O97:O99"/>
    <mergeCell ref="P97:P99"/>
    <mergeCell ref="Q97:Q99"/>
    <mergeCell ref="F91:F93"/>
    <mergeCell ref="K94:K96"/>
    <mergeCell ref="L94:L96"/>
    <mergeCell ref="N94:N96"/>
    <mergeCell ref="M94:M96"/>
    <mergeCell ref="L91:L93"/>
    <mergeCell ref="M91:M93"/>
    <mergeCell ref="B97:B99"/>
    <mergeCell ref="C97:C99"/>
    <mergeCell ref="D97:D99"/>
    <mergeCell ref="E97:E99"/>
    <mergeCell ref="F97:F99"/>
    <mergeCell ref="G97:G99"/>
    <mergeCell ref="H97:H99"/>
    <mergeCell ref="I97:I99"/>
    <mergeCell ref="J97:J99"/>
    <mergeCell ref="K97:K99"/>
    <mergeCell ref="B88:B90"/>
    <mergeCell ref="K88:K90"/>
    <mergeCell ref="J88:J90"/>
    <mergeCell ref="I88:I90"/>
    <mergeCell ref="H88:H90"/>
    <mergeCell ref="G88:G90"/>
    <mergeCell ref="O91:O93"/>
    <mergeCell ref="P91:P93"/>
    <mergeCell ref="Q91:Q93"/>
    <mergeCell ref="G91:G93"/>
    <mergeCell ref="H91:H93"/>
    <mergeCell ref="I91:I93"/>
    <mergeCell ref="J91:J93"/>
    <mergeCell ref="K91:K93"/>
    <mergeCell ref="F88:F90"/>
    <mergeCell ref="Q88:Q90"/>
    <mergeCell ref="P88:P90"/>
    <mergeCell ref="O88:O90"/>
    <mergeCell ref="M88:M90"/>
    <mergeCell ref="L88:L90"/>
    <mergeCell ref="B91:B93"/>
    <mergeCell ref="C91:C93"/>
    <mergeCell ref="D91:D93"/>
    <mergeCell ref="E91:E93"/>
    <mergeCell ref="Q85:Q87"/>
    <mergeCell ref="G85:G87"/>
    <mergeCell ref="H85:H87"/>
    <mergeCell ref="I85:I87"/>
    <mergeCell ref="J85:J87"/>
    <mergeCell ref="K85:K87"/>
    <mergeCell ref="E88:E90"/>
    <mergeCell ref="D88:D90"/>
    <mergeCell ref="C88:C90"/>
    <mergeCell ref="B85:B87"/>
    <mergeCell ref="C85:C87"/>
    <mergeCell ref="D85:D87"/>
    <mergeCell ref="E85:E87"/>
    <mergeCell ref="F85:F87"/>
    <mergeCell ref="L82:L84"/>
    <mergeCell ref="M82:M84"/>
    <mergeCell ref="O82:O84"/>
    <mergeCell ref="P82:P84"/>
    <mergeCell ref="L85:L87"/>
    <mergeCell ref="M85:M87"/>
    <mergeCell ref="O85:O87"/>
    <mergeCell ref="P85:P87"/>
    <mergeCell ref="Q82:Q84"/>
    <mergeCell ref="G82:G84"/>
    <mergeCell ref="H82:H84"/>
    <mergeCell ref="I82:I84"/>
    <mergeCell ref="J82:J84"/>
    <mergeCell ref="K82:K84"/>
    <mergeCell ref="B82:B84"/>
    <mergeCell ref="C82:C84"/>
    <mergeCell ref="D82:D84"/>
    <mergeCell ref="E82:E84"/>
    <mergeCell ref="F82:F84"/>
    <mergeCell ref="F76:F78"/>
    <mergeCell ref="E76:E78"/>
    <mergeCell ref="D76:D78"/>
    <mergeCell ref="C76:C78"/>
    <mergeCell ref="B76:B78"/>
    <mergeCell ref="B79:B81"/>
    <mergeCell ref="C79:C81"/>
    <mergeCell ref="D79:D81"/>
    <mergeCell ref="E79:E81"/>
    <mergeCell ref="F79:F81"/>
    <mergeCell ref="P73:P75"/>
    <mergeCell ref="Q73:Q75"/>
    <mergeCell ref="G73:G75"/>
    <mergeCell ref="H73:H75"/>
    <mergeCell ref="I73:I75"/>
    <mergeCell ref="J73:J75"/>
    <mergeCell ref="K73:K75"/>
    <mergeCell ref="K76:K78"/>
    <mergeCell ref="J76:J78"/>
    <mergeCell ref="I76:I78"/>
    <mergeCell ref="H76:H78"/>
    <mergeCell ref="G76:G78"/>
    <mergeCell ref="Q76:Q78"/>
    <mergeCell ref="P76:P78"/>
    <mergeCell ref="O76:O78"/>
    <mergeCell ref="M76:M78"/>
    <mergeCell ref="L76:L78"/>
    <mergeCell ref="B73:B75"/>
    <mergeCell ref="C73:C75"/>
    <mergeCell ref="D73:D75"/>
    <mergeCell ref="E73:E75"/>
    <mergeCell ref="F73:F75"/>
    <mergeCell ref="Q67:Q69"/>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Q70:Q72"/>
    <mergeCell ref="L73:L75"/>
    <mergeCell ref="M73:M75"/>
    <mergeCell ref="O73:O75"/>
    <mergeCell ref="P61:P63"/>
    <mergeCell ref="Q61:Q63"/>
    <mergeCell ref="B67:B69"/>
    <mergeCell ref="C67:C69"/>
    <mergeCell ref="D67:D69"/>
    <mergeCell ref="E67:E69"/>
    <mergeCell ref="F67:F69"/>
    <mergeCell ref="G67:G69"/>
    <mergeCell ref="H67:H69"/>
    <mergeCell ref="I67:I69"/>
    <mergeCell ref="J67:J69"/>
    <mergeCell ref="K67:K69"/>
    <mergeCell ref="L67:L69"/>
    <mergeCell ref="M67:M69"/>
    <mergeCell ref="O67:O69"/>
    <mergeCell ref="P67:P69"/>
    <mergeCell ref="I61:I63"/>
    <mergeCell ref="J61:J63"/>
    <mergeCell ref="K61:K63"/>
    <mergeCell ref="L61:L63"/>
    <mergeCell ref="M61:M63"/>
    <mergeCell ref="D61:D63"/>
    <mergeCell ref="E61:E63"/>
    <mergeCell ref="F61:F63"/>
    <mergeCell ref="K55:K57"/>
    <mergeCell ref="L55:L57"/>
    <mergeCell ref="M55:M57"/>
    <mergeCell ref="D55:D57"/>
    <mergeCell ref="E55:E57"/>
    <mergeCell ref="F55:F57"/>
    <mergeCell ref="G55:G57"/>
    <mergeCell ref="H55:H57"/>
    <mergeCell ref="G61:G63"/>
    <mergeCell ref="H61:H63"/>
    <mergeCell ref="I58:I60"/>
    <mergeCell ref="J58:J60"/>
    <mergeCell ref="K58:K60"/>
    <mergeCell ref="L58:L60"/>
    <mergeCell ref="M58:M60"/>
    <mergeCell ref="D58:D60"/>
    <mergeCell ref="E58:E60"/>
    <mergeCell ref="F58:F60"/>
    <mergeCell ref="G58:G60"/>
    <mergeCell ref="H58:H60"/>
    <mergeCell ref="A61:A63"/>
    <mergeCell ref="A58:A60"/>
    <mergeCell ref="A55:A57"/>
    <mergeCell ref="B55:B57"/>
    <mergeCell ref="C55:C57"/>
    <mergeCell ref="B58:B60"/>
    <mergeCell ref="C58:C60"/>
    <mergeCell ref="B61:B63"/>
    <mergeCell ref="C61:C63"/>
    <mergeCell ref="A82:A84"/>
    <mergeCell ref="A76:A78"/>
    <mergeCell ref="A73:A75"/>
    <mergeCell ref="A70:A72"/>
    <mergeCell ref="A67:A69"/>
    <mergeCell ref="A97:A99"/>
    <mergeCell ref="A91:A93"/>
    <mergeCell ref="A88:A90"/>
    <mergeCell ref="A85:A87"/>
    <mergeCell ref="A79:A81"/>
    <mergeCell ref="A94:A96"/>
    <mergeCell ref="M118:M120"/>
    <mergeCell ref="O118:O120"/>
    <mergeCell ref="P118:P120"/>
    <mergeCell ref="Q118:Q120"/>
    <mergeCell ref="A100:A102"/>
    <mergeCell ref="B100:B102"/>
    <mergeCell ref="C100:C102"/>
    <mergeCell ref="D100:D102"/>
    <mergeCell ref="E100:E102"/>
    <mergeCell ref="F100:F102"/>
    <mergeCell ref="G100:G102"/>
    <mergeCell ref="H100:H102"/>
    <mergeCell ref="I100:I102"/>
    <mergeCell ref="J100:J102"/>
    <mergeCell ref="K100:K102"/>
    <mergeCell ref="L100:L102"/>
    <mergeCell ref="H118:H120"/>
    <mergeCell ref="I118:I120"/>
    <mergeCell ref="J118:J120"/>
    <mergeCell ref="K118:K120"/>
    <mergeCell ref="L118:L120"/>
    <mergeCell ref="A118:A120"/>
    <mergeCell ref="B118:B120"/>
    <mergeCell ref="C118:C120"/>
    <mergeCell ref="D118:D120"/>
    <mergeCell ref="E118:E120"/>
    <mergeCell ref="F118:F120"/>
    <mergeCell ref="G118:G120"/>
    <mergeCell ref="A112:A114"/>
    <mergeCell ref="B112:B114"/>
    <mergeCell ref="C112:C114"/>
    <mergeCell ref="D112:D114"/>
    <mergeCell ref="E112:E114"/>
    <mergeCell ref="F112:F114"/>
    <mergeCell ref="G112:G114"/>
    <mergeCell ref="F115:F117"/>
    <mergeCell ref="G115:G117"/>
    <mergeCell ref="A115:A117"/>
    <mergeCell ref="B115:B117"/>
    <mergeCell ref="C115:C117"/>
    <mergeCell ref="D115:D117"/>
    <mergeCell ref="E115:E117"/>
    <mergeCell ref="C109:C111"/>
    <mergeCell ref="B109:B111"/>
    <mergeCell ref="A109:A111"/>
    <mergeCell ref="A106:A108"/>
    <mergeCell ref="B106:B108"/>
    <mergeCell ref="C106:C108"/>
    <mergeCell ref="H109:H111"/>
    <mergeCell ref="G109:G111"/>
    <mergeCell ref="F109:F111"/>
    <mergeCell ref="E109:E111"/>
    <mergeCell ref="D109:D111"/>
    <mergeCell ref="D106:D108"/>
    <mergeCell ref="E106:E108"/>
    <mergeCell ref="F106:F108"/>
    <mergeCell ref="G106:G108"/>
    <mergeCell ref="H106:H108"/>
    <mergeCell ref="J109:J111"/>
    <mergeCell ref="I109:I111"/>
    <mergeCell ref="O52:O54"/>
    <mergeCell ref="P52:P54"/>
    <mergeCell ref="Q52:Q54"/>
    <mergeCell ref="O55:O57"/>
    <mergeCell ref="P55:P57"/>
    <mergeCell ref="Q55:Q57"/>
    <mergeCell ref="O58:O60"/>
    <mergeCell ref="P58:P60"/>
    <mergeCell ref="Q58:Q60"/>
    <mergeCell ref="O61:O63"/>
    <mergeCell ref="I52:I54"/>
    <mergeCell ref="J52:J54"/>
    <mergeCell ref="K52:K54"/>
    <mergeCell ref="L52:L54"/>
    <mergeCell ref="M52:M54"/>
    <mergeCell ref="I106:I108"/>
    <mergeCell ref="J106:J108"/>
    <mergeCell ref="K106:K108"/>
    <mergeCell ref="L106:L108"/>
    <mergeCell ref="M106:M108"/>
    <mergeCell ref="I55:I57"/>
    <mergeCell ref="J55:J57"/>
    <mergeCell ref="C49:C51"/>
    <mergeCell ref="B49:B51"/>
    <mergeCell ref="A49:A51"/>
    <mergeCell ref="A52:A54"/>
    <mergeCell ref="B52:B54"/>
    <mergeCell ref="C52:C54"/>
    <mergeCell ref="H49:H51"/>
    <mergeCell ref="G49:G51"/>
    <mergeCell ref="F49:F51"/>
    <mergeCell ref="E49:E51"/>
    <mergeCell ref="D49:D51"/>
    <mergeCell ref="I49:I51"/>
    <mergeCell ref="P46:P48"/>
    <mergeCell ref="Q46:Q48"/>
    <mergeCell ref="Q49:Q51"/>
    <mergeCell ref="P49:P51"/>
    <mergeCell ref="O49:O51"/>
    <mergeCell ref="D52:D54"/>
    <mergeCell ref="E52:E54"/>
    <mergeCell ref="F52:F54"/>
    <mergeCell ref="G52:G54"/>
    <mergeCell ref="H52:H54"/>
    <mergeCell ref="J46:J48"/>
    <mergeCell ref="K46:K48"/>
    <mergeCell ref="L46:L48"/>
    <mergeCell ref="M46:M48"/>
    <mergeCell ref="O46:O48"/>
    <mergeCell ref="M49:M51"/>
    <mergeCell ref="L49:L51"/>
    <mergeCell ref="K49:K51"/>
    <mergeCell ref="J49:J51"/>
    <mergeCell ref="J43:J45"/>
    <mergeCell ref="K43:K45"/>
    <mergeCell ref="L43:L45"/>
    <mergeCell ref="M43:M45"/>
    <mergeCell ref="O43:O45"/>
    <mergeCell ref="P43:P45"/>
    <mergeCell ref="Q43:Q45"/>
    <mergeCell ref="A40:A42"/>
    <mergeCell ref="A46:A48"/>
    <mergeCell ref="B46:B48"/>
    <mergeCell ref="C46:C48"/>
    <mergeCell ref="D46:D48"/>
    <mergeCell ref="E46:E48"/>
    <mergeCell ref="F46:F48"/>
    <mergeCell ref="G46:G48"/>
    <mergeCell ref="H46:H48"/>
    <mergeCell ref="I46:I48"/>
    <mergeCell ref="B43:B45"/>
    <mergeCell ref="A43:A45"/>
    <mergeCell ref="C43:C45"/>
    <mergeCell ref="D43:D45"/>
    <mergeCell ref="E43:E45"/>
    <mergeCell ref="F43:F45"/>
    <mergeCell ref="G43:G45"/>
    <mergeCell ref="H43:H45"/>
    <mergeCell ref="I43:I45"/>
    <mergeCell ref="B40:B42"/>
    <mergeCell ref="C40:C42"/>
    <mergeCell ref="D40:D42"/>
    <mergeCell ref="E40:E42"/>
    <mergeCell ref="F40:F42"/>
    <mergeCell ref="G40:G42"/>
    <mergeCell ref="H40:H42"/>
    <mergeCell ref="I40:I42"/>
    <mergeCell ref="J37:J39"/>
    <mergeCell ref="K37:K39"/>
    <mergeCell ref="L37:L39"/>
    <mergeCell ref="M37:M39"/>
    <mergeCell ref="O37:O39"/>
    <mergeCell ref="P37:P39"/>
    <mergeCell ref="Q37:Q39"/>
    <mergeCell ref="J40:J42"/>
    <mergeCell ref="K40:K42"/>
    <mergeCell ref="L40:L42"/>
    <mergeCell ref="M40:M42"/>
    <mergeCell ref="O40:O42"/>
    <mergeCell ref="P40:P42"/>
    <mergeCell ref="Q40:Q42"/>
    <mergeCell ref="A37:A39"/>
    <mergeCell ref="B37:B39"/>
    <mergeCell ref="C37:C39"/>
    <mergeCell ref="D37:D39"/>
    <mergeCell ref="E37:E39"/>
    <mergeCell ref="F37:F39"/>
    <mergeCell ref="G37:G39"/>
    <mergeCell ref="H37:H39"/>
    <mergeCell ref="I37:I39"/>
    <mergeCell ref="Q34:Q36"/>
    <mergeCell ref="K34:K36"/>
    <mergeCell ref="L34:L36"/>
    <mergeCell ref="M34:M36"/>
    <mergeCell ref="O34:O36"/>
    <mergeCell ref="P34:P36"/>
    <mergeCell ref="F34:F36"/>
    <mergeCell ref="G34:G36"/>
    <mergeCell ref="H34:H36"/>
    <mergeCell ref="I34:I36"/>
    <mergeCell ref="J34:J36"/>
    <mergeCell ref="A34:A36"/>
    <mergeCell ref="B34:B36"/>
    <mergeCell ref="C34:C36"/>
    <mergeCell ref="D34:D36"/>
    <mergeCell ref="E34:E36"/>
    <mergeCell ref="Q31:Q33"/>
    <mergeCell ref="K31:K33"/>
    <mergeCell ref="L31:L33"/>
    <mergeCell ref="M31:M33"/>
    <mergeCell ref="O31:O33"/>
    <mergeCell ref="P31:P33"/>
    <mergeCell ref="J31:J33"/>
    <mergeCell ref="C31:C33"/>
    <mergeCell ref="D31:D33"/>
    <mergeCell ref="E31:E33"/>
    <mergeCell ref="A31:A33"/>
    <mergeCell ref="B31:B33"/>
    <mergeCell ref="G28:G30"/>
    <mergeCell ref="F28:F30"/>
    <mergeCell ref="E28:E30"/>
    <mergeCell ref="D28:D30"/>
    <mergeCell ref="F31:F33"/>
    <mergeCell ref="G31:G33"/>
    <mergeCell ref="H31:H33"/>
    <mergeCell ref="I28:I30"/>
    <mergeCell ref="I31:I33"/>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H25:H27"/>
    <mergeCell ref="I25:I27"/>
    <mergeCell ref="I19:I21"/>
    <mergeCell ref="J19:J21"/>
    <mergeCell ref="K19:K21"/>
    <mergeCell ref="L19:L21"/>
    <mergeCell ref="M19:M21"/>
    <mergeCell ref="O19:O21"/>
    <mergeCell ref="P19:P21"/>
    <mergeCell ref="P25:P27"/>
    <mergeCell ref="H19:H21"/>
    <mergeCell ref="Q19:Q21"/>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19:A21"/>
    <mergeCell ref="B19:B21"/>
    <mergeCell ref="C19:C21"/>
    <mergeCell ref="D19:D21"/>
    <mergeCell ref="E19:E21"/>
    <mergeCell ref="F19:F21"/>
    <mergeCell ref="G19:G21"/>
    <mergeCell ref="B16:B18"/>
    <mergeCell ref="C16:C18"/>
    <mergeCell ref="D16:D18"/>
    <mergeCell ref="E16:E18"/>
    <mergeCell ref="F16:F18"/>
    <mergeCell ref="G16:G18"/>
    <mergeCell ref="H16:H18"/>
    <mergeCell ref="K16:K18"/>
    <mergeCell ref="L16:L18"/>
    <mergeCell ref="I16:I18"/>
    <mergeCell ref="M16:M18"/>
    <mergeCell ref="O16:O18"/>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I7:I9"/>
    <mergeCell ref="J7:J9"/>
    <mergeCell ref="A7:A9"/>
    <mergeCell ref="B7:B9"/>
    <mergeCell ref="C7:C9"/>
    <mergeCell ref="D7:D9"/>
    <mergeCell ref="E148:AM148"/>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Q79:Q81"/>
    <mergeCell ref="G79:G81"/>
    <mergeCell ref="H79:H81"/>
    <mergeCell ref="I79:I81"/>
    <mergeCell ref="J79:J81"/>
    <mergeCell ref="K79:K81"/>
    <mergeCell ref="L79:L81"/>
    <mergeCell ref="M79:M81"/>
    <mergeCell ref="O79:O81"/>
    <mergeCell ref="P79:P81"/>
    <mergeCell ref="J64:J66"/>
    <mergeCell ref="K64:K66"/>
    <mergeCell ref="L64:L66"/>
    <mergeCell ref="M64:M66"/>
    <mergeCell ref="O64:O66"/>
    <mergeCell ref="P64:P66"/>
    <mergeCell ref="Q64:Q66"/>
    <mergeCell ref="A64:A66"/>
    <mergeCell ref="B64:B66"/>
    <mergeCell ref="C64:C66"/>
    <mergeCell ref="D64:D66"/>
    <mergeCell ref="E64:E66"/>
    <mergeCell ref="F64:F66"/>
    <mergeCell ref="G64:G66"/>
    <mergeCell ref="H64:H66"/>
    <mergeCell ref="I64:I66"/>
  </mergeCells>
  <conditionalFormatting sqref="K7 AB7:AB15">
    <cfRule type="cellIs" dxfId="2549" priority="3309" operator="equal">
      <formula>"Muy Alta"</formula>
    </cfRule>
    <cfRule type="cellIs" dxfId="2548" priority="3310" operator="equal">
      <formula>"Alta"</formula>
    </cfRule>
    <cfRule type="cellIs" dxfId="2547" priority="3311" operator="equal">
      <formula>"Media"</formula>
    </cfRule>
    <cfRule type="cellIs" dxfId="2546" priority="3312" operator="equal">
      <formula>"Baja"</formula>
    </cfRule>
    <cfRule type="cellIs" dxfId="2545" priority="3313" operator="equal">
      <formula>"Muy Baja"</formula>
    </cfRule>
  </conditionalFormatting>
  <conditionalFormatting sqref="Q7 AF7:AF15">
    <cfRule type="cellIs" dxfId="2544" priority="3300" operator="equal">
      <formula>"Extremo"</formula>
    </cfRule>
    <cfRule type="cellIs" dxfId="2543" priority="3301" operator="equal">
      <formula>"Alto"</formula>
    </cfRule>
    <cfRule type="cellIs" dxfId="2542" priority="3302" operator="equal">
      <formula>"Moderado"</formula>
    </cfRule>
    <cfRule type="cellIs" dxfId="2541" priority="3303" operator="equal">
      <formula>"Bajo"</formula>
    </cfRule>
  </conditionalFormatting>
  <conditionalFormatting sqref="AB43 AB49 AB52 AB55 AB58 AB61 AB73 AB76 AB82 AB85 AB91:AB92 AB100 AB16 AB19">
    <cfRule type="cellIs" dxfId="2540" priority="3295" operator="equal">
      <formula>"Muy Alta"</formula>
    </cfRule>
    <cfRule type="cellIs" dxfId="2539" priority="3296" operator="equal">
      <formula>"Alta"</formula>
    </cfRule>
    <cfRule type="cellIs" dxfId="2538" priority="3297" operator="equal">
      <formula>"Media"</formula>
    </cfRule>
    <cfRule type="cellIs" dxfId="2537" priority="3298" operator="equal">
      <formula>"Baja"</formula>
    </cfRule>
    <cfRule type="cellIs" dxfId="2536" priority="3299" operator="equal">
      <formula>"Muy Baja"</formula>
    </cfRule>
  </conditionalFormatting>
  <conditionalFormatting sqref="AD43 AD49 AD52 AD55 AD58 AD61 AD73 AD76 AD82 AD85 AD91:AD92 AD100 AD19 AD7:AD16">
    <cfRule type="cellIs" dxfId="2535" priority="3290" operator="equal">
      <formula>"Catastrófico"</formula>
    </cfRule>
    <cfRule type="cellIs" dxfId="2534" priority="3291" operator="equal">
      <formula>"Mayor"</formula>
    </cfRule>
    <cfRule type="cellIs" dxfId="2533" priority="3292" operator="equal">
      <formula>"Moderado"</formula>
    </cfRule>
    <cfRule type="cellIs" dxfId="2532" priority="3293" operator="equal">
      <formula>"Menor"</formula>
    </cfRule>
    <cfRule type="cellIs" dxfId="2531" priority="3294" operator="equal">
      <formula>"Leve"</formula>
    </cfRule>
  </conditionalFormatting>
  <conditionalFormatting sqref="AF43 AF49 AF52 AF55 AF58 AF61 AF73 AF76 AF82 AF85 AF91:AF92 AF100 AF16 AF19">
    <cfRule type="cellIs" dxfId="2530" priority="3286" operator="equal">
      <formula>"Extremo"</formula>
    </cfRule>
    <cfRule type="cellIs" dxfId="2529" priority="3287" operator="equal">
      <formula>"Alto"</formula>
    </cfRule>
    <cfRule type="cellIs" dxfId="2528" priority="3288" operator="equal">
      <formula>"Moderado"</formula>
    </cfRule>
    <cfRule type="cellIs" dxfId="2527" priority="3289" operator="equal">
      <formula>"Bajo"</formula>
    </cfRule>
  </conditionalFormatting>
  <conditionalFormatting sqref="K91:K92">
    <cfRule type="cellIs" dxfId="2526" priority="1423" operator="equal">
      <formula>"Muy Alta"</formula>
    </cfRule>
    <cfRule type="cellIs" dxfId="2525" priority="1424" operator="equal">
      <formula>"Alta"</formula>
    </cfRule>
    <cfRule type="cellIs" dxfId="2524" priority="1425" operator="equal">
      <formula>"Media"</formula>
    </cfRule>
    <cfRule type="cellIs" dxfId="2523" priority="1426" operator="equal">
      <formula>"Baja"</formula>
    </cfRule>
    <cfRule type="cellIs" dxfId="2522" priority="1427" operator="equal">
      <formula>"Muy Baja"</formula>
    </cfRule>
  </conditionalFormatting>
  <conditionalFormatting sqref="K76">
    <cfRule type="cellIs" dxfId="2521" priority="1483" operator="equal">
      <formula>"Muy Alta"</formula>
    </cfRule>
    <cfRule type="cellIs" dxfId="2520" priority="1484" operator="equal">
      <formula>"Alta"</formula>
    </cfRule>
    <cfRule type="cellIs" dxfId="2519" priority="1485" operator="equal">
      <formula>"Media"</formula>
    </cfRule>
    <cfRule type="cellIs" dxfId="2518" priority="1486" operator="equal">
      <formula>"Baja"</formula>
    </cfRule>
    <cfRule type="cellIs" dxfId="2517" priority="1487" operator="equal">
      <formula>"Muy Baja"</formula>
    </cfRule>
  </conditionalFormatting>
  <conditionalFormatting sqref="N7:N9">
    <cfRule type="containsText" dxfId="2516" priority="2991" operator="containsText" text="❌">
      <formula>NOT(ISERROR(SEARCH("❌",N7)))</formula>
    </cfRule>
  </conditionalFormatting>
  <conditionalFormatting sqref="AD46">
    <cfRule type="cellIs" dxfId="2515" priority="2469" operator="equal">
      <formula>"Catastrófico"</formula>
    </cfRule>
    <cfRule type="cellIs" dxfId="2514" priority="2470" operator="equal">
      <formula>"Mayor"</formula>
    </cfRule>
    <cfRule type="cellIs" dxfId="2513" priority="2471" operator="equal">
      <formula>"Moderado"</formula>
    </cfRule>
    <cfRule type="cellIs" dxfId="2512" priority="2472" operator="equal">
      <formula>"Menor"</formula>
    </cfRule>
    <cfRule type="cellIs" dxfId="2511" priority="2473" operator="equal">
      <formula>"Leve"</formula>
    </cfRule>
  </conditionalFormatting>
  <conditionalFormatting sqref="AF46">
    <cfRule type="cellIs" dxfId="2510" priority="2465" operator="equal">
      <formula>"Extremo"</formula>
    </cfRule>
    <cfRule type="cellIs" dxfId="2509" priority="2466" operator="equal">
      <formula>"Alto"</formula>
    </cfRule>
    <cfRule type="cellIs" dxfId="2508" priority="2467" operator="equal">
      <formula>"Moderado"</formula>
    </cfRule>
    <cfRule type="cellIs" dxfId="2507" priority="2468" operator="equal">
      <formula>"Bajo"</formula>
    </cfRule>
  </conditionalFormatting>
  <conditionalFormatting sqref="AF44">
    <cfRule type="cellIs" dxfId="2506" priority="2479" operator="equal">
      <formula>"Extremo"</formula>
    </cfRule>
    <cfRule type="cellIs" dxfId="2505" priority="2480" operator="equal">
      <formula>"Alto"</formula>
    </cfRule>
    <cfRule type="cellIs" dxfId="2504" priority="2481" operator="equal">
      <formula>"Moderado"</formula>
    </cfRule>
    <cfRule type="cellIs" dxfId="2503" priority="2482" operator="equal">
      <formula>"Bajo"</formula>
    </cfRule>
  </conditionalFormatting>
  <conditionalFormatting sqref="AB20">
    <cfRule type="cellIs" dxfId="2502" priority="2894" operator="equal">
      <formula>"Muy Alta"</formula>
    </cfRule>
    <cfRule type="cellIs" dxfId="2501" priority="2895" operator="equal">
      <formula>"Alta"</formula>
    </cfRule>
    <cfRule type="cellIs" dxfId="2500" priority="2896" operator="equal">
      <formula>"Media"</formula>
    </cfRule>
    <cfRule type="cellIs" dxfId="2499" priority="2897" operator="equal">
      <formula>"Baja"</formula>
    </cfRule>
    <cfRule type="cellIs" dxfId="2498" priority="2898" operator="equal">
      <formula>"Muy Baja"</formula>
    </cfRule>
  </conditionalFormatting>
  <conditionalFormatting sqref="AD20">
    <cfRule type="cellIs" dxfId="2497" priority="2889" operator="equal">
      <formula>"Catastrófico"</formula>
    </cfRule>
    <cfRule type="cellIs" dxfId="2496" priority="2890" operator="equal">
      <formula>"Mayor"</formula>
    </cfRule>
    <cfRule type="cellIs" dxfId="2495" priority="2891" operator="equal">
      <formula>"Moderado"</formula>
    </cfRule>
    <cfRule type="cellIs" dxfId="2494" priority="2892" operator="equal">
      <formula>"Menor"</formula>
    </cfRule>
    <cfRule type="cellIs" dxfId="2493" priority="2893" operator="equal">
      <formula>"Leve"</formula>
    </cfRule>
  </conditionalFormatting>
  <conditionalFormatting sqref="AF20">
    <cfRule type="cellIs" dxfId="2492" priority="2885" operator="equal">
      <formula>"Extremo"</formula>
    </cfRule>
    <cfRule type="cellIs" dxfId="2491" priority="2886" operator="equal">
      <formula>"Alto"</formula>
    </cfRule>
    <cfRule type="cellIs" dxfId="2490" priority="2887" operator="equal">
      <formula>"Moderado"</formula>
    </cfRule>
    <cfRule type="cellIs" dxfId="2489" priority="2888" operator="equal">
      <formula>"Bajo"</formula>
    </cfRule>
  </conditionalFormatting>
  <conditionalFormatting sqref="AB21">
    <cfRule type="cellIs" dxfId="2488" priority="2880" operator="equal">
      <formula>"Muy Alta"</formula>
    </cfRule>
    <cfRule type="cellIs" dxfId="2487" priority="2881" operator="equal">
      <formula>"Alta"</formula>
    </cfRule>
    <cfRule type="cellIs" dxfId="2486" priority="2882" operator="equal">
      <formula>"Media"</formula>
    </cfRule>
    <cfRule type="cellIs" dxfId="2485" priority="2883" operator="equal">
      <formula>"Baja"</formula>
    </cfRule>
    <cfRule type="cellIs" dxfId="2484" priority="2884" operator="equal">
      <formula>"Muy Baja"</formula>
    </cfRule>
  </conditionalFormatting>
  <conditionalFormatting sqref="AD21">
    <cfRule type="cellIs" dxfId="2483" priority="2875" operator="equal">
      <formula>"Catastrófico"</formula>
    </cfRule>
    <cfRule type="cellIs" dxfId="2482" priority="2876" operator="equal">
      <formula>"Mayor"</formula>
    </cfRule>
    <cfRule type="cellIs" dxfId="2481" priority="2877" operator="equal">
      <formula>"Moderado"</formula>
    </cfRule>
    <cfRule type="cellIs" dxfId="2480" priority="2878" operator="equal">
      <formula>"Menor"</formula>
    </cfRule>
    <cfRule type="cellIs" dxfId="2479" priority="2879" operator="equal">
      <formula>"Leve"</formula>
    </cfRule>
  </conditionalFormatting>
  <conditionalFormatting sqref="AF21">
    <cfRule type="cellIs" dxfId="2478" priority="2871" operator="equal">
      <formula>"Extremo"</formula>
    </cfRule>
    <cfRule type="cellIs" dxfId="2477" priority="2872" operator="equal">
      <formula>"Alto"</formula>
    </cfRule>
    <cfRule type="cellIs" dxfId="2476" priority="2873" operator="equal">
      <formula>"Moderado"</formula>
    </cfRule>
    <cfRule type="cellIs" dxfId="2475" priority="2874" operator="equal">
      <formula>"Bajo"</formula>
    </cfRule>
  </conditionalFormatting>
  <conditionalFormatting sqref="AB22">
    <cfRule type="cellIs" dxfId="2474" priority="2866" operator="equal">
      <formula>"Muy Alta"</formula>
    </cfRule>
    <cfRule type="cellIs" dxfId="2473" priority="2867" operator="equal">
      <formula>"Alta"</formula>
    </cfRule>
    <cfRule type="cellIs" dxfId="2472" priority="2868" operator="equal">
      <formula>"Media"</formula>
    </cfRule>
    <cfRule type="cellIs" dxfId="2471" priority="2869" operator="equal">
      <formula>"Baja"</formula>
    </cfRule>
    <cfRule type="cellIs" dxfId="2470" priority="2870" operator="equal">
      <formula>"Muy Baja"</formula>
    </cfRule>
  </conditionalFormatting>
  <conditionalFormatting sqref="AD22">
    <cfRule type="cellIs" dxfId="2469" priority="2861" operator="equal">
      <formula>"Catastrófico"</formula>
    </cfRule>
    <cfRule type="cellIs" dxfId="2468" priority="2862" operator="equal">
      <formula>"Mayor"</formula>
    </cfRule>
    <cfRule type="cellIs" dxfId="2467" priority="2863" operator="equal">
      <formula>"Moderado"</formula>
    </cfRule>
    <cfRule type="cellIs" dxfId="2466" priority="2864" operator="equal">
      <formula>"Menor"</formula>
    </cfRule>
    <cfRule type="cellIs" dxfId="2465" priority="2865" operator="equal">
      <formula>"Leve"</formula>
    </cfRule>
  </conditionalFormatting>
  <conditionalFormatting sqref="AF22">
    <cfRule type="cellIs" dxfId="2464" priority="2857" operator="equal">
      <formula>"Extremo"</formula>
    </cfRule>
    <cfRule type="cellIs" dxfId="2463" priority="2858" operator="equal">
      <formula>"Alto"</formula>
    </cfRule>
    <cfRule type="cellIs" dxfId="2462" priority="2859" operator="equal">
      <formula>"Moderado"</formula>
    </cfRule>
    <cfRule type="cellIs" dxfId="2461" priority="2860" operator="equal">
      <formula>"Bajo"</formula>
    </cfRule>
  </conditionalFormatting>
  <conditionalFormatting sqref="AB23">
    <cfRule type="cellIs" dxfId="2460" priority="2852" operator="equal">
      <formula>"Muy Alta"</formula>
    </cfRule>
    <cfRule type="cellIs" dxfId="2459" priority="2853" operator="equal">
      <formula>"Alta"</formula>
    </cfRule>
    <cfRule type="cellIs" dxfId="2458" priority="2854" operator="equal">
      <formula>"Media"</formula>
    </cfRule>
    <cfRule type="cellIs" dxfId="2457" priority="2855" operator="equal">
      <formula>"Baja"</formula>
    </cfRule>
    <cfRule type="cellIs" dxfId="2456" priority="2856" operator="equal">
      <formula>"Muy Baja"</formula>
    </cfRule>
  </conditionalFormatting>
  <conditionalFormatting sqref="AD23">
    <cfRule type="cellIs" dxfId="2455" priority="2847" operator="equal">
      <formula>"Catastrófico"</formula>
    </cfRule>
    <cfRule type="cellIs" dxfId="2454" priority="2848" operator="equal">
      <formula>"Mayor"</formula>
    </cfRule>
    <cfRule type="cellIs" dxfId="2453" priority="2849" operator="equal">
      <formula>"Moderado"</formula>
    </cfRule>
    <cfRule type="cellIs" dxfId="2452" priority="2850" operator="equal">
      <formula>"Menor"</formula>
    </cfRule>
    <cfRule type="cellIs" dxfId="2451" priority="2851" operator="equal">
      <formula>"Leve"</formula>
    </cfRule>
  </conditionalFormatting>
  <conditionalFormatting sqref="AF23">
    <cfRule type="cellIs" dxfId="2450" priority="2843" operator="equal">
      <formula>"Extremo"</formula>
    </cfRule>
    <cfRule type="cellIs" dxfId="2449" priority="2844" operator="equal">
      <formula>"Alto"</formula>
    </cfRule>
    <cfRule type="cellIs" dxfId="2448" priority="2845" operator="equal">
      <formula>"Moderado"</formula>
    </cfRule>
    <cfRule type="cellIs" dxfId="2447" priority="2846" operator="equal">
      <formula>"Bajo"</formula>
    </cfRule>
  </conditionalFormatting>
  <conditionalFormatting sqref="AB24">
    <cfRule type="cellIs" dxfId="2446" priority="2838" operator="equal">
      <formula>"Muy Alta"</formula>
    </cfRule>
    <cfRule type="cellIs" dxfId="2445" priority="2839" operator="equal">
      <formula>"Alta"</formula>
    </cfRule>
    <cfRule type="cellIs" dxfId="2444" priority="2840" operator="equal">
      <formula>"Media"</formula>
    </cfRule>
    <cfRule type="cellIs" dxfId="2443" priority="2841" operator="equal">
      <formula>"Baja"</formula>
    </cfRule>
    <cfRule type="cellIs" dxfId="2442" priority="2842" operator="equal">
      <formula>"Muy Baja"</formula>
    </cfRule>
  </conditionalFormatting>
  <conditionalFormatting sqref="AD24">
    <cfRule type="cellIs" dxfId="2441" priority="2833" operator="equal">
      <formula>"Catastrófico"</formula>
    </cfRule>
    <cfRule type="cellIs" dxfId="2440" priority="2834" operator="equal">
      <formula>"Mayor"</formula>
    </cfRule>
    <cfRule type="cellIs" dxfId="2439" priority="2835" operator="equal">
      <formula>"Moderado"</formula>
    </cfRule>
    <cfRule type="cellIs" dxfId="2438" priority="2836" operator="equal">
      <formula>"Menor"</formula>
    </cfRule>
    <cfRule type="cellIs" dxfId="2437" priority="2837" operator="equal">
      <formula>"Leve"</formula>
    </cfRule>
  </conditionalFormatting>
  <conditionalFormatting sqref="AF24">
    <cfRule type="cellIs" dxfId="2436" priority="2829" operator="equal">
      <formula>"Extremo"</formula>
    </cfRule>
    <cfRule type="cellIs" dxfId="2435" priority="2830" operator="equal">
      <formula>"Alto"</formula>
    </cfRule>
    <cfRule type="cellIs" dxfId="2434" priority="2831" operator="equal">
      <formula>"Moderado"</formula>
    </cfRule>
    <cfRule type="cellIs" dxfId="2433" priority="2832" operator="equal">
      <formula>"Bajo"</formula>
    </cfRule>
  </conditionalFormatting>
  <conditionalFormatting sqref="AB25">
    <cfRule type="cellIs" dxfId="2432" priority="2824" operator="equal">
      <formula>"Muy Alta"</formula>
    </cfRule>
    <cfRule type="cellIs" dxfId="2431" priority="2825" operator="equal">
      <formula>"Alta"</formula>
    </cfRule>
    <cfRule type="cellIs" dxfId="2430" priority="2826" operator="equal">
      <formula>"Media"</formula>
    </cfRule>
    <cfRule type="cellIs" dxfId="2429" priority="2827" operator="equal">
      <formula>"Baja"</formula>
    </cfRule>
    <cfRule type="cellIs" dxfId="2428" priority="2828" operator="equal">
      <formula>"Muy Baja"</formula>
    </cfRule>
  </conditionalFormatting>
  <conditionalFormatting sqref="AD25">
    <cfRule type="cellIs" dxfId="2427" priority="2819" operator="equal">
      <formula>"Catastrófico"</formula>
    </cfRule>
    <cfRule type="cellIs" dxfId="2426" priority="2820" operator="equal">
      <formula>"Mayor"</formula>
    </cfRule>
    <cfRule type="cellIs" dxfId="2425" priority="2821" operator="equal">
      <formula>"Moderado"</formula>
    </cfRule>
    <cfRule type="cellIs" dxfId="2424" priority="2822" operator="equal">
      <formula>"Menor"</formula>
    </cfRule>
    <cfRule type="cellIs" dxfId="2423" priority="2823" operator="equal">
      <formula>"Leve"</formula>
    </cfRule>
  </conditionalFormatting>
  <conditionalFormatting sqref="AF25">
    <cfRule type="cellIs" dxfId="2422" priority="2815" operator="equal">
      <formula>"Extremo"</formula>
    </cfRule>
    <cfRule type="cellIs" dxfId="2421" priority="2816" operator="equal">
      <formula>"Alto"</formula>
    </cfRule>
    <cfRule type="cellIs" dxfId="2420" priority="2817" operator="equal">
      <formula>"Moderado"</formula>
    </cfRule>
    <cfRule type="cellIs" dxfId="2419" priority="2818" operator="equal">
      <formula>"Bajo"</formula>
    </cfRule>
  </conditionalFormatting>
  <conditionalFormatting sqref="AB26">
    <cfRule type="cellIs" dxfId="2418" priority="2810" operator="equal">
      <formula>"Muy Alta"</formula>
    </cfRule>
    <cfRule type="cellIs" dxfId="2417" priority="2811" operator="equal">
      <formula>"Alta"</formula>
    </cfRule>
    <cfRule type="cellIs" dxfId="2416" priority="2812" operator="equal">
      <formula>"Media"</formula>
    </cfRule>
    <cfRule type="cellIs" dxfId="2415" priority="2813" operator="equal">
      <formula>"Baja"</formula>
    </cfRule>
    <cfRule type="cellIs" dxfId="2414" priority="2814" operator="equal">
      <formula>"Muy Baja"</formula>
    </cfRule>
  </conditionalFormatting>
  <conditionalFormatting sqref="AD26">
    <cfRule type="cellIs" dxfId="2413" priority="2805" operator="equal">
      <formula>"Catastrófico"</formula>
    </cfRule>
    <cfRule type="cellIs" dxfId="2412" priority="2806" operator="equal">
      <formula>"Mayor"</formula>
    </cfRule>
    <cfRule type="cellIs" dxfId="2411" priority="2807" operator="equal">
      <formula>"Moderado"</formula>
    </cfRule>
    <cfRule type="cellIs" dxfId="2410" priority="2808" operator="equal">
      <formula>"Menor"</formula>
    </cfRule>
    <cfRule type="cellIs" dxfId="2409" priority="2809" operator="equal">
      <formula>"Leve"</formula>
    </cfRule>
  </conditionalFormatting>
  <conditionalFormatting sqref="AF26">
    <cfRule type="cellIs" dxfId="2408" priority="2801" operator="equal">
      <formula>"Extremo"</formula>
    </cfRule>
    <cfRule type="cellIs" dxfId="2407" priority="2802" operator="equal">
      <formula>"Alto"</formula>
    </cfRule>
    <cfRule type="cellIs" dxfId="2406" priority="2803" operator="equal">
      <formula>"Moderado"</formula>
    </cfRule>
    <cfRule type="cellIs" dxfId="2405" priority="2804" operator="equal">
      <formula>"Bajo"</formula>
    </cfRule>
  </conditionalFormatting>
  <conditionalFormatting sqref="AB27">
    <cfRule type="cellIs" dxfId="2404" priority="2796" operator="equal">
      <formula>"Muy Alta"</formula>
    </cfRule>
    <cfRule type="cellIs" dxfId="2403" priority="2797" operator="equal">
      <formula>"Alta"</formula>
    </cfRule>
    <cfRule type="cellIs" dxfId="2402" priority="2798" operator="equal">
      <formula>"Media"</formula>
    </cfRule>
    <cfRule type="cellIs" dxfId="2401" priority="2799" operator="equal">
      <formula>"Baja"</formula>
    </cfRule>
    <cfRule type="cellIs" dxfId="2400" priority="2800" operator="equal">
      <formula>"Muy Baja"</formula>
    </cfRule>
  </conditionalFormatting>
  <conditionalFormatting sqref="AD27">
    <cfRule type="cellIs" dxfId="2399" priority="2791" operator="equal">
      <formula>"Catastrófico"</formula>
    </cfRule>
    <cfRule type="cellIs" dxfId="2398" priority="2792" operator="equal">
      <formula>"Mayor"</formula>
    </cfRule>
    <cfRule type="cellIs" dxfId="2397" priority="2793" operator="equal">
      <formula>"Moderado"</formula>
    </cfRule>
    <cfRule type="cellIs" dxfId="2396" priority="2794" operator="equal">
      <formula>"Menor"</formula>
    </cfRule>
    <cfRule type="cellIs" dxfId="2395" priority="2795" operator="equal">
      <formula>"Leve"</formula>
    </cfRule>
  </conditionalFormatting>
  <conditionalFormatting sqref="AF27">
    <cfRule type="cellIs" dxfId="2394" priority="2787" operator="equal">
      <formula>"Extremo"</formula>
    </cfRule>
    <cfRule type="cellIs" dxfId="2393" priority="2788" operator="equal">
      <formula>"Alto"</formula>
    </cfRule>
    <cfRule type="cellIs" dxfId="2392" priority="2789" operator="equal">
      <formula>"Moderado"</formula>
    </cfRule>
    <cfRule type="cellIs" dxfId="2391" priority="2790" operator="equal">
      <formula>"Bajo"</formula>
    </cfRule>
  </conditionalFormatting>
  <conditionalFormatting sqref="AB28">
    <cfRule type="cellIs" dxfId="2390" priority="2782" operator="equal">
      <formula>"Muy Alta"</formula>
    </cfRule>
    <cfRule type="cellIs" dxfId="2389" priority="2783" operator="equal">
      <formula>"Alta"</formula>
    </cfRule>
    <cfRule type="cellIs" dxfId="2388" priority="2784" operator="equal">
      <formula>"Media"</formula>
    </cfRule>
    <cfRule type="cellIs" dxfId="2387" priority="2785" operator="equal">
      <formula>"Baja"</formula>
    </cfRule>
    <cfRule type="cellIs" dxfId="2386" priority="2786" operator="equal">
      <formula>"Muy Baja"</formula>
    </cfRule>
  </conditionalFormatting>
  <conditionalFormatting sqref="AD28">
    <cfRule type="cellIs" dxfId="2385" priority="2777" operator="equal">
      <formula>"Catastrófico"</formula>
    </cfRule>
    <cfRule type="cellIs" dxfId="2384" priority="2778" operator="equal">
      <formula>"Mayor"</formula>
    </cfRule>
    <cfRule type="cellIs" dxfId="2383" priority="2779" operator="equal">
      <formula>"Moderado"</formula>
    </cfRule>
    <cfRule type="cellIs" dxfId="2382" priority="2780" operator="equal">
      <formula>"Menor"</formula>
    </cfRule>
    <cfRule type="cellIs" dxfId="2381" priority="2781" operator="equal">
      <formula>"Leve"</formula>
    </cfRule>
  </conditionalFormatting>
  <conditionalFormatting sqref="AF28">
    <cfRule type="cellIs" dxfId="2380" priority="2773" operator="equal">
      <formula>"Extremo"</formula>
    </cfRule>
    <cfRule type="cellIs" dxfId="2379" priority="2774" operator="equal">
      <formula>"Alto"</formula>
    </cfRule>
    <cfRule type="cellIs" dxfId="2378" priority="2775" operator="equal">
      <formula>"Moderado"</formula>
    </cfRule>
    <cfRule type="cellIs" dxfId="2377" priority="2776" operator="equal">
      <formula>"Bajo"</formula>
    </cfRule>
  </conditionalFormatting>
  <conditionalFormatting sqref="AB29">
    <cfRule type="cellIs" dxfId="2376" priority="2768" operator="equal">
      <formula>"Muy Alta"</formula>
    </cfRule>
    <cfRule type="cellIs" dxfId="2375" priority="2769" operator="equal">
      <formula>"Alta"</formula>
    </cfRule>
    <cfRule type="cellIs" dxfId="2374" priority="2770" operator="equal">
      <formula>"Media"</formula>
    </cfRule>
    <cfRule type="cellIs" dxfId="2373" priority="2771" operator="equal">
      <formula>"Baja"</formula>
    </cfRule>
    <cfRule type="cellIs" dxfId="2372" priority="2772" operator="equal">
      <formula>"Muy Baja"</formula>
    </cfRule>
  </conditionalFormatting>
  <conditionalFormatting sqref="AD29">
    <cfRule type="cellIs" dxfId="2371" priority="2763" operator="equal">
      <formula>"Catastrófico"</formula>
    </cfRule>
    <cfRule type="cellIs" dxfId="2370" priority="2764" operator="equal">
      <formula>"Mayor"</formula>
    </cfRule>
    <cfRule type="cellIs" dxfId="2369" priority="2765" operator="equal">
      <formula>"Moderado"</formula>
    </cfRule>
    <cfRule type="cellIs" dxfId="2368" priority="2766" operator="equal">
      <formula>"Menor"</formula>
    </cfRule>
    <cfRule type="cellIs" dxfId="2367" priority="2767" operator="equal">
      <formula>"Leve"</formula>
    </cfRule>
  </conditionalFormatting>
  <conditionalFormatting sqref="AF29">
    <cfRule type="cellIs" dxfId="2366" priority="2759" operator="equal">
      <formula>"Extremo"</formula>
    </cfRule>
    <cfRule type="cellIs" dxfId="2365" priority="2760" operator="equal">
      <formula>"Alto"</formula>
    </cfRule>
    <cfRule type="cellIs" dxfId="2364" priority="2761" operator="equal">
      <formula>"Moderado"</formula>
    </cfRule>
    <cfRule type="cellIs" dxfId="2363" priority="2762" operator="equal">
      <formula>"Bajo"</formula>
    </cfRule>
  </conditionalFormatting>
  <conditionalFormatting sqref="AB30">
    <cfRule type="cellIs" dxfId="2362" priority="2754" operator="equal">
      <formula>"Muy Alta"</formula>
    </cfRule>
    <cfRule type="cellIs" dxfId="2361" priority="2755" operator="equal">
      <formula>"Alta"</formula>
    </cfRule>
    <cfRule type="cellIs" dxfId="2360" priority="2756" operator="equal">
      <formula>"Media"</formula>
    </cfRule>
    <cfRule type="cellIs" dxfId="2359" priority="2757" operator="equal">
      <formula>"Baja"</formula>
    </cfRule>
    <cfRule type="cellIs" dxfId="2358" priority="2758" operator="equal">
      <formula>"Muy Baja"</formula>
    </cfRule>
  </conditionalFormatting>
  <conditionalFormatting sqref="AD30">
    <cfRule type="cellIs" dxfId="2357" priority="2749" operator="equal">
      <formula>"Catastrófico"</formula>
    </cfRule>
    <cfRule type="cellIs" dxfId="2356" priority="2750" operator="equal">
      <formula>"Mayor"</formula>
    </cfRule>
    <cfRule type="cellIs" dxfId="2355" priority="2751" operator="equal">
      <formula>"Moderado"</formula>
    </cfRule>
    <cfRule type="cellIs" dxfId="2354" priority="2752" operator="equal">
      <formula>"Menor"</formula>
    </cfRule>
    <cfRule type="cellIs" dxfId="2353" priority="2753" operator="equal">
      <formula>"Leve"</formula>
    </cfRule>
  </conditionalFormatting>
  <conditionalFormatting sqref="AF30">
    <cfRule type="cellIs" dxfId="2352" priority="2745" operator="equal">
      <formula>"Extremo"</formula>
    </cfRule>
    <cfRule type="cellIs" dxfId="2351" priority="2746" operator="equal">
      <formula>"Alto"</formula>
    </cfRule>
    <cfRule type="cellIs" dxfId="2350" priority="2747" operator="equal">
      <formula>"Moderado"</formula>
    </cfRule>
    <cfRule type="cellIs" dxfId="2349" priority="2748" operator="equal">
      <formula>"Bajo"</formula>
    </cfRule>
  </conditionalFormatting>
  <conditionalFormatting sqref="AB31">
    <cfRule type="cellIs" dxfId="2348" priority="2740" operator="equal">
      <formula>"Muy Alta"</formula>
    </cfRule>
    <cfRule type="cellIs" dxfId="2347" priority="2741" operator="equal">
      <formula>"Alta"</formula>
    </cfRule>
    <cfRule type="cellIs" dxfId="2346" priority="2742" operator="equal">
      <formula>"Media"</formula>
    </cfRule>
    <cfRule type="cellIs" dxfId="2345" priority="2743" operator="equal">
      <formula>"Baja"</formula>
    </cfRule>
    <cfRule type="cellIs" dxfId="2344" priority="2744" operator="equal">
      <formula>"Muy Baja"</formula>
    </cfRule>
  </conditionalFormatting>
  <conditionalFormatting sqref="AD31">
    <cfRule type="cellIs" dxfId="2343" priority="2735" operator="equal">
      <formula>"Catastrófico"</formula>
    </cfRule>
    <cfRule type="cellIs" dxfId="2342" priority="2736" operator="equal">
      <formula>"Mayor"</formula>
    </cfRule>
    <cfRule type="cellIs" dxfId="2341" priority="2737" operator="equal">
      <formula>"Moderado"</formula>
    </cfRule>
    <cfRule type="cellIs" dxfId="2340" priority="2738" operator="equal">
      <formula>"Menor"</formula>
    </cfRule>
    <cfRule type="cellIs" dxfId="2339" priority="2739" operator="equal">
      <formula>"Leve"</formula>
    </cfRule>
  </conditionalFormatting>
  <conditionalFormatting sqref="AF31">
    <cfRule type="cellIs" dxfId="2338" priority="2731" operator="equal">
      <formula>"Extremo"</formula>
    </cfRule>
    <cfRule type="cellIs" dxfId="2337" priority="2732" operator="equal">
      <formula>"Alto"</formula>
    </cfRule>
    <cfRule type="cellIs" dxfId="2336" priority="2733" operator="equal">
      <formula>"Moderado"</formula>
    </cfRule>
    <cfRule type="cellIs" dxfId="2335" priority="2734" operator="equal">
      <formula>"Bajo"</formula>
    </cfRule>
  </conditionalFormatting>
  <conditionalFormatting sqref="AB32">
    <cfRule type="cellIs" dxfId="2334" priority="2726" operator="equal">
      <formula>"Muy Alta"</formula>
    </cfRule>
    <cfRule type="cellIs" dxfId="2333" priority="2727" operator="equal">
      <formula>"Alta"</formula>
    </cfRule>
    <cfRule type="cellIs" dxfId="2332" priority="2728" operator="equal">
      <formula>"Media"</formula>
    </cfRule>
    <cfRule type="cellIs" dxfId="2331" priority="2729" operator="equal">
      <formula>"Baja"</formula>
    </cfRule>
    <cfRule type="cellIs" dxfId="2330" priority="2730" operator="equal">
      <formula>"Muy Baja"</formula>
    </cfRule>
  </conditionalFormatting>
  <conditionalFormatting sqref="AD32">
    <cfRule type="cellIs" dxfId="2329" priority="2721" operator="equal">
      <formula>"Catastrófico"</formula>
    </cfRule>
    <cfRule type="cellIs" dxfId="2328" priority="2722" operator="equal">
      <formula>"Mayor"</formula>
    </cfRule>
    <cfRule type="cellIs" dxfId="2327" priority="2723" operator="equal">
      <formula>"Moderado"</formula>
    </cfRule>
    <cfRule type="cellIs" dxfId="2326" priority="2724" operator="equal">
      <formula>"Menor"</formula>
    </cfRule>
    <cfRule type="cellIs" dxfId="2325" priority="2725" operator="equal">
      <formula>"Leve"</formula>
    </cfRule>
  </conditionalFormatting>
  <conditionalFormatting sqref="AF32">
    <cfRule type="cellIs" dxfId="2324" priority="2717" operator="equal">
      <formula>"Extremo"</formula>
    </cfRule>
    <cfRule type="cellIs" dxfId="2323" priority="2718" operator="equal">
      <formula>"Alto"</formula>
    </cfRule>
    <cfRule type="cellIs" dxfId="2322" priority="2719" operator="equal">
      <formula>"Moderado"</formula>
    </cfRule>
    <cfRule type="cellIs" dxfId="2321" priority="2720" operator="equal">
      <formula>"Bajo"</formula>
    </cfRule>
  </conditionalFormatting>
  <conditionalFormatting sqref="AB33">
    <cfRule type="cellIs" dxfId="2320" priority="2712" operator="equal">
      <formula>"Muy Alta"</formula>
    </cfRule>
    <cfRule type="cellIs" dxfId="2319" priority="2713" operator="equal">
      <formula>"Alta"</formula>
    </cfRule>
    <cfRule type="cellIs" dxfId="2318" priority="2714" operator="equal">
      <formula>"Media"</formula>
    </cfRule>
    <cfRule type="cellIs" dxfId="2317" priority="2715" operator="equal">
      <formula>"Baja"</formula>
    </cfRule>
    <cfRule type="cellIs" dxfId="2316" priority="2716" operator="equal">
      <formula>"Muy Baja"</formula>
    </cfRule>
  </conditionalFormatting>
  <conditionalFormatting sqref="AD33">
    <cfRule type="cellIs" dxfId="2315" priority="2707" operator="equal">
      <formula>"Catastrófico"</formula>
    </cfRule>
    <cfRule type="cellIs" dxfId="2314" priority="2708" operator="equal">
      <formula>"Mayor"</formula>
    </cfRule>
    <cfRule type="cellIs" dxfId="2313" priority="2709" operator="equal">
      <formula>"Moderado"</formula>
    </cfRule>
    <cfRule type="cellIs" dxfId="2312" priority="2710" operator="equal">
      <formula>"Menor"</formula>
    </cfRule>
    <cfRule type="cellIs" dxfId="2311" priority="2711" operator="equal">
      <formula>"Leve"</formula>
    </cfRule>
  </conditionalFormatting>
  <conditionalFormatting sqref="AF33">
    <cfRule type="cellIs" dxfId="2310" priority="2703" operator="equal">
      <formula>"Extremo"</formula>
    </cfRule>
    <cfRule type="cellIs" dxfId="2309" priority="2704" operator="equal">
      <formula>"Alto"</formula>
    </cfRule>
    <cfRule type="cellIs" dxfId="2308" priority="2705" operator="equal">
      <formula>"Moderado"</formula>
    </cfRule>
    <cfRule type="cellIs" dxfId="2307" priority="2706" operator="equal">
      <formula>"Bajo"</formula>
    </cfRule>
  </conditionalFormatting>
  <conditionalFormatting sqref="AB34">
    <cfRule type="cellIs" dxfId="2264" priority="2656" operator="equal">
      <formula>"Muy Alta"</formula>
    </cfRule>
    <cfRule type="cellIs" dxfId="2263" priority="2657" operator="equal">
      <formula>"Alta"</formula>
    </cfRule>
    <cfRule type="cellIs" dxfId="2262" priority="2658" operator="equal">
      <formula>"Media"</formula>
    </cfRule>
    <cfRule type="cellIs" dxfId="2261" priority="2659" operator="equal">
      <formula>"Baja"</formula>
    </cfRule>
    <cfRule type="cellIs" dxfId="2260" priority="2660" operator="equal">
      <formula>"Muy Baja"</formula>
    </cfRule>
  </conditionalFormatting>
  <conditionalFormatting sqref="AD34">
    <cfRule type="cellIs" dxfId="2259" priority="2651" operator="equal">
      <formula>"Catastrófico"</formula>
    </cfRule>
    <cfRule type="cellIs" dxfId="2258" priority="2652" operator="equal">
      <formula>"Mayor"</formula>
    </cfRule>
    <cfRule type="cellIs" dxfId="2257" priority="2653" operator="equal">
      <formula>"Moderado"</formula>
    </cfRule>
    <cfRule type="cellIs" dxfId="2256" priority="2654" operator="equal">
      <formula>"Menor"</formula>
    </cfRule>
    <cfRule type="cellIs" dxfId="2255" priority="2655" operator="equal">
      <formula>"Leve"</formula>
    </cfRule>
  </conditionalFormatting>
  <conditionalFormatting sqref="AF34">
    <cfRule type="cellIs" dxfId="2254" priority="2647" operator="equal">
      <formula>"Extremo"</formula>
    </cfRule>
    <cfRule type="cellIs" dxfId="2253" priority="2648" operator="equal">
      <formula>"Alto"</formula>
    </cfRule>
    <cfRule type="cellIs" dxfId="2252" priority="2649" operator="equal">
      <formula>"Moderado"</formula>
    </cfRule>
    <cfRule type="cellIs" dxfId="2251" priority="2650" operator="equal">
      <formula>"Bajo"</formula>
    </cfRule>
  </conditionalFormatting>
  <conditionalFormatting sqref="AB35">
    <cfRule type="cellIs" dxfId="2250" priority="2642" operator="equal">
      <formula>"Muy Alta"</formula>
    </cfRule>
    <cfRule type="cellIs" dxfId="2249" priority="2643" operator="equal">
      <formula>"Alta"</formula>
    </cfRule>
    <cfRule type="cellIs" dxfId="2248" priority="2644" operator="equal">
      <formula>"Media"</formula>
    </cfRule>
    <cfRule type="cellIs" dxfId="2247" priority="2645" operator="equal">
      <formula>"Baja"</formula>
    </cfRule>
    <cfRule type="cellIs" dxfId="2246" priority="2646" operator="equal">
      <formula>"Muy Baja"</formula>
    </cfRule>
  </conditionalFormatting>
  <conditionalFormatting sqref="AD35">
    <cfRule type="cellIs" dxfId="2245" priority="2637" operator="equal">
      <formula>"Catastrófico"</formula>
    </cfRule>
    <cfRule type="cellIs" dxfId="2244" priority="2638" operator="equal">
      <formula>"Mayor"</formula>
    </cfRule>
    <cfRule type="cellIs" dxfId="2243" priority="2639" operator="equal">
      <formula>"Moderado"</formula>
    </cfRule>
    <cfRule type="cellIs" dxfId="2242" priority="2640" operator="equal">
      <formula>"Menor"</formula>
    </cfRule>
    <cfRule type="cellIs" dxfId="2241" priority="2641" operator="equal">
      <formula>"Leve"</formula>
    </cfRule>
  </conditionalFormatting>
  <conditionalFormatting sqref="AF35">
    <cfRule type="cellIs" dxfId="2240" priority="2633" operator="equal">
      <formula>"Extremo"</formula>
    </cfRule>
    <cfRule type="cellIs" dxfId="2239" priority="2634" operator="equal">
      <formula>"Alto"</formula>
    </cfRule>
    <cfRule type="cellIs" dxfId="2238" priority="2635" operator="equal">
      <formula>"Moderado"</formula>
    </cfRule>
    <cfRule type="cellIs" dxfId="2237" priority="2636" operator="equal">
      <formula>"Bajo"</formula>
    </cfRule>
  </conditionalFormatting>
  <conditionalFormatting sqref="AB36">
    <cfRule type="cellIs" dxfId="2236" priority="2628" operator="equal">
      <formula>"Muy Alta"</formula>
    </cfRule>
    <cfRule type="cellIs" dxfId="2235" priority="2629" operator="equal">
      <formula>"Alta"</formula>
    </cfRule>
    <cfRule type="cellIs" dxfId="2234" priority="2630" operator="equal">
      <formula>"Media"</formula>
    </cfRule>
    <cfRule type="cellIs" dxfId="2233" priority="2631" operator="equal">
      <formula>"Baja"</formula>
    </cfRule>
    <cfRule type="cellIs" dxfId="2232" priority="2632" operator="equal">
      <formula>"Muy Baja"</formula>
    </cfRule>
  </conditionalFormatting>
  <conditionalFormatting sqref="AD36">
    <cfRule type="cellIs" dxfId="2231" priority="2623" operator="equal">
      <formula>"Catastrófico"</formula>
    </cfRule>
    <cfRule type="cellIs" dxfId="2230" priority="2624" operator="equal">
      <formula>"Mayor"</formula>
    </cfRule>
    <cfRule type="cellIs" dxfId="2229" priority="2625" operator="equal">
      <formula>"Moderado"</formula>
    </cfRule>
    <cfRule type="cellIs" dxfId="2228" priority="2626" operator="equal">
      <formula>"Menor"</formula>
    </cfRule>
    <cfRule type="cellIs" dxfId="2227" priority="2627" operator="equal">
      <formula>"Leve"</formula>
    </cfRule>
  </conditionalFormatting>
  <conditionalFormatting sqref="AF36">
    <cfRule type="cellIs" dxfId="2226" priority="2619" operator="equal">
      <formula>"Extremo"</formula>
    </cfRule>
    <cfRule type="cellIs" dxfId="2225" priority="2620" operator="equal">
      <formula>"Alto"</formula>
    </cfRule>
    <cfRule type="cellIs" dxfId="2224" priority="2621" operator="equal">
      <formula>"Moderado"</formula>
    </cfRule>
    <cfRule type="cellIs" dxfId="2223" priority="2622" operator="equal">
      <formula>"Bajo"</formula>
    </cfRule>
  </conditionalFormatting>
  <conditionalFormatting sqref="AB37">
    <cfRule type="cellIs" dxfId="2222" priority="2572" operator="equal">
      <formula>"Muy Alta"</formula>
    </cfRule>
    <cfRule type="cellIs" dxfId="2221" priority="2573" operator="equal">
      <formula>"Alta"</formula>
    </cfRule>
    <cfRule type="cellIs" dxfId="2220" priority="2574" operator="equal">
      <formula>"Media"</formula>
    </cfRule>
    <cfRule type="cellIs" dxfId="2219" priority="2575" operator="equal">
      <formula>"Baja"</formula>
    </cfRule>
    <cfRule type="cellIs" dxfId="2218" priority="2576" operator="equal">
      <formula>"Muy Baja"</formula>
    </cfRule>
  </conditionalFormatting>
  <conditionalFormatting sqref="AD37">
    <cfRule type="cellIs" dxfId="2217" priority="2567" operator="equal">
      <formula>"Catastrófico"</formula>
    </cfRule>
    <cfRule type="cellIs" dxfId="2216" priority="2568" operator="equal">
      <formula>"Mayor"</formula>
    </cfRule>
    <cfRule type="cellIs" dxfId="2215" priority="2569" operator="equal">
      <formula>"Moderado"</formula>
    </cfRule>
    <cfRule type="cellIs" dxfId="2214" priority="2570" operator="equal">
      <formula>"Menor"</formula>
    </cfRule>
    <cfRule type="cellIs" dxfId="2213" priority="2571" operator="equal">
      <formula>"Leve"</formula>
    </cfRule>
  </conditionalFormatting>
  <conditionalFormatting sqref="AF37">
    <cfRule type="cellIs" dxfId="2212" priority="2563" operator="equal">
      <formula>"Extremo"</formula>
    </cfRule>
    <cfRule type="cellIs" dxfId="2211" priority="2564" operator="equal">
      <formula>"Alto"</formula>
    </cfRule>
    <cfRule type="cellIs" dxfId="2210" priority="2565" operator="equal">
      <formula>"Moderado"</formula>
    </cfRule>
    <cfRule type="cellIs" dxfId="2209" priority="2566" operator="equal">
      <formula>"Bajo"</formula>
    </cfRule>
  </conditionalFormatting>
  <conditionalFormatting sqref="AB40">
    <cfRule type="cellIs" dxfId="2208" priority="2558" operator="equal">
      <formula>"Muy Alta"</formula>
    </cfRule>
    <cfRule type="cellIs" dxfId="2207" priority="2559" operator="equal">
      <formula>"Alta"</formula>
    </cfRule>
    <cfRule type="cellIs" dxfId="2206" priority="2560" operator="equal">
      <formula>"Media"</formula>
    </cfRule>
    <cfRule type="cellIs" dxfId="2205" priority="2561" operator="equal">
      <formula>"Baja"</formula>
    </cfRule>
    <cfRule type="cellIs" dxfId="2204" priority="2562" operator="equal">
      <formula>"Muy Baja"</formula>
    </cfRule>
  </conditionalFormatting>
  <conditionalFormatting sqref="AD40">
    <cfRule type="cellIs" dxfId="2203" priority="2553" operator="equal">
      <formula>"Catastrófico"</formula>
    </cfRule>
    <cfRule type="cellIs" dxfId="2202" priority="2554" operator="equal">
      <formula>"Mayor"</formula>
    </cfRule>
    <cfRule type="cellIs" dxfId="2201" priority="2555" operator="equal">
      <formula>"Moderado"</formula>
    </cfRule>
    <cfRule type="cellIs" dxfId="2200" priority="2556" operator="equal">
      <formula>"Menor"</formula>
    </cfRule>
    <cfRule type="cellIs" dxfId="2199" priority="2557" operator="equal">
      <formula>"Leve"</formula>
    </cfRule>
  </conditionalFormatting>
  <conditionalFormatting sqref="AF40">
    <cfRule type="cellIs" dxfId="2198" priority="2549" operator="equal">
      <formula>"Extremo"</formula>
    </cfRule>
    <cfRule type="cellIs" dxfId="2197" priority="2550" operator="equal">
      <formula>"Alto"</formula>
    </cfRule>
    <cfRule type="cellIs" dxfId="2196" priority="2551" operator="equal">
      <formula>"Moderado"</formula>
    </cfRule>
    <cfRule type="cellIs" dxfId="2195" priority="2552" operator="equal">
      <formula>"Bajo"</formula>
    </cfRule>
  </conditionalFormatting>
  <conditionalFormatting sqref="AB38">
    <cfRule type="cellIs" dxfId="2194" priority="2544" operator="equal">
      <formula>"Muy Alta"</formula>
    </cfRule>
    <cfRule type="cellIs" dxfId="2193" priority="2545" operator="equal">
      <formula>"Alta"</formula>
    </cfRule>
    <cfRule type="cellIs" dxfId="2192" priority="2546" operator="equal">
      <formula>"Media"</formula>
    </cfRule>
    <cfRule type="cellIs" dxfId="2191" priority="2547" operator="equal">
      <formula>"Baja"</formula>
    </cfRule>
    <cfRule type="cellIs" dxfId="2190" priority="2548" operator="equal">
      <formula>"Muy Baja"</formula>
    </cfRule>
  </conditionalFormatting>
  <conditionalFormatting sqref="AD38">
    <cfRule type="cellIs" dxfId="2189" priority="2539" operator="equal">
      <formula>"Catastrófico"</formula>
    </cfRule>
    <cfRule type="cellIs" dxfId="2188" priority="2540" operator="equal">
      <formula>"Mayor"</formula>
    </cfRule>
    <cfRule type="cellIs" dxfId="2187" priority="2541" operator="equal">
      <formula>"Moderado"</formula>
    </cfRule>
    <cfRule type="cellIs" dxfId="2186" priority="2542" operator="equal">
      <formula>"Menor"</formula>
    </cfRule>
    <cfRule type="cellIs" dxfId="2185" priority="2543" operator="equal">
      <formula>"Leve"</formula>
    </cfRule>
  </conditionalFormatting>
  <conditionalFormatting sqref="AF38">
    <cfRule type="cellIs" dxfId="2184" priority="2535" operator="equal">
      <formula>"Extremo"</formula>
    </cfRule>
    <cfRule type="cellIs" dxfId="2183" priority="2536" operator="equal">
      <formula>"Alto"</formula>
    </cfRule>
    <cfRule type="cellIs" dxfId="2182" priority="2537" operator="equal">
      <formula>"Moderado"</formula>
    </cfRule>
    <cfRule type="cellIs" dxfId="2181" priority="2538" operator="equal">
      <formula>"Bajo"</formula>
    </cfRule>
  </conditionalFormatting>
  <conditionalFormatting sqref="AB39">
    <cfRule type="cellIs" dxfId="2180" priority="2530" operator="equal">
      <formula>"Muy Alta"</formula>
    </cfRule>
    <cfRule type="cellIs" dxfId="2179" priority="2531" operator="equal">
      <formula>"Alta"</formula>
    </cfRule>
    <cfRule type="cellIs" dxfId="2178" priority="2532" operator="equal">
      <formula>"Media"</formula>
    </cfRule>
    <cfRule type="cellIs" dxfId="2177" priority="2533" operator="equal">
      <formula>"Baja"</formula>
    </cfRule>
    <cfRule type="cellIs" dxfId="2176" priority="2534" operator="equal">
      <formula>"Muy Baja"</formula>
    </cfRule>
  </conditionalFormatting>
  <conditionalFormatting sqref="AD39">
    <cfRule type="cellIs" dxfId="2175" priority="2525" operator="equal">
      <formula>"Catastrófico"</formula>
    </cfRule>
    <cfRule type="cellIs" dxfId="2174" priority="2526" operator="equal">
      <formula>"Mayor"</formula>
    </cfRule>
    <cfRule type="cellIs" dxfId="2173" priority="2527" operator="equal">
      <formula>"Moderado"</formula>
    </cfRule>
    <cfRule type="cellIs" dxfId="2172" priority="2528" operator="equal">
      <formula>"Menor"</formula>
    </cfRule>
    <cfRule type="cellIs" dxfId="2171" priority="2529" operator="equal">
      <formula>"Leve"</formula>
    </cfRule>
  </conditionalFormatting>
  <conditionalFormatting sqref="AF39">
    <cfRule type="cellIs" dxfId="2170" priority="2521" operator="equal">
      <formula>"Extremo"</formula>
    </cfRule>
    <cfRule type="cellIs" dxfId="2169" priority="2522" operator="equal">
      <formula>"Alto"</formula>
    </cfRule>
    <cfRule type="cellIs" dxfId="2168" priority="2523" operator="equal">
      <formula>"Moderado"</formula>
    </cfRule>
    <cfRule type="cellIs" dxfId="2167" priority="2524" operator="equal">
      <formula>"Bajo"</formula>
    </cfRule>
  </conditionalFormatting>
  <conditionalFormatting sqref="AB41">
    <cfRule type="cellIs" dxfId="2166" priority="2516" operator="equal">
      <formula>"Muy Alta"</formula>
    </cfRule>
    <cfRule type="cellIs" dxfId="2165" priority="2517" operator="equal">
      <formula>"Alta"</formula>
    </cfRule>
    <cfRule type="cellIs" dxfId="2164" priority="2518" operator="equal">
      <formula>"Media"</formula>
    </cfRule>
    <cfRule type="cellIs" dxfId="2163" priority="2519" operator="equal">
      <formula>"Baja"</formula>
    </cfRule>
    <cfRule type="cellIs" dxfId="2162" priority="2520" operator="equal">
      <formula>"Muy Baja"</formula>
    </cfRule>
  </conditionalFormatting>
  <conditionalFormatting sqref="AD41">
    <cfRule type="cellIs" dxfId="2161" priority="2511" operator="equal">
      <formula>"Catastrófico"</formula>
    </cfRule>
    <cfRule type="cellIs" dxfId="2160" priority="2512" operator="equal">
      <formula>"Mayor"</formula>
    </cfRule>
    <cfRule type="cellIs" dxfId="2159" priority="2513" operator="equal">
      <formula>"Moderado"</formula>
    </cfRule>
    <cfRule type="cellIs" dxfId="2158" priority="2514" operator="equal">
      <formula>"Menor"</formula>
    </cfRule>
    <cfRule type="cellIs" dxfId="2157" priority="2515" operator="equal">
      <formula>"Leve"</formula>
    </cfRule>
  </conditionalFormatting>
  <conditionalFormatting sqref="AF41">
    <cfRule type="cellIs" dxfId="2156" priority="2507" operator="equal">
      <formula>"Extremo"</formula>
    </cfRule>
    <cfRule type="cellIs" dxfId="2155" priority="2508" operator="equal">
      <formula>"Alto"</formula>
    </cfRule>
    <cfRule type="cellIs" dxfId="2154" priority="2509" operator="equal">
      <formula>"Moderado"</formula>
    </cfRule>
    <cfRule type="cellIs" dxfId="2153" priority="2510" operator="equal">
      <formula>"Bajo"</formula>
    </cfRule>
  </conditionalFormatting>
  <conditionalFormatting sqref="AB42">
    <cfRule type="cellIs" dxfId="2152" priority="2502" operator="equal">
      <formula>"Muy Alta"</formula>
    </cfRule>
    <cfRule type="cellIs" dxfId="2151" priority="2503" operator="equal">
      <formula>"Alta"</formula>
    </cfRule>
    <cfRule type="cellIs" dxfId="2150" priority="2504" operator="equal">
      <formula>"Media"</formula>
    </cfRule>
    <cfRule type="cellIs" dxfId="2149" priority="2505" operator="equal">
      <formula>"Baja"</formula>
    </cfRule>
    <cfRule type="cellIs" dxfId="2148" priority="2506" operator="equal">
      <formula>"Muy Baja"</formula>
    </cfRule>
  </conditionalFormatting>
  <conditionalFormatting sqref="AD42">
    <cfRule type="cellIs" dxfId="2147" priority="2497" operator="equal">
      <formula>"Catastrófico"</formula>
    </cfRule>
    <cfRule type="cellIs" dxfId="2146" priority="2498" operator="equal">
      <formula>"Mayor"</formula>
    </cfRule>
    <cfRule type="cellIs" dxfId="2145" priority="2499" operator="equal">
      <formula>"Moderado"</formula>
    </cfRule>
    <cfRule type="cellIs" dxfId="2144" priority="2500" operator="equal">
      <formula>"Menor"</formula>
    </cfRule>
    <cfRule type="cellIs" dxfId="2143" priority="2501" operator="equal">
      <formula>"Leve"</formula>
    </cfRule>
  </conditionalFormatting>
  <conditionalFormatting sqref="AF42">
    <cfRule type="cellIs" dxfId="2142" priority="2493" operator="equal">
      <formula>"Extremo"</formula>
    </cfRule>
    <cfRule type="cellIs" dxfId="2141" priority="2494" operator="equal">
      <formula>"Alto"</formula>
    </cfRule>
    <cfRule type="cellIs" dxfId="2140" priority="2495" operator="equal">
      <formula>"Moderado"</formula>
    </cfRule>
    <cfRule type="cellIs" dxfId="2139" priority="2496" operator="equal">
      <formula>"Bajo"</formula>
    </cfRule>
  </conditionalFormatting>
  <conditionalFormatting sqref="AB44">
    <cfRule type="cellIs" dxfId="2138" priority="2488" operator="equal">
      <formula>"Muy Alta"</formula>
    </cfRule>
    <cfRule type="cellIs" dxfId="2137" priority="2489" operator="equal">
      <formula>"Alta"</formula>
    </cfRule>
    <cfRule type="cellIs" dxfId="2136" priority="2490" operator="equal">
      <formula>"Media"</formula>
    </cfRule>
    <cfRule type="cellIs" dxfId="2135" priority="2491" operator="equal">
      <formula>"Baja"</formula>
    </cfRule>
    <cfRule type="cellIs" dxfId="2134" priority="2492" operator="equal">
      <formula>"Muy Baja"</formula>
    </cfRule>
  </conditionalFormatting>
  <conditionalFormatting sqref="AD44">
    <cfRule type="cellIs" dxfId="2133" priority="2483" operator="equal">
      <formula>"Catastrófico"</formula>
    </cfRule>
    <cfRule type="cellIs" dxfId="2132" priority="2484" operator="equal">
      <formula>"Mayor"</formula>
    </cfRule>
    <cfRule type="cellIs" dxfId="2131" priority="2485" operator="equal">
      <formula>"Moderado"</formula>
    </cfRule>
    <cfRule type="cellIs" dxfId="2130" priority="2486" operator="equal">
      <formula>"Menor"</formula>
    </cfRule>
    <cfRule type="cellIs" dxfId="2129" priority="2487" operator="equal">
      <formula>"Leve"</formula>
    </cfRule>
  </conditionalFormatting>
  <conditionalFormatting sqref="AB46">
    <cfRule type="cellIs" dxfId="2128" priority="2474" operator="equal">
      <formula>"Muy Alta"</formula>
    </cfRule>
    <cfRule type="cellIs" dxfId="2127" priority="2475" operator="equal">
      <formula>"Alta"</formula>
    </cfRule>
    <cfRule type="cellIs" dxfId="2126" priority="2476" operator="equal">
      <formula>"Media"</formula>
    </cfRule>
    <cfRule type="cellIs" dxfId="2125" priority="2477" operator="equal">
      <formula>"Baja"</formula>
    </cfRule>
    <cfRule type="cellIs" dxfId="2124" priority="2478" operator="equal">
      <formula>"Muy Baja"</formula>
    </cfRule>
  </conditionalFormatting>
  <conditionalFormatting sqref="AB45">
    <cfRule type="cellIs" dxfId="2123" priority="2460" operator="equal">
      <formula>"Muy Alta"</formula>
    </cfRule>
    <cfRule type="cellIs" dxfId="2122" priority="2461" operator="equal">
      <formula>"Alta"</formula>
    </cfRule>
    <cfRule type="cellIs" dxfId="2121" priority="2462" operator="equal">
      <formula>"Media"</formula>
    </cfRule>
    <cfRule type="cellIs" dxfId="2120" priority="2463" operator="equal">
      <formula>"Baja"</formula>
    </cfRule>
    <cfRule type="cellIs" dxfId="2119" priority="2464" operator="equal">
      <formula>"Muy Baja"</formula>
    </cfRule>
  </conditionalFormatting>
  <conditionalFormatting sqref="AD45">
    <cfRule type="cellIs" dxfId="2118" priority="2455" operator="equal">
      <formula>"Catastrófico"</formula>
    </cfRule>
    <cfRule type="cellIs" dxfId="2117" priority="2456" operator="equal">
      <formula>"Mayor"</formula>
    </cfRule>
    <cfRule type="cellIs" dxfId="2116" priority="2457" operator="equal">
      <formula>"Moderado"</formula>
    </cfRule>
    <cfRule type="cellIs" dxfId="2115" priority="2458" operator="equal">
      <formula>"Menor"</formula>
    </cfRule>
    <cfRule type="cellIs" dxfId="2114" priority="2459" operator="equal">
      <formula>"Leve"</formula>
    </cfRule>
  </conditionalFormatting>
  <conditionalFormatting sqref="AF45">
    <cfRule type="cellIs" dxfId="2113" priority="2451" operator="equal">
      <formula>"Extremo"</formula>
    </cfRule>
    <cfRule type="cellIs" dxfId="2112" priority="2452" operator="equal">
      <formula>"Alto"</formula>
    </cfRule>
    <cfRule type="cellIs" dxfId="2111" priority="2453" operator="equal">
      <formula>"Moderado"</formula>
    </cfRule>
    <cfRule type="cellIs" dxfId="2110" priority="2454" operator="equal">
      <formula>"Bajo"</formula>
    </cfRule>
  </conditionalFormatting>
  <conditionalFormatting sqref="AB47">
    <cfRule type="cellIs" dxfId="2109" priority="2446" operator="equal">
      <formula>"Muy Alta"</formula>
    </cfRule>
    <cfRule type="cellIs" dxfId="2108" priority="2447" operator="equal">
      <formula>"Alta"</formula>
    </cfRule>
    <cfRule type="cellIs" dxfId="2107" priority="2448" operator="equal">
      <formula>"Media"</formula>
    </cfRule>
    <cfRule type="cellIs" dxfId="2106" priority="2449" operator="equal">
      <formula>"Baja"</formula>
    </cfRule>
    <cfRule type="cellIs" dxfId="2105" priority="2450" operator="equal">
      <formula>"Muy Baja"</formula>
    </cfRule>
  </conditionalFormatting>
  <conditionalFormatting sqref="AD47">
    <cfRule type="cellIs" dxfId="2104" priority="2441" operator="equal">
      <formula>"Catastrófico"</formula>
    </cfRule>
    <cfRule type="cellIs" dxfId="2103" priority="2442" operator="equal">
      <formula>"Mayor"</formula>
    </cfRule>
    <cfRule type="cellIs" dxfId="2102" priority="2443" operator="equal">
      <formula>"Moderado"</formula>
    </cfRule>
    <cfRule type="cellIs" dxfId="2101" priority="2444" operator="equal">
      <formula>"Menor"</formula>
    </cfRule>
    <cfRule type="cellIs" dxfId="2100" priority="2445" operator="equal">
      <formula>"Leve"</formula>
    </cfRule>
  </conditionalFormatting>
  <conditionalFormatting sqref="AF47">
    <cfRule type="cellIs" dxfId="2099" priority="2437" operator="equal">
      <formula>"Extremo"</formula>
    </cfRule>
    <cfRule type="cellIs" dxfId="2098" priority="2438" operator="equal">
      <formula>"Alto"</formula>
    </cfRule>
    <cfRule type="cellIs" dxfId="2097" priority="2439" operator="equal">
      <formula>"Moderado"</formula>
    </cfRule>
    <cfRule type="cellIs" dxfId="2096" priority="2440" operator="equal">
      <formula>"Bajo"</formula>
    </cfRule>
  </conditionalFormatting>
  <conditionalFormatting sqref="AB48">
    <cfRule type="cellIs" dxfId="2095" priority="2432" operator="equal">
      <formula>"Muy Alta"</formula>
    </cfRule>
    <cfRule type="cellIs" dxfId="2094" priority="2433" operator="equal">
      <formula>"Alta"</formula>
    </cfRule>
    <cfRule type="cellIs" dxfId="2093" priority="2434" operator="equal">
      <formula>"Media"</formula>
    </cfRule>
    <cfRule type="cellIs" dxfId="2092" priority="2435" operator="equal">
      <formula>"Baja"</formula>
    </cfRule>
    <cfRule type="cellIs" dxfId="2091" priority="2436" operator="equal">
      <formula>"Muy Baja"</formula>
    </cfRule>
  </conditionalFormatting>
  <conditionalFormatting sqref="AD48">
    <cfRule type="cellIs" dxfId="2090" priority="2427" operator="equal">
      <formula>"Catastrófico"</formula>
    </cfRule>
    <cfRule type="cellIs" dxfId="2089" priority="2428" operator="equal">
      <formula>"Mayor"</formula>
    </cfRule>
    <cfRule type="cellIs" dxfId="2088" priority="2429" operator="equal">
      <formula>"Moderado"</formula>
    </cfRule>
    <cfRule type="cellIs" dxfId="2087" priority="2430" operator="equal">
      <formula>"Menor"</formula>
    </cfRule>
    <cfRule type="cellIs" dxfId="2086" priority="2431" operator="equal">
      <formula>"Leve"</formula>
    </cfRule>
  </conditionalFormatting>
  <conditionalFormatting sqref="AF48">
    <cfRule type="cellIs" dxfId="2085" priority="2423" operator="equal">
      <formula>"Extremo"</formula>
    </cfRule>
    <cfRule type="cellIs" dxfId="2084" priority="2424" operator="equal">
      <formula>"Alto"</formula>
    </cfRule>
    <cfRule type="cellIs" dxfId="2083" priority="2425" operator="equal">
      <formula>"Moderado"</formula>
    </cfRule>
    <cfRule type="cellIs" dxfId="2082" priority="2426" operator="equal">
      <formula>"Bajo"</formula>
    </cfRule>
  </conditionalFormatting>
  <conditionalFormatting sqref="AB50">
    <cfRule type="cellIs" dxfId="2081" priority="2418" operator="equal">
      <formula>"Muy Alta"</formula>
    </cfRule>
    <cfRule type="cellIs" dxfId="2080" priority="2419" operator="equal">
      <formula>"Alta"</formula>
    </cfRule>
    <cfRule type="cellIs" dxfId="2079" priority="2420" operator="equal">
      <formula>"Media"</formula>
    </cfRule>
    <cfRule type="cellIs" dxfId="2078" priority="2421" operator="equal">
      <formula>"Baja"</formula>
    </cfRule>
    <cfRule type="cellIs" dxfId="2077" priority="2422" operator="equal">
      <formula>"Muy Baja"</formula>
    </cfRule>
  </conditionalFormatting>
  <conditionalFormatting sqref="AD50">
    <cfRule type="cellIs" dxfId="2076" priority="2413" operator="equal">
      <formula>"Catastrófico"</formula>
    </cfRule>
    <cfRule type="cellIs" dxfId="2075" priority="2414" operator="equal">
      <formula>"Mayor"</formula>
    </cfRule>
    <cfRule type="cellIs" dxfId="2074" priority="2415" operator="equal">
      <formula>"Moderado"</formula>
    </cfRule>
    <cfRule type="cellIs" dxfId="2073" priority="2416" operator="equal">
      <formula>"Menor"</formula>
    </cfRule>
    <cfRule type="cellIs" dxfId="2072" priority="2417" operator="equal">
      <formula>"Leve"</formula>
    </cfRule>
  </conditionalFormatting>
  <conditionalFormatting sqref="AF50">
    <cfRule type="cellIs" dxfId="2071" priority="2409" operator="equal">
      <formula>"Extremo"</formula>
    </cfRule>
    <cfRule type="cellIs" dxfId="2070" priority="2410" operator="equal">
      <formula>"Alto"</formula>
    </cfRule>
    <cfRule type="cellIs" dxfId="2069" priority="2411" operator="equal">
      <formula>"Moderado"</formula>
    </cfRule>
    <cfRule type="cellIs" dxfId="2068" priority="2412" operator="equal">
      <formula>"Bajo"</formula>
    </cfRule>
  </conditionalFormatting>
  <conditionalFormatting sqref="AB51">
    <cfRule type="cellIs" dxfId="2067" priority="2404" operator="equal">
      <formula>"Muy Alta"</formula>
    </cfRule>
    <cfRule type="cellIs" dxfId="2066" priority="2405" operator="equal">
      <formula>"Alta"</formula>
    </cfRule>
    <cfRule type="cellIs" dxfId="2065" priority="2406" operator="equal">
      <formula>"Media"</formula>
    </cfRule>
    <cfRule type="cellIs" dxfId="2064" priority="2407" operator="equal">
      <formula>"Baja"</formula>
    </cfRule>
    <cfRule type="cellIs" dxfId="2063" priority="2408" operator="equal">
      <formula>"Muy Baja"</formula>
    </cfRule>
  </conditionalFormatting>
  <conditionalFormatting sqref="AD51">
    <cfRule type="cellIs" dxfId="2062" priority="2399" operator="equal">
      <formula>"Catastrófico"</formula>
    </cfRule>
    <cfRule type="cellIs" dxfId="2061" priority="2400" operator="equal">
      <formula>"Mayor"</formula>
    </cfRule>
    <cfRule type="cellIs" dxfId="2060" priority="2401" operator="equal">
      <formula>"Moderado"</formula>
    </cfRule>
    <cfRule type="cellIs" dxfId="2059" priority="2402" operator="equal">
      <formula>"Menor"</formula>
    </cfRule>
    <cfRule type="cellIs" dxfId="2058" priority="2403" operator="equal">
      <formula>"Leve"</formula>
    </cfRule>
  </conditionalFormatting>
  <conditionalFormatting sqref="AF51">
    <cfRule type="cellIs" dxfId="2057" priority="2395" operator="equal">
      <formula>"Extremo"</formula>
    </cfRule>
    <cfRule type="cellIs" dxfId="2056" priority="2396" operator="equal">
      <formula>"Alto"</formula>
    </cfRule>
    <cfRule type="cellIs" dxfId="2055" priority="2397" operator="equal">
      <formula>"Moderado"</formula>
    </cfRule>
    <cfRule type="cellIs" dxfId="2054" priority="2398" operator="equal">
      <formula>"Bajo"</formula>
    </cfRule>
  </conditionalFormatting>
  <conditionalFormatting sqref="AB53">
    <cfRule type="cellIs" dxfId="2053" priority="2390" operator="equal">
      <formula>"Muy Alta"</formula>
    </cfRule>
    <cfRule type="cellIs" dxfId="2052" priority="2391" operator="equal">
      <formula>"Alta"</formula>
    </cfRule>
    <cfRule type="cellIs" dxfId="2051" priority="2392" operator="equal">
      <formula>"Media"</formula>
    </cfRule>
    <cfRule type="cellIs" dxfId="2050" priority="2393" operator="equal">
      <formula>"Baja"</formula>
    </cfRule>
    <cfRule type="cellIs" dxfId="2049" priority="2394" operator="equal">
      <formula>"Muy Baja"</formula>
    </cfRule>
  </conditionalFormatting>
  <conditionalFormatting sqref="AD53">
    <cfRule type="cellIs" dxfId="2048" priority="2385" operator="equal">
      <formula>"Catastrófico"</formula>
    </cfRule>
    <cfRule type="cellIs" dxfId="2047" priority="2386" operator="equal">
      <formula>"Mayor"</formula>
    </cfRule>
    <cfRule type="cellIs" dxfId="2046" priority="2387" operator="equal">
      <formula>"Moderado"</formula>
    </cfRule>
    <cfRule type="cellIs" dxfId="2045" priority="2388" operator="equal">
      <formula>"Menor"</formula>
    </cfRule>
    <cfRule type="cellIs" dxfId="2044" priority="2389" operator="equal">
      <formula>"Leve"</formula>
    </cfRule>
  </conditionalFormatting>
  <conditionalFormatting sqref="AF53">
    <cfRule type="cellIs" dxfId="2043" priority="2381" operator="equal">
      <formula>"Extremo"</formula>
    </cfRule>
    <cfRule type="cellIs" dxfId="2042" priority="2382" operator="equal">
      <formula>"Alto"</formula>
    </cfRule>
    <cfRule type="cellIs" dxfId="2041" priority="2383" operator="equal">
      <formula>"Moderado"</formula>
    </cfRule>
    <cfRule type="cellIs" dxfId="2040" priority="2384" operator="equal">
      <formula>"Bajo"</formula>
    </cfRule>
  </conditionalFormatting>
  <conditionalFormatting sqref="AB54">
    <cfRule type="cellIs" dxfId="2039" priority="2376" operator="equal">
      <formula>"Muy Alta"</formula>
    </cfRule>
    <cfRule type="cellIs" dxfId="2038" priority="2377" operator="equal">
      <formula>"Alta"</formula>
    </cfRule>
    <cfRule type="cellIs" dxfId="2037" priority="2378" operator="equal">
      <formula>"Media"</formula>
    </cfRule>
    <cfRule type="cellIs" dxfId="2036" priority="2379" operator="equal">
      <formula>"Baja"</formula>
    </cfRule>
    <cfRule type="cellIs" dxfId="2035" priority="2380" operator="equal">
      <formula>"Muy Baja"</formula>
    </cfRule>
  </conditionalFormatting>
  <conditionalFormatting sqref="AD54">
    <cfRule type="cellIs" dxfId="2034" priority="2371" operator="equal">
      <formula>"Catastrófico"</formula>
    </cfRule>
    <cfRule type="cellIs" dxfId="2033" priority="2372" operator="equal">
      <formula>"Mayor"</formula>
    </cfRule>
    <cfRule type="cellIs" dxfId="2032" priority="2373" operator="equal">
      <formula>"Moderado"</formula>
    </cfRule>
    <cfRule type="cellIs" dxfId="2031" priority="2374" operator="equal">
      <formula>"Menor"</formula>
    </cfRule>
    <cfRule type="cellIs" dxfId="2030" priority="2375" operator="equal">
      <formula>"Leve"</formula>
    </cfRule>
  </conditionalFormatting>
  <conditionalFormatting sqref="AF54">
    <cfRule type="cellIs" dxfId="2029" priority="2367" operator="equal">
      <formula>"Extremo"</formula>
    </cfRule>
    <cfRule type="cellIs" dxfId="2028" priority="2368" operator="equal">
      <formula>"Alto"</formula>
    </cfRule>
    <cfRule type="cellIs" dxfId="2027" priority="2369" operator="equal">
      <formula>"Moderado"</formula>
    </cfRule>
    <cfRule type="cellIs" dxfId="2026" priority="2370" operator="equal">
      <formula>"Bajo"</formula>
    </cfRule>
  </conditionalFormatting>
  <conditionalFormatting sqref="AB56">
    <cfRule type="cellIs" dxfId="2025" priority="2362" operator="equal">
      <formula>"Muy Alta"</formula>
    </cfRule>
    <cfRule type="cellIs" dxfId="2024" priority="2363" operator="equal">
      <formula>"Alta"</formula>
    </cfRule>
    <cfRule type="cellIs" dxfId="2023" priority="2364" operator="equal">
      <formula>"Media"</formula>
    </cfRule>
    <cfRule type="cellIs" dxfId="2022" priority="2365" operator="equal">
      <formula>"Baja"</formula>
    </cfRule>
    <cfRule type="cellIs" dxfId="2021" priority="2366" operator="equal">
      <formula>"Muy Baja"</formula>
    </cfRule>
  </conditionalFormatting>
  <conditionalFormatting sqref="AD56">
    <cfRule type="cellIs" dxfId="2020" priority="2357" operator="equal">
      <formula>"Catastrófico"</formula>
    </cfRule>
    <cfRule type="cellIs" dxfId="2019" priority="2358" operator="equal">
      <formula>"Mayor"</formula>
    </cfRule>
    <cfRule type="cellIs" dxfId="2018" priority="2359" operator="equal">
      <formula>"Moderado"</formula>
    </cfRule>
    <cfRule type="cellIs" dxfId="2017" priority="2360" operator="equal">
      <formula>"Menor"</formula>
    </cfRule>
    <cfRule type="cellIs" dxfId="2016" priority="2361" operator="equal">
      <formula>"Leve"</formula>
    </cfRule>
  </conditionalFormatting>
  <conditionalFormatting sqref="AF56">
    <cfRule type="cellIs" dxfId="2015" priority="2353" operator="equal">
      <formula>"Extremo"</formula>
    </cfRule>
    <cfRule type="cellIs" dxfId="2014" priority="2354" operator="equal">
      <formula>"Alto"</formula>
    </cfRule>
    <cfRule type="cellIs" dxfId="2013" priority="2355" operator="equal">
      <formula>"Moderado"</formula>
    </cfRule>
    <cfRule type="cellIs" dxfId="2012" priority="2356" operator="equal">
      <formula>"Bajo"</formula>
    </cfRule>
  </conditionalFormatting>
  <conditionalFormatting sqref="AB57">
    <cfRule type="cellIs" dxfId="2011" priority="2348" operator="equal">
      <formula>"Muy Alta"</formula>
    </cfRule>
    <cfRule type="cellIs" dxfId="2010" priority="2349" operator="equal">
      <formula>"Alta"</formula>
    </cfRule>
    <cfRule type="cellIs" dxfId="2009" priority="2350" operator="equal">
      <formula>"Media"</formula>
    </cfRule>
    <cfRule type="cellIs" dxfId="2008" priority="2351" operator="equal">
      <formula>"Baja"</formula>
    </cfRule>
    <cfRule type="cellIs" dxfId="2007" priority="2352" operator="equal">
      <formula>"Muy Baja"</formula>
    </cfRule>
  </conditionalFormatting>
  <conditionalFormatting sqref="AD57">
    <cfRule type="cellIs" dxfId="2006" priority="2343" operator="equal">
      <formula>"Catastrófico"</formula>
    </cfRule>
    <cfRule type="cellIs" dxfId="2005" priority="2344" operator="equal">
      <formula>"Mayor"</formula>
    </cfRule>
    <cfRule type="cellIs" dxfId="2004" priority="2345" operator="equal">
      <formula>"Moderado"</formula>
    </cfRule>
    <cfRule type="cellIs" dxfId="2003" priority="2346" operator="equal">
      <formula>"Menor"</formula>
    </cfRule>
    <cfRule type="cellIs" dxfId="2002" priority="2347" operator="equal">
      <formula>"Leve"</formula>
    </cfRule>
  </conditionalFormatting>
  <conditionalFormatting sqref="AF57">
    <cfRule type="cellIs" dxfId="2001" priority="2339" operator="equal">
      <formula>"Extremo"</formula>
    </cfRule>
    <cfRule type="cellIs" dxfId="2000" priority="2340" operator="equal">
      <formula>"Alto"</formula>
    </cfRule>
    <cfRule type="cellIs" dxfId="1999" priority="2341" operator="equal">
      <formula>"Moderado"</formula>
    </cfRule>
    <cfRule type="cellIs" dxfId="1998" priority="2342" operator="equal">
      <formula>"Bajo"</formula>
    </cfRule>
  </conditionalFormatting>
  <conditionalFormatting sqref="AB59">
    <cfRule type="cellIs" dxfId="1997" priority="2334" operator="equal">
      <formula>"Muy Alta"</formula>
    </cfRule>
    <cfRule type="cellIs" dxfId="1996" priority="2335" operator="equal">
      <formula>"Alta"</formula>
    </cfRule>
    <cfRule type="cellIs" dxfId="1995" priority="2336" operator="equal">
      <formula>"Media"</formula>
    </cfRule>
    <cfRule type="cellIs" dxfId="1994" priority="2337" operator="equal">
      <formula>"Baja"</formula>
    </cfRule>
    <cfRule type="cellIs" dxfId="1993" priority="2338" operator="equal">
      <formula>"Muy Baja"</formula>
    </cfRule>
  </conditionalFormatting>
  <conditionalFormatting sqref="AD59">
    <cfRule type="cellIs" dxfId="1992" priority="2329" operator="equal">
      <formula>"Catastrófico"</formula>
    </cfRule>
    <cfRule type="cellIs" dxfId="1991" priority="2330" operator="equal">
      <formula>"Mayor"</formula>
    </cfRule>
    <cfRule type="cellIs" dxfId="1990" priority="2331" operator="equal">
      <formula>"Moderado"</formula>
    </cfRule>
    <cfRule type="cellIs" dxfId="1989" priority="2332" operator="equal">
      <formula>"Menor"</formula>
    </cfRule>
    <cfRule type="cellIs" dxfId="1988" priority="2333" operator="equal">
      <formula>"Leve"</formula>
    </cfRule>
  </conditionalFormatting>
  <conditionalFormatting sqref="AF59">
    <cfRule type="cellIs" dxfId="1987" priority="2325" operator="equal">
      <formula>"Extremo"</formula>
    </cfRule>
    <cfRule type="cellIs" dxfId="1986" priority="2326" operator="equal">
      <formula>"Alto"</formula>
    </cfRule>
    <cfRule type="cellIs" dxfId="1985" priority="2327" operator="equal">
      <formula>"Moderado"</formula>
    </cfRule>
    <cfRule type="cellIs" dxfId="1984" priority="2328" operator="equal">
      <formula>"Bajo"</formula>
    </cfRule>
  </conditionalFormatting>
  <conditionalFormatting sqref="AB60">
    <cfRule type="cellIs" dxfId="1983" priority="2320" operator="equal">
      <formula>"Muy Alta"</formula>
    </cfRule>
    <cfRule type="cellIs" dxfId="1982" priority="2321" operator="equal">
      <formula>"Alta"</formula>
    </cfRule>
    <cfRule type="cellIs" dxfId="1981" priority="2322" operator="equal">
      <formula>"Media"</formula>
    </cfRule>
    <cfRule type="cellIs" dxfId="1980" priority="2323" operator="equal">
      <formula>"Baja"</formula>
    </cfRule>
    <cfRule type="cellIs" dxfId="1979" priority="2324" operator="equal">
      <formula>"Muy Baja"</formula>
    </cfRule>
  </conditionalFormatting>
  <conditionalFormatting sqref="AD60">
    <cfRule type="cellIs" dxfId="1978" priority="2315" operator="equal">
      <formula>"Catastrófico"</formula>
    </cfRule>
    <cfRule type="cellIs" dxfId="1977" priority="2316" operator="equal">
      <formula>"Mayor"</formula>
    </cfRule>
    <cfRule type="cellIs" dxfId="1976" priority="2317" operator="equal">
      <formula>"Moderado"</formula>
    </cfRule>
    <cfRule type="cellIs" dxfId="1975" priority="2318" operator="equal">
      <formula>"Menor"</formula>
    </cfRule>
    <cfRule type="cellIs" dxfId="1974" priority="2319" operator="equal">
      <formula>"Leve"</formula>
    </cfRule>
  </conditionalFormatting>
  <conditionalFormatting sqref="AF60">
    <cfRule type="cellIs" dxfId="1973" priority="2311" operator="equal">
      <formula>"Extremo"</formula>
    </cfRule>
    <cfRule type="cellIs" dxfId="1972" priority="2312" operator="equal">
      <formula>"Alto"</formula>
    </cfRule>
    <cfRule type="cellIs" dxfId="1971" priority="2313" operator="equal">
      <formula>"Moderado"</formula>
    </cfRule>
    <cfRule type="cellIs" dxfId="1970" priority="2314" operator="equal">
      <formula>"Bajo"</formula>
    </cfRule>
  </conditionalFormatting>
  <conditionalFormatting sqref="AB62">
    <cfRule type="cellIs" dxfId="1969" priority="2306" operator="equal">
      <formula>"Muy Alta"</formula>
    </cfRule>
    <cfRule type="cellIs" dxfId="1968" priority="2307" operator="equal">
      <formula>"Alta"</formula>
    </cfRule>
    <cfRule type="cellIs" dxfId="1967" priority="2308" operator="equal">
      <formula>"Media"</formula>
    </cfRule>
    <cfRule type="cellIs" dxfId="1966" priority="2309" operator="equal">
      <formula>"Baja"</formula>
    </cfRule>
    <cfRule type="cellIs" dxfId="1965" priority="2310" operator="equal">
      <formula>"Muy Baja"</formula>
    </cfRule>
  </conditionalFormatting>
  <conditionalFormatting sqref="AD62">
    <cfRule type="cellIs" dxfId="1964" priority="2301" operator="equal">
      <formula>"Catastrófico"</formula>
    </cfRule>
    <cfRule type="cellIs" dxfId="1963" priority="2302" operator="equal">
      <formula>"Mayor"</formula>
    </cfRule>
    <cfRule type="cellIs" dxfId="1962" priority="2303" operator="equal">
      <formula>"Moderado"</formula>
    </cfRule>
    <cfRule type="cellIs" dxfId="1961" priority="2304" operator="equal">
      <formula>"Menor"</formula>
    </cfRule>
    <cfRule type="cellIs" dxfId="1960" priority="2305" operator="equal">
      <formula>"Leve"</formula>
    </cfRule>
  </conditionalFormatting>
  <conditionalFormatting sqref="AF62">
    <cfRule type="cellIs" dxfId="1959" priority="2297" operator="equal">
      <formula>"Extremo"</formula>
    </cfRule>
    <cfRule type="cellIs" dxfId="1958" priority="2298" operator="equal">
      <formula>"Alto"</formula>
    </cfRule>
    <cfRule type="cellIs" dxfId="1957" priority="2299" operator="equal">
      <formula>"Moderado"</formula>
    </cfRule>
    <cfRule type="cellIs" dxfId="1956" priority="2300" operator="equal">
      <formula>"Bajo"</formula>
    </cfRule>
  </conditionalFormatting>
  <conditionalFormatting sqref="AB63">
    <cfRule type="cellIs" dxfId="1955" priority="2292" operator="equal">
      <formula>"Muy Alta"</formula>
    </cfRule>
    <cfRule type="cellIs" dxfId="1954" priority="2293" operator="equal">
      <formula>"Alta"</formula>
    </cfRule>
    <cfRule type="cellIs" dxfId="1953" priority="2294" operator="equal">
      <formula>"Media"</formula>
    </cfRule>
    <cfRule type="cellIs" dxfId="1952" priority="2295" operator="equal">
      <formula>"Baja"</formula>
    </cfRule>
    <cfRule type="cellIs" dxfId="1951" priority="2296" operator="equal">
      <formula>"Muy Baja"</formula>
    </cfRule>
  </conditionalFormatting>
  <conditionalFormatting sqref="AD63">
    <cfRule type="cellIs" dxfId="1950" priority="2287" operator="equal">
      <formula>"Catastrófico"</formula>
    </cfRule>
    <cfRule type="cellIs" dxfId="1949" priority="2288" operator="equal">
      <formula>"Mayor"</formula>
    </cfRule>
    <cfRule type="cellIs" dxfId="1948" priority="2289" operator="equal">
      <formula>"Moderado"</formula>
    </cfRule>
    <cfRule type="cellIs" dxfId="1947" priority="2290" operator="equal">
      <formula>"Menor"</formula>
    </cfRule>
    <cfRule type="cellIs" dxfId="1946" priority="2291" operator="equal">
      <formula>"Leve"</formula>
    </cfRule>
  </conditionalFormatting>
  <conditionalFormatting sqref="AF63">
    <cfRule type="cellIs" dxfId="1945" priority="2283" operator="equal">
      <formula>"Extremo"</formula>
    </cfRule>
    <cfRule type="cellIs" dxfId="1944" priority="2284" operator="equal">
      <formula>"Alto"</formula>
    </cfRule>
    <cfRule type="cellIs" dxfId="1943" priority="2285" operator="equal">
      <formula>"Moderado"</formula>
    </cfRule>
    <cfRule type="cellIs" dxfId="1942" priority="2286" operator="equal">
      <formula>"Bajo"</formula>
    </cfRule>
  </conditionalFormatting>
  <conditionalFormatting sqref="AB67">
    <cfRule type="cellIs" dxfId="1941" priority="2278" operator="equal">
      <formula>"Muy Alta"</formula>
    </cfRule>
    <cfRule type="cellIs" dxfId="1940" priority="2279" operator="equal">
      <formula>"Alta"</formula>
    </cfRule>
    <cfRule type="cellIs" dxfId="1939" priority="2280" operator="equal">
      <formula>"Media"</formula>
    </cfRule>
    <cfRule type="cellIs" dxfId="1938" priority="2281" operator="equal">
      <formula>"Baja"</formula>
    </cfRule>
    <cfRule type="cellIs" dxfId="1937" priority="2282" operator="equal">
      <formula>"Muy Baja"</formula>
    </cfRule>
  </conditionalFormatting>
  <conditionalFormatting sqref="AD67">
    <cfRule type="cellIs" dxfId="1936" priority="2273" operator="equal">
      <formula>"Catastrófico"</formula>
    </cfRule>
    <cfRule type="cellIs" dxfId="1935" priority="2274" operator="equal">
      <formula>"Mayor"</formula>
    </cfRule>
    <cfRule type="cellIs" dxfId="1934" priority="2275" operator="equal">
      <formula>"Moderado"</formula>
    </cfRule>
    <cfRule type="cellIs" dxfId="1933" priority="2276" operator="equal">
      <formula>"Menor"</formula>
    </cfRule>
    <cfRule type="cellIs" dxfId="1932" priority="2277" operator="equal">
      <formula>"Leve"</formula>
    </cfRule>
  </conditionalFormatting>
  <conditionalFormatting sqref="AF67">
    <cfRule type="cellIs" dxfId="1931" priority="2269" operator="equal">
      <formula>"Extremo"</formula>
    </cfRule>
    <cfRule type="cellIs" dxfId="1930" priority="2270" operator="equal">
      <formula>"Alto"</formula>
    </cfRule>
    <cfRule type="cellIs" dxfId="1929" priority="2271" operator="equal">
      <formula>"Moderado"</formula>
    </cfRule>
    <cfRule type="cellIs" dxfId="1928" priority="2272" operator="equal">
      <formula>"Bajo"</formula>
    </cfRule>
  </conditionalFormatting>
  <conditionalFormatting sqref="AB68">
    <cfRule type="cellIs" dxfId="1927" priority="2264" operator="equal">
      <formula>"Muy Alta"</formula>
    </cfRule>
    <cfRule type="cellIs" dxfId="1926" priority="2265" operator="equal">
      <formula>"Alta"</formula>
    </cfRule>
    <cfRule type="cellIs" dxfId="1925" priority="2266" operator="equal">
      <formula>"Media"</formula>
    </cfRule>
    <cfRule type="cellIs" dxfId="1924" priority="2267" operator="equal">
      <formula>"Baja"</formula>
    </cfRule>
    <cfRule type="cellIs" dxfId="1923" priority="2268" operator="equal">
      <formula>"Muy Baja"</formula>
    </cfRule>
  </conditionalFormatting>
  <conditionalFormatting sqref="AD68">
    <cfRule type="cellIs" dxfId="1922" priority="2259" operator="equal">
      <formula>"Catastrófico"</formula>
    </cfRule>
    <cfRule type="cellIs" dxfId="1921" priority="2260" operator="equal">
      <formula>"Mayor"</formula>
    </cfRule>
    <cfRule type="cellIs" dxfId="1920" priority="2261" operator="equal">
      <formula>"Moderado"</formula>
    </cfRule>
    <cfRule type="cellIs" dxfId="1919" priority="2262" operator="equal">
      <formula>"Menor"</formula>
    </cfRule>
    <cfRule type="cellIs" dxfId="1918" priority="2263" operator="equal">
      <formula>"Leve"</formula>
    </cfRule>
  </conditionalFormatting>
  <conditionalFormatting sqref="AF68">
    <cfRule type="cellIs" dxfId="1917" priority="2255" operator="equal">
      <formula>"Extremo"</formula>
    </cfRule>
    <cfRule type="cellIs" dxfId="1916" priority="2256" operator="equal">
      <formula>"Alto"</formula>
    </cfRule>
    <cfRule type="cellIs" dxfId="1915" priority="2257" operator="equal">
      <formula>"Moderado"</formula>
    </cfRule>
    <cfRule type="cellIs" dxfId="1914" priority="2258" operator="equal">
      <formula>"Bajo"</formula>
    </cfRule>
  </conditionalFormatting>
  <conditionalFormatting sqref="AB69">
    <cfRule type="cellIs" dxfId="1913" priority="2250" operator="equal">
      <formula>"Muy Alta"</formula>
    </cfRule>
    <cfRule type="cellIs" dxfId="1912" priority="2251" operator="equal">
      <formula>"Alta"</formula>
    </cfRule>
    <cfRule type="cellIs" dxfId="1911" priority="2252" operator="equal">
      <formula>"Media"</formula>
    </cfRule>
    <cfRule type="cellIs" dxfId="1910" priority="2253" operator="equal">
      <formula>"Baja"</formula>
    </cfRule>
    <cfRule type="cellIs" dxfId="1909" priority="2254" operator="equal">
      <formula>"Muy Baja"</formula>
    </cfRule>
  </conditionalFormatting>
  <conditionalFormatting sqref="AD69">
    <cfRule type="cellIs" dxfId="1908" priority="2245" operator="equal">
      <formula>"Catastrófico"</formula>
    </cfRule>
    <cfRule type="cellIs" dxfId="1907" priority="2246" operator="equal">
      <formula>"Mayor"</formula>
    </cfRule>
    <cfRule type="cellIs" dxfId="1906" priority="2247" operator="equal">
      <formula>"Moderado"</formula>
    </cfRule>
    <cfRule type="cellIs" dxfId="1905" priority="2248" operator="equal">
      <formula>"Menor"</formula>
    </cfRule>
    <cfRule type="cellIs" dxfId="1904" priority="2249" operator="equal">
      <formula>"Leve"</formula>
    </cfRule>
  </conditionalFormatting>
  <conditionalFormatting sqref="AF69">
    <cfRule type="cellIs" dxfId="1903" priority="2241" operator="equal">
      <formula>"Extremo"</formula>
    </cfRule>
    <cfRule type="cellIs" dxfId="1902" priority="2242" operator="equal">
      <formula>"Alto"</formula>
    </cfRule>
    <cfRule type="cellIs" dxfId="1901" priority="2243" operator="equal">
      <formula>"Moderado"</formula>
    </cfRule>
    <cfRule type="cellIs" dxfId="1900" priority="2244" operator="equal">
      <formula>"Bajo"</formula>
    </cfRule>
  </conditionalFormatting>
  <conditionalFormatting sqref="AB71">
    <cfRule type="cellIs" dxfId="1899" priority="2236" operator="equal">
      <formula>"Muy Alta"</formula>
    </cfRule>
    <cfRule type="cellIs" dxfId="1898" priority="2237" operator="equal">
      <formula>"Alta"</formula>
    </cfRule>
    <cfRule type="cellIs" dxfId="1897" priority="2238" operator="equal">
      <formula>"Media"</formula>
    </cfRule>
    <cfRule type="cellIs" dxfId="1896" priority="2239" operator="equal">
      <formula>"Baja"</formula>
    </cfRule>
    <cfRule type="cellIs" dxfId="1895" priority="2240" operator="equal">
      <formula>"Muy Baja"</formula>
    </cfRule>
  </conditionalFormatting>
  <conditionalFormatting sqref="AD71">
    <cfRule type="cellIs" dxfId="1894" priority="2231" operator="equal">
      <formula>"Catastrófico"</formula>
    </cfRule>
    <cfRule type="cellIs" dxfId="1893" priority="2232" operator="equal">
      <formula>"Mayor"</formula>
    </cfRule>
    <cfRule type="cellIs" dxfId="1892" priority="2233" operator="equal">
      <formula>"Moderado"</formula>
    </cfRule>
    <cfRule type="cellIs" dxfId="1891" priority="2234" operator="equal">
      <formula>"Menor"</formula>
    </cfRule>
    <cfRule type="cellIs" dxfId="1890" priority="2235" operator="equal">
      <formula>"Leve"</formula>
    </cfRule>
  </conditionalFormatting>
  <conditionalFormatting sqref="AF71">
    <cfRule type="cellIs" dxfId="1889" priority="2227" operator="equal">
      <formula>"Extremo"</formula>
    </cfRule>
    <cfRule type="cellIs" dxfId="1888" priority="2228" operator="equal">
      <formula>"Alto"</formula>
    </cfRule>
    <cfRule type="cellIs" dxfId="1887" priority="2229" operator="equal">
      <formula>"Moderado"</formula>
    </cfRule>
    <cfRule type="cellIs" dxfId="1886" priority="2230" operator="equal">
      <formula>"Bajo"</formula>
    </cfRule>
  </conditionalFormatting>
  <conditionalFormatting sqref="AB70">
    <cfRule type="cellIs" dxfId="1885" priority="2222" operator="equal">
      <formula>"Muy Alta"</formula>
    </cfRule>
    <cfRule type="cellIs" dxfId="1884" priority="2223" operator="equal">
      <formula>"Alta"</formula>
    </cfRule>
    <cfRule type="cellIs" dxfId="1883" priority="2224" operator="equal">
      <formula>"Media"</formula>
    </cfRule>
    <cfRule type="cellIs" dxfId="1882" priority="2225" operator="equal">
      <formula>"Baja"</formula>
    </cfRule>
    <cfRule type="cellIs" dxfId="1881" priority="2226" operator="equal">
      <formula>"Muy Baja"</formula>
    </cfRule>
  </conditionalFormatting>
  <conditionalFormatting sqref="AD70">
    <cfRule type="cellIs" dxfId="1880" priority="2217" operator="equal">
      <formula>"Catastrófico"</formula>
    </cfRule>
    <cfRule type="cellIs" dxfId="1879" priority="2218" operator="equal">
      <formula>"Mayor"</formula>
    </cfRule>
    <cfRule type="cellIs" dxfId="1878" priority="2219" operator="equal">
      <formula>"Moderado"</formula>
    </cfRule>
    <cfRule type="cellIs" dxfId="1877" priority="2220" operator="equal">
      <formula>"Menor"</formula>
    </cfRule>
    <cfRule type="cellIs" dxfId="1876" priority="2221" operator="equal">
      <formula>"Leve"</formula>
    </cfRule>
  </conditionalFormatting>
  <conditionalFormatting sqref="AF70">
    <cfRule type="cellIs" dxfId="1875" priority="2213" operator="equal">
      <formula>"Extremo"</formula>
    </cfRule>
    <cfRule type="cellIs" dxfId="1874" priority="2214" operator="equal">
      <formula>"Alto"</formula>
    </cfRule>
    <cfRule type="cellIs" dxfId="1873" priority="2215" operator="equal">
      <formula>"Moderado"</formula>
    </cfRule>
    <cfRule type="cellIs" dxfId="1872" priority="2216" operator="equal">
      <formula>"Bajo"</formula>
    </cfRule>
  </conditionalFormatting>
  <conditionalFormatting sqref="AB72">
    <cfRule type="cellIs" dxfId="1871" priority="2208" operator="equal">
      <formula>"Muy Alta"</formula>
    </cfRule>
    <cfRule type="cellIs" dxfId="1870" priority="2209" operator="equal">
      <formula>"Alta"</formula>
    </cfRule>
    <cfRule type="cellIs" dxfId="1869" priority="2210" operator="equal">
      <formula>"Media"</formula>
    </cfRule>
    <cfRule type="cellIs" dxfId="1868" priority="2211" operator="equal">
      <formula>"Baja"</formula>
    </cfRule>
    <cfRule type="cellIs" dxfId="1867" priority="2212" operator="equal">
      <formula>"Muy Baja"</formula>
    </cfRule>
  </conditionalFormatting>
  <conditionalFormatting sqref="AD72">
    <cfRule type="cellIs" dxfId="1866" priority="2203" operator="equal">
      <formula>"Catastrófico"</formula>
    </cfRule>
    <cfRule type="cellIs" dxfId="1865" priority="2204" operator="equal">
      <formula>"Mayor"</formula>
    </cfRule>
    <cfRule type="cellIs" dxfId="1864" priority="2205" operator="equal">
      <formula>"Moderado"</formula>
    </cfRule>
    <cfRule type="cellIs" dxfId="1863" priority="2206" operator="equal">
      <formula>"Menor"</formula>
    </cfRule>
    <cfRule type="cellIs" dxfId="1862" priority="2207" operator="equal">
      <formula>"Leve"</formula>
    </cfRule>
  </conditionalFormatting>
  <conditionalFormatting sqref="AF72">
    <cfRule type="cellIs" dxfId="1861" priority="2199" operator="equal">
      <formula>"Extremo"</formula>
    </cfRule>
    <cfRule type="cellIs" dxfId="1860" priority="2200" operator="equal">
      <formula>"Alto"</formula>
    </cfRule>
    <cfRule type="cellIs" dxfId="1859" priority="2201" operator="equal">
      <formula>"Moderado"</formula>
    </cfRule>
    <cfRule type="cellIs" dxfId="1858" priority="2202" operator="equal">
      <formula>"Bajo"</formula>
    </cfRule>
  </conditionalFormatting>
  <conditionalFormatting sqref="AB74">
    <cfRule type="cellIs" dxfId="1857" priority="2194" operator="equal">
      <formula>"Muy Alta"</formula>
    </cfRule>
    <cfRule type="cellIs" dxfId="1856" priority="2195" operator="equal">
      <formula>"Alta"</formula>
    </cfRule>
    <cfRule type="cellIs" dxfId="1855" priority="2196" operator="equal">
      <formula>"Media"</formula>
    </cfRule>
    <cfRule type="cellIs" dxfId="1854" priority="2197" operator="equal">
      <formula>"Baja"</formula>
    </cfRule>
    <cfRule type="cellIs" dxfId="1853" priority="2198" operator="equal">
      <formula>"Muy Baja"</formula>
    </cfRule>
  </conditionalFormatting>
  <conditionalFormatting sqref="AD74">
    <cfRule type="cellIs" dxfId="1852" priority="2189" operator="equal">
      <formula>"Catastrófico"</formula>
    </cfRule>
    <cfRule type="cellIs" dxfId="1851" priority="2190" operator="equal">
      <formula>"Mayor"</formula>
    </cfRule>
    <cfRule type="cellIs" dxfId="1850" priority="2191" operator="equal">
      <formula>"Moderado"</formula>
    </cfRule>
    <cfRule type="cellIs" dxfId="1849" priority="2192" operator="equal">
      <formula>"Menor"</formula>
    </cfRule>
    <cfRule type="cellIs" dxfId="1848" priority="2193" operator="equal">
      <formula>"Leve"</formula>
    </cfRule>
  </conditionalFormatting>
  <conditionalFormatting sqref="AF74">
    <cfRule type="cellIs" dxfId="1847" priority="2185" operator="equal">
      <formula>"Extremo"</formula>
    </cfRule>
    <cfRule type="cellIs" dxfId="1846" priority="2186" operator="equal">
      <formula>"Alto"</formula>
    </cfRule>
    <cfRule type="cellIs" dxfId="1845" priority="2187" operator="equal">
      <formula>"Moderado"</formula>
    </cfRule>
    <cfRule type="cellIs" dxfId="1844" priority="2188" operator="equal">
      <formula>"Bajo"</formula>
    </cfRule>
  </conditionalFormatting>
  <conditionalFormatting sqref="AB75">
    <cfRule type="cellIs" dxfId="1843" priority="2180" operator="equal">
      <formula>"Muy Alta"</formula>
    </cfRule>
    <cfRule type="cellIs" dxfId="1842" priority="2181" operator="equal">
      <formula>"Alta"</formula>
    </cfRule>
    <cfRule type="cellIs" dxfId="1841" priority="2182" operator="equal">
      <formula>"Media"</formula>
    </cfRule>
    <cfRule type="cellIs" dxfId="1840" priority="2183" operator="equal">
      <formula>"Baja"</formula>
    </cfRule>
    <cfRule type="cellIs" dxfId="1839" priority="2184" operator="equal">
      <formula>"Muy Baja"</formula>
    </cfRule>
  </conditionalFormatting>
  <conditionalFormatting sqref="AD75">
    <cfRule type="cellIs" dxfId="1838" priority="2175" operator="equal">
      <formula>"Catastrófico"</formula>
    </cfRule>
    <cfRule type="cellIs" dxfId="1837" priority="2176" operator="equal">
      <formula>"Mayor"</formula>
    </cfRule>
    <cfRule type="cellIs" dxfId="1836" priority="2177" operator="equal">
      <formula>"Moderado"</formula>
    </cfRule>
    <cfRule type="cellIs" dxfId="1835" priority="2178" operator="equal">
      <formula>"Menor"</formula>
    </cfRule>
    <cfRule type="cellIs" dxfId="1834" priority="2179" operator="equal">
      <formula>"Leve"</formula>
    </cfRule>
  </conditionalFormatting>
  <conditionalFormatting sqref="AF75">
    <cfRule type="cellIs" dxfId="1833" priority="2171" operator="equal">
      <formula>"Extremo"</formula>
    </cfRule>
    <cfRule type="cellIs" dxfId="1832" priority="2172" operator="equal">
      <formula>"Alto"</formula>
    </cfRule>
    <cfRule type="cellIs" dxfId="1831" priority="2173" operator="equal">
      <formula>"Moderado"</formula>
    </cfRule>
    <cfRule type="cellIs" dxfId="1830" priority="2174" operator="equal">
      <formula>"Bajo"</formula>
    </cfRule>
  </conditionalFormatting>
  <conditionalFormatting sqref="AB77">
    <cfRule type="cellIs" dxfId="1829" priority="2166" operator="equal">
      <formula>"Muy Alta"</formula>
    </cfRule>
    <cfRule type="cellIs" dxfId="1828" priority="2167" operator="equal">
      <formula>"Alta"</formula>
    </cfRule>
    <cfRule type="cellIs" dxfId="1827" priority="2168" operator="equal">
      <formula>"Media"</formula>
    </cfRule>
    <cfRule type="cellIs" dxfId="1826" priority="2169" operator="equal">
      <formula>"Baja"</formula>
    </cfRule>
    <cfRule type="cellIs" dxfId="1825" priority="2170" operator="equal">
      <formula>"Muy Baja"</formula>
    </cfRule>
  </conditionalFormatting>
  <conditionalFormatting sqref="AD77">
    <cfRule type="cellIs" dxfId="1824" priority="2161" operator="equal">
      <formula>"Catastrófico"</formula>
    </cfRule>
    <cfRule type="cellIs" dxfId="1823" priority="2162" operator="equal">
      <formula>"Mayor"</formula>
    </cfRule>
    <cfRule type="cellIs" dxfId="1822" priority="2163" operator="equal">
      <formula>"Moderado"</formula>
    </cfRule>
    <cfRule type="cellIs" dxfId="1821" priority="2164" operator="equal">
      <formula>"Menor"</formula>
    </cfRule>
    <cfRule type="cellIs" dxfId="1820" priority="2165" operator="equal">
      <formula>"Leve"</formula>
    </cfRule>
  </conditionalFormatting>
  <conditionalFormatting sqref="AF77">
    <cfRule type="cellIs" dxfId="1819" priority="2157" operator="equal">
      <formula>"Extremo"</formula>
    </cfRule>
    <cfRule type="cellIs" dxfId="1818" priority="2158" operator="equal">
      <formula>"Alto"</formula>
    </cfRule>
    <cfRule type="cellIs" dxfId="1817" priority="2159" operator="equal">
      <formula>"Moderado"</formula>
    </cfRule>
    <cfRule type="cellIs" dxfId="1816" priority="2160" operator="equal">
      <formula>"Bajo"</formula>
    </cfRule>
  </conditionalFormatting>
  <conditionalFormatting sqref="AB78">
    <cfRule type="cellIs" dxfId="1815" priority="2152" operator="equal">
      <formula>"Muy Alta"</formula>
    </cfRule>
    <cfRule type="cellIs" dxfId="1814" priority="2153" operator="equal">
      <formula>"Alta"</formula>
    </cfRule>
    <cfRule type="cellIs" dxfId="1813" priority="2154" operator="equal">
      <formula>"Media"</formula>
    </cfRule>
    <cfRule type="cellIs" dxfId="1812" priority="2155" operator="equal">
      <formula>"Baja"</formula>
    </cfRule>
    <cfRule type="cellIs" dxfId="1811" priority="2156" operator="equal">
      <formula>"Muy Baja"</formula>
    </cfRule>
  </conditionalFormatting>
  <conditionalFormatting sqref="AD78">
    <cfRule type="cellIs" dxfId="1810" priority="2147" operator="equal">
      <formula>"Catastrófico"</formula>
    </cfRule>
    <cfRule type="cellIs" dxfId="1809" priority="2148" operator="equal">
      <formula>"Mayor"</formula>
    </cfRule>
    <cfRule type="cellIs" dxfId="1808" priority="2149" operator="equal">
      <formula>"Moderado"</formula>
    </cfRule>
    <cfRule type="cellIs" dxfId="1807" priority="2150" operator="equal">
      <formula>"Menor"</formula>
    </cfRule>
    <cfRule type="cellIs" dxfId="1806" priority="2151" operator="equal">
      <formula>"Leve"</formula>
    </cfRule>
  </conditionalFormatting>
  <conditionalFormatting sqref="AF78">
    <cfRule type="cellIs" dxfId="1805" priority="2143" operator="equal">
      <formula>"Extremo"</formula>
    </cfRule>
    <cfRule type="cellIs" dxfId="1804" priority="2144" operator="equal">
      <formula>"Alto"</formula>
    </cfRule>
    <cfRule type="cellIs" dxfId="1803" priority="2145" operator="equal">
      <formula>"Moderado"</formula>
    </cfRule>
    <cfRule type="cellIs" dxfId="1802" priority="2146" operator="equal">
      <formula>"Bajo"</formula>
    </cfRule>
  </conditionalFormatting>
  <conditionalFormatting sqref="AB83">
    <cfRule type="cellIs" dxfId="1801" priority="2138" operator="equal">
      <formula>"Muy Alta"</formula>
    </cfRule>
    <cfRule type="cellIs" dxfId="1800" priority="2139" operator="equal">
      <formula>"Alta"</formula>
    </cfRule>
    <cfRule type="cellIs" dxfId="1799" priority="2140" operator="equal">
      <formula>"Media"</formula>
    </cfRule>
    <cfRule type="cellIs" dxfId="1798" priority="2141" operator="equal">
      <formula>"Baja"</formula>
    </cfRule>
    <cfRule type="cellIs" dxfId="1797" priority="2142" operator="equal">
      <formula>"Muy Baja"</formula>
    </cfRule>
  </conditionalFormatting>
  <conditionalFormatting sqref="AD83">
    <cfRule type="cellIs" dxfId="1796" priority="2133" operator="equal">
      <formula>"Catastrófico"</formula>
    </cfRule>
    <cfRule type="cellIs" dxfId="1795" priority="2134" operator="equal">
      <formula>"Mayor"</formula>
    </cfRule>
    <cfRule type="cellIs" dxfId="1794" priority="2135" operator="equal">
      <formula>"Moderado"</formula>
    </cfRule>
    <cfRule type="cellIs" dxfId="1793" priority="2136" operator="equal">
      <formula>"Menor"</formula>
    </cfRule>
    <cfRule type="cellIs" dxfId="1792" priority="2137" operator="equal">
      <formula>"Leve"</formula>
    </cfRule>
  </conditionalFormatting>
  <conditionalFormatting sqref="AF83">
    <cfRule type="cellIs" dxfId="1791" priority="2129" operator="equal">
      <formula>"Extremo"</formula>
    </cfRule>
    <cfRule type="cellIs" dxfId="1790" priority="2130" operator="equal">
      <formula>"Alto"</formula>
    </cfRule>
    <cfRule type="cellIs" dxfId="1789" priority="2131" operator="equal">
      <formula>"Moderado"</formula>
    </cfRule>
    <cfRule type="cellIs" dxfId="1788" priority="2132" operator="equal">
      <formula>"Bajo"</formula>
    </cfRule>
  </conditionalFormatting>
  <conditionalFormatting sqref="AB84">
    <cfRule type="cellIs" dxfId="1787" priority="2124" operator="equal">
      <formula>"Muy Alta"</formula>
    </cfRule>
    <cfRule type="cellIs" dxfId="1786" priority="2125" operator="equal">
      <formula>"Alta"</formula>
    </cfRule>
    <cfRule type="cellIs" dxfId="1785" priority="2126" operator="equal">
      <formula>"Media"</formula>
    </cfRule>
    <cfRule type="cellIs" dxfId="1784" priority="2127" operator="equal">
      <formula>"Baja"</formula>
    </cfRule>
    <cfRule type="cellIs" dxfId="1783" priority="2128" operator="equal">
      <formula>"Muy Baja"</formula>
    </cfRule>
  </conditionalFormatting>
  <conditionalFormatting sqref="AD84">
    <cfRule type="cellIs" dxfId="1782" priority="2119" operator="equal">
      <formula>"Catastrófico"</formula>
    </cfRule>
    <cfRule type="cellIs" dxfId="1781" priority="2120" operator="equal">
      <formula>"Mayor"</formula>
    </cfRule>
    <cfRule type="cellIs" dxfId="1780" priority="2121" operator="equal">
      <formula>"Moderado"</formula>
    </cfRule>
    <cfRule type="cellIs" dxfId="1779" priority="2122" operator="equal">
      <formula>"Menor"</formula>
    </cfRule>
    <cfRule type="cellIs" dxfId="1778" priority="2123" operator="equal">
      <formula>"Leve"</formula>
    </cfRule>
  </conditionalFormatting>
  <conditionalFormatting sqref="AF84">
    <cfRule type="cellIs" dxfId="1777" priority="2115" operator="equal">
      <formula>"Extremo"</formula>
    </cfRule>
    <cfRule type="cellIs" dxfId="1776" priority="2116" operator="equal">
      <formula>"Alto"</formula>
    </cfRule>
    <cfRule type="cellIs" dxfId="1775" priority="2117" operator="equal">
      <formula>"Moderado"</formula>
    </cfRule>
    <cfRule type="cellIs" dxfId="1774" priority="2118" operator="equal">
      <formula>"Bajo"</formula>
    </cfRule>
  </conditionalFormatting>
  <conditionalFormatting sqref="AB86">
    <cfRule type="cellIs" dxfId="1773" priority="2110" operator="equal">
      <formula>"Muy Alta"</formula>
    </cfRule>
    <cfRule type="cellIs" dxfId="1772" priority="2111" operator="equal">
      <formula>"Alta"</formula>
    </cfRule>
    <cfRule type="cellIs" dxfId="1771" priority="2112" operator="equal">
      <formula>"Media"</formula>
    </cfRule>
    <cfRule type="cellIs" dxfId="1770" priority="2113" operator="equal">
      <formula>"Baja"</formula>
    </cfRule>
    <cfRule type="cellIs" dxfId="1769" priority="2114" operator="equal">
      <formula>"Muy Baja"</formula>
    </cfRule>
  </conditionalFormatting>
  <conditionalFormatting sqref="AD86">
    <cfRule type="cellIs" dxfId="1768" priority="2105" operator="equal">
      <formula>"Catastrófico"</formula>
    </cfRule>
    <cfRule type="cellIs" dxfId="1767" priority="2106" operator="equal">
      <formula>"Mayor"</formula>
    </cfRule>
    <cfRule type="cellIs" dxfId="1766" priority="2107" operator="equal">
      <formula>"Moderado"</formula>
    </cfRule>
    <cfRule type="cellIs" dxfId="1765" priority="2108" operator="equal">
      <formula>"Menor"</formula>
    </cfRule>
    <cfRule type="cellIs" dxfId="1764" priority="2109" operator="equal">
      <formula>"Leve"</formula>
    </cfRule>
  </conditionalFormatting>
  <conditionalFormatting sqref="AF86">
    <cfRule type="cellIs" dxfId="1763" priority="2101" operator="equal">
      <formula>"Extremo"</formula>
    </cfRule>
    <cfRule type="cellIs" dxfId="1762" priority="2102" operator="equal">
      <formula>"Alto"</formula>
    </cfRule>
    <cfRule type="cellIs" dxfId="1761" priority="2103" operator="equal">
      <formula>"Moderado"</formula>
    </cfRule>
    <cfRule type="cellIs" dxfId="1760" priority="2104" operator="equal">
      <formula>"Bajo"</formula>
    </cfRule>
  </conditionalFormatting>
  <conditionalFormatting sqref="AB88">
    <cfRule type="cellIs" dxfId="1759" priority="2096" operator="equal">
      <formula>"Muy Alta"</formula>
    </cfRule>
    <cfRule type="cellIs" dxfId="1758" priority="2097" operator="equal">
      <formula>"Alta"</formula>
    </cfRule>
    <cfRule type="cellIs" dxfId="1757" priority="2098" operator="equal">
      <formula>"Media"</formula>
    </cfRule>
    <cfRule type="cellIs" dxfId="1756" priority="2099" operator="equal">
      <formula>"Baja"</formula>
    </cfRule>
    <cfRule type="cellIs" dxfId="1755" priority="2100" operator="equal">
      <formula>"Muy Baja"</formula>
    </cfRule>
  </conditionalFormatting>
  <conditionalFormatting sqref="AD88">
    <cfRule type="cellIs" dxfId="1754" priority="2091" operator="equal">
      <formula>"Catastrófico"</formula>
    </cfRule>
    <cfRule type="cellIs" dxfId="1753" priority="2092" operator="equal">
      <formula>"Mayor"</formula>
    </cfRule>
    <cfRule type="cellIs" dxfId="1752" priority="2093" operator="equal">
      <formula>"Moderado"</formula>
    </cfRule>
    <cfRule type="cellIs" dxfId="1751" priority="2094" operator="equal">
      <formula>"Menor"</formula>
    </cfRule>
    <cfRule type="cellIs" dxfId="1750" priority="2095" operator="equal">
      <formula>"Leve"</formula>
    </cfRule>
  </conditionalFormatting>
  <conditionalFormatting sqref="AF88">
    <cfRule type="cellIs" dxfId="1749" priority="2087" operator="equal">
      <formula>"Extremo"</formula>
    </cfRule>
    <cfRule type="cellIs" dxfId="1748" priority="2088" operator="equal">
      <formula>"Alto"</formula>
    </cfRule>
    <cfRule type="cellIs" dxfId="1747" priority="2089" operator="equal">
      <formula>"Moderado"</formula>
    </cfRule>
    <cfRule type="cellIs" dxfId="1746" priority="2090" operator="equal">
      <formula>"Bajo"</formula>
    </cfRule>
  </conditionalFormatting>
  <conditionalFormatting sqref="AB87">
    <cfRule type="cellIs" dxfId="1745" priority="2082" operator="equal">
      <formula>"Muy Alta"</formula>
    </cfRule>
    <cfRule type="cellIs" dxfId="1744" priority="2083" operator="equal">
      <formula>"Alta"</formula>
    </cfRule>
    <cfRule type="cellIs" dxfId="1743" priority="2084" operator="equal">
      <formula>"Media"</formula>
    </cfRule>
    <cfRule type="cellIs" dxfId="1742" priority="2085" operator="equal">
      <formula>"Baja"</formula>
    </cfRule>
    <cfRule type="cellIs" dxfId="1741" priority="2086" operator="equal">
      <formula>"Muy Baja"</formula>
    </cfRule>
  </conditionalFormatting>
  <conditionalFormatting sqref="AD87">
    <cfRule type="cellIs" dxfId="1740" priority="2077" operator="equal">
      <formula>"Catastrófico"</formula>
    </cfRule>
    <cfRule type="cellIs" dxfId="1739" priority="2078" operator="equal">
      <formula>"Mayor"</formula>
    </cfRule>
    <cfRule type="cellIs" dxfId="1738" priority="2079" operator="equal">
      <formula>"Moderado"</formula>
    </cfRule>
    <cfRule type="cellIs" dxfId="1737" priority="2080" operator="equal">
      <formula>"Menor"</formula>
    </cfRule>
    <cfRule type="cellIs" dxfId="1736" priority="2081" operator="equal">
      <formula>"Leve"</formula>
    </cfRule>
  </conditionalFormatting>
  <conditionalFormatting sqref="AF87">
    <cfRule type="cellIs" dxfId="1735" priority="2073" operator="equal">
      <formula>"Extremo"</formula>
    </cfRule>
    <cfRule type="cellIs" dxfId="1734" priority="2074" operator="equal">
      <formula>"Alto"</formula>
    </cfRule>
    <cfRule type="cellIs" dxfId="1733" priority="2075" operator="equal">
      <formula>"Moderado"</formula>
    </cfRule>
    <cfRule type="cellIs" dxfId="1732" priority="2076" operator="equal">
      <formula>"Bajo"</formula>
    </cfRule>
  </conditionalFormatting>
  <conditionalFormatting sqref="AB89">
    <cfRule type="cellIs" dxfId="1731" priority="2068" operator="equal">
      <formula>"Muy Alta"</formula>
    </cfRule>
    <cfRule type="cellIs" dxfId="1730" priority="2069" operator="equal">
      <formula>"Alta"</formula>
    </cfRule>
    <cfRule type="cellIs" dxfId="1729" priority="2070" operator="equal">
      <formula>"Media"</formula>
    </cfRule>
    <cfRule type="cellIs" dxfId="1728" priority="2071" operator="equal">
      <formula>"Baja"</formula>
    </cfRule>
    <cfRule type="cellIs" dxfId="1727" priority="2072" operator="equal">
      <formula>"Muy Baja"</formula>
    </cfRule>
  </conditionalFormatting>
  <conditionalFormatting sqref="AD89">
    <cfRule type="cellIs" dxfId="1726" priority="2063" operator="equal">
      <formula>"Catastrófico"</formula>
    </cfRule>
    <cfRule type="cellIs" dxfId="1725" priority="2064" operator="equal">
      <formula>"Mayor"</formula>
    </cfRule>
    <cfRule type="cellIs" dxfId="1724" priority="2065" operator="equal">
      <formula>"Moderado"</formula>
    </cfRule>
    <cfRule type="cellIs" dxfId="1723" priority="2066" operator="equal">
      <formula>"Menor"</formula>
    </cfRule>
    <cfRule type="cellIs" dxfId="1722" priority="2067" operator="equal">
      <formula>"Leve"</formula>
    </cfRule>
  </conditionalFormatting>
  <conditionalFormatting sqref="AF89">
    <cfRule type="cellIs" dxfId="1721" priority="2059" operator="equal">
      <formula>"Extremo"</formula>
    </cfRule>
    <cfRule type="cellIs" dxfId="1720" priority="2060" operator="equal">
      <formula>"Alto"</formula>
    </cfRule>
    <cfRule type="cellIs" dxfId="1719" priority="2061" operator="equal">
      <formula>"Moderado"</formula>
    </cfRule>
    <cfRule type="cellIs" dxfId="1718" priority="2062" operator="equal">
      <formula>"Bajo"</formula>
    </cfRule>
  </conditionalFormatting>
  <conditionalFormatting sqref="AB90">
    <cfRule type="cellIs" dxfId="1717" priority="2054" operator="equal">
      <formula>"Muy Alta"</formula>
    </cfRule>
    <cfRule type="cellIs" dxfId="1716" priority="2055" operator="equal">
      <formula>"Alta"</formula>
    </cfRule>
    <cfRule type="cellIs" dxfId="1715" priority="2056" operator="equal">
      <formula>"Media"</formula>
    </cfRule>
    <cfRule type="cellIs" dxfId="1714" priority="2057" operator="equal">
      <formula>"Baja"</formula>
    </cfRule>
    <cfRule type="cellIs" dxfId="1713" priority="2058" operator="equal">
      <formula>"Muy Baja"</formula>
    </cfRule>
  </conditionalFormatting>
  <conditionalFormatting sqref="AD90">
    <cfRule type="cellIs" dxfId="1712" priority="2049" operator="equal">
      <formula>"Catastrófico"</formula>
    </cfRule>
    <cfRule type="cellIs" dxfId="1711" priority="2050" operator="equal">
      <formula>"Mayor"</formula>
    </cfRule>
    <cfRule type="cellIs" dxfId="1710" priority="2051" operator="equal">
      <formula>"Moderado"</formula>
    </cfRule>
    <cfRule type="cellIs" dxfId="1709" priority="2052" operator="equal">
      <formula>"Menor"</formula>
    </cfRule>
    <cfRule type="cellIs" dxfId="1708" priority="2053" operator="equal">
      <formula>"Leve"</formula>
    </cfRule>
  </conditionalFormatting>
  <conditionalFormatting sqref="AF90">
    <cfRule type="cellIs" dxfId="1707" priority="2045" operator="equal">
      <formula>"Extremo"</formula>
    </cfRule>
    <cfRule type="cellIs" dxfId="1706" priority="2046" operator="equal">
      <formula>"Alto"</formula>
    </cfRule>
    <cfRule type="cellIs" dxfId="1705" priority="2047" operator="equal">
      <formula>"Moderado"</formula>
    </cfRule>
    <cfRule type="cellIs" dxfId="1704" priority="2048" operator="equal">
      <formula>"Bajo"</formula>
    </cfRule>
  </conditionalFormatting>
  <conditionalFormatting sqref="AB92">
    <cfRule type="cellIs" dxfId="1703" priority="2040" operator="equal">
      <formula>"Muy Alta"</formula>
    </cfRule>
    <cfRule type="cellIs" dxfId="1702" priority="2041" operator="equal">
      <formula>"Alta"</formula>
    </cfRule>
    <cfRule type="cellIs" dxfId="1701" priority="2042" operator="equal">
      <formula>"Media"</formula>
    </cfRule>
    <cfRule type="cellIs" dxfId="1700" priority="2043" operator="equal">
      <formula>"Baja"</formula>
    </cfRule>
    <cfRule type="cellIs" dxfId="1699" priority="2044" operator="equal">
      <formula>"Muy Baja"</formula>
    </cfRule>
  </conditionalFormatting>
  <conditionalFormatting sqref="AD92">
    <cfRule type="cellIs" dxfId="1698" priority="2035" operator="equal">
      <formula>"Catastrófico"</formula>
    </cfRule>
    <cfRule type="cellIs" dxfId="1697" priority="2036" operator="equal">
      <formula>"Mayor"</formula>
    </cfRule>
    <cfRule type="cellIs" dxfId="1696" priority="2037" operator="equal">
      <formula>"Moderado"</formula>
    </cfRule>
    <cfRule type="cellIs" dxfId="1695" priority="2038" operator="equal">
      <formula>"Menor"</formula>
    </cfRule>
    <cfRule type="cellIs" dxfId="1694" priority="2039" operator="equal">
      <formula>"Leve"</formula>
    </cfRule>
  </conditionalFormatting>
  <conditionalFormatting sqref="AF92">
    <cfRule type="cellIs" dxfId="1693" priority="2031" operator="equal">
      <formula>"Extremo"</formula>
    </cfRule>
    <cfRule type="cellIs" dxfId="1692" priority="2032" operator="equal">
      <formula>"Alto"</formula>
    </cfRule>
    <cfRule type="cellIs" dxfId="1691" priority="2033" operator="equal">
      <formula>"Moderado"</formula>
    </cfRule>
    <cfRule type="cellIs" dxfId="1690" priority="2034" operator="equal">
      <formula>"Bajo"</formula>
    </cfRule>
  </conditionalFormatting>
  <conditionalFormatting sqref="AB97">
    <cfRule type="cellIs" dxfId="1689" priority="1998" operator="equal">
      <formula>"Muy Alta"</formula>
    </cfRule>
    <cfRule type="cellIs" dxfId="1688" priority="1999" operator="equal">
      <formula>"Alta"</formula>
    </cfRule>
    <cfRule type="cellIs" dxfId="1687" priority="2000" operator="equal">
      <formula>"Media"</formula>
    </cfRule>
    <cfRule type="cellIs" dxfId="1686" priority="2001" operator="equal">
      <formula>"Baja"</formula>
    </cfRule>
    <cfRule type="cellIs" dxfId="1685" priority="2002" operator="equal">
      <formula>"Muy Baja"</formula>
    </cfRule>
  </conditionalFormatting>
  <conditionalFormatting sqref="AD97">
    <cfRule type="cellIs" dxfId="1684" priority="1993" operator="equal">
      <formula>"Catastrófico"</formula>
    </cfRule>
    <cfRule type="cellIs" dxfId="1683" priority="1994" operator="equal">
      <formula>"Mayor"</formula>
    </cfRule>
    <cfRule type="cellIs" dxfId="1682" priority="1995" operator="equal">
      <formula>"Moderado"</formula>
    </cfRule>
    <cfRule type="cellIs" dxfId="1681" priority="1996" operator="equal">
      <formula>"Menor"</formula>
    </cfRule>
    <cfRule type="cellIs" dxfId="1680" priority="1997" operator="equal">
      <formula>"Leve"</formula>
    </cfRule>
  </conditionalFormatting>
  <conditionalFormatting sqref="AF97">
    <cfRule type="cellIs" dxfId="1679" priority="1989" operator="equal">
      <formula>"Extremo"</formula>
    </cfRule>
    <cfRule type="cellIs" dxfId="1678" priority="1990" operator="equal">
      <formula>"Alto"</formula>
    </cfRule>
    <cfRule type="cellIs" dxfId="1677" priority="1991" operator="equal">
      <formula>"Moderado"</formula>
    </cfRule>
    <cfRule type="cellIs" dxfId="1676" priority="1992" operator="equal">
      <formula>"Bajo"</formula>
    </cfRule>
  </conditionalFormatting>
  <conditionalFormatting sqref="AB98">
    <cfRule type="cellIs" dxfId="1675" priority="1956" operator="equal">
      <formula>"Muy Alta"</formula>
    </cfRule>
    <cfRule type="cellIs" dxfId="1674" priority="1957" operator="equal">
      <formula>"Alta"</formula>
    </cfRule>
    <cfRule type="cellIs" dxfId="1673" priority="1958" operator="equal">
      <formula>"Media"</formula>
    </cfRule>
    <cfRule type="cellIs" dxfId="1672" priority="1959" operator="equal">
      <formula>"Baja"</formula>
    </cfRule>
    <cfRule type="cellIs" dxfId="1671" priority="1960" operator="equal">
      <formula>"Muy Baja"</formula>
    </cfRule>
  </conditionalFormatting>
  <conditionalFormatting sqref="AD98">
    <cfRule type="cellIs" dxfId="1670" priority="1951" operator="equal">
      <formula>"Catastrófico"</formula>
    </cfRule>
    <cfRule type="cellIs" dxfId="1669" priority="1952" operator="equal">
      <formula>"Mayor"</formula>
    </cfRule>
    <cfRule type="cellIs" dxfId="1668" priority="1953" operator="equal">
      <formula>"Moderado"</formula>
    </cfRule>
    <cfRule type="cellIs" dxfId="1667" priority="1954" operator="equal">
      <formula>"Menor"</formula>
    </cfRule>
    <cfRule type="cellIs" dxfId="1666" priority="1955" operator="equal">
      <formula>"Leve"</formula>
    </cfRule>
  </conditionalFormatting>
  <conditionalFormatting sqref="AF98">
    <cfRule type="cellIs" dxfId="1665" priority="1947" operator="equal">
      <formula>"Extremo"</formula>
    </cfRule>
    <cfRule type="cellIs" dxfId="1664" priority="1948" operator="equal">
      <formula>"Alto"</formula>
    </cfRule>
    <cfRule type="cellIs" dxfId="1663" priority="1949" operator="equal">
      <formula>"Moderado"</formula>
    </cfRule>
    <cfRule type="cellIs" dxfId="1662" priority="1950" operator="equal">
      <formula>"Bajo"</formula>
    </cfRule>
  </conditionalFormatting>
  <conditionalFormatting sqref="AB99">
    <cfRule type="cellIs" dxfId="1661" priority="1942" operator="equal">
      <formula>"Muy Alta"</formula>
    </cfRule>
    <cfRule type="cellIs" dxfId="1660" priority="1943" operator="equal">
      <formula>"Alta"</formula>
    </cfRule>
    <cfRule type="cellIs" dxfId="1659" priority="1944" operator="equal">
      <formula>"Media"</formula>
    </cfRule>
    <cfRule type="cellIs" dxfId="1658" priority="1945" operator="equal">
      <formula>"Baja"</formula>
    </cfRule>
    <cfRule type="cellIs" dxfId="1657" priority="1946" operator="equal">
      <formula>"Muy Baja"</formula>
    </cfRule>
  </conditionalFormatting>
  <conditionalFormatting sqref="AD99">
    <cfRule type="cellIs" dxfId="1656" priority="1937" operator="equal">
      <formula>"Catastrófico"</formula>
    </cfRule>
    <cfRule type="cellIs" dxfId="1655" priority="1938" operator="equal">
      <formula>"Mayor"</formula>
    </cfRule>
    <cfRule type="cellIs" dxfId="1654" priority="1939" operator="equal">
      <formula>"Moderado"</formula>
    </cfRule>
    <cfRule type="cellIs" dxfId="1653" priority="1940" operator="equal">
      <formula>"Menor"</formula>
    </cfRule>
    <cfRule type="cellIs" dxfId="1652" priority="1941" operator="equal">
      <formula>"Leve"</formula>
    </cfRule>
  </conditionalFormatting>
  <conditionalFormatting sqref="AF99">
    <cfRule type="cellIs" dxfId="1651" priority="1933" operator="equal">
      <formula>"Extremo"</formula>
    </cfRule>
    <cfRule type="cellIs" dxfId="1650" priority="1934" operator="equal">
      <formula>"Alto"</formula>
    </cfRule>
    <cfRule type="cellIs" dxfId="1649" priority="1935" operator="equal">
      <formula>"Moderado"</formula>
    </cfRule>
    <cfRule type="cellIs" dxfId="1648" priority="1936" operator="equal">
      <formula>"Bajo"</formula>
    </cfRule>
  </conditionalFormatting>
  <conditionalFormatting sqref="AB101">
    <cfRule type="cellIs" dxfId="1647" priority="1928" operator="equal">
      <formula>"Muy Alta"</formula>
    </cfRule>
    <cfRule type="cellIs" dxfId="1646" priority="1929" operator="equal">
      <formula>"Alta"</formula>
    </cfRule>
    <cfRule type="cellIs" dxfId="1645" priority="1930" operator="equal">
      <formula>"Media"</formula>
    </cfRule>
    <cfRule type="cellIs" dxfId="1644" priority="1931" operator="equal">
      <formula>"Baja"</formula>
    </cfRule>
    <cfRule type="cellIs" dxfId="1643" priority="1932" operator="equal">
      <formula>"Muy Baja"</formula>
    </cfRule>
  </conditionalFormatting>
  <conditionalFormatting sqref="AD101">
    <cfRule type="cellIs" dxfId="1642" priority="1923" operator="equal">
      <formula>"Catastrófico"</formula>
    </cfRule>
    <cfRule type="cellIs" dxfId="1641" priority="1924" operator="equal">
      <formula>"Mayor"</formula>
    </cfRule>
    <cfRule type="cellIs" dxfId="1640" priority="1925" operator="equal">
      <formula>"Moderado"</formula>
    </cfRule>
    <cfRule type="cellIs" dxfId="1639" priority="1926" operator="equal">
      <formula>"Menor"</formula>
    </cfRule>
    <cfRule type="cellIs" dxfId="1638" priority="1927" operator="equal">
      <formula>"Leve"</formula>
    </cfRule>
  </conditionalFormatting>
  <conditionalFormatting sqref="AF101">
    <cfRule type="cellIs" dxfId="1637" priority="1919" operator="equal">
      <formula>"Extremo"</formula>
    </cfRule>
    <cfRule type="cellIs" dxfId="1636" priority="1920" operator="equal">
      <formula>"Alto"</formula>
    </cfRule>
    <cfRule type="cellIs" dxfId="1635" priority="1921" operator="equal">
      <formula>"Moderado"</formula>
    </cfRule>
    <cfRule type="cellIs" dxfId="1634" priority="1922" operator="equal">
      <formula>"Bajo"</formula>
    </cfRule>
  </conditionalFormatting>
  <conditionalFormatting sqref="AB102">
    <cfRule type="cellIs" dxfId="1633" priority="1914" operator="equal">
      <formula>"Muy Alta"</formula>
    </cfRule>
    <cfRule type="cellIs" dxfId="1632" priority="1915" operator="equal">
      <formula>"Alta"</formula>
    </cfRule>
    <cfRule type="cellIs" dxfId="1631" priority="1916" operator="equal">
      <formula>"Media"</formula>
    </cfRule>
    <cfRule type="cellIs" dxfId="1630" priority="1917" operator="equal">
      <formula>"Baja"</formula>
    </cfRule>
    <cfRule type="cellIs" dxfId="1629" priority="1918" operator="equal">
      <formula>"Muy Baja"</formula>
    </cfRule>
  </conditionalFormatting>
  <conditionalFormatting sqref="AD102">
    <cfRule type="cellIs" dxfId="1628" priority="1909" operator="equal">
      <formula>"Catastrófico"</formula>
    </cfRule>
    <cfRule type="cellIs" dxfId="1627" priority="1910" operator="equal">
      <formula>"Mayor"</formula>
    </cfRule>
    <cfRule type="cellIs" dxfId="1626" priority="1911" operator="equal">
      <formula>"Moderado"</formula>
    </cfRule>
    <cfRule type="cellIs" dxfId="1625" priority="1912" operator="equal">
      <formula>"Menor"</formula>
    </cfRule>
    <cfRule type="cellIs" dxfId="1624" priority="1913" operator="equal">
      <formula>"Leve"</formula>
    </cfRule>
  </conditionalFormatting>
  <conditionalFormatting sqref="AF102">
    <cfRule type="cellIs" dxfId="1623" priority="1905" operator="equal">
      <formula>"Extremo"</formula>
    </cfRule>
    <cfRule type="cellIs" dxfId="1622" priority="1906" operator="equal">
      <formula>"Alto"</formula>
    </cfRule>
    <cfRule type="cellIs" dxfId="1621" priority="1907" operator="equal">
      <formula>"Moderado"</formula>
    </cfRule>
    <cfRule type="cellIs" dxfId="1620" priority="1908" operator="equal">
      <formula>"Bajo"</formula>
    </cfRule>
  </conditionalFormatting>
  <conditionalFormatting sqref="AB118">
    <cfRule type="cellIs" dxfId="1619" priority="1900" operator="equal">
      <formula>"Muy Alta"</formula>
    </cfRule>
    <cfRule type="cellIs" dxfId="1618" priority="1901" operator="equal">
      <formula>"Alta"</formula>
    </cfRule>
    <cfRule type="cellIs" dxfId="1617" priority="1902" operator="equal">
      <formula>"Media"</formula>
    </cfRule>
    <cfRule type="cellIs" dxfId="1616" priority="1903" operator="equal">
      <formula>"Baja"</formula>
    </cfRule>
    <cfRule type="cellIs" dxfId="1615" priority="1904" operator="equal">
      <formula>"Muy Baja"</formula>
    </cfRule>
  </conditionalFormatting>
  <conditionalFormatting sqref="AD118">
    <cfRule type="cellIs" dxfId="1614" priority="1895" operator="equal">
      <formula>"Catastrófico"</formula>
    </cfRule>
    <cfRule type="cellIs" dxfId="1613" priority="1896" operator="equal">
      <formula>"Mayor"</formula>
    </cfRule>
    <cfRule type="cellIs" dxfId="1612" priority="1897" operator="equal">
      <formula>"Moderado"</formula>
    </cfRule>
    <cfRule type="cellIs" dxfId="1611" priority="1898" operator="equal">
      <formula>"Menor"</formula>
    </cfRule>
    <cfRule type="cellIs" dxfId="1610" priority="1899" operator="equal">
      <formula>"Leve"</formula>
    </cfRule>
  </conditionalFormatting>
  <conditionalFormatting sqref="AF118">
    <cfRule type="cellIs" dxfId="1609" priority="1891" operator="equal">
      <formula>"Extremo"</formula>
    </cfRule>
    <cfRule type="cellIs" dxfId="1608" priority="1892" operator="equal">
      <formula>"Alto"</formula>
    </cfRule>
    <cfRule type="cellIs" dxfId="1607" priority="1893" operator="equal">
      <formula>"Moderado"</formula>
    </cfRule>
    <cfRule type="cellIs" dxfId="1606" priority="1894" operator="equal">
      <formula>"Bajo"</formula>
    </cfRule>
  </conditionalFormatting>
  <conditionalFormatting sqref="AB119">
    <cfRule type="cellIs" dxfId="1605" priority="1886" operator="equal">
      <formula>"Muy Alta"</formula>
    </cfRule>
    <cfRule type="cellIs" dxfId="1604" priority="1887" operator="equal">
      <formula>"Alta"</formula>
    </cfRule>
    <cfRule type="cellIs" dxfId="1603" priority="1888" operator="equal">
      <formula>"Media"</formula>
    </cfRule>
    <cfRule type="cellIs" dxfId="1602" priority="1889" operator="equal">
      <formula>"Baja"</formula>
    </cfRule>
    <cfRule type="cellIs" dxfId="1601" priority="1890" operator="equal">
      <formula>"Muy Baja"</formula>
    </cfRule>
  </conditionalFormatting>
  <conditionalFormatting sqref="AD119">
    <cfRule type="cellIs" dxfId="1600" priority="1881" operator="equal">
      <formula>"Catastrófico"</formula>
    </cfRule>
    <cfRule type="cellIs" dxfId="1599" priority="1882" operator="equal">
      <formula>"Mayor"</formula>
    </cfRule>
    <cfRule type="cellIs" dxfId="1598" priority="1883" operator="equal">
      <formula>"Moderado"</formula>
    </cfRule>
    <cfRule type="cellIs" dxfId="1597" priority="1884" operator="equal">
      <formula>"Menor"</formula>
    </cfRule>
    <cfRule type="cellIs" dxfId="1596" priority="1885" operator="equal">
      <formula>"Leve"</formula>
    </cfRule>
  </conditionalFormatting>
  <conditionalFormatting sqref="AF119">
    <cfRule type="cellIs" dxfId="1595" priority="1877" operator="equal">
      <formula>"Extremo"</formula>
    </cfRule>
    <cfRule type="cellIs" dxfId="1594" priority="1878" operator="equal">
      <formula>"Alto"</formula>
    </cfRule>
    <cfRule type="cellIs" dxfId="1593" priority="1879" operator="equal">
      <formula>"Moderado"</formula>
    </cfRule>
    <cfRule type="cellIs" dxfId="1592" priority="1880" operator="equal">
      <formula>"Bajo"</formula>
    </cfRule>
  </conditionalFormatting>
  <conditionalFormatting sqref="AB120">
    <cfRule type="cellIs" dxfId="1591" priority="1872" operator="equal">
      <formula>"Muy Alta"</formula>
    </cfRule>
    <cfRule type="cellIs" dxfId="1590" priority="1873" operator="equal">
      <formula>"Alta"</formula>
    </cfRule>
    <cfRule type="cellIs" dxfId="1589" priority="1874" operator="equal">
      <formula>"Media"</formula>
    </cfRule>
    <cfRule type="cellIs" dxfId="1588" priority="1875" operator="equal">
      <formula>"Baja"</formula>
    </cfRule>
    <cfRule type="cellIs" dxfId="1587" priority="1876" operator="equal">
      <formula>"Muy Baja"</formula>
    </cfRule>
  </conditionalFormatting>
  <conditionalFormatting sqref="AD120">
    <cfRule type="cellIs" dxfId="1586" priority="1867" operator="equal">
      <formula>"Catastrófico"</formula>
    </cfRule>
    <cfRule type="cellIs" dxfId="1585" priority="1868" operator="equal">
      <formula>"Mayor"</formula>
    </cfRule>
    <cfRule type="cellIs" dxfId="1584" priority="1869" operator="equal">
      <formula>"Moderado"</formula>
    </cfRule>
    <cfRule type="cellIs" dxfId="1583" priority="1870" operator="equal">
      <formula>"Menor"</formula>
    </cfRule>
    <cfRule type="cellIs" dxfId="1582" priority="1871" operator="equal">
      <formula>"Leve"</formula>
    </cfRule>
  </conditionalFormatting>
  <conditionalFormatting sqref="AF120">
    <cfRule type="cellIs" dxfId="1581" priority="1863" operator="equal">
      <formula>"Extremo"</formula>
    </cfRule>
    <cfRule type="cellIs" dxfId="1580" priority="1864" operator="equal">
      <formula>"Alto"</formula>
    </cfRule>
    <cfRule type="cellIs" dxfId="1579" priority="1865" operator="equal">
      <formula>"Moderado"</formula>
    </cfRule>
    <cfRule type="cellIs" dxfId="1578" priority="1866" operator="equal">
      <formula>"Bajo"</formula>
    </cfRule>
  </conditionalFormatting>
  <conditionalFormatting sqref="K10">
    <cfRule type="cellIs" dxfId="1577" priority="1858" operator="equal">
      <formula>"Muy Alta"</formula>
    </cfRule>
    <cfRule type="cellIs" dxfId="1576" priority="1859" operator="equal">
      <formula>"Alta"</formula>
    </cfRule>
    <cfRule type="cellIs" dxfId="1575" priority="1860" operator="equal">
      <formula>"Media"</formula>
    </cfRule>
    <cfRule type="cellIs" dxfId="1574" priority="1861" operator="equal">
      <formula>"Baja"</formula>
    </cfRule>
    <cfRule type="cellIs" dxfId="1573" priority="1862" operator="equal">
      <formula>"Muy Baja"</formula>
    </cfRule>
  </conditionalFormatting>
  <conditionalFormatting sqref="O10">
    <cfRule type="cellIs" dxfId="1572" priority="1853" operator="equal">
      <formula>"Catastrófico"</formula>
    </cfRule>
    <cfRule type="cellIs" dxfId="1571" priority="1854" operator="equal">
      <formula>"Mayor"</formula>
    </cfRule>
    <cfRule type="cellIs" dxfId="1570" priority="1855" operator="equal">
      <formula>"Moderado"</formula>
    </cfRule>
    <cfRule type="cellIs" dxfId="1569" priority="1856" operator="equal">
      <formula>"Menor"</formula>
    </cfRule>
    <cfRule type="cellIs" dxfId="1568" priority="1857" operator="equal">
      <formula>"Leve"</formula>
    </cfRule>
  </conditionalFormatting>
  <conditionalFormatting sqref="Q10">
    <cfRule type="cellIs" dxfId="1567" priority="1849" operator="equal">
      <formula>"Extremo"</formula>
    </cfRule>
    <cfRule type="cellIs" dxfId="1566" priority="1850" operator="equal">
      <formula>"Alto"</formula>
    </cfRule>
    <cfRule type="cellIs" dxfId="1565" priority="1851" operator="equal">
      <formula>"Moderado"</formula>
    </cfRule>
    <cfRule type="cellIs" dxfId="1564" priority="1852" operator="equal">
      <formula>"Bajo"</formula>
    </cfRule>
  </conditionalFormatting>
  <conditionalFormatting sqref="N10:N12">
    <cfRule type="containsText" dxfId="1563" priority="1848" operator="containsText" text="❌">
      <formula>NOT(ISERROR(SEARCH("❌",N10)))</formula>
    </cfRule>
  </conditionalFormatting>
  <conditionalFormatting sqref="K13">
    <cfRule type="cellIs" dxfId="1562" priority="1843" operator="equal">
      <formula>"Muy Alta"</formula>
    </cfRule>
    <cfRule type="cellIs" dxfId="1561" priority="1844" operator="equal">
      <formula>"Alta"</formula>
    </cfRule>
    <cfRule type="cellIs" dxfId="1560" priority="1845" operator="equal">
      <formula>"Media"</formula>
    </cfRule>
    <cfRule type="cellIs" dxfId="1559" priority="1846" operator="equal">
      <formula>"Baja"</formula>
    </cfRule>
    <cfRule type="cellIs" dxfId="1558" priority="1847" operator="equal">
      <formula>"Muy Baja"</formula>
    </cfRule>
  </conditionalFormatting>
  <conditionalFormatting sqref="O13">
    <cfRule type="cellIs" dxfId="1557" priority="1838" operator="equal">
      <formula>"Catastrófico"</formula>
    </cfRule>
    <cfRule type="cellIs" dxfId="1556" priority="1839" operator="equal">
      <formula>"Mayor"</formula>
    </cfRule>
    <cfRule type="cellIs" dxfId="1555" priority="1840" operator="equal">
      <formula>"Moderado"</formula>
    </cfRule>
    <cfRule type="cellIs" dxfId="1554" priority="1841" operator="equal">
      <formula>"Menor"</formula>
    </cfRule>
    <cfRule type="cellIs" dxfId="1553" priority="1842" operator="equal">
      <formula>"Leve"</formula>
    </cfRule>
  </conditionalFormatting>
  <conditionalFormatting sqref="Q13">
    <cfRule type="cellIs" dxfId="1552" priority="1834" operator="equal">
      <formula>"Extremo"</formula>
    </cfRule>
    <cfRule type="cellIs" dxfId="1551" priority="1835" operator="equal">
      <formula>"Alto"</formula>
    </cfRule>
    <cfRule type="cellIs" dxfId="1550" priority="1836" operator="equal">
      <formula>"Moderado"</formula>
    </cfRule>
    <cfRule type="cellIs" dxfId="1549" priority="1837" operator="equal">
      <formula>"Bajo"</formula>
    </cfRule>
  </conditionalFormatting>
  <conditionalFormatting sqref="N13:N15">
    <cfRule type="containsText" dxfId="1548" priority="1833" operator="containsText" text="❌">
      <formula>NOT(ISERROR(SEARCH("❌",N13)))</formula>
    </cfRule>
  </conditionalFormatting>
  <conditionalFormatting sqref="K16">
    <cfRule type="cellIs" dxfId="1547" priority="1798" operator="equal">
      <formula>"Muy Alta"</formula>
    </cfRule>
    <cfRule type="cellIs" dxfId="1546" priority="1799" operator="equal">
      <formula>"Alta"</formula>
    </cfRule>
    <cfRule type="cellIs" dxfId="1545" priority="1800" operator="equal">
      <formula>"Media"</formula>
    </cfRule>
    <cfRule type="cellIs" dxfId="1544" priority="1801" operator="equal">
      <formula>"Baja"</formula>
    </cfRule>
    <cfRule type="cellIs" dxfId="1543" priority="1802" operator="equal">
      <formula>"Muy Baja"</formula>
    </cfRule>
  </conditionalFormatting>
  <conditionalFormatting sqref="O16">
    <cfRule type="cellIs" dxfId="1542" priority="1793" operator="equal">
      <formula>"Catastrófico"</formula>
    </cfRule>
    <cfRule type="cellIs" dxfId="1541" priority="1794" operator="equal">
      <formula>"Mayor"</formula>
    </cfRule>
    <cfRule type="cellIs" dxfId="1540" priority="1795" operator="equal">
      <formula>"Moderado"</formula>
    </cfRule>
    <cfRule type="cellIs" dxfId="1539" priority="1796" operator="equal">
      <formula>"Menor"</formula>
    </cfRule>
    <cfRule type="cellIs" dxfId="1538" priority="1797" operator="equal">
      <formula>"Leve"</formula>
    </cfRule>
  </conditionalFormatting>
  <conditionalFormatting sqref="Q16">
    <cfRule type="cellIs" dxfId="1537" priority="1789" operator="equal">
      <formula>"Extremo"</formula>
    </cfRule>
    <cfRule type="cellIs" dxfId="1536" priority="1790" operator="equal">
      <formula>"Alto"</formula>
    </cfRule>
    <cfRule type="cellIs" dxfId="1535" priority="1791" operator="equal">
      <formula>"Moderado"</formula>
    </cfRule>
    <cfRule type="cellIs" dxfId="1534" priority="1792" operator="equal">
      <formula>"Bajo"</formula>
    </cfRule>
  </conditionalFormatting>
  <conditionalFormatting sqref="N16:N18">
    <cfRule type="containsText" dxfId="1533" priority="1788" operator="containsText" text="❌">
      <formula>NOT(ISERROR(SEARCH("❌",N16)))</formula>
    </cfRule>
  </conditionalFormatting>
  <conditionalFormatting sqref="K19">
    <cfRule type="cellIs" dxfId="1532" priority="1783" operator="equal">
      <formula>"Muy Alta"</formula>
    </cfRule>
    <cfRule type="cellIs" dxfId="1531" priority="1784" operator="equal">
      <formula>"Alta"</formula>
    </cfRule>
    <cfRule type="cellIs" dxfId="1530" priority="1785" operator="equal">
      <formula>"Media"</formula>
    </cfRule>
    <cfRule type="cellIs" dxfId="1529" priority="1786" operator="equal">
      <formula>"Baja"</formula>
    </cfRule>
    <cfRule type="cellIs" dxfId="1528" priority="1787" operator="equal">
      <formula>"Muy Baja"</formula>
    </cfRule>
  </conditionalFormatting>
  <conditionalFormatting sqref="O19">
    <cfRule type="cellIs" dxfId="1527" priority="1778" operator="equal">
      <formula>"Catastrófico"</formula>
    </cfRule>
    <cfRule type="cellIs" dxfId="1526" priority="1779" operator="equal">
      <formula>"Mayor"</formula>
    </cfRule>
    <cfRule type="cellIs" dxfId="1525" priority="1780" operator="equal">
      <formula>"Moderado"</formula>
    </cfRule>
    <cfRule type="cellIs" dxfId="1524" priority="1781" operator="equal">
      <formula>"Menor"</formula>
    </cfRule>
    <cfRule type="cellIs" dxfId="1523" priority="1782" operator="equal">
      <formula>"Leve"</formula>
    </cfRule>
  </conditionalFormatting>
  <conditionalFormatting sqref="Q19">
    <cfRule type="cellIs" dxfId="1522" priority="1774" operator="equal">
      <formula>"Extremo"</formula>
    </cfRule>
    <cfRule type="cellIs" dxfId="1521" priority="1775" operator="equal">
      <formula>"Alto"</formula>
    </cfRule>
    <cfRule type="cellIs" dxfId="1520" priority="1776" operator="equal">
      <formula>"Moderado"</formula>
    </cfRule>
    <cfRule type="cellIs" dxfId="1519" priority="1777" operator="equal">
      <formula>"Bajo"</formula>
    </cfRule>
  </conditionalFormatting>
  <conditionalFormatting sqref="N19:N21">
    <cfRule type="containsText" dxfId="1518" priority="1773" operator="containsText" text="❌">
      <formula>NOT(ISERROR(SEARCH("❌",N19)))</formula>
    </cfRule>
  </conditionalFormatting>
  <conditionalFormatting sqref="K22">
    <cfRule type="cellIs" dxfId="1517" priority="1768" operator="equal">
      <formula>"Muy Alta"</formula>
    </cfRule>
    <cfRule type="cellIs" dxfId="1516" priority="1769" operator="equal">
      <formula>"Alta"</formula>
    </cfRule>
    <cfRule type="cellIs" dxfId="1515" priority="1770" operator="equal">
      <formula>"Media"</formula>
    </cfRule>
    <cfRule type="cellIs" dxfId="1514" priority="1771" operator="equal">
      <formula>"Baja"</formula>
    </cfRule>
    <cfRule type="cellIs" dxfId="1513" priority="1772" operator="equal">
      <formula>"Muy Baja"</formula>
    </cfRule>
  </conditionalFormatting>
  <conditionalFormatting sqref="O22">
    <cfRule type="cellIs" dxfId="1512" priority="1763" operator="equal">
      <formula>"Catastrófico"</formula>
    </cfRule>
    <cfRule type="cellIs" dxfId="1511" priority="1764" operator="equal">
      <formula>"Mayor"</formula>
    </cfRule>
    <cfRule type="cellIs" dxfId="1510" priority="1765" operator="equal">
      <formula>"Moderado"</formula>
    </cfRule>
    <cfRule type="cellIs" dxfId="1509" priority="1766" operator="equal">
      <formula>"Menor"</formula>
    </cfRule>
    <cfRule type="cellIs" dxfId="1508" priority="1767" operator="equal">
      <formula>"Leve"</formula>
    </cfRule>
  </conditionalFormatting>
  <conditionalFormatting sqref="Q22">
    <cfRule type="cellIs" dxfId="1507" priority="1759" operator="equal">
      <formula>"Extremo"</formula>
    </cfRule>
    <cfRule type="cellIs" dxfId="1506" priority="1760" operator="equal">
      <formula>"Alto"</formula>
    </cfRule>
    <cfRule type="cellIs" dxfId="1505" priority="1761" operator="equal">
      <formula>"Moderado"</formula>
    </cfRule>
    <cfRule type="cellIs" dxfId="1504" priority="1762" operator="equal">
      <formula>"Bajo"</formula>
    </cfRule>
  </conditionalFormatting>
  <conditionalFormatting sqref="N22:N24">
    <cfRule type="containsText" dxfId="1503" priority="1758" operator="containsText" text="❌">
      <formula>NOT(ISERROR(SEARCH("❌",N22)))</formula>
    </cfRule>
  </conditionalFormatting>
  <conditionalFormatting sqref="K25">
    <cfRule type="cellIs" dxfId="1502" priority="1753" operator="equal">
      <formula>"Muy Alta"</formula>
    </cfRule>
    <cfRule type="cellIs" dxfId="1501" priority="1754" operator="equal">
      <formula>"Alta"</formula>
    </cfRule>
    <cfRule type="cellIs" dxfId="1500" priority="1755" operator="equal">
      <formula>"Media"</formula>
    </cfRule>
    <cfRule type="cellIs" dxfId="1499" priority="1756" operator="equal">
      <formula>"Baja"</formula>
    </cfRule>
    <cfRule type="cellIs" dxfId="1498" priority="1757" operator="equal">
      <formula>"Muy Baja"</formula>
    </cfRule>
  </conditionalFormatting>
  <conditionalFormatting sqref="O25">
    <cfRule type="cellIs" dxfId="1497" priority="1748" operator="equal">
      <formula>"Catastrófico"</formula>
    </cfRule>
    <cfRule type="cellIs" dxfId="1496" priority="1749" operator="equal">
      <formula>"Mayor"</formula>
    </cfRule>
    <cfRule type="cellIs" dxfId="1495" priority="1750" operator="equal">
      <formula>"Moderado"</formula>
    </cfRule>
    <cfRule type="cellIs" dxfId="1494" priority="1751" operator="equal">
      <formula>"Menor"</formula>
    </cfRule>
    <cfRule type="cellIs" dxfId="1493" priority="1752" operator="equal">
      <formula>"Leve"</formula>
    </cfRule>
  </conditionalFormatting>
  <conditionalFormatting sqref="Q25">
    <cfRule type="cellIs" dxfId="1492" priority="1744" operator="equal">
      <formula>"Extremo"</formula>
    </cfRule>
    <cfRule type="cellIs" dxfId="1491" priority="1745" operator="equal">
      <formula>"Alto"</formula>
    </cfRule>
    <cfRule type="cellIs" dxfId="1490" priority="1746" operator="equal">
      <formula>"Moderado"</formula>
    </cfRule>
    <cfRule type="cellIs" dxfId="1489" priority="1747" operator="equal">
      <formula>"Bajo"</formula>
    </cfRule>
  </conditionalFormatting>
  <conditionalFormatting sqref="N25:N27">
    <cfRule type="containsText" dxfId="1488" priority="1743" operator="containsText" text="❌">
      <formula>NOT(ISERROR(SEARCH("❌",N25)))</formula>
    </cfRule>
  </conditionalFormatting>
  <conditionalFormatting sqref="K28">
    <cfRule type="cellIs" dxfId="1487" priority="1738" operator="equal">
      <formula>"Muy Alta"</formula>
    </cfRule>
    <cfRule type="cellIs" dxfId="1486" priority="1739" operator="equal">
      <formula>"Alta"</formula>
    </cfRule>
    <cfRule type="cellIs" dxfId="1485" priority="1740" operator="equal">
      <formula>"Media"</formula>
    </cfRule>
    <cfRule type="cellIs" dxfId="1484" priority="1741" operator="equal">
      <formula>"Baja"</formula>
    </cfRule>
    <cfRule type="cellIs" dxfId="1483" priority="1742" operator="equal">
      <formula>"Muy Baja"</formula>
    </cfRule>
  </conditionalFormatting>
  <conditionalFormatting sqref="O28">
    <cfRule type="cellIs" dxfId="1482" priority="1733" operator="equal">
      <formula>"Catastrófico"</formula>
    </cfRule>
    <cfRule type="cellIs" dxfId="1481" priority="1734" operator="equal">
      <formula>"Mayor"</formula>
    </cfRule>
    <cfRule type="cellIs" dxfId="1480" priority="1735" operator="equal">
      <formula>"Moderado"</formula>
    </cfRule>
    <cfRule type="cellIs" dxfId="1479" priority="1736" operator="equal">
      <formula>"Menor"</formula>
    </cfRule>
    <cfRule type="cellIs" dxfId="1478" priority="1737" operator="equal">
      <formula>"Leve"</formula>
    </cfRule>
  </conditionalFormatting>
  <conditionalFormatting sqref="Q28">
    <cfRule type="cellIs" dxfId="1477" priority="1729" operator="equal">
      <formula>"Extremo"</formula>
    </cfRule>
    <cfRule type="cellIs" dxfId="1476" priority="1730" operator="equal">
      <formula>"Alto"</formula>
    </cfRule>
    <cfRule type="cellIs" dxfId="1475" priority="1731" operator="equal">
      <formula>"Moderado"</formula>
    </cfRule>
    <cfRule type="cellIs" dxfId="1474" priority="1732" operator="equal">
      <formula>"Bajo"</formula>
    </cfRule>
  </conditionalFormatting>
  <conditionalFormatting sqref="N28:N30">
    <cfRule type="containsText" dxfId="1473" priority="1728" operator="containsText" text="❌">
      <formula>NOT(ISERROR(SEARCH("❌",N28)))</formula>
    </cfRule>
  </conditionalFormatting>
  <conditionalFormatting sqref="K31">
    <cfRule type="cellIs" dxfId="1472" priority="1723" operator="equal">
      <formula>"Muy Alta"</formula>
    </cfRule>
    <cfRule type="cellIs" dxfId="1471" priority="1724" operator="equal">
      <formula>"Alta"</formula>
    </cfRule>
    <cfRule type="cellIs" dxfId="1470" priority="1725" operator="equal">
      <formula>"Media"</formula>
    </cfRule>
    <cfRule type="cellIs" dxfId="1469" priority="1726" operator="equal">
      <formula>"Baja"</formula>
    </cfRule>
    <cfRule type="cellIs" dxfId="1468" priority="1727" operator="equal">
      <formula>"Muy Baja"</formula>
    </cfRule>
  </conditionalFormatting>
  <conditionalFormatting sqref="O31">
    <cfRule type="cellIs" dxfId="1467" priority="1718" operator="equal">
      <formula>"Catastrófico"</formula>
    </cfRule>
    <cfRule type="cellIs" dxfId="1466" priority="1719" operator="equal">
      <formula>"Mayor"</formula>
    </cfRule>
    <cfRule type="cellIs" dxfId="1465" priority="1720" operator="equal">
      <formula>"Moderado"</formula>
    </cfRule>
    <cfRule type="cellIs" dxfId="1464" priority="1721" operator="equal">
      <formula>"Menor"</formula>
    </cfRule>
    <cfRule type="cellIs" dxfId="1463" priority="1722" operator="equal">
      <formula>"Leve"</formula>
    </cfRule>
  </conditionalFormatting>
  <conditionalFormatting sqref="Q31">
    <cfRule type="cellIs" dxfId="1462" priority="1714" operator="equal">
      <formula>"Extremo"</formula>
    </cfRule>
    <cfRule type="cellIs" dxfId="1461" priority="1715" operator="equal">
      <formula>"Alto"</formula>
    </cfRule>
    <cfRule type="cellIs" dxfId="1460" priority="1716" operator="equal">
      <formula>"Moderado"</formula>
    </cfRule>
    <cfRule type="cellIs" dxfId="1459" priority="1717" operator="equal">
      <formula>"Bajo"</formula>
    </cfRule>
  </conditionalFormatting>
  <conditionalFormatting sqref="N31:N33">
    <cfRule type="containsText" dxfId="1458" priority="1713" operator="containsText" text="❌">
      <formula>NOT(ISERROR(SEARCH("❌",N31)))</formula>
    </cfRule>
  </conditionalFormatting>
  <conditionalFormatting sqref="K34">
    <cfRule type="cellIs" dxfId="1442" priority="1693" operator="equal">
      <formula>"Muy Alta"</formula>
    </cfRule>
    <cfRule type="cellIs" dxfId="1441" priority="1694" operator="equal">
      <formula>"Alta"</formula>
    </cfRule>
    <cfRule type="cellIs" dxfId="1440" priority="1695" operator="equal">
      <formula>"Media"</formula>
    </cfRule>
    <cfRule type="cellIs" dxfId="1439" priority="1696" operator="equal">
      <formula>"Baja"</formula>
    </cfRule>
    <cfRule type="cellIs" dxfId="1438" priority="1697" operator="equal">
      <formula>"Muy Baja"</formula>
    </cfRule>
  </conditionalFormatting>
  <conditionalFormatting sqref="O34">
    <cfRule type="cellIs" dxfId="1437" priority="1688" operator="equal">
      <formula>"Catastrófico"</formula>
    </cfRule>
    <cfRule type="cellIs" dxfId="1436" priority="1689" operator="equal">
      <formula>"Mayor"</formula>
    </cfRule>
    <cfRule type="cellIs" dxfId="1435" priority="1690" operator="equal">
      <formula>"Moderado"</formula>
    </cfRule>
    <cfRule type="cellIs" dxfId="1434" priority="1691" operator="equal">
      <formula>"Menor"</formula>
    </cfRule>
    <cfRule type="cellIs" dxfId="1433" priority="1692" operator="equal">
      <formula>"Leve"</formula>
    </cfRule>
  </conditionalFormatting>
  <conditionalFormatting sqref="Q34">
    <cfRule type="cellIs" dxfId="1432" priority="1684" operator="equal">
      <formula>"Extremo"</formula>
    </cfRule>
    <cfRule type="cellIs" dxfId="1431" priority="1685" operator="equal">
      <formula>"Alto"</formula>
    </cfRule>
    <cfRule type="cellIs" dxfId="1430" priority="1686" operator="equal">
      <formula>"Moderado"</formula>
    </cfRule>
    <cfRule type="cellIs" dxfId="1429" priority="1687" operator="equal">
      <formula>"Bajo"</formula>
    </cfRule>
  </conditionalFormatting>
  <conditionalFormatting sqref="N34:N36">
    <cfRule type="containsText" dxfId="1428" priority="1683" operator="containsText" text="❌">
      <formula>NOT(ISERROR(SEARCH("❌",N34)))</formula>
    </cfRule>
  </conditionalFormatting>
  <conditionalFormatting sqref="K37">
    <cfRule type="cellIs" dxfId="1427" priority="1663" operator="equal">
      <formula>"Muy Alta"</formula>
    </cfRule>
    <cfRule type="cellIs" dxfId="1426" priority="1664" operator="equal">
      <formula>"Alta"</formula>
    </cfRule>
    <cfRule type="cellIs" dxfId="1425" priority="1665" operator="equal">
      <formula>"Media"</formula>
    </cfRule>
    <cfRule type="cellIs" dxfId="1424" priority="1666" operator="equal">
      <formula>"Baja"</formula>
    </cfRule>
    <cfRule type="cellIs" dxfId="1423" priority="1667" operator="equal">
      <formula>"Muy Baja"</formula>
    </cfRule>
  </conditionalFormatting>
  <conditionalFormatting sqref="O37">
    <cfRule type="cellIs" dxfId="1422" priority="1658" operator="equal">
      <formula>"Catastrófico"</formula>
    </cfRule>
    <cfRule type="cellIs" dxfId="1421" priority="1659" operator="equal">
      <formula>"Mayor"</formula>
    </cfRule>
    <cfRule type="cellIs" dxfId="1420" priority="1660" operator="equal">
      <formula>"Moderado"</formula>
    </cfRule>
    <cfRule type="cellIs" dxfId="1419" priority="1661" operator="equal">
      <formula>"Menor"</formula>
    </cfRule>
    <cfRule type="cellIs" dxfId="1418" priority="1662" operator="equal">
      <formula>"Leve"</formula>
    </cfRule>
  </conditionalFormatting>
  <conditionalFormatting sqref="Q37">
    <cfRule type="cellIs" dxfId="1417" priority="1654" operator="equal">
      <formula>"Extremo"</formula>
    </cfRule>
    <cfRule type="cellIs" dxfId="1416" priority="1655" operator="equal">
      <formula>"Alto"</formula>
    </cfRule>
    <cfRule type="cellIs" dxfId="1415" priority="1656" operator="equal">
      <formula>"Moderado"</formula>
    </cfRule>
    <cfRule type="cellIs" dxfId="1414" priority="1657" operator="equal">
      <formula>"Bajo"</formula>
    </cfRule>
  </conditionalFormatting>
  <conditionalFormatting sqref="N37:N39">
    <cfRule type="containsText" dxfId="1413" priority="1653" operator="containsText" text="❌">
      <formula>NOT(ISERROR(SEARCH("❌",N37)))</formula>
    </cfRule>
  </conditionalFormatting>
  <conditionalFormatting sqref="K40">
    <cfRule type="cellIs" dxfId="1412" priority="1648" operator="equal">
      <formula>"Muy Alta"</formula>
    </cfRule>
    <cfRule type="cellIs" dxfId="1411" priority="1649" operator="equal">
      <formula>"Alta"</formula>
    </cfRule>
    <cfRule type="cellIs" dxfId="1410" priority="1650" operator="equal">
      <formula>"Media"</formula>
    </cfRule>
    <cfRule type="cellIs" dxfId="1409" priority="1651" operator="equal">
      <formula>"Baja"</formula>
    </cfRule>
    <cfRule type="cellIs" dxfId="1408" priority="1652" operator="equal">
      <formula>"Muy Baja"</formula>
    </cfRule>
  </conditionalFormatting>
  <conditionalFormatting sqref="O40">
    <cfRule type="cellIs" dxfId="1407" priority="1643" operator="equal">
      <formula>"Catastrófico"</formula>
    </cfRule>
    <cfRule type="cellIs" dxfId="1406" priority="1644" operator="equal">
      <formula>"Mayor"</formula>
    </cfRule>
    <cfRule type="cellIs" dxfId="1405" priority="1645" operator="equal">
      <formula>"Moderado"</formula>
    </cfRule>
    <cfRule type="cellIs" dxfId="1404" priority="1646" operator="equal">
      <formula>"Menor"</formula>
    </cfRule>
    <cfRule type="cellIs" dxfId="1403" priority="1647" operator="equal">
      <formula>"Leve"</formula>
    </cfRule>
  </conditionalFormatting>
  <conditionalFormatting sqref="Q40">
    <cfRule type="cellIs" dxfId="1402" priority="1639" operator="equal">
      <formula>"Extremo"</formula>
    </cfRule>
    <cfRule type="cellIs" dxfId="1401" priority="1640" operator="equal">
      <formula>"Alto"</formula>
    </cfRule>
    <cfRule type="cellIs" dxfId="1400" priority="1641" operator="equal">
      <formula>"Moderado"</formula>
    </cfRule>
    <cfRule type="cellIs" dxfId="1399" priority="1642" operator="equal">
      <formula>"Bajo"</formula>
    </cfRule>
  </conditionalFormatting>
  <conditionalFormatting sqref="N40:N42">
    <cfRule type="containsText" dxfId="1398" priority="1638" operator="containsText" text="❌">
      <formula>NOT(ISERROR(SEARCH("❌",N40)))</formula>
    </cfRule>
  </conditionalFormatting>
  <conditionalFormatting sqref="K43">
    <cfRule type="cellIs" dxfId="1397" priority="1633" operator="equal">
      <formula>"Muy Alta"</formula>
    </cfRule>
    <cfRule type="cellIs" dxfId="1396" priority="1634" operator="equal">
      <formula>"Alta"</formula>
    </cfRule>
    <cfRule type="cellIs" dxfId="1395" priority="1635" operator="equal">
      <formula>"Media"</formula>
    </cfRule>
    <cfRule type="cellIs" dxfId="1394" priority="1636" operator="equal">
      <formula>"Baja"</formula>
    </cfRule>
    <cfRule type="cellIs" dxfId="1393" priority="1637" operator="equal">
      <formula>"Muy Baja"</formula>
    </cfRule>
  </conditionalFormatting>
  <conditionalFormatting sqref="O43">
    <cfRule type="cellIs" dxfId="1392" priority="1628" operator="equal">
      <formula>"Catastrófico"</formula>
    </cfRule>
    <cfRule type="cellIs" dxfId="1391" priority="1629" operator="equal">
      <formula>"Mayor"</formula>
    </cfRule>
    <cfRule type="cellIs" dxfId="1390" priority="1630" operator="equal">
      <formula>"Moderado"</formula>
    </cfRule>
    <cfRule type="cellIs" dxfId="1389" priority="1631" operator="equal">
      <formula>"Menor"</formula>
    </cfRule>
    <cfRule type="cellIs" dxfId="1388" priority="1632" operator="equal">
      <formula>"Leve"</formula>
    </cfRule>
  </conditionalFormatting>
  <conditionalFormatting sqref="Q43">
    <cfRule type="cellIs" dxfId="1387" priority="1624" operator="equal">
      <formula>"Extremo"</formula>
    </cfRule>
    <cfRule type="cellIs" dxfId="1386" priority="1625" operator="equal">
      <formula>"Alto"</formula>
    </cfRule>
    <cfRule type="cellIs" dxfId="1385" priority="1626" operator="equal">
      <formula>"Moderado"</formula>
    </cfRule>
    <cfRule type="cellIs" dxfId="1384" priority="1627" operator="equal">
      <formula>"Bajo"</formula>
    </cfRule>
  </conditionalFormatting>
  <conditionalFormatting sqref="N43:N45">
    <cfRule type="containsText" dxfId="1383" priority="1623" operator="containsText" text="❌">
      <formula>NOT(ISERROR(SEARCH("❌",N43)))</formula>
    </cfRule>
  </conditionalFormatting>
  <conditionalFormatting sqref="K46">
    <cfRule type="cellIs" dxfId="1382" priority="1618" operator="equal">
      <formula>"Muy Alta"</formula>
    </cfRule>
    <cfRule type="cellIs" dxfId="1381" priority="1619" operator="equal">
      <formula>"Alta"</formula>
    </cfRule>
    <cfRule type="cellIs" dxfId="1380" priority="1620" operator="equal">
      <formula>"Media"</formula>
    </cfRule>
    <cfRule type="cellIs" dxfId="1379" priority="1621" operator="equal">
      <formula>"Baja"</formula>
    </cfRule>
    <cfRule type="cellIs" dxfId="1378" priority="1622" operator="equal">
      <formula>"Muy Baja"</formula>
    </cfRule>
  </conditionalFormatting>
  <conditionalFormatting sqref="O46">
    <cfRule type="cellIs" dxfId="1377" priority="1613" operator="equal">
      <formula>"Catastrófico"</formula>
    </cfRule>
    <cfRule type="cellIs" dxfId="1376" priority="1614" operator="equal">
      <formula>"Mayor"</formula>
    </cfRule>
    <cfRule type="cellIs" dxfId="1375" priority="1615" operator="equal">
      <formula>"Moderado"</formula>
    </cfRule>
    <cfRule type="cellIs" dxfId="1374" priority="1616" operator="equal">
      <formula>"Menor"</formula>
    </cfRule>
    <cfRule type="cellIs" dxfId="1373" priority="1617" operator="equal">
      <formula>"Leve"</formula>
    </cfRule>
  </conditionalFormatting>
  <conditionalFormatting sqref="Q46">
    <cfRule type="cellIs" dxfId="1372" priority="1609" operator="equal">
      <formula>"Extremo"</formula>
    </cfRule>
    <cfRule type="cellIs" dxfId="1371" priority="1610" operator="equal">
      <formula>"Alto"</formula>
    </cfRule>
    <cfRule type="cellIs" dxfId="1370" priority="1611" operator="equal">
      <formula>"Moderado"</formula>
    </cfRule>
    <cfRule type="cellIs" dxfId="1369" priority="1612" operator="equal">
      <formula>"Bajo"</formula>
    </cfRule>
  </conditionalFormatting>
  <conditionalFormatting sqref="N46:N48">
    <cfRule type="containsText" dxfId="1368" priority="1608" operator="containsText" text="❌">
      <formula>NOT(ISERROR(SEARCH("❌",N46)))</formula>
    </cfRule>
  </conditionalFormatting>
  <conditionalFormatting sqref="K49">
    <cfRule type="cellIs" dxfId="1367" priority="1603" operator="equal">
      <formula>"Muy Alta"</formula>
    </cfRule>
    <cfRule type="cellIs" dxfId="1366" priority="1604" operator="equal">
      <formula>"Alta"</formula>
    </cfRule>
    <cfRule type="cellIs" dxfId="1365" priority="1605" operator="equal">
      <formula>"Media"</formula>
    </cfRule>
    <cfRule type="cellIs" dxfId="1364" priority="1606" operator="equal">
      <formula>"Baja"</formula>
    </cfRule>
    <cfRule type="cellIs" dxfId="1363" priority="1607" operator="equal">
      <formula>"Muy Baja"</formula>
    </cfRule>
  </conditionalFormatting>
  <conditionalFormatting sqref="O49">
    <cfRule type="cellIs" dxfId="1362" priority="1598" operator="equal">
      <formula>"Catastrófico"</formula>
    </cfRule>
    <cfRule type="cellIs" dxfId="1361" priority="1599" operator="equal">
      <formula>"Mayor"</formula>
    </cfRule>
    <cfRule type="cellIs" dxfId="1360" priority="1600" operator="equal">
      <formula>"Moderado"</formula>
    </cfRule>
    <cfRule type="cellIs" dxfId="1359" priority="1601" operator="equal">
      <formula>"Menor"</formula>
    </cfRule>
    <cfRule type="cellIs" dxfId="1358" priority="1602" operator="equal">
      <formula>"Leve"</formula>
    </cfRule>
  </conditionalFormatting>
  <conditionalFormatting sqref="Q49">
    <cfRule type="cellIs" dxfId="1357" priority="1594" operator="equal">
      <formula>"Extremo"</formula>
    </cfRule>
    <cfRule type="cellIs" dxfId="1356" priority="1595" operator="equal">
      <formula>"Alto"</formula>
    </cfRule>
    <cfRule type="cellIs" dxfId="1355" priority="1596" operator="equal">
      <formula>"Moderado"</formula>
    </cfRule>
    <cfRule type="cellIs" dxfId="1354" priority="1597" operator="equal">
      <formula>"Bajo"</formula>
    </cfRule>
  </conditionalFormatting>
  <conditionalFormatting sqref="N49:N51">
    <cfRule type="containsText" dxfId="1353" priority="1593" operator="containsText" text="❌">
      <formula>NOT(ISERROR(SEARCH("❌",N49)))</formula>
    </cfRule>
  </conditionalFormatting>
  <conditionalFormatting sqref="K52">
    <cfRule type="cellIs" dxfId="1352" priority="1588" operator="equal">
      <formula>"Muy Alta"</formula>
    </cfRule>
    <cfRule type="cellIs" dxfId="1351" priority="1589" operator="equal">
      <formula>"Alta"</formula>
    </cfRule>
    <cfRule type="cellIs" dxfId="1350" priority="1590" operator="equal">
      <formula>"Media"</formula>
    </cfRule>
    <cfRule type="cellIs" dxfId="1349" priority="1591" operator="equal">
      <formula>"Baja"</formula>
    </cfRule>
    <cfRule type="cellIs" dxfId="1348" priority="1592" operator="equal">
      <formula>"Muy Baja"</formula>
    </cfRule>
  </conditionalFormatting>
  <conditionalFormatting sqref="O52">
    <cfRule type="cellIs" dxfId="1347" priority="1583" operator="equal">
      <formula>"Catastrófico"</formula>
    </cfRule>
    <cfRule type="cellIs" dxfId="1346" priority="1584" operator="equal">
      <formula>"Mayor"</formula>
    </cfRule>
    <cfRule type="cellIs" dxfId="1345" priority="1585" operator="equal">
      <formula>"Moderado"</formula>
    </cfRule>
    <cfRule type="cellIs" dxfId="1344" priority="1586" operator="equal">
      <formula>"Menor"</formula>
    </cfRule>
    <cfRule type="cellIs" dxfId="1343" priority="1587" operator="equal">
      <formula>"Leve"</formula>
    </cfRule>
  </conditionalFormatting>
  <conditionalFormatting sqref="Q52">
    <cfRule type="cellIs" dxfId="1342" priority="1579" operator="equal">
      <formula>"Extremo"</formula>
    </cfRule>
    <cfRule type="cellIs" dxfId="1341" priority="1580" operator="equal">
      <formula>"Alto"</formula>
    </cfRule>
    <cfRule type="cellIs" dxfId="1340" priority="1581" operator="equal">
      <formula>"Moderado"</formula>
    </cfRule>
    <cfRule type="cellIs" dxfId="1339" priority="1582" operator="equal">
      <formula>"Bajo"</formula>
    </cfRule>
  </conditionalFormatting>
  <conditionalFormatting sqref="N52:N54">
    <cfRule type="containsText" dxfId="1338" priority="1578" operator="containsText" text="❌">
      <formula>NOT(ISERROR(SEARCH("❌",N52)))</formula>
    </cfRule>
  </conditionalFormatting>
  <conditionalFormatting sqref="K55">
    <cfRule type="cellIs" dxfId="1337" priority="1573" operator="equal">
      <formula>"Muy Alta"</formula>
    </cfRule>
    <cfRule type="cellIs" dxfId="1336" priority="1574" operator="equal">
      <formula>"Alta"</formula>
    </cfRule>
    <cfRule type="cellIs" dxfId="1335" priority="1575" operator="equal">
      <formula>"Media"</formula>
    </cfRule>
    <cfRule type="cellIs" dxfId="1334" priority="1576" operator="equal">
      <formula>"Baja"</formula>
    </cfRule>
    <cfRule type="cellIs" dxfId="1333" priority="1577" operator="equal">
      <formula>"Muy Baja"</formula>
    </cfRule>
  </conditionalFormatting>
  <conditionalFormatting sqref="O55">
    <cfRule type="cellIs" dxfId="1332" priority="1568" operator="equal">
      <formula>"Catastrófico"</formula>
    </cfRule>
    <cfRule type="cellIs" dxfId="1331" priority="1569" operator="equal">
      <formula>"Mayor"</formula>
    </cfRule>
    <cfRule type="cellIs" dxfId="1330" priority="1570" operator="equal">
      <formula>"Moderado"</formula>
    </cfRule>
    <cfRule type="cellIs" dxfId="1329" priority="1571" operator="equal">
      <formula>"Menor"</formula>
    </cfRule>
    <cfRule type="cellIs" dxfId="1328" priority="1572" operator="equal">
      <formula>"Leve"</formula>
    </cfRule>
  </conditionalFormatting>
  <conditionalFormatting sqref="Q55">
    <cfRule type="cellIs" dxfId="1327" priority="1564" operator="equal">
      <formula>"Extremo"</formula>
    </cfRule>
    <cfRule type="cellIs" dxfId="1326" priority="1565" operator="equal">
      <formula>"Alto"</formula>
    </cfRule>
    <cfRule type="cellIs" dxfId="1325" priority="1566" operator="equal">
      <formula>"Moderado"</formula>
    </cfRule>
    <cfRule type="cellIs" dxfId="1324" priority="1567" operator="equal">
      <formula>"Bajo"</formula>
    </cfRule>
  </conditionalFormatting>
  <conditionalFormatting sqref="N55:N57">
    <cfRule type="containsText" dxfId="1323" priority="1563" operator="containsText" text="❌">
      <formula>NOT(ISERROR(SEARCH("❌",N55)))</formula>
    </cfRule>
  </conditionalFormatting>
  <conditionalFormatting sqref="K58">
    <cfRule type="cellIs" dxfId="1322" priority="1558" operator="equal">
      <formula>"Muy Alta"</formula>
    </cfRule>
    <cfRule type="cellIs" dxfId="1321" priority="1559" operator="equal">
      <formula>"Alta"</formula>
    </cfRule>
    <cfRule type="cellIs" dxfId="1320" priority="1560" operator="equal">
      <formula>"Media"</formula>
    </cfRule>
    <cfRule type="cellIs" dxfId="1319" priority="1561" operator="equal">
      <formula>"Baja"</formula>
    </cfRule>
    <cfRule type="cellIs" dxfId="1318" priority="1562" operator="equal">
      <formula>"Muy Baja"</formula>
    </cfRule>
  </conditionalFormatting>
  <conditionalFormatting sqref="O58">
    <cfRule type="cellIs" dxfId="1317" priority="1553" operator="equal">
      <formula>"Catastrófico"</formula>
    </cfRule>
    <cfRule type="cellIs" dxfId="1316" priority="1554" operator="equal">
      <formula>"Mayor"</formula>
    </cfRule>
    <cfRule type="cellIs" dxfId="1315" priority="1555" operator="equal">
      <formula>"Moderado"</formula>
    </cfRule>
    <cfRule type="cellIs" dxfId="1314" priority="1556" operator="equal">
      <formula>"Menor"</formula>
    </cfRule>
    <cfRule type="cellIs" dxfId="1313" priority="1557" operator="equal">
      <formula>"Leve"</formula>
    </cfRule>
  </conditionalFormatting>
  <conditionalFormatting sqref="Q58">
    <cfRule type="cellIs" dxfId="1312" priority="1549" operator="equal">
      <formula>"Extremo"</formula>
    </cfRule>
    <cfRule type="cellIs" dxfId="1311" priority="1550" operator="equal">
      <formula>"Alto"</formula>
    </cfRule>
    <cfRule type="cellIs" dxfId="1310" priority="1551" operator="equal">
      <formula>"Moderado"</formula>
    </cfRule>
    <cfRule type="cellIs" dxfId="1309" priority="1552" operator="equal">
      <formula>"Bajo"</formula>
    </cfRule>
  </conditionalFormatting>
  <conditionalFormatting sqref="N58:N60">
    <cfRule type="containsText" dxfId="1308" priority="1548" operator="containsText" text="❌">
      <formula>NOT(ISERROR(SEARCH("❌",N58)))</formula>
    </cfRule>
  </conditionalFormatting>
  <conditionalFormatting sqref="K61">
    <cfRule type="cellIs" dxfId="1307" priority="1543" operator="equal">
      <formula>"Muy Alta"</formula>
    </cfRule>
    <cfRule type="cellIs" dxfId="1306" priority="1544" operator="equal">
      <formula>"Alta"</formula>
    </cfRule>
    <cfRule type="cellIs" dxfId="1305" priority="1545" operator="equal">
      <formula>"Media"</formula>
    </cfRule>
    <cfRule type="cellIs" dxfId="1304" priority="1546" operator="equal">
      <formula>"Baja"</formula>
    </cfRule>
    <cfRule type="cellIs" dxfId="1303" priority="1547" operator="equal">
      <formula>"Muy Baja"</formula>
    </cfRule>
  </conditionalFormatting>
  <conditionalFormatting sqref="O61">
    <cfRule type="cellIs" dxfId="1302" priority="1538" operator="equal">
      <formula>"Catastrófico"</formula>
    </cfRule>
    <cfRule type="cellIs" dxfId="1301" priority="1539" operator="equal">
      <formula>"Mayor"</formula>
    </cfRule>
    <cfRule type="cellIs" dxfId="1300" priority="1540" operator="equal">
      <formula>"Moderado"</formula>
    </cfRule>
    <cfRule type="cellIs" dxfId="1299" priority="1541" operator="equal">
      <formula>"Menor"</formula>
    </cfRule>
    <cfRule type="cellIs" dxfId="1298" priority="1542" operator="equal">
      <formula>"Leve"</formula>
    </cfRule>
  </conditionalFormatting>
  <conditionalFormatting sqref="Q61">
    <cfRule type="cellIs" dxfId="1297" priority="1534" operator="equal">
      <formula>"Extremo"</formula>
    </cfRule>
    <cfRule type="cellIs" dxfId="1296" priority="1535" operator="equal">
      <formula>"Alto"</formula>
    </cfRule>
    <cfRule type="cellIs" dxfId="1295" priority="1536" operator="equal">
      <formula>"Moderado"</formula>
    </cfRule>
    <cfRule type="cellIs" dxfId="1294" priority="1537" operator="equal">
      <formula>"Bajo"</formula>
    </cfRule>
  </conditionalFormatting>
  <conditionalFormatting sqref="N61:N63">
    <cfRule type="containsText" dxfId="1293" priority="1533" operator="containsText" text="❌">
      <formula>NOT(ISERROR(SEARCH("❌",N61)))</formula>
    </cfRule>
  </conditionalFormatting>
  <conditionalFormatting sqref="K67">
    <cfRule type="cellIs" dxfId="1292" priority="1528" operator="equal">
      <formula>"Muy Alta"</formula>
    </cfRule>
    <cfRule type="cellIs" dxfId="1291" priority="1529" operator="equal">
      <formula>"Alta"</formula>
    </cfRule>
    <cfRule type="cellIs" dxfId="1290" priority="1530" operator="equal">
      <formula>"Media"</formula>
    </cfRule>
    <cfRule type="cellIs" dxfId="1289" priority="1531" operator="equal">
      <formula>"Baja"</formula>
    </cfRule>
    <cfRule type="cellIs" dxfId="1288" priority="1532" operator="equal">
      <formula>"Muy Baja"</formula>
    </cfRule>
  </conditionalFormatting>
  <conditionalFormatting sqref="O67">
    <cfRule type="cellIs" dxfId="1287" priority="1523" operator="equal">
      <formula>"Catastrófico"</formula>
    </cfRule>
    <cfRule type="cellIs" dxfId="1286" priority="1524" operator="equal">
      <formula>"Mayor"</formula>
    </cfRule>
    <cfRule type="cellIs" dxfId="1285" priority="1525" operator="equal">
      <formula>"Moderado"</formula>
    </cfRule>
    <cfRule type="cellIs" dxfId="1284" priority="1526" operator="equal">
      <formula>"Menor"</formula>
    </cfRule>
    <cfRule type="cellIs" dxfId="1283" priority="1527" operator="equal">
      <formula>"Leve"</formula>
    </cfRule>
  </conditionalFormatting>
  <conditionalFormatting sqref="Q67">
    <cfRule type="cellIs" dxfId="1282" priority="1519" operator="equal">
      <formula>"Extremo"</formula>
    </cfRule>
    <cfRule type="cellIs" dxfId="1281" priority="1520" operator="equal">
      <formula>"Alto"</formula>
    </cfRule>
    <cfRule type="cellIs" dxfId="1280" priority="1521" operator="equal">
      <formula>"Moderado"</formula>
    </cfRule>
    <cfRule type="cellIs" dxfId="1279" priority="1522" operator="equal">
      <formula>"Bajo"</formula>
    </cfRule>
  </conditionalFormatting>
  <conditionalFormatting sqref="N67:N69">
    <cfRule type="containsText" dxfId="1278" priority="1518" operator="containsText" text="❌">
      <formula>NOT(ISERROR(SEARCH("❌",N67)))</formula>
    </cfRule>
  </conditionalFormatting>
  <conditionalFormatting sqref="K70">
    <cfRule type="cellIs" dxfId="1277" priority="1513" operator="equal">
      <formula>"Muy Alta"</formula>
    </cfRule>
    <cfRule type="cellIs" dxfId="1276" priority="1514" operator="equal">
      <formula>"Alta"</formula>
    </cfRule>
    <cfRule type="cellIs" dxfId="1275" priority="1515" operator="equal">
      <formula>"Media"</formula>
    </cfRule>
    <cfRule type="cellIs" dxfId="1274" priority="1516" operator="equal">
      <formula>"Baja"</formula>
    </cfRule>
    <cfRule type="cellIs" dxfId="1273" priority="1517" operator="equal">
      <formula>"Muy Baja"</formula>
    </cfRule>
  </conditionalFormatting>
  <conditionalFormatting sqref="O70">
    <cfRule type="cellIs" dxfId="1272" priority="1508" operator="equal">
      <formula>"Catastrófico"</formula>
    </cfRule>
    <cfRule type="cellIs" dxfId="1271" priority="1509" operator="equal">
      <formula>"Mayor"</formula>
    </cfRule>
    <cfRule type="cellIs" dxfId="1270" priority="1510" operator="equal">
      <formula>"Moderado"</formula>
    </cfRule>
    <cfRule type="cellIs" dxfId="1269" priority="1511" operator="equal">
      <formula>"Menor"</formula>
    </cfRule>
    <cfRule type="cellIs" dxfId="1268" priority="1512" operator="equal">
      <formula>"Leve"</formula>
    </cfRule>
  </conditionalFormatting>
  <conditionalFormatting sqref="Q70">
    <cfRule type="cellIs" dxfId="1267" priority="1504" operator="equal">
      <formula>"Extremo"</formula>
    </cfRule>
    <cfRule type="cellIs" dxfId="1266" priority="1505" operator="equal">
      <formula>"Alto"</formula>
    </cfRule>
    <cfRule type="cellIs" dxfId="1265" priority="1506" operator="equal">
      <formula>"Moderado"</formula>
    </cfRule>
    <cfRule type="cellIs" dxfId="1264" priority="1507" operator="equal">
      <formula>"Bajo"</formula>
    </cfRule>
  </conditionalFormatting>
  <conditionalFormatting sqref="N70:N72">
    <cfRule type="containsText" dxfId="1263" priority="1503" operator="containsText" text="❌">
      <formula>NOT(ISERROR(SEARCH("❌",N70)))</formula>
    </cfRule>
  </conditionalFormatting>
  <conditionalFormatting sqref="K73">
    <cfRule type="cellIs" dxfId="1262" priority="1498" operator="equal">
      <formula>"Muy Alta"</formula>
    </cfRule>
    <cfRule type="cellIs" dxfId="1261" priority="1499" operator="equal">
      <formula>"Alta"</formula>
    </cfRule>
    <cfRule type="cellIs" dxfId="1260" priority="1500" operator="equal">
      <formula>"Media"</formula>
    </cfRule>
    <cfRule type="cellIs" dxfId="1259" priority="1501" operator="equal">
      <formula>"Baja"</formula>
    </cfRule>
    <cfRule type="cellIs" dxfId="1258" priority="1502" operator="equal">
      <formula>"Muy Baja"</formula>
    </cfRule>
  </conditionalFormatting>
  <conditionalFormatting sqref="O73">
    <cfRule type="cellIs" dxfId="1257" priority="1493" operator="equal">
      <formula>"Catastrófico"</formula>
    </cfRule>
    <cfRule type="cellIs" dxfId="1256" priority="1494" operator="equal">
      <formula>"Mayor"</formula>
    </cfRule>
    <cfRule type="cellIs" dxfId="1255" priority="1495" operator="equal">
      <formula>"Moderado"</formula>
    </cfRule>
    <cfRule type="cellIs" dxfId="1254" priority="1496" operator="equal">
      <formula>"Menor"</formula>
    </cfRule>
    <cfRule type="cellIs" dxfId="1253" priority="1497" operator="equal">
      <formula>"Leve"</formula>
    </cfRule>
  </conditionalFormatting>
  <conditionalFormatting sqref="Q73">
    <cfRule type="cellIs" dxfId="1252" priority="1489" operator="equal">
      <formula>"Extremo"</formula>
    </cfRule>
    <cfRule type="cellIs" dxfId="1251" priority="1490" operator="equal">
      <formula>"Alto"</formula>
    </cfRule>
    <cfRule type="cellIs" dxfId="1250" priority="1491" operator="equal">
      <formula>"Moderado"</formula>
    </cfRule>
    <cfRule type="cellIs" dxfId="1249" priority="1492" operator="equal">
      <formula>"Bajo"</formula>
    </cfRule>
  </conditionalFormatting>
  <conditionalFormatting sqref="N73:N75">
    <cfRule type="containsText" dxfId="1248" priority="1488" operator="containsText" text="❌">
      <formula>NOT(ISERROR(SEARCH("❌",N73)))</formula>
    </cfRule>
  </conditionalFormatting>
  <conditionalFormatting sqref="O76">
    <cfRule type="cellIs" dxfId="1247" priority="1478" operator="equal">
      <formula>"Catastrófico"</formula>
    </cfRule>
    <cfRule type="cellIs" dxfId="1246" priority="1479" operator="equal">
      <formula>"Mayor"</formula>
    </cfRule>
    <cfRule type="cellIs" dxfId="1245" priority="1480" operator="equal">
      <formula>"Moderado"</formula>
    </cfRule>
    <cfRule type="cellIs" dxfId="1244" priority="1481" operator="equal">
      <formula>"Menor"</formula>
    </cfRule>
    <cfRule type="cellIs" dxfId="1243" priority="1482" operator="equal">
      <formula>"Leve"</formula>
    </cfRule>
  </conditionalFormatting>
  <conditionalFormatting sqref="Q76">
    <cfRule type="cellIs" dxfId="1242" priority="1474" operator="equal">
      <formula>"Extremo"</formula>
    </cfRule>
    <cfRule type="cellIs" dxfId="1241" priority="1475" operator="equal">
      <formula>"Alto"</formula>
    </cfRule>
    <cfRule type="cellIs" dxfId="1240" priority="1476" operator="equal">
      <formula>"Moderado"</formula>
    </cfRule>
    <cfRule type="cellIs" dxfId="1239" priority="1477" operator="equal">
      <formula>"Bajo"</formula>
    </cfRule>
  </conditionalFormatting>
  <conditionalFormatting sqref="N76:N78">
    <cfRule type="containsText" dxfId="1238" priority="1473" operator="containsText" text="❌">
      <formula>NOT(ISERROR(SEARCH("❌",N76)))</formula>
    </cfRule>
  </conditionalFormatting>
  <conditionalFormatting sqref="K82">
    <cfRule type="cellIs" dxfId="1237" priority="1468" operator="equal">
      <formula>"Muy Alta"</formula>
    </cfRule>
    <cfRule type="cellIs" dxfId="1236" priority="1469" operator="equal">
      <formula>"Alta"</formula>
    </cfRule>
    <cfRule type="cellIs" dxfId="1235" priority="1470" operator="equal">
      <formula>"Media"</formula>
    </cfRule>
    <cfRule type="cellIs" dxfId="1234" priority="1471" operator="equal">
      <formula>"Baja"</formula>
    </cfRule>
    <cfRule type="cellIs" dxfId="1233" priority="1472" operator="equal">
      <formula>"Muy Baja"</formula>
    </cfRule>
  </conditionalFormatting>
  <conditionalFormatting sqref="O82">
    <cfRule type="cellIs" dxfId="1232" priority="1463" operator="equal">
      <formula>"Catastrófico"</formula>
    </cfRule>
    <cfRule type="cellIs" dxfId="1231" priority="1464" operator="equal">
      <formula>"Mayor"</formula>
    </cfRule>
    <cfRule type="cellIs" dxfId="1230" priority="1465" operator="equal">
      <formula>"Moderado"</formula>
    </cfRule>
    <cfRule type="cellIs" dxfId="1229" priority="1466" operator="equal">
      <formula>"Menor"</formula>
    </cfRule>
    <cfRule type="cellIs" dxfId="1228" priority="1467" operator="equal">
      <formula>"Leve"</formula>
    </cfRule>
  </conditionalFormatting>
  <conditionalFormatting sqref="Q82">
    <cfRule type="cellIs" dxfId="1227" priority="1459" operator="equal">
      <formula>"Extremo"</formula>
    </cfRule>
    <cfRule type="cellIs" dxfId="1226" priority="1460" operator="equal">
      <formula>"Alto"</formula>
    </cfRule>
    <cfRule type="cellIs" dxfId="1225" priority="1461" operator="equal">
      <formula>"Moderado"</formula>
    </cfRule>
    <cfRule type="cellIs" dxfId="1224" priority="1462" operator="equal">
      <formula>"Bajo"</formula>
    </cfRule>
  </conditionalFormatting>
  <conditionalFormatting sqref="N82:N84">
    <cfRule type="containsText" dxfId="1223" priority="1458" operator="containsText" text="❌">
      <formula>NOT(ISERROR(SEARCH("❌",N82)))</formula>
    </cfRule>
  </conditionalFormatting>
  <conditionalFormatting sqref="K85">
    <cfRule type="cellIs" dxfId="1222" priority="1453" operator="equal">
      <formula>"Muy Alta"</formula>
    </cfRule>
    <cfRule type="cellIs" dxfId="1221" priority="1454" operator="equal">
      <formula>"Alta"</formula>
    </cfRule>
    <cfRule type="cellIs" dxfId="1220" priority="1455" operator="equal">
      <formula>"Media"</formula>
    </cfRule>
    <cfRule type="cellIs" dxfId="1219" priority="1456" operator="equal">
      <formula>"Baja"</formula>
    </cfRule>
    <cfRule type="cellIs" dxfId="1218" priority="1457" operator="equal">
      <formula>"Muy Baja"</formula>
    </cfRule>
  </conditionalFormatting>
  <conditionalFormatting sqref="O85">
    <cfRule type="cellIs" dxfId="1217" priority="1448" operator="equal">
      <formula>"Catastrófico"</formula>
    </cfRule>
    <cfRule type="cellIs" dxfId="1216" priority="1449" operator="equal">
      <formula>"Mayor"</formula>
    </cfRule>
    <cfRule type="cellIs" dxfId="1215" priority="1450" operator="equal">
      <formula>"Moderado"</formula>
    </cfRule>
    <cfRule type="cellIs" dxfId="1214" priority="1451" operator="equal">
      <formula>"Menor"</formula>
    </cfRule>
    <cfRule type="cellIs" dxfId="1213" priority="1452" operator="equal">
      <formula>"Leve"</formula>
    </cfRule>
  </conditionalFormatting>
  <conditionalFormatting sqref="Q85">
    <cfRule type="cellIs" dxfId="1212" priority="1444" operator="equal">
      <formula>"Extremo"</formula>
    </cfRule>
    <cfRule type="cellIs" dxfId="1211" priority="1445" operator="equal">
      <formula>"Alto"</formula>
    </cfRule>
    <cfRule type="cellIs" dxfId="1210" priority="1446" operator="equal">
      <formula>"Moderado"</formula>
    </cfRule>
    <cfRule type="cellIs" dxfId="1209" priority="1447" operator="equal">
      <formula>"Bajo"</formula>
    </cfRule>
  </conditionalFormatting>
  <conditionalFormatting sqref="N85:N87">
    <cfRule type="containsText" dxfId="1208" priority="1443" operator="containsText" text="❌">
      <formula>NOT(ISERROR(SEARCH("❌",N85)))</formula>
    </cfRule>
  </conditionalFormatting>
  <conditionalFormatting sqref="K88">
    <cfRule type="cellIs" dxfId="1207" priority="1438" operator="equal">
      <formula>"Muy Alta"</formula>
    </cfRule>
    <cfRule type="cellIs" dxfId="1206" priority="1439" operator="equal">
      <formula>"Alta"</formula>
    </cfRule>
    <cfRule type="cellIs" dxfId="1205" priority="1440" operator="equal">
      <formula>"Media"</formula>
    </cfRule>
    <cfRule type="cellIs" dxfId="1204" priority="1441" operator="equal">
      <formula>"Baja"</formula>
    </cfRule>
    <cfRule type="cellIs" dxfId="1203" priority="1442" operator="equal">
      <formula>"Muy Baja"</formula>
    </cfRule>
  </conditionalFormatting>
  <conditionalFormatting sqref="O88">
    <cfRule type="cellIs" dxfId="1202" priority="1433" operator="equal">
      <formula>"Catastrófico"</formula>
    </cfRule>
    <cfRule type="cellIs" dxfId="1201" priority="1434" operator="equal">
      <formula>"Mayor"</formula>
    </cfRule>
    <cfRule type="cellIs" dxfId="1200" priority="1435" operator="equal">
      <formula>"Moderado"</formula>
    </cfRule>
    <cfRule type="cellIs" dxfId="1199" priority="1436" operator="equal">
      <formula>"Menor"</formula>
    </cfRule>
    <cfRule type="cellIs" dxfId="1198" priority="1437" operator="equal">
      <formula>"Leve"</formula>
    </cfRule>
  </conditionalFormatting>
  <conditionalFormatting sqref="Q88">
    <cfRule type="cellIs" dxfId="1197" priority="1429" operator="equal">
      <formula>"Extremo"</formula>
    </cfRule>
    <cfRule type="cellIs" dxfId="1196" priority="1430" operator="equal">
      <formula>"Alto"</formula>
    </cfRule>
    <cfRule type="cellIs" dxfId="1195" priority="1431" operator="equal">
      <formula>"Moderado"</formula>
    </cfRule>
    <cfRule type="cellIs" dxfId="1194" priority="1432" operator="equal">
      <formula>"Bajo"</formula>
    </cfRule>
  </conditionalFormatting>
  <conditionalFormatting sqref="N88:N90">
    <cfRule type="containsText" dxfId="1193" priority="1428" operator="containsText" text="❌">
      <formula>NOT(ISERROR(SEARCH("❌",N88)))</formula>
    </cfRule>
  </conditionalFormatting>
  <conditionalFormatting sqref="O91:O92">
    <cfRule type="cellIs" dxfId="1192" priority="1418" operator="equal">
      <formula>"Catastrófico"</formula>
    </cfRule>
    <cfRule type="cellIs" dxfId="1191" priority="1419" operator="equal">
      <formula>"Mayor"</formula>
    </cfRule>
    <cfRule type="cellIs" dxfId="1190" priority="1420" operator="equal">
      <formula>"Moderado"</formula>
    </cfRule>
    <cfRule type="cellIs" dxfId="1189" priority="1421" operator="equal">
      <formula>"Menor"</formula>
    </cfRule>
    <cfRule type="cellIs" dxfId="1188" priority="1422" operator="equal">
      <formula>"Leve"</formula>
    </cfRule>
  </conditionalFormatting>
  <conditionalFormatting sqref="Q91:Q92">
    <cfRule type="cellIs" dxfId="1187" priority="1414" operator="equal">
      <formula>"Extremo"</formula>
    </cfRule>
    <cfRule type="cellIs" dxfId="1186" priority="1415" operator="equal">
      <formula>"Alto"</formula>
    </cfRule>
    <cfRule type="cellIs" dxfId="1185" priority="1416" operator="equal">
      <formula>"Moderado"</formula>
    </cfRule>
    <cfRule type="cellIs" dxfId="1184" priority="1417" operator="equal">
      <formula>"Bajo"</formula>
    </cfRule>
  </conditionalFormatting>
  <conditionalFormatting sqref="N91:N93">
    <cfRule type="containsText" dxfId="1183" priority="1413" operator="containsText" text="❌">
      <formula>NOT(ISERROR(SEARCH("❌",N91)))</formula>
    </cfRule>
  </conditionalFormatting>
  <conditionalFormatting sqref="K97">
    <cfRule type="cellIs" dxfId="1182" priority="1393" operator="equal">
      <formula>"Muy Alta"</formula>
    </cfRule>
    <cfRule type="cellIs" dxfId="1181" priority="1394" operator="equal">
      <formula>"Alta"</formula>
    </cfRule>
    <cfRule type="cellIs" dxfId="1180" priority="1395" operator="equal">
      <formula>"Media"</formula>
    </cfRule>
    <cfRule type="cellIs" dxfId="1179" priority="1396" operator="equal">
      <formula>"Baja"</formula>
    </cfRule>
    <cfRule type="cellIs" dxfId="1178" priority="1397" operator="equal">
      <formula>"Muy Baja"</formula>
    </cfRule>
  </conditionalFormatting>
  <conditionalFormatting sqref="O97">
    <cfRule type="cellIs" dxfId="1177" priority="1388" operator="equal">
      <formula>"Catastrófico"</formula>
    </cfRule>
    <cfRule type="cellIs" dxfId="1176" priority="1389" operator="equal">
      <formula>"Mayor"</formula>
    </cfRule>
    <cfRule type="cellIs" dxfId="1175" priority="1390" operator="equal">
      <formula>"Moderado"</formula>
    </cfRule>
    <cfRule type="cellIs" dxfId="1174" priority="1391" operator="equal">
      <formula>"Menor"</formula>
    </cfRule>
    <cfRule type="cellIs" dxfId="1173" priority="1392" operator="equal">
      <formula>"Leve"</formula>
    </cfRule>
  </conditionalFormatting>
  <conditionalFormatting sqref="Q97">
    <cfRule type="cellIs" dxfId="1172" priority="1384" operator="equal">
      <formula>"Extremo"</formula>
    </cfRule>
    <cfRule type="cellIs" dxfId="1171" priority="1385" operator="equal">
      <formula>"Alto"</formula>
    </cfRule>
    <cfRule type="cellIs" dxfId="1170" priority="1386" operator="equal">
      <formula>"Moderado"</formula>
    </cfRule>
    <cfRule type="cellIs" dxfId="1169" priority="1387" operator="equal">
      <formula>"Bajo"</formula>
    </cfRule>
  </conditionalFormatting>
  <conditionalFormatting sqref="N97:N99">
    <cfRule type="containsText" dxfId="1168" priority="1383" operator="containsText" text="❌">
      <formula>NOT(ISERROR(SEARCH("❌",N97)))</formula>
    </cfRule>
  </conditionalFormatting>
  <conditionalFormatting sqref="K100">
    <cfRule type="cellIs" dxfId="1167" priority="1378" operator="equal">
      <formula>"Muy Alta"</formula>
    </cfRule>
    <cfRule type="cellIs" dxfId="1166" priority="1379" operator="equal">
      <formula>"Alta"</formula>
    </cfRule>
    <cfRule type="cellIs" dxfId="1165" priority="1380" operator="equal">
      <formula>"Media"</formula>
    </cfRule>
    <cfRule type="cellIs" dxfId="1164" priority="1381" operator="equal">
      <formula>"Baja"</formula>
    </cfRule>
    <cfRule type="cellIs" dxfId="1163" priority="1382" operator="equal">
      <formula>"Muy Baja"</formula>
    </cfRule>
  </conditionalFormatting>
  <conditionalFormatting sqref="O100">
    <cfRule type="cellIs" dxfId="1162" priority="1373" operator="equal">
      <formula>"Catastrófico"</formula>
    </cfRule>
    <cfRule type="cellIs" dxfId="1161" priority="1374" operator="equal">
      <formula>"Mayor"</formula>
    </cfRule>
    <cfRule type="cellIs" dxfId="1160" priority="1375" operator="equal">
      <formula>"Moderado"</formula>
    </cfRule>
    <cfRule type="cellIs" dxfId="1159" priority="1376" operator="equal">
      <formula>"Menor"</formula>
    </cfRule>
    <cfRule type="cellIs" dxfId="1158" priority="1377" operator="equal">
      <formula>"Leve"</formula>
    </cfRule>
  </conditionalFormatting>
  <conditionalFormatting sqref="Q100">
    <cfRule type="cellIs" dxfId="1157" priority="1369" operator="equal">
      <formula>"Extremo"</formula>
    </cfRule>
    <cfRule type="cellIs" dxfId="1156" priority="1370" operator="equal">
      <formula>"Alto"</formula>
    </cfRule>
    <cfRule type="cellIs" dxfId="1155" priority="1371" operator="equal">
      <formula>"Moderado"</formula>
    </cfRule>
    <cfRule type="cellIs" dxfId="1154" priority="1372" operator="equal">
      <formula>"Bajo"</formula>
    </cfRule>
  </conditionalFormatting>
  <conditionalFormatting sqref="N100:N102">
    <cfRule type="containsText" dxfId="1153" priority="1368" operator="containsText" text="❌">
      <formula>NOT(ISERROR(SEARCH("❌",N100)))</formula>
    </cfRule>
  </conditionalFormatting>
  <conditionalFormatting sqref="K118">
    <cfRule type="cellIs" dxfId="1152" priority="1363" operator="equal">
      <formula>"Muy Alta"</formula>
    </cfRule>
    <cfRule type="cellIs" dxfId="1151" priority="1364" operator="equal">
      <formula>"Alta"</formula>
    </cfRule>
    <cfRule type="cellIs" dxfId="1150" priority="1365" operator="equal">
      <formula>"Media"</formula>
    </cfRule>
    <cfRule type="cellIs" dxfId="1149" priority="1366" operator="equal">
      <formula>"Baja"</formula>
    </cfRule>
    <cfRule type="cellIs" dxfId="1148" priority="1367" operator="equal">
      <formula>"Muy Baja"</formula>
    </cfRule>
  </conditionalFormatting>
  <conditionalFormatting sqref="O118">
    <cfRule type="cellIs" dxfId="1147" priority="1358" operator="equal">
      <formula>"Catastrófico"</formula>
    </cfRule>
    <cfRule type="cellIs" dxfId="1146" priority="1359" operator="equal">
      <formula>"Mayor"</formula>
    </cfRule>
    <cfRule type="cellIs" dxfId="1145" priority="1360" operator="equal">
      <formula>"Moderado"</formula>
    </cfRule>
    <cfRule type="cellIs" dxfId="1144" priority="1361" operator="equal">
      <formula>"Menor"</formula>
    </cfRule>
    <cfRule type="cellIs" dxfId="1143" priority="1362" operator="equal">
      <formula>"Leve"</formula>
    </cfRule>
  </conditionalFormatting>
  <conditionalFormatting sqref="Q118">
    <cfRule type="cellIs" dxfId="1142" priority="1354" operator="equal">
      <formula>"Extremo"</formula>
    </cfRule>
    <cfRule type="cellIs" dxfId="1141" priority="1355" operator="equal">
      <formula>"Alto"</formula>
    </cfRule>
    <cfRule type="cellIs" dxfId="1140" priority="1356" operator="equal">
      <formula>"Moderado"</formula>
    </cfRule>
    <cfRule type="cellIs" dxfId="1139" priority="1357" operator="equal">
      <formula>"Bajo"</formula>
    </cfRule>
  </conditionalFormatting>
  <conditionalFormatting sqref="N118:N120">
    <cfRule type="containsText" dxfId="1138" priority="1353" operator="containsText" text="❌">
      <formula>NOT(ISERROR(SEARCH("❌",N118)))</formula>
    </cfRule>
  </conditionalFormatting>
  <conditionalFormatting sqref="AB103">
    <cfRule type="cellIs" dxfId="1137" priority="1348" operator="equal">
      <formula>"Muy Alta"</formula>
    </cfRule>
    <cfRule type="cellIs" dxfId="1136" priority="1349" operator="equal">
      <formula>"Alta"</formula>
    </cfRule>
    <cfRule type="cellIs" dxfId="1135" priority="1350" operator="equal">
      <formula>"Media"</formula>
    </cfRule>
    <cfRule type="cellIs" dxfId="1134" priority="1351" operator="equal">
      <formula>"Baja"</formula>
    </cfRule>
    <cfRule type="cellIs" dxfId="1133" priority="1352" operator="equal">
      <formula>"Muy Baja"</formula>
    </cfRule>
  </conditionalFormatting>
  <conditionalFormatting sqref="AD103">
    <cfRule type="cellIs" dxfId="1132" priority="1343" operator="equal">
      <formula>"Catastrófico"</formula>
    </cfRule>
    <cfRule type="cellIs" dxfId="1131" priority="1344" operator="equal">
      <formula>"Mayor"</formula>
    </cfRule>
    <cfRule type="cellIs" dxfId="1130" priority="1345" operator="equal">
      <formula>"Moderado"</formula>
    </cfRule>
    <cfRule type="cellIs" dxfId="1129" priority="1346" operator="equal">
      <formula>"Menor"</formula>
    </cfRule>
    <cfRule type="cellIs" dxfId="1128" priority="1347" operator="equal">
      <formula>"Leve"</formula>
    </cfRule>
  </conditionalFormatting>
  <conditionalFormatting sqref="AF103">
    <cfRule type="cellIs" dxfId="1127" priority="1339" operator="equal">
      <formula>"Extremo"</formula>
    </cfRule>
    <cfRule type="cellIs" dxfId="1126" priority="1340" operator="equal">
      <formula>"Alto"</formula>
    </cfRule>
    <cfRule type="cellIs" dxfId="1125" priority="1341" operator="equal">
      <formula>"Moderado"</formula>
    </cfRule>
    <cfRule type="cellIs" dxfId="1124" priority="1342" operator="equal">
      <formula>"Bajo"</formula>
    </cfRule>
  </conditionalFormatting>
  <conditionalFormatting sqref="AB104">
    <cfRule type="cellIs" dxfId="1123" priority="1334" operator="equal">
      <formula>"Muy Alta"</formula>
    </cfRule>
    <cfRule type="cellIs" dxfId="1122" priority="1335" operator="equal">
      <formula>"Alta"</formula>
    </cfRule>
    <cfRule type="cellIs" dxfId="1121" priority="1336" operator="equal">
      <formula>"Media"</formula>
    </cfRule>
    <cfRule type="cellIs" dxfId="1120" priority="1337" operator="equal">
      <formula>"Baja"</formula>
    </cfRule>
    <cfRule type="cellIs" dxfId="1119" priority="1338" operator="equal">
      <formula>"Muy Baja"</formula>
    </cfRule>
  </conditionalFormatting>
  <conditionalFormatting sqref="AD104">
    <cfRule type="cellIs" dxfId="1118" priority="1329" operator="equal">
      <formula>"Catastrófico"</formula>
    </cfRule>
    <cfRule type="cellIs" dxfId="1117" priority="1330" operator="equal">
      <formula>"Mayor"</formula>
    </cfRule>
    <cfRule type="cellIs" dxfId="1116" priority="1331" operator="equal">
      <formula>"Moderado"</formula>
    </cfRule>
    <cfRule type="cellIs" dxfId="1115" priority="1332" operator="equal">
      <formula>"Menor"</formula>
    </cfRule>
    <cfRule type="cellIs" dxfId="1114" priority="1333" operator="equal">
      <formula>"Leve"</formula>
    </cfRule>
  </conditionalFormatting>
  <conditionalFormatting sqref="AF104">
    <cfRule type="cellIs" dxfId="1113" priority="1325" operator="equal">
      <formula>"Extremo"</formula>
    </cfRule>
    <cfRule type="cellIs" dxfId="1112" priority="1326" operator="equal">
      <formula>"Alto"</formula>
    </cfRule>
    <cfRule type="cellIs" dxfId="1111" priority="1327" operator="equal">
      <formula>"Moderado"</formula>
    </cfRule>
    <cfRule type="cellIs" dxfId="1110" priority="1328" operator="equal">
      <formula>"Bajo"</formula>
    </cfRule>
  </conditionalFormatting>
  <conditionalFormatting sqref="AB105">
    <cfRule type="cellIs" dxfId="1109" priority="1320" operator="equal">
      <formula>"Muy Alta"</formula>
    </cfRule>
    <cfRule type="cellIs" dxfId="1108" priority="1321" operator="equal">
      <formula>"Alta"</formula>
    </cfRule>
    <cfRule type="cellIs" dxfId="1107" priority="1322" operator="equal">
      <formula>"Media"</formula>
    </cfRule>
    <cfRule type="cellIs" dxfId="1106" priority="1323" operator="equal">
      <formula>"Baja"</formula>
    </cfRule>
    <cfRule type="cellIs" dxfId="1105" priority="1324" operator="equal">
      <formula>"Muy Baja"</formula>
    </cfRule>
  </conditionalFormatting>
  <conditionalFormatting sqref="AD105">
    <cfRule type="cellIs" dxfId="1104" priority="1315" operator="equal">
      <formula>"Catastrófico"</formula>
    </cfRule>
    <cfRule type="cellIs" dxfId="1103" priority="1316" operator="equal">
      <formula>"Mayor"</formula>
    </cfRule>
    <cfRule type="cellIs" dxfId="1102" priority="1317" operator="equal">
      <formula>"Moderado"</formula>
    </cfRule>
    <cfRule type="cellIs" dxfId="1101" priority="1318" operator="equal">
      <formula>"Menor"</formula>
    </cfRule>
    <cfRule type="cellIs" dxfId="1100" priority="1319" operator="equal">
      <formula>"Leve"</formula>
    </cfRule>
  </conditionalFormatting>
  <conditionalFormatting sqref="AF105">
    <cfRule type="cellIs" dxfId="1099" priority="1311" operator="equal">
      <formula>"Extremo"</formula>
    </cfRule>
    <cfRule type="cellIs" dxfId="1098" priority="1312" operator="equal">
      <formula>"Alto"</formula>
    </cfRule>
    <cfRule type="cellIs" dxfId="1097" priority="1313" operator="equal">
      <formula>"Moderado"</formula>
    </cfRule>
    <cfRule type="cellIs" dxfId="1096" priority="1314" operator="equal">
      <formula>"Bajo"</formula>
    </cfRule>
  </conditionalFormatting>
  <conditionalFormatting sqref="K103">
    <cfRule type="cellIs" dxfId="1095" priority="1306" operator="equal">
      <formula>"Muy Alta"</formula>
    </cfRule>
    <cfRule type="cellIs" dxfId="1094" priority="1307" operator="equal">
      <formula>"Alta"</formula>
    </cfRule>
    <cfRule type="cellIs" dxfId="1093" priority="1308" operator="equal">
      <formula>"Media"</formula>
    </cfRule>
    <cfRule type="cellIs" dxfId="1092" priority="1309" operator="equal">
      <formula>"Baja"</formula>
    </cfRule>
    <cfRule type="cellIs" dxfId="1091" priority="1310" operator="equal">
      <formula>"Muy Baja"</formula>
    </cfRule>
  </conditionalFormatting>
  <conditionalFormatting sqref="O103">
    <cfRule type="cellIs" dxfId="1090" priority="1301" operator="equal">
      <formula>"Catastrófico"</formula>
    </cfRule>
    <cfRule type="cellIs" dxfId="1089" priority="1302" operator="equal">
      <formula>"Mayor"</formula>
    </cfRule>
    <cfRule type="cellIs" dxfId="1088" priority="1303" operator="equal">
      <formula>"Moderado"</formula>
    </cfRule>
    <cfRule type="cellIs" dxfId="1087" priority="1304" operator="equal">
      <formula>"Menor"</formula>
    </cfRule>
    <cfRule type="cellIs" dxfId="1086" priority="1305" operator="equal">
      <formula>"Leve"</formula>
    </cfRule>
  </conditionalFormatting>
  <conditionalFormatting sqref="Q103">
    <cfRule type="cellIs" dxfId="1085" priority="1297" operator="equal">
      <formula>"Extremo"</formula>
    </cfRule>
    <cfRule type="cellIs" dxfId="1084" priority="1298" operator="equal">
      <formula>"Alto"</formula>
    </cfRule>
    <cfRule type="cellIs" dxfId="1083" priority="1299" operator="equal">
      <formula>"Moderado"</formula>
    </cfRule>
    <cfRule type="cellIs" dxfId="1082" priority="1300" operator="equal">
      <formula>"Bajo"</formula>
    </cfRule>
  </conditionalFormatting>
  <conditionalFormatting sqref="N103:N105">
    <cfRule type="containsText" dxfId="1081" priority="1296" operator="containsText" text="❌">
      <formula>NOT(ISERROR(SEARCH("❌",N103)))</formula>
    </cfRule>
  </conditionalFormatting>
  <conditionalFormatting sqref="AB106">
    <cfRule type="cellIs" dxfId="1080" priority="1291" operator="equal">
      <formula>"Muy Alta"</formula>
    </cfRule>
    <cfRule type="cellIs" dxfId="1079" priority="1292" operator="equal">
      <formula>"Alta"</formula>
    </cfRule>
    <cfRule type="cellIs" dxfId="1078" priority="1293" operator="equal">
      <formula>"Media"</formula>
    </cfRule>
    <cfRule type="cellIs" dxfId="1077" priority="1294" operator="equal">
      <formula>"Baja"</formula>
    </cfRule>
    <cfRule type="cellIs" dxfId="1076" priority="1295" operator="equal">
      <formula>"Muy Baja"</formula>
    </cfRule>
  </conditionalFormatting>
  <conditionalFormatting sqref="AD106">
    <cfRule type="cellIs" dxfId="1075" priority="1286" operator="equal">
      <formula>"Catastrófico"</formula>
    </cfRule>
    <cfRule type="cellIs" dxfId="1074" priority="1287" operator="equal">
      <formula>"Mayor"</formula>
    </cfRule>
    <cfRule type="cellIs" dxfId="1073" priority="1288" operator="equal">
      <formula>"Moderado"</formula>
    </cfRule>
    <cfRule type="cellIs" dxfId="1072" priority="1289" operator="equal">
      <formula>"Menor"</formula>
    </cfRule>
    <cfRule type="cellIs" dxfId="1071" priority="1290" operator="equal">
      <formula>"Leve"</formula>
    </cfRule>
  </conditionalFormatting>
  <conditionalFormatting sqref="AF106">
    <cfRule type="cellIs" dxfId="1070" priority="1282" operator="equal">
      <formula>"Extremo"</formula>
    </cfRule>
    <cfRule type="cellIs" dxfId="1069" priority="1283" operator="equal">
      <formula>"Alto"</formula>
    </cfRule>
    <cfRule type="cellIs" dxfId="1068" priority="1284" operator="equal">
      <formula>"Moderado"</formula>
    </cfRule>
    <cfRule type="cellIs" dxfId="1067" priority="1285" operator="equal">
      <formula>"Bajo"</formula>
    </cfRule>
  </conditionalFormatting>
  <conditionalFormatting sqref="AB107">
    <cfRule type="cellIs" dxfId="1066" priority="1277" operator="equal">
      <formula>"Muy Alta"</formula>
    </cfRule>
    <cfRule type="cellIs" dxfId="1065" priority="1278" operator="equal">
      <formula>"Alta"</formula>
    </cfRule>
    <cfRule type="cellIs" dxfId="1064" priority="1279" operator="equal">
      <formula>"Media"</formula>
    </cfRule>
    <cfRule type="cellIs" dxfId="1063" priority="1280" operator="equal">
      <formula>"Baja"</formula>
    </cfRule>
    <cfRule type="cellIs" dxfId="1062" priority="1281" operator="equal">
      <formula>"Muy Baja"</formula>
    </cfRule>
  </conditionalFormatting>
  <conditionalFormatting sqref="AD107">
    <cfRule type="cellIs" dxfId="1061" priority="1272" operator="equal">
      <formula>"Catastrófico"</formula>
    </cfRule>
    <cfRule type="cellIs" dxfId="1060" priority="1273" operator="equal">
      <formula>"Mayor"</formula>
    </cfRule>
    <cfRule type="cellIs" dxfId="1059" priority="1274" operator="equal">
      <formula>"Moderado"</formula>
    </cfRule>
    <cfRule type="cellIs" dxfId="1058" priority="1275" operator="equal">
      <formula>"Menor"</formula>
    </cfRule>
    <cfRule type="cellIs" dxfId="1057" priority="1276" operator="equal">
      <formula>"Leve"</formula>
    </cfRule>
  </conditionalFormatting>
  <conditionalFormatting sqref="AF107">
    <cfRule type="cellIs" dxfId="1056" priority="1268" operator="equal">
      <formula>"Extremo"</formula>
    </cfRule>
    <cfRule type="cellIs" dxfId="1055" priority="1269" operator="equal">
      <formula>"Alto"</formula>
    </cfRule>
    <cfRule type="cellIs" dxfId="1054" priority="1270" operator="equal">
      <formula>"Moderado"</formula>
    </cfRule>
    <cfRule type="cellIs" dxfId="1053" priority="1271" operator="equal">
      <formula>"Bajo"</formula>
    </cfRule>
  </conditionalFormatting>
  <conditionalFormatting sqref="AB108">
    <cfRule type="cellIs" dxfId="1052" priority="1263" operator="equal">
      <formula>"Muy Alta"</formula>
    </cfRule>
    <cfRule type="cellIs" dxfId="1051" priority="1264" operator="equal">
      <formula>"Alta"</formula>
    </cfRule>
    <cfRule type="cellIs" dxfId="1050" priority="1265" operator="equal">
      <formula>"Media"</formula>
    </cfRule>
    <cfRule type="cellIs" dxfId="1049" priority="1266" operator="equal">
      <formula>"Baja"</formula>
    </cfRule>
    <cfRule type="cellIs" dxfId="1048" priority="1267" operator="equal">
      <formula>"Muy Baja"</formula>
    </cfRule>
  </conditionalFormatting>
  <conditionalFormatting sqref="AD108">
    <cfRule type="cellIs" dxfId="1047" priority="1258" operator="equal">
      <formula>"Catastrófico"</formula>
    </cfRule>
    <cfRule type="cellIs" dxfId="1046" priority="1259" operator="equal">
      <formula>"Mayor"</formula>
    </cfRule>
    <cfRule type="cellIs" dxfId="1045" priority="1260" operator="equal">
      <formula>"Moderado"</formula>
    </cfRule>
    <cfRule type="cellIs" dxfId="1044" priority="1261" operator="equal">
      <formula>"Menor"</formula>
    </cfRule>
    <cfRule type="cellIs" dxfId="1043" priority="1262" operator="equal">
      <formula>"Leve"</formula>
    </cfRule>
  </conditionalFormatting>
  <conditionalFormatting sqref="AF108">
    <cfRule type="cellIs" dxfId="1042" priority="1254" operator="equal">
      <formula>"Extremo"</formula>
    </cfRule>
    <cfRule type="cellIs" dxfId="1041" priority="1255" operator="equal">
      <formula>"Alto"</formula>
    </cfRule>
    <cfRule type="cellIs" dxfId="1040" priority="1256" operator="equal">
      <formula>"Moderado"</formula>
    </cfRule>
    <cfRule type="cellIs" dxfId="1039" priority="1257" operator="equal">
      <formula>"Bajo"</formula>
    </cfRule>
  </conditionalFormatting>
  <conditionalFormatting sqref="K106">
    <cfRule type="cellIs" dxfId="1038" priority="1249" operator="equal">
      <formula>"Muy Alta"</formula>
    </cfRule>
    <cfRule type="cellIs" dxfId="1037" priority="1250" operator="equal">
      <formula>"Alta"</formula>
    </cfRule>
    <cfRule type="cellIs" dxfId="1036" priority="1251" operator="equal">
      <formula>"Media"</formula>
    </cfRule>
    <cfRule type="cellIs" dxfId="1035" priority="1252" operator="equal">
      <formula>"Baja"</formula>
    </cfRule>
    <cfRule type="cellIs" dxfId="1034" priority="1253" operator="equal">
      <formula>"Muy Baja"</formula>
    </cfRule>
  </conditionalFormatting>
  <conditionalFormatting sqref="O106">
    <cfRule type="cellIs" dxfId="1033" priority="1244" operator="equal">
      <formula>"Catastrófico"</formula>
    </cfRule>
    <cfRule type="cellIs" dxfId="1032" priority="1245" operator="equal">
      <formula>"Mayor"</formula>
    </cfRule>
    <cfRule type="cellIs" dxfId="1031" priority="1246" operator="equal">
      <formula>"Moderado"</formula>
    </cfRule>
    <cfRule type="cellIs" dxfId="1030" priority="1247" operator="equal">
      <formula>"Menor"</formula>
    </cfRule>
    <cfRule type="cellIs" dxfId="1029" priority="1248" operator="equal">
      <formula>"Leve"</formula>
    </cfRule>
  </conditionalFormatting>
  <conditionalFormatting sqref="Q106">
    <cfRule type="cellIs" dxfId="1028" priority="1240" operator="equal">
      <formula>"Extremo"</formula>
    </cfRule>
    <cfRule type="cellIs" dxfId="1027" priority="1241" operator="equal">
      <formula>"Alto"</formula>
    </cfRule>
    <cfRule type="cellIs" dxfId="1026" priority="1242" operator="equal">
      <formula>"Moderado"</formula>
    </cfRule>
    <cfRule type="cellIs" dxfId="1025" priority="1243" operator="equal">
      <formula>"Bajo"</formula>
    </cfRule>
  </conditionalFormatting>
  <conditionalFormatting sqref="N106:N108">
    <cfRule type="containsText" dxfId="1024" priority="1239" operator="containsText" text="❌">
      <formula>NOT(ISERROR(SEARCH("❌",N106)))</formula>
    </cfRule>
  </conditionalFormatting>
  <conditionalFormatting sqref="AB109">
    <cfRule type="cellIs" dxfId="1023" priority="1234" operator="equal">
      <formula>"Muy Alta"</formula>
    </cfRule>
    <cfRule type="cellIs" dxfId="1022" priority="1235" operator="equal">
      <formula>"Alta"</formula>
    </cfRule>
    <cfRule type="cellIs" dxfId="1021" priority="1236" operator="equal">
      <formula>"Media"</formula>
    </cfRule>
    <cfRule type="cellIs" dxfId="1020" priority="1237" operator="equal">
      <formula>"Baja"</formula>
    </cfRule>
    <cfRule type="cellIs" dxfId="1019" priority="1238" operator="equal">
      <formula>"Muy Baja"</formula>
    </cfRule>
  </conditionalFormatting>
  <conditionalFormatting sqref="AD109">
    <cfRule type="cellIs" dxfId="1018" priority="1229" operator="equal">
      <formula>"Catastrófico"</formula>
    </cfRule>
    <cfRule type="cellIs" dxfId="1017" priority="1230" operator="equal">
      <formula>"Mayor"</formula>
    </cfRule>
    <cfRule type="cellIs" dxfId="1016" priority="1231" operator="equal">
      <formula>"Moderado"</formula>
    </cfRule>
    <cfRule type="cellIs" dxfId="1015" priority="1232" operator="equal">
      <formula>"Menor"</formula>
    </cfRule>
    <cfRule type="cellIs" dxfId="1014" priority="1233" operator="equal">
      <formula>"Leve"</formula>
    </cfRule>
  </conditionalFormatting>
  <conditionalFormatting sqref="AF109">
    <cfRule type="cellIs" dxfId="1013" priority="1225" operator="equal">
      <formula>"Extremo"</formula>
    </cfRule>
    <cfRule type="cellIs" dxfId="1012" priority="1226" operator="equal">
      <formula>"Alto"</formula>
    </cfRule>
    <cfRule type="cellIs" dxfId="1011" priority="1227" operator="equal">
      <formula>"Moderado"</formula>
    </cfRule>
    <cfRule type="cellIs" dxfId="1010" priority="1228" operator="equal">
      <formula>"Bajo"</formula>
    </cfRule>
  </conditionalFormatting>
  <conditionalFormatting sqref="AB110">
    <cfRule type="cellIs" dxfId="1009" priority="1220" operator="equal">
      <formula>"Muy Alta"</formula>
    </cfRule>
    <cfRule type="cellIs" dxfId="1008" priority="1221" operator="equal">
      <formula>"Alta"</formula>
    </cfRule>
    <cfRule type="cellIs" dxfId="1007" priority="1222" operator="equal">
      <formula>"Media"</formula>
    </cfRule>
    <cfRule type="cellIs" dxfId="1006" priority="1223" operator="equal">
      <formula>"Baja"</formula>
    </cfRule>
    <cfRule type="cellIs" dxfId="1005" priority="1224" operator="equal">
      <formula>"Muy Baja"</formula>
    </cfRule>
  </conditionalFormatting>
  <conditionalFormatting sqref="AD110">
    <cfRule type="cellIs" dxfId="1004" priority="1215" operator="equal">
      <formula>"Catastrófico"</formula>
    </cfRule>
    <cfRule type="cellIs" dxfId="1003" priority="1216" operator="equal">
      <formula>"Mayor"</formula>
    </cfRule>
    <cfRule type="cellIs" dxfId="1002" priority="1217" operator="equal">
      <formula>"Moderado"</formula>
    </cfRule>
    <cfRule type="cellIs" dxfId="1001" priority="1218" operator="equal">
      <formula>"Menor"</formula>
    </cfRule>
    <cfRule type="cellIs" dxfId="1000" priority="1219" operator="equal">
      <formula>"Leve"</formula>
    </cfRule>
  </conditionalFormatting>
  <conditionalFormatting sqref="AF110">
    <cfRule type="cellIs" dxfId="999" priority="1211" operator="equal">
      <formula>"Extremo"</formula>
    </cfRule>
    <cfRule type="cellIs" dxfId="998" priority="1212" operator="equal">
      <formula>"Alto"</formula>
    </cfRule>
    <cfRule type="cellIs" dxfId="997" priority="1213" operator="equal">
      <formula>"Moderado"</formula>
    </cfRule>
    <cfRule type="cellIs" dxfId="996" priority="1214" operator="equal">
      <formula>"Bajo"</formula>
    </cfRule>
  </conditionalFormatting>
  <conditionalFormatting sqref="AB111">
    <cfRule type="cellIs" dxfId="995" priority="1206" operator="equal">
      <formula>"Muy Alta"</formula>
    </cfRule>
    <cfRule type="cellIs" dxfId="994" priority="1207" operator="equal">
      <formula>"Alta"</formula>
    </cfRule>
    <cfRule type="cellIs" dxfId="993" priority="1208" operator="equal">
      <formula>"Media"</formula>
    </cfRule>
    <cfRule type="cellIs" dxfId="992" priority="1209" operator="equal">
      <formula>"Baja"</formula>
    </cfRule>
    <cfRule type="cellIs" dxfId="991" priority="1210" operator="equal">
      <formula>"Muy Baja"</formula>
    </cfRule>
  </conditionalFormatting>
  <conditionalFormatting sqref="AD111">
    <cfRule type="cellIs" dxfId="990" priority="1201" operator="equal">
      <formula>"Catastrófico"</formula>
    </cfRule>
    <cfRule type="cellIs" dxfId="989" priority="1202" operator="equal">
      <formula>"Mayor"</formula>
    </cfRule>
    <cfRule type="cellIs" dxfId="988" priority="1203" operator="equal">
      <formula>"Moderado"</formula>
    </cfRule>
    <cfRule type="cellIs" dxfId="987" priority="1204" operator="equal">
      <formula>"Menor"</formula>
    </cfRule>
    <cfRule type="cellIs" dxfId="986" priority="1205" operator="equal">
      <formula>"Leve"</formula>
    </cfRule>
  </conditionalFormatting>
  <conditionalFormatting sqref="AF111">
    <cfRule type="cellIs" dxfId="985" priority="1197" operator="equal">
      <formula>"Extremo"</formula>
    </cfRule>
    <cfRule type="cellIs" dxfId="984" priority="1198" operator="equal">
      <formula>"Alto"</formula>
    </cfRule>
    <cfRule type="cellIs" dxfId="983" priority="1199" operator="equal">
      <formula>"Moderado"</formula>
    </cfRule>
    <cfRule type="cellIs" dxfId="982" priority="1200" operator="equal">
      <formula>"Bajo"</formula>
    </cfRule>
  </conditionalFormatting>
  <conditionalFormatting sqref="K109">
    <cfRule type="cellIs" dxfId="981" priority="1192" operator="equal">
      <formula>"Muy Alta"</formula>
    </cfRule>
    <cfRule type="cellIs" dxfId="980" priority="1193" operator="equal">
      <formula>"Alta"</formula>
    </cfRule>
    <cfRule type="cellIs" dxfId="979" priority="1194" operator="equal">
      <formula>"Media"</formula>
    </cfRule>
    <cfRule type="cellIs" dxfId="978" priority="1195" operator="equal">
      <formula>"Baja"</formula>
    </cfRule>
    <cfRule type="cellIs" dxfId="977" priority="1196" operator="equal">
      <formula>"Muy Baja"</formula>
    </cfRule>
  </conditionalFormatting>
  <conditionalFormatting sqref="O109">
    <cfRule type="cellIs" dxfId="976" priority="1187" operator="equal">
      <formula>"Catastrófico"</formula>
    </cfRule>
    <cfRule type="cellIs" dxfId="975" priority="1188" operator="equal">
      <formula>"Mayor"</formula>
    </cfRule>
    <cfRule type="cellIs" dxfId="974" priority="1189" operator="equal">
      <formula>"Moderado"</formula>
    </cfRule>
    <cfRule type="cellIs" dxfId="973" priority="1190" operator="equal">
      <formula>"Menor"</formula>
    </cfRule>
    <cfRule type="cellIs" dxfId="972" priority="1191" operator="equal">
      <formula>"Leve"</formula>
    </cfRule>
  </conditionalFormatting>
  <conditionalFormatting sqref="Q109">
    <cfRule type="cellIs" dxfId="971" priority="1183" operator="equal">
      <formula>"Extremo"</formula>
    </cfRule>
    <cfRule type="cellIs" dxfId="970" priority="1184" operator="equal">
      <formula>"Alto"</formula>
    </cfRule>
    <cfRule type="cellIs" dxfId="969" priority="1185" operator="equal">
      <formula>"Moderado"</formula>
    </cfRule>
    <cfRule type="cellIs" dxfId="968" priority="1186" operator="equal">
      <formula>"Bajo"</formula>
    </cfRule>
  </conditionalFormatting>
  <conditionalFormatting sqref="N109:N111">
    <cfRule type="containsText" dxfId="967" priority="1182" operator="containsText" text="❌">
      <formula>NOT(ISERROR(SEARCH("❌",N109)))</formula>
    </cfRule>
  </conditionalFormatting>
  <conditionalFormatting sqref="AB112">
    <cfRule type="cellIs" dxfId="966" priority="1177" operator="equal">
      <formula>"Muy Alta"</formula>
    </cfRule>
    <cfRule type="cellIs" dxfId="965" priority="1178" operator="equal">
      <formula>"Alta"</formula>
    </cfRule>
    <cfRule type="cellIs" dxfId="964" priority="1179" operator="equal">
      <formula>"Media"</formula>
    </cfRule>
    <cfRule type="cellIs" dxfId="963" priority="1180" operator="equal">
      <formula>"Baja"</formula>
    </cfRule>
    <cfRule type="cellIs" dxfId="962" priority="1181" operator="equal">
      <formula>"Muy Baja"</formula>
    </cfRule>
  </conditionalFormatting>
  <conditionalFormatting sqref="AD112">
    <cfRule type="cellIs" dxfId="961" priority="1172" operator="equal">
      <formula>"Catastrófico"</formula>
    </cfRule>
    <cfRule type="cellIs" dxfId="960" priority="1173" operator="equal">
      <formula>"Mayor"</formula>
    </cfRule>
    <cfRule type="cellIs" dxfId="959" priority="1174" operator="equal">
      <formula>"Moderado"</formula>
    </cfRule>
    <cfRule type="cellIs" dxfId="958" priority="1175" operator="equal">
      <formula>"Menor"</formula>
    </cfRule>
    <cfRule type="cellIs" dxfId="957" priority="1176" operator="equal">
      <formula>"Leve"</formula>
    </cfRule>
  </conditionalFormatting>
  <conditionalFormatting sqref="AF112">
    <cfRule type="cellIs" dxfId="956" priority="1168" operator="equal">
      <formula>"Extremo"</formula>
    </cfRule>
    <cfRule type="cellIs" dxfId="955" priority="1169" operator="equal">
      <formula>"Alto"</formula>
    </cfRule>
    <cfRule type="cellIs" dxfId="954" priority="1170" operator="equal">
      <formula>"Moderado"</formula>
    </cfRule>
    <cfRule type="cellIs" dxfId="953" priority="1171" operator="equal">
      <formula>"Bajo"</formula>
    </cfRule>
  </conditionalFormatting>
  <conditionalFormatting sqref="AB113">
    <cfRule type="cellIs" dxfId="952" priority="1163" operator="equal">
      <formula>"Muy Alta"</formula>
    </cfRule>
    <cfRule type="cellIs" dxfId="951" priority="1164" operator="equal">
      <formula>"Alta"</formula>
    </cfRule>
    <cfRule type="cellIs" dxfId="950" priority="1165" operator="equal">
      <formula>"Media"</formula>
    </cfRule>
    <cfRule type="cellIs" dxfId="949" priority="1166" operator="equal">
      <formula>"Baja"</formula>
    </cfRule>
    <cfRule type="cellIs" dxfId="948" priority="1167" operator="equal">
      <formula>"Muy Baja"</formula>
    </cfRule>
  </conditionalFormatting>
  <conditionalFormatting sqref="AD113">
    <cfRule type="cellIs" dxfId="947" priority="1158" operator="equal">
      <formula>"Catastrófico"</formula>
    </cfRule>
    <cfRule type="cellIs" dxfId="946" priority="1159" operator="equal">
      <formula>"Mayor"</formula>
    </cfRule>
    <cfRule type="cellIs" dxfId="945" priority="1160" operator="equal">
      <formula>"Moderado"</formula>
    </cfRule>
    <cfRule type="cellIs" dxfId="944" priority="1161" operator="equal">
      <formula>"Menor"</formula>
    </cfRule>
    <cfRule type="cellIs" dxfId="943" priority="1162" operator="equal">
      <formula>"Leve"</formula>
    </cfRule>
  </conditionalFormatting>
  <conditionalFormatting sqref="AF113">
    <cfRule type="cellIs" dxfId="942" priority="1154" operator="equal">
      <formula>"Extremo"</formula>
    </cfRule>
    <cfRule type="cellIs" dxfId="941" priority="1155" operator="equal">
      <formula>"Alto"</formula>
    </cfRule>
    <cfRule type="cellIs" dxfId="940" priority="1156" operator="equal">
      <formula>"Moderado"</formula>
    </cfRule>
    <cfRule type="cellIs" dxfId="939" priority="1157" operator="equal">
      <formula>"Bajo"</formula>
    </cfRule>
  </conditionalFormatting>
  <conditionalFormatting sqref="AB114">
    <cfRule type="cellIs" dxfId="938" priority="1149" operator="equal">
      <formula>"Muy Alta"</formula>
    </cfRule>
    <cfRule type="cellIs" dxfId="937" priority="1150" operator="equal">
      <formula>"Alta"</formula>
    </cfRule>
    <cfRule type="cellIs" dxfId="936" priority="1151" operator="equal">
      <formula>"Media"</formula>
    </cfRule>
    <cfRule type="cellIs" dxfId="935" priority="1152" operator="equal">
      <formula>"Baja"</formula>
    </cfRule>
    <cfRule type="cellIs" dxfId="934" priority="1153" operator="equal">
      <formula>"Muy Baja"</formula>
    </cfRule>
  </conditionalFormatting>
  <conditionalFormatting sqref="AD114">
    <cfRule type="cellIs" dxfId="933" priority="1144" operator="equal">
      <formula>"Catastrófico"</formula>
    </cfRule>
    <cfRule type="cellIs" dxfId="932" priority="1145" operator="equal">
      <formula>"Mayor"</formula>
    </cfRule>
    <cfRule type="cellIs" dxfId="931" priority="1146" operator="equal">
      <formula>"Moderado"</formula>
    </cfRule>
    <cfRule type="cellIs" dxfId="930" priority="1147" operator="equal">
      <formula>"Menor"</formula>
    </cfRule>
    <cfRule type="cellIs" dxfId="929" priority="1148" operator="equal">
      <formula>"Leve"</formula>
    </cfRule>
  </conditionalFormatting>
  <conditionalFormatting sqref="AF114">
    <cfRule type="cellIs" dxfId="928" priority="1140" operator="equal">
      <formula>"Extremo"</formula>
    </cfRule>
    <cfRule type="cellIs" dxfId="927" priority="1141" operator="equal">
      <formula>"Alto"</formula>
    </cfRule>
    <cfRule type="cellIs" dxfId="926" priority="1142" operator="equal">
      <formula>"Moderado"</formula>
    </cfRule>
    <cfRule type="cellIs" dxfId="925" priority="1143" operator="equal">
      <formula>"Bajo"</formula>
    </cfRule>
  </conditionalFormatting>
  <conditionalFormatting sqref="K112">
    <cfRule type="cellIs" dxfId="924" priority="1135" operator="equal">
      <formula>"Muy Alta"</formula>
    </cfRule>
    <cfRule type="cellIs" dxfId="923" priority="1136" operator="equal">
      <formula>"Alta"</formula>
    </cfRule>
    <cfRule type="cellIs" dxfId="922" priority="1137" operator="equal">
      <formula>"Media"</formula>
    </cfRule>
    <cfRule type="cellIs" dxfId="921" priority="1138" operator="equal">
      <formula>"Baja"</formula>
    </cfRule>
    <cfRule type="cellIs" dxfId="920" priority="1139" operator="equal">
      <formula>"Muy Baja"</formula>
    </cfRule>
  </conditionalFormatting>
  <conditionalFormatting sqref="O112">
    <cfRule type="cellIs" dxfId="919" priority="1130" operator="equal">
      <formula>"Catastrófico"</formula>
    </cfRule>
    <cfRule type="cellIs" dxfId="918" priority="1131" operator="equal">
      <formula>"Mayor"</formula>
    </cfRule>
    <cfRule type="cellIs" dxfId="917" priority="1132" operator="equal">
      <formula>"Moderado"</formula>
    </cfRule>
    <cfRule type="cellIs" dxfId="916" priority="1133" operator="equal">
      <formula>"Menor"</formula>
    </cfRule>
    <cfRule type="cellIs" dxfId="915" priority="1134" operator="equal">
      <formula>"Leve"</formula>
    </cfRule>
  </conditionalFormatting>
  <conditionalFormatting sqref="Q112">
    <cfRule type="cellIs" dxfId="914" priority="1126" operator="equal">
      <formula>"Extremo"</formula>
    </cfRule>
    <cfRule type="cellIs" dxfId="913" priority="1127" operator="equal">
      <formula>"Alto"</formula>
    </cfRule>
    <cfRule type="cellIs" dxfId="912" priority="1128" operator="equal">
      <formula>"Moderado"</formula>
    </cfRule>
    <cfRule type="cellIs" dxfId="911" priority="1129" operator="equal">
      <formula>"Bajo"</formula>
    </cfRule>
  </conditionalFormatting>
  <conditionalFormatting sqref="N112:N114">
    <cfRule type="containsText" dxfId="910" priority="1125" operator="containsText" text="❌">
      <formula>NOT(ISERROR(SEARCH("❌",N112)))</formula>
    </cfRule>
  </conditionalFormatting>
  <conditionalFormatting sqref="AB115">
    <cfRule type="cellIs" dxfId="909" priority="1120" operator="equal">
      <formula>"Muy Alta"</formula>
    </cfRule>
    <cfRule type="cellIs" dxfId="908" priority="1121" operator="equal">
      <formula>"Alta"</formula>
    </cfRule>
    <cfRule type="cellIs" dxfId="907" priority="1122" operator="equal">
      <formula>"Media"</formula>
    </cfRule>
    <cfRule type="cellIs" dxfId="906" priority="1123" operator="equal">
      <formula>"Baja"</formula>
    </cfRule>
    <cfRule type="cellIs" dxfId="905" priority="1124" operator="equal">
      <formula>"Muy Baja"</formula>
    </cfRule>
  </conditionalFormatting>
  <conditionalFormatting sqref="AD115">
    <cfRule type="cellIs" dxfId="904" priority="1115" operator="equal">
      <formula>"Catastrófico"</formula>
    </cfRule>
    <cfRule type="cellIs" dxfId="903" priority="1116" operator="equal">
      <formula>"Mayor"</formula>
    </cfRule>
    <cfRule type="cellIs" dxfId="902" priority="1117" operator="equal">
      <formula>"Moderado"</formula>
    </cfRule>
    <cfRule type="cellIs" dxfId="901" priority="1118" operator="equal">
      <formula>"Menor"</formula>
    </cfRule>
    <cfRule type="cellIs" dxfId="900" priority="1119" operator="equal">
      <formula>"Leve"</formula>
    </cfRule>
  </conditionalFormatting>
  <conditionalFormatting sqref="AF115">
    <cfRule type="cellIs" dxfId="899" priority="1111" operator="equal">
      <formula>"Extremo"</formula>
    </cfRule>
    <cfRule type="cellIs" dxfId="898" priority="1112" operator="equal">
      <formula>"Alto"</formula>
    </cfRule>
    <cfRule type="cellIs" dxfId="897" priority="1113" operator="equal">
      <formula>"Moderado"</formula>
    </cfRule>
    <cfRule type="cellIs" dxfId="896" priority="1114" operator="equal">
      <formula>"Bajo"</formula>
    </cfRule>
  </conditionalFormatting>
  <conditionalFormatting sqref="AB116">
    <cfRule type="cellIs" dxfId="895" priority="1106" operator="equal">
      <formula>"Muy Alta"</formula>
    </cfRule>
    <cfRule type="cellIs" dxfId="894" priority="1107" operator="equal">
      <formula>"Alta"</formula>
    </cfRule>
    <cfRule type="cellIs" dxfId="893" priority="1108" operator="equal">
      <formula>"Media"</formula>
    </cfRule>
    <cfRule type="cellIs" dxfId="892" priority="1109" operator="equal">
      <formula>"Baja"</formula>
    </cfRule>
    <cfRule type="cellIs" dxfId="891" priority="1110" operator="equal">
      <formula>"Muy Baja"</formula>
    </cfRule>
  </conditionalFormatting>
  <conditionalFormatting sqref="AD116">
    <cfRule type="cellIs" dxfId="890" priority="1101" operator="equal">
      <formula>"Catastrófico"</formula>
    </cfRule>
    <cfRule type="cellIs" dxfId="889" priority="1102" operator="equal">
      <formula>"Mayor"</formula>
    </cfRule>
    <cfRule type="cellIs" dxfId="888" priority="1103" operator="equal">
      <formula>"Moderado"</formula>
    </cfRule>
    <cfRule type="cellIs" dxfId="887" priority="1104" operator="equal">
      <formula>"Menor"</formula>
    </cfRule>
    <cfRule type="cellIs" dxfId="886" priority="1105" operator="equal">
      <formula>"Leve"</formula>
    </cfRule>
  </conditionalFormatting>
  <conditionalFormatting sqref="AF116">
    <cfRule type="cellIs" dxfId="885" priority="1097" operator="equal">
      <formula>"Extremo"</formula>
    </cfRule>
    <cfRule type="cellIs" dxfId="884" priority="1098" operator="equal">
      <formula>"Alto"</formula>
    </cfRule>
    <cfRule type="cellIs" dxfId="883" priority="1099" operator="equal">
      <formula>"Moderado"</formula>
    </cfRule>
    <cfRule type="cellIs" dxfId="882" priority="1100" operator="equal">
      <formula>"Bajo"</formula>
    </cfRule>
  </conditionalFormatting>
  <conditionalFormatting sqref="AB117:AB120">
    <cfRule type="cellIs" dxfId="881" priority="1092" operator="equal">
      <formula>"Muy Alta"</formula>
    </cfRule>
    <cfRule type="cellIs" dxfId="880" priority="1093" operator="equal">
      <formula>"Alta"</formula>
    </cfRule>
    <cfRule type="cellIs" dxfId="879" priority="1094" operator="equal">
      <formula>"Media"</formula>
    </cfRule>
    <cfRule type="cellIs" dxfId="878" priority="1095" operator="equal">
      <formula>"Baja"</formula>
    </cfRule>
    <cfRule type="cellIs" dxfId="877" priority="1096" operator="equal">
      <formula>"Muy Baja"</formula>
    </cfRule>
  </conditionalFormatting>
  <conditionalFormatting sqref="AD117:AD120">
    <cfRule type="cellIs" dxfId="876" priority="1087" operator="equal">
      <formula>"Catastrófico"</formula>
    </cfRule>
    <cfRule type="cellIs" dxfId="875" priority="1088" operator="equal">
      <formula>"Mayor"</formula>
    </cfRule>
    <cfRule type="cellIs" dxfId="874" priority="1089" operator="equal">
      <formula>"Moderado"</formula>
    </cfRule>
    <cfRule type="cellIs" dxfId="873" priority="1090" operator="equal">
      <formula>"Menor"</formula>
    </cfRule>
    <cfRule type="cellIs" dxfId="872" priority="1091" operator="equal">
      <formula>"Leve"</formula>
    </cfRule>
  </conditionalFormatting>
  <conditionalFormatting sqref="AF117:AF120">
    <cfRule type="cellIs" dxfId="871" priority="1083" operator="equal">
      <formula>"Extremo"</formula>
    </cfRule>
    <cfRule type="cellIs" dxfId="870" priority="1084" operator="equal">
      <formula>"Alto"</formula>
    </cfRule>
    <cfRule type="cellIs" dxfId="869" priority="1085" operator="equal">
      <formula>"Moderado"</formula>
    </cfRule>
    <cfRule type="cellIs" dxfId="868" priority="1086" operator="equal">
      <formula>"Bajo"</formula>
    </cfRule>
  </conditionalFormatting>
  <conditionalFormatting sqref="K115">
    <cfRule type="cellIs" dxfId="867" priority="1078" operator="equal">
      <formula>"Muy Alta"</formula>
    </cfRule>
    <cfRule type="cellIs" dxfId="866" priority="1079" operator="equal">
      <formula>"Alta"</formula>
    </cfRule>
    <cfRule type="cellIs" dxfId="865" priority="1080" operator="equal">
      <formula>"Media"</formula>
    </cfRule>
    <cfRule type="cellIs" dxfId="864" priority="1081" operator="equal">
      <formula>"Baja"</formula>
    </cfRule>
    <cfRule type="cellIs" dxfId="863" priority="1082" operator="equal">
      <formula>"Muy Baja"</formula>
    </cfRule>
  </conditionalFormatting>
  <conditionalFormatting sqref="O115">
    <cfRule type="cellIs" dxfId="862" priority="1073" operator="equal">
      <formula>"Catastrófico"</formula>
    </cfRule>
    <cfRule type="cellIs" dxfId="861" priority="1074" operator="equal">
      <formula>"Mayor"</formula>
    </cfRule>
    <cfRule type="cellIs" dxfId="860" priority="1075" operator="equal">
      <formula>"Moderado"</formula>
    </cfRule>
    <cfRule type="cellIs" dxfId="859" priority="1076" operator="equal">
      <formula>"Menor"</formula>
    </cfRule>
    <cfRule type="cellIs" dxfId="858" priority="1077" operator="equal">
      <formula>"Leve"</formula>
    </cfRule>
  </conditionalFormatting>
  <conditionalFormatting sqref="Q115">
    <cfRule type="cellIs" dxfId="857" priority="1069" operator="equal">
      <formula>"Extremo"</formula>
    </cfRule>
    <cfRule type="cellIs" dxfId="856" priority="1070" operator="equal">
      <formula>"Alto"</formula>
    </cfRule>
    <cfRule type="cellIs" dxfId="855" priority="1071" operator="equal">
      <formula>"Moderado"</formula>
    </cfRule>
    <cfRule type="cellIs" dxfId="854" priority="1072" operator="equal">
      <formula>"Bajo"</formula>
    </cfRule>
  </conditionalFormatting>
  <conditionalFormatting sqref="N115:N120">
    <cfRule type="containsText" dxfId="853" priority="1068" operator="containsText" text="❌">
      <formula>NOT(ISERROR(SEARCH("❌",N115)))</formula>
    </cfRule>
  </conditionalFormatting>
  <conditionalFormatting sqref="AB121">
    <cfRule type="cellIs" dxfId="852" priority="1063" operator="equal">
      <formula>"Muy Alta"</formula>
    </cfRule>
    <cfRule type="cellIs" dxfId="851" priority="1064" operator="equal">
      <formula>"Alta"</formula>
    </cfRule>
    <cfRule type="cellIs" dxfId="850" priority="1065" operator="equal">
      <formula>"Media"</formula>
    </cfRule>
    <cfRule type="cellIs" dxfId="849" priority="1066" operator="equal">
      <formula>"Baja"</formula>
    </cfRule>
    <cfRule type="cellIs" dxfId="848" priority="1067" operator="equal">
      <formula>"Muy Baja"</formula>
    </cfRule>
  </conditionalFormatting>
  <conditionalFormatting sqref="AD121">
    <cfRule type="cellIs" dxfId="847" priority="1058" operator="equal">
      <formula>"Catastrófico"</formula>
    </cfRule>
    <cfRule type="cellIs" dxfId="846" priority="1059" operator="equal">
      <formula>"Mayor"</formula>
    </cfRule>
    <cfRule type="cellIs" dxfId="845" priority="1060" operator="equal">
      <formula>"Moderado"</formula>
    </cfRule>
    <cfRule type="cellIs" dxfId="844" priority="1061" operator="equal">
      <formula>"Menor"</formula>
    </cfRule>
    <cfRule type="cellIs" dxfId="843" priority="1062" operator="equal">
      <formula>"Leve"</formula>
    </cfRule>
  </conditionalFormatting>
  <conditionalFormatting sqref="AF121">
    <cfRule type="cellIs" dxfId="842" priority="1054" operator="equal">
      <formula>"Extremo"</formula>
    </cfRule>
    <cfRule type="cellIs" dxfId="841" priority="1055" operator="equal">
      <formula>"Alto"</formula>
    </cfRule>
    <cfRule type="cellIs" dxfId="840" priority="1056" operator="equal">
      <formula>"Moderado"</formula>
    </cfRule>
    <cfRule type="cellIs" dxfId="839" priority="1057" operator="equal">
      <formula>"Bajo"</formula>
    </cfRule>
  </conditionalFormatting>
  <conditionalFormatting sqref="AB122">
    <cfRule type="cellIs" dxfId="838" priority="1049" operator="equal">
      <formula>"Muy Alta"</formula>
    </cfRule>
    <cfRule type="cellIs" dxfId="837" priority="1050" operator="equal">
      <formula>"Alta"</formula>
    </cfRule>
    <cfRule type="cellIs" dxfId="836" priority="1051" operator="equal">
      <formula>"Media"</formula>
    </cfRule>
    <cfRule type="cellIs" dxfId="835" priority="1052" operator="equal">
      <formula>"Baja"</formula>
    </cfRule>
    <cfRule type="cellIs" dxfId="834" priority="1053" operator="equal">
      <formula>"Muy Baja"</formula>
    </cfRule>
  </conditionalFormatting>
  <conditionalFormatting sqref="AD122">
    <cfRule type="cellIs" dxfId="833" priority="1044" operator="equal">
      <formula>"Catastrófico"</formula>
    </cfRule>
    <cfRule type="cellIs" dxfId="832" priority="1045" operator="equal">
      <formula>"Mayor"</formula>
    </cfRule>
    <cfRule type="cellIs" dxfId="831" priority="1046" operator="equal">
      <formula>"Moderado"</formula>
    </cfRule>
    <cfRule type="cellIs" dxfId="830" priority="1047" operator="equal">
      <formula>"Menor"</formula>
    </cfRule>
    <cfRule type="cellIs" dxfId="829" priority="1048" operator="equal">
      <formula>"Leve"</formula>
    </cfRule>
  </conditionalFormatting>
  <conditionalFormatting sqref="AF122">
    <cfRule type="cellIs" dxfId="828" priority="1040" operator="equal">
      <formula>"Extremo"</formula>
    </cfRule>
    <cfRule type="cellIs" dxfId="827" priority="1041" operator="equal">
      <formula>"Alto"</formula>
    </cfRule>
    <cfRule type="cellIs" dxfId="826" priority="1042" operator="equal">
      <formula>"Moderado"</formula>
    </cfRule>
    <cfRule type="cellIs" dxfId="825" priority="1043" operator="equal">
      <formula>"Bajo"</formula>
    </cfRule>
  </conditionalFormatting>
  <conditionalFormatting sqref="AB123">
    <cfRule type="cellIs" dxfId="824" priority="1035" operator="equal">
      <formula>"Muy Alta"</formula>
    </cfRule>
    <cfRule type="cellIs" dxfId="823" priority="1036" operator="equal">
      <formula>"Alta"</formula>
    </cfRule>
    <cfRule type="cellIs" dxfId="822" priority="1037" operator="equal">
      <formula>"Media"</formula>
    </cfRule>
    <cfRule type="cellIs" dxfId="821" priority="1038" operator="equal">
      <formula>"Baja"</formula>
    </cfRule>
    <cfRule type="cellIs" dxfId="820" priority="1039" operator="equal">
      <formula>"Muy Baja"</formula>
    </cfRule>
  </conditionalFormatting>
  <conditionalFormatting sqref="AD123">
    <cfRule type="cellIs" dxfId="819" priority="1030" operator="equal">
      <formula>"Catastrófico"</formula>
    </cfRule>
    <cfRule type="cellIs" dxfId="818" priority="1031" operator="equal">
      <formula>"Mayor"</formula>
    </cfRule>
    <cfRule type="cellIs" dxfId="817" priority="1032" operator="equal">
      <formula>"Moderado"</formula>
    </cfRule>
    <cfRule type="cellIs" dxfId="816" priority="1033" operator="equal">
      <formula>"Menor"</formula>
    </cfRule>
    <cfRule type="cellIs" dxfId="815" priority="1034" operator="equal">
      <formula>"Leve"</formula>
    </cfRule>
  </conditionalFormatting>
  <conditionalFormatting sqref="AF123">
    <cfRule type="cellIs" dxfId="814" priority="1026" operator="equal">
      <formula>"Extremo"</formula>
    </cfRule>
    <cfRule type="cellIs" dxfId="813" priority="1027" operator="equal">
      <formula>"Alto"</formula>
    </cfRule>
    <cfRule type="cellIs" dxfId="812" priority="1028" operator="equal">
      <formula>"Moderado"</formula>
    </cfRule>
    <cfRule type="cellIs" dxfId="811" priority="1029" operator="equal">
      <formula>"Bajo"</formula>
    </cfRule>
  </conditionalFormatting>
  <conditionalFormatting sqref="K121">
    <cfRule type="cellIs" dxfId="810" priority="1021" operator="equal">
      <formula>"Muy Alta"</formula>
    </cfRule>
    <cfRule type="cellIs" dxfId="809" priority="1022" operator="equal">
      <formula>"Alta"</formula>
    </cfRule>
    <cfRule type="cellIs" dxfId="808" priority="1023" operator="equal">
      <formula>"Media"</formula>
    </cfRule>
    <cfRule type="cellIs" dxfId="807" priority="1024" operator="equal">
      <formula>"Baja"</formula>
    </cfRule>
    <cfRule type="cellIs" dxfId="806" priority="1025" operator="equal">
      <formula>"Muy Baja"</formula>
    </cfRule>
  </conditionalFormatting>
  <conditionalFormatting sqref="O121">
    <cfRule type="cellIs" dxfId="805" priority="1016" operator="equal">
      <formula>"Catastrófico"</formula>
    </cfRule>
    <cfRule type="cellIs" dxfId="804" priority="1017" operator="equal">
      <formula>"Mayor"</formula>
    </cfRule>
    <cfRule type="cellIs" dxfId="803" priority="1018" operator="equal">
      <formula>"Moderado"</formula>
    </cfRule>
    <cfRule type="cellIs" dxfId="802" priority="1019" operator="equal">
      <formula>"Menor"</formula>
    </cfRule>
    <cfRule type="cellIs" dxfId="801" priority="1020" operator="equal">
      <formula>"Leve"</formula>
    </cfRule>
  </conditionalFormatting>
  <conditionalFormatting sqref="Q121">
    <cfRule type="cellIs" dxfId="800" priority="1012" operator="equal">
      <formula>"Extremo"</formula>
    </cfRule>
    <cfRule type="cellIs" dxfId="799" priority="1013" operator="equal">
      <formula>"Alto"</formula>
    </cfRule>
    <cfRule type="cellIs" dxfId="798" priority="1014" operator="equal">
      <formula>"Moderado"</formula>
    </cfRule>
    <cfRule type="cellIs" dxfId="797" priority="1015" operator="equal">
      <formula>"Bajo"</formula>
    </cfRule>
  </conditionalFormatting>
  <conditionalFormatting sqref="N121:N123">
    <cfRule type="containsText" dxfId="796" priority="1011" operator="containsText" text="❌">
      <formula>NOT(ISERROR(SEARCH("❌",N121)))</formula>
    </cfRule>
  </conditionalFormatting>
  <conditionalFormatting sqref="AB121:AB123">
    <cfRule type="cellIs" dxfId="795" priority="1006" operator="equal">
      <formula>"Muy Alta"</formula>
    </cfRule>
    <cfRule type="cellIs" dxfId="794" priority="1007" operator="equal">
      <formula>"Alta"</formula>
    </cfRule>
    <cfRule type="cellIs" dxfId="793" priority="1008" operator="equal">
      <formula>"Media"</formula>
    </cfRule>
    <cfRule type="cellIs" dxfId="792" priority="1009" operator="equal">
      <formula>"Baja"</formula>
    </cfRule>
    <cfRule type="cellIs" dxfId="791" priority="1010" operator="equal">
      <formula>"Muy Baja"</formula>
    </cfRule>
  </conditionalFormatting>
  <conditionalFormatting sqref="AD121:AD123">
    <cfRule type="cellIs" dxfId="790" priority="1001" operator="equal">
      <formula>"Catastrófico"</formula>
    </cfRule>
    <cfRule type="cellIs" dxfId="789" priority="1002" operator="equal">
      <formula>"Mayor"</formula>
    </cfRule>
    <cfRule type="cellIs" dxfId="788" priority="1003" operator="equal">
      <formula>"Moderado"</formula>
    </cfRule>
    <cfRule type="cellIs" dxfId="787" priority="1004" operator="equal">
      <formula>"Menor"</formula>
    </cfRule>
    <cfRule type="cellIs" dxfId="786" priority="1005" operator="equal">
      <formula>"Leve"</formula>
    </cfRule>
  </conditionalFormatting>
  <conditionalFormatting sqref="AF121:AF123">
    <cfRule type="cellIs" dxfId="785" priority="997" operator="equal">
      <formula>"Extremo"</formula>
    </cfRule>
    <cfRule type="cellIs" dxfId="784" priority="998" operator="equal">
      <formula>"Alto"</formula>
    </cfRule>
    <cfRule type="cellIs" dxfId="783" priority="999" operator="equal">
      <formula>"Moderado"</formula>
    </cfRule>
    <cfRule type="cellIs" dxfId="782" priority="1000" operator="equal">
      <formula>"Bajo"</formula>
    </cfRule>
  </conditionalFormatting>
  <conditionalFormatting sqref="N121:N123">
    <cfRule type="containsText" dxfId="781" priority="996" operator="containsText" text="❌">
      <formula>NOT(ISERROR(SEARCH("❌",N121)))</formula>
    </cfRule>
  </conditionalFormatting>
  <conditionalFormatting sqref="AB124">
    <cfRule type="cellIs" dxfId="780" priority="991" operator="equal">
      <formula>"Muy Alta"</formula>
    </cfRule>
    <cfRule type="cellIs" dxfId="779" priority="992" operator="equal">
      <formula>"Alta"</formula>
    </cfRule>
    <cfRule type="cellIs" dxfId="778" priority="993" operator="equal">
      <formula>"Media"</formula>
    </cfRule>
    <cfRule type="cellIs" dxfId="777" priority="994" operator="equal">
      <formula>"Baja"</formula>
    </cfRule>
    <cfRule type="cellIs" dxfId="776" priority="995" operator="equal">
      <formula>"Muy Baja"</formula>
    </cfRule>
  </conditionalFormatting>
  <conditionalFormatting sqref="AD124">
    <cfRule type="cellIs" dxfId="775" priority="986" operator="equal">
      <formula>"Catastrófico"</formula>
    </cfRule>
    <cfRule type="cellIs" dxfId="774" priority="987" operator="equal">
      <formula>"Mayor"</formula>
    </cfRule>
    <cfRule type="cellIs" dxfId="773" priority="988" operator="equal">
      <formula>"Moderado"</formula>
    </cfRule>
    <cfRule type="cellIs" dxfId="772" priority="989" operator="equal">
      <formula>"Menor"</formula>
    </cfRule>
    <cfRule type="cellIs" dxfId="771" priority="990" operator="equal">
      <formula>"Leve"</formula>
    </cfRule>
  </conditionalFormatting>
  <conditionalFormatting sqref="AF124">
    <cfRule type="cellIs" dxfId="770" priority="982" operator="equal">
      <formula>"Extremo"</formula>
    </cfRule>
    <cfRule type="cellIs" dxfId="769" priority="983" operator="equal">
      <formula>"Alto"</formula>
    </cfRule>
    <cfRule type="cellIs" dxfId="768" priority="984" operator="equal">
      <formula>"Moderado"</formula>
    </cfRule>
    <cfRule type="cellIs" dxfId="767" priority="985" operator="equal">
      <formula>"Bajo"</formula>
    </cfRule>
  </conditionalFormatting>
  <conditionalFormatting sqref="AB125">
    <cfRule type="cellIs" dxfId="766" priority="977" operator="equal">
      <formula>"Muy Alta"</formula>
    </cfRule>
    <cfRule type="cellIs" dxfId="765" priority="978" operator="equal">
      <formula>"Alta"</formula>
    </cfRule>
    <cfRule type="cellIs" dxfId="764" priority="979" operator="equal">
      <formula>"Media"</formula>
    </cfRule>
    <cfRule type="cellIs" dxfId="763" priority="980" operator="equal">
      <formula>"Baja"</formula>
    </cfRule>
    <cfRule type="cellIs" dxfId="762" priority="981" operator="equal">
      <formula>"Muy Baja"</formula>
    </cfRule>
  </conditionalFormatting>
  <conditionalFormatting sqref="AD125">
    <cfRule type="cellIs" dxfId="761" priority="972" operator="equal">
      <formula>"Catastrófico"</formula>
    </cfRule>
    <cfRule type="cellIs" dxfId="760" priority="973" operator="equal">
      <formula>"Mayor"</formula>
    </cfRule>
    <cfRule type="cellIs" dxfId="759" priority="974" operator="equal">
      <formula>"Moderado"</formula>
    </cfRule>
    <cfRule type="cellIs" dxfId="758" priority="975" operator="equal">
      <formula>"Menor"</formula>
    </cfRule>
    <cfRule type="cellIs" dxfId="757" priority="976" operator="equal">
      <formula>"Leve"</formula>
    </cfRule>
  </conditionalFormatting>
  <conditionalFormatting sqref="AF125">
    <cfRule type="cellIs" dxfId="756" priority="968" operator="equal">
      <formula>"Extremo"</formula>
    </cfRule>
    <cfRule type="cellIs" dxfId="755" priority="969" operator="equal">
      <formula>"Alto"</formula>
    </cfRule>
    <cfRule type="cellIs" dxfId="754" priority="970" operator="equal">
      <formula>"Moderado"</formula>
    </cfRule>
    <cfRule type="cellIs" dxfId="753" priority="971" operator="equal">
      <formula>"Bajo"</formula>
    </cfRule>
  </conditionalFormatting>
  <conditionalFormatting sqref="AB126">
    <cfRule type="cellIs" dxfId="752" priority="963" operator="equal">
      <formula>"Muy Alta"</formula>
    </cfRule>
    <cfRule type="cellIs" dxfId="751" priority="964" operator="equal">
      <formula>"Alta"</formula>
    </cfRule>
    <cfRule type="cellIs" dxfId="750" priority="965" operator="equal">
      <formula>"Media"</formula>
    </cfRule>
    <cfRule type="cellIs" dxfId="749" priority="966" operator="equal">
      <formula>"Baja"</formula>
    </cfRule>
    <cfRule type="cellIs" dxfId="748" priority="967" operator="equal">
      <formula>"Muy Baja"</formula>
    </cfRule>
  </conditionalFormatting>
  <conditionalFormatting sqref="AD126">
    <cfRule type="cellIs" dxfId="747" priority="958" operator="equal">
      <formula>"Catastrófico"</formula>
    </cfRule>
    <cfRule type="cellIs" dxfId="746" priority="959" operator="equal">
      <formula>"Mayor"</formula>
    </cfRule>
    <cfRule type="cellIs" dxfId="745" priority="960" operator="equal">
      <formula>"Moderado"</formula>
    </cfRule>
    <cfRule type="cellIs" dxfId="744" priority="961" operator="equal">
      <formula>"Menor"</formula>
    </cfRule>
    <cfRule type="cellIs" dxfId="743" priority="962" operator="equal">
      <formula>"Leve"</formula>
    </cfRule>
  </conditionalFormatting>
  <conditionalFormatting sqref="AF126">
    <cfRule type="cellIs" dxfId="742" priority="954" operator="equal">
      <formula>"Extremo"</formula>
    </cfRule>
    <cfRule type="cellIs" dxfId="741" priority="955" operator="equal">
      <formula>"Alto"</formula>
    </cfRule>
    <cfRule type="cellIs" dxfId="740" priority="956" operator="equal">
      <formula>"Moderado"</formula>
    </cfRule>
    <cfRule type="cellIs" dxfId="739" priority="957" operator="equal">
      <formula>"Bajo"</formula>
    </cfRule>
  </conditionalFormatting>
  <conditionalFormatting sqref="K124">
    <cfRule type="cellIs" dxfId="738" priority="949" operator="equal">
      <formula>"Muy Alta"</formula>
    </cfRule>
    <cfRule type="cellIs" dxfId="737" priority="950" operator="equal">
      <formula>"Alta"</formula>
    </cfRule>
    <cfRule type="cellIs" dxfId="736" priority="951" operator="equal">
      <formula>"Media"</formula>
    </cfRule>
    <cfRule type="cellIs" dxfId="735" priority="952" operator="equal">
      <formula>"Baja"</formula>
    </cfRule>
    <cfRule type="cellIs" dxfId="734" priority="953" operator="equal">
      <formula>"Muy Baja"</formula>
    </cfRule>
  </conditionalFormatting>
  <conditionalFormatting sqref="O124">
    <cfRule type="cellIs" dxfId="733" priority="944" operator="equal">
      <formula>"Catastrófico"</formula>
    </cfRule>
    <cfRule type="cellIs" dxfId="732" priority="945" operator="equal">
      <formula>"Mayor"</formula>
    </cfRule>
    <cfRule type="cellIs" dxfId="731" priority="946" operator="equal">
      <formula>"Moderado"</formula>
    </cfRule>
    <cfRule type="cellIs" dxfId="730" priority="947" operator="equal">
      <formula>"Menor"</formula>
    </cfRule>
    <cfRule type="cellIs" dxfId="729" priority="948" operator="equal">
      <formula>"Leve"</formula>
    </cfRule>
  </conditionalFormatting>
  <conditionalFormatting sqref="Q124">
    <cfRule type="cellIs" dxfId="728" priority="940" operator="equal">
      <formula>"Extremo"</formula>
    </cfRule>
    <cfRule type="cellIs" dxfId="727" priority="941" operator="equal">
      <formula>"Alto"</formula>
    </cfRule>
    <cfRule type="cellIs" dxfId="726" priority="942" operator="equal">
      <formula>"Moderado"</formula>
    </cfRule>
    <cfRule type="cellIs" dxfId="725" priority="943" operator="equal">
      <formula>"Bajo"</formula>
    </cfRule>
  </conditionalFormatting>
  <conditionalFormatting sqref="N124:N126">
    <cfRule type="containsText" dxfId="724" priority="939" operator="containsText" text="❌">
      <formula>NOT(ISERROR(SEARCH("❌",N124)))</formula>
    </cfRule>
  </conditionalFormatting>
  <conditionalFormatting sqref="AB124:AB126">
    <cfRule type="cellIs" dxfId="723" priority="934" operator="equal">
      <formula>"Muy Alta"</formula>
    </cfRule>
    <cfRule type="cellIs" dxfId="722" priority="935" operator="equal">
      <formula>"Alta"</formula>
    </cfRule>
    <cfRule type="cellIs" dxfId="721" priority="936" operator="equal">
      <formula>"Media"</formula>
    </cfRule>
    <cfRule type="cellIs" dxfId="720" priority="937" operator="equal">
      <formula>"Baja"</formula>
    </cfRule>
    <cfRule type="cellIs" dxfId="719" priority="938" operator="equal">
      <formula>"Muy Baja"</formula>
    </cfRule>
  </conditionalFormatting>
  <conditionalFormatting sqref="AD124:AD126">
    <cfRule type="cellIs" dxfId="718" priority="929" operator="equal">
      <formula>"Catastrófico"</formula>
    </cfRule>
    <cfRule type="cellIs" dxfId="717" priority="930" operator="equal">
      <formula>"Mayor"</formula>
    </cfRule>
    <cfRule type="cellIs" dxfId="716" priority="931" operator="equal">
      <formula>"Moderado"</formula>
    </cfRule>
    <cfRule type="cellIs" dxfId="715" priority="932" operator="equal">
      <formula>"Menor"</formula>
    </cfRule>
    <cfRule type="cellIs" dxfId="714" priority="933" operator="equal">
      <formula>"Leve"</formula>
    </cfRule>
  </conditionalFormatting>
  <conditionalFormatting sqref="AF124:AF126">
    <cfRule type="cellIs" dxfId="713" priority="925" operator="equal">
      <formula>"Extremo"</formula>
    </cfRule>
    <cfRule type="cellIs" dxfId="712" priority="926" operator="equal">
      <formula>"Alto"</formula>
    </cfRule>
    <cfRule type="cellIs" dxfId="711" priority="927" operator="equal">
      <formula>"Moderado"</formula>
    </cfRule>
    <cfRule type="cellIs" dxfId="710" priority="928" operator="equal">
      <formula>"Bajo"</formula>
    </cfRule>
  </conditionalFormatting>
  <conditionalFormatting sqref="N124:N126">
    <cfRule type="containsText" dxfId="709" priority="924" operator="containsText" text="❌">
      <formula>NOT(ISERROR(SEARCH("❌",N124)))</formula>
    </cfRule>
  </conditionalFormatting>
  <conditionalFormatting sqref="AB127">
    <cfRule type="cellIs" dxfId="708" priority="919" operator="equal">
      <formula>"Muy Alta"</formula>
    </cfRule>
    <cfRule type="cellIs" dxfId="707" priority="920" operator="equal">
      <formula>"Alta"</formula>
    </cfRule>
    <cfRule type="cellIs" dxfId="706" priority="921" operator="equal">
      <formula>"Media"</formula>
    </cfRule>
    <cfRule type="cellIs" dxfId="705" priority="922" operator="equal">
      <formula>"Baja"</formula>
    </cfRule>
    <cfRule type="cellIs" dxfId="704" priority="923" operator="equal">
      <formula>"Muy Baja"</formula>
    </cfRule>
  </conditionalFormatting>
  <conditionalFormatting sqref="AD127">
    <cfRule type="cellIs" dxfId="703" priority="914" operator="equal">
      <formula>"Catastrófico"</formula>
    </cfRule>
    <cfRule type="cellIs" dxfId="702" priority="915" operator="equal">
      <formula>"Mayor"</formula>
    </cfRule>
    <cfRule type="cellIs" dxfId="701" priority="916" operator="equal">
      <formula>"Moderado"</formula>
    </cfRule>
    <cfRule type="cellIs" dxfId="700" priority="917" operator="equal">
      <formula>"Menor"</formula>
    </cfRule>
    <cfRule type="cellIs" dxfId="699" priority="918" operator="equal">
      <formula>"Leve"</formula>
    </cfRule>
  </conditionalFormatting>
  <conditionalFormatting sqref="AF127">
    <cfRule type="cellIs" dxfId="698" priority="910" operator="equal">
      <formula>"Extremo"</formula>
    </cfRule>
    <cfRule type="cellIs" dxfId="697" priority="911" operator="equal">
      <formula>"Alto"</formula>
    </cfRule>
    <cfRule type="cellIs" dxfId="696" priority="912" operator="equal">
      <formula>"Moderado"</formula>
    </cfRule>
    <cfRule type="cellIs" dxfId="695" priority="913" operator="equal">
      <formula>"Bajo"</formula>
    </cfRule>
  </conditionalFormatting>
  <conditionalFormatting sqref="AB128">
    <cfRule type="cellIs" dxfId="694" priority="905" operator="equal">
      <formula>"Muy Alta"</formula>
    </cfRule>
    <cfRule type="cellIs" dxfId="693" priority="906" operator="equal">
      <formula>"Alta"</formula>
    </cfRule>
    <cfRule type="cellIs" dxfId="692" priority="907" operator="equal">
      <formula>"Media"</formula>
    </cfRule>
    <cfRule type="cellIs" dxfId="691" priority="908" operator="equal">
      <formula>"Baja"</formula>
    </cfRule>
    <cfRule type="cellIs" dxfId="690" priority="909" operator="equal">
      <formula>"Muy Baja"</formula>
    </cfRule>
  </conditionalFormatting>
  <conditionalFormatting sqref="AD128">
    <cfRule type="cellIs" dxfId="689" priority="900" operator="equal">
      <formula>"Catastrófico"</formula>
    </cfRule>
    <cfRule type="cellIs" dxfId="688" priority="901" operator="equal">
      <formula>"Mayor"</formula>
    </cfRule>
    <cfRule type="cellIs" dxfId="687" priority="902" operator="equal">
      <formula>"Moderado"</formula>
    </cfRule>
    <cfRule type="cellIs" dxfId="686" priority="903" operator="equal">
      <formula>"Menor"</formula>
    </cfRule>
    <cfRule type="cellIs" dxfId="685" priority="904" operator="equal">
      <formula>"Leve"</formula>
    </cfRule>
  </conditionalFormatting>
  <conditionalFormatting sqref="AF128">
    <cfRule type="cellIs" dxfId="684" priority="896" operator="equal">
      <formula>"Extremo"</formula>
    </cfRule>
    <cfRule type="cellIs" dxfId="683" priority="897" operator="equal">
      <formula>"Alto"</formula>
    </cfRule>
    <cfRule type="cellIs" dxfId="682" priority="898" operator="equal">
      <formula>"Moderado"</formula>
    </cfRule>
    <cfRule type="cellIs" dxfId="681" priority="899" operator="equal">
      <formula>"Bajo"</formula>
    </cfRule>
  </conditionalFormatting>
  <conditionalFormatting sqref="AB129">
    <cfRule type="cellIs" dxfId="680" priority="891" operator="equal">
      <formula>"Muy Alta"</formula>
    </cfRule>
    <cfRule type="cellIs" dxfId="679" priority="892" operator="equal">
      <formula>"Alta"</formula>
    </cfRule>
    <cfRule type="cellIs" dxfId="678" priority="893" operator="equal">
      <formula>"Media"</formula>
    </cfRule>
    <cfRule type="cellIs" dxfId="677" priority="894" operator="equal">
      <formula>"Baja"</formula>
    </cfRule>
    <cfRule type="cellIs" dxfId="676" priority="895" operator="equal">
      <formula>"Muy Baja"</formula>
    </cfRule>
  </conditionalFormatting>
  <conditionalFormatting sqref="AD129">
    <cfRule type="cellIs" dxfId="675" priority="886" operator="equal">
      <formula>"Catastrófico"</formula>
    </cfRule>
    <cfRule type="cellIs" dxfId="674" priority="887" operator="equal">
      <formula>"Mayor"</formula>
    </cfRule>
    <cfRule type="cellIs" dxfId="673" priority="888" operator="equal">
      <formula>"Moderado"</formula>
    </cfRule>
    <cfRule type="cellIs" dxfId="672" priority="889" operator="equal">
      <formula>"Menor"</formula>
    </cfRule>
    <cfRule type="cellIs" dxfId="671" priority="890" operator="equal">
      <formula>"Leve"</formula>
    </cfRule>
  </conditionalFormatting>
  <conditionalFormatting sqref="AF129">
    <cfRule type="cellIs" dxfId="670" priority="882" operator="equal">
      <formula>"Extremo"</formula>
    </cfRule>
    <cfRule type="cellIs" dxfId="669" priority="883" operator="equal">
      <formula>"Alto"</formula>
    </cfRule>
    <cfRule type="cellIs" dxfId="668" priority="884" operator="equal">
      <formula>"Moderado"</formula>
    </cfRule>
    <cfRule type="cellIs" dxfId="667" priority="885" operator="equal">
      <formula>"Bajo"</formula>
    </cfRule>
  </conditionalFormatting>
  <conditionalFormatting sqref="K127">
    <cfRule type="cellIs" dxfId="666" priority="877" operator="equal">
      <formula>"Muy Alta"</formula>
    </cfRule>
    <cfRule type="cellIs" dxfId="665" priority="878" operator="equal">
      <formula>"Alta"</formula>
    </cfRule>
    <cfRule type="cellIs" dxfId="664" priority="879" operator="equal">
      <formula>"Media"</formula>
    </cfRule>
    <cfRule type="cellIs" dxfId="663" priority="880" operator="equal">
      <formula>"Baja"</formula>
    </cfRule>
    <cfRule type="cellIs" dxfId="662" priority="881" operator="equal">
      <formula>"Muy Baja"</formula>
    </cfRule>
  </conditionalFormatting>
  <conditionalFormatting sqref="O127">
    <cfRule type="cellIs" dxfId="661" priority="872" operator="equal">
      <formula>"Catastrófico"</formula>
    </cfRule>
    <cfRule type="cellIs" dxfId="660" priority="873" operator="equal">
      <formula>"Mayor"</formula>
    </cfRule>
    <cfRule type="cellIs" dxfId="659" priority="874" operator="equal">
      <formula>"Moderado"</formula>
    </cfRule>
    <cfRule type="cellIs" dxfId="658" priority="875" operator="equal">
      <formula>"Menor"</formula>
    </cfRule>
    <cfRule type="cellIs" dxfId="657" priority="876" operator="equal">
      <formula>"Leve"</formula>
    </cfRule>
  </conditionalFormatting>
  <conditionalFormatting sqref="Q127">
    <cfRule type="cellIs" dxfId="656" priority="868" operator="equal">
      <formula>"Extremo"</formula>
    </cfRule>
    <cfRule type="cellIs" dxfId="655" priority="869" operator="equal">
      <formula>"Alto"</formula>
    </cfRule>
    <cfRule type="cellIs" dxfId="654" priority="870" operator="equal">
      <formula>"Moderado"</formula>
    </cfRule>
    <cfRule type="cellIs" dxfId="653" priority="871" operator="equal">
      <formula>"Bajo"</formula>
    </cfRule>
  </conditionalFormatting>
  <conditionalFormatting sqref="N127:N129">
    <cfRule type="containsText" dxfId="652" priority="867" operator="containsText" text="❌">
      <formula>NOT(ISERROR(SEARCH("❌",N127)))</formula>
    </cfRule>
  </conditionalFormatting>
  <conditionalFormatting sqref="AB127:AB129">
    <cfRule type="cellIs" dxfId="651" priority="862" operator="equal">
      <formula>"Muy Alta"</formula>
    </cfRule>
    <cfRule type="cellIs" dxfId="650" priority="863" operator="equal">
      <formula>"Alta"</formula>
    </cfRule>
    <cfRule type="cellIs" dxfId="649" priority="864" operator="equal">
      <formula>"Media"</formula>
    </cfRule>
    <cfRule type="cellIs" dxfId="648" priority="865" operator="equal">
      <formula>"Baja"</formula>
    </cfRule>
    <cfRule type="cellIs" dxfId="647" priority="866" operator="equal">
      <formula>"Muy Baja"</formula>
    </cfRule>
  </conditionalFormatting>
  <conditionalFormatting sqref="AD127:AD129">
    <cfRule type="cellIs" dxfId="646" priority="857" operator="equal">
      <formula>"Catastrófico"</formula>
    </cfRule>
    <cfRule type="cellIs" dxfId="645" priority="858" operator="equal">
      <formula>"Mayor"</formula>
    </cfRule>
    <cfRule type="cellIs" dxfId="644" priority="859" operator="equal">
      <formula>"Moderado"</formula>
    </cfRule>
    <cfRule type="cellIs" dxfId="643" priority="860" operator="equal">
      <formula>"Menor"</formula>
    </cfRule>
    <cfRule type="cellIs" dxfId="642" priority="861" operator="equal">
      <formula>"Leve"</formula>
    </cfRule>
  </conditionalFormatting>
  <conditionalFormatting sqref="AF127:AF129">
    <cfRule type="cellIs" dxfId="641" priority="853" operator="equal">
      <formula>"Extremo"</formula>
    </cfRule>
    <cfRule type="cellIs" dxfId="640" priority="854" operator="equal">
      <formula>"Alto"</formula>
    </cfRule>
    <cfRule type="cellIs" dxfId="639" priority="855" operator="equal">
      <formula>"Moderado"</formula>
    </cfRule>
    <cfRule type="cellIs" dxfId="638" priority="856" operator="equal">
      <formula>"Bajo"</formula>
    </cfRule>
  </conditionalFormatting>
  <conditionalFormatting sqref="N127:N129">
    <cfRule type="containsText" dxfId="637" priority="852" operator="containsText" text="❌">
      <formula>NOT(ISERROR(SEARCH("❌",N127)))</formula>
    </cfRule>
  </conditionalFormatting>
  <conditionalFormatting sqref="AB130">
    <cfRule type="cellIs" dxfId="636" priority="847" operator="equal">
      <formula>"Muy Alta"</formula>
    </cfRule>
    <cfRule type="cellIs" dxfId="635" priority="848" operator="equal">
      <formula>"Alta"</formula>
    </cfRule>
    <cfRule type="cellIs" dxfId="634" priority="849" operator="equal">
      <formula>"Media"</formula>
    </cfRule>
    <cfRule type="cellIs" dxfId="633" priority="850" operator="equal">
      <formula>"Baja"</formula>
    </cfRule>
    <cfRule type="cellIs" dxfId="632" priority="851" operator="equal">
      <formula>"Muy Baja"</formula>
    </cfRule>
  </conditionalFormatting>
  <conditionalFormatting sqref="AD130">
    <cfRule type="cellIs" dxfId="631" priority="842" operator="equal">
      <formula>"Catastrófico"</formula>
    </cfRule>
    <cfRule type="cellIs" dxfId="630" priority="843" operator="equal">
      <formula>"Mayor"</formula>
    </cfRule>
    <cfRule type="cellIs" dxfId="629" priority="844" operator="equal">
      <formula>"Moderado"</formula>
    </cfRule>
    <cfRule type="cellIs" dxfId="628" priority="845" operator="equal">
      <formula>"Menor"</formula>
    </cfRule>
    <cfRule type="cellIs" dxfId="627" priority="846" operator="equal">
      <formula>"Leve"</formula>
    </cfRule>
  </conditionalFormatting>
  <conditionalFormatting sqref="AF130">
    <cfRule type="cellIs" dxfId="626" priority="838" operator="equal">
      <formula>"Extremo"</formula>
    </cfRule>
    <cfRule type="cellIs" dxfId="625" priority="839" operator="equal">
      <formula>"Alto"</formula>
    </cfRule>
    <cfRule type="cellIs" dxfId="624" priority="840" operator="equal">
      <formula>"Moderado"</formula>
    </cfRule>
    <cfRule type="cellIs" dxfId="623" priority="841" operator="equal">
      <formula>"Bajo"</formula>
    </cfRule>
  </conditionalFormatting>
  <conditionalFormatting sqref="AB131">
    <cfRule type="cellIs" dxfId="622" priority="833" operator="equal">
      <formula>"Muy Alta"</formula>
    </cfRule>
    <cfRule type="cellIs" dxfId="621" priority="834" operator="equal">
      <formula>"Alta"</formula>
    </cfRule>
    <cfRule type="cellIs" dxfId="620" priority="835" operator="equal">
      <formula>"Media"</formula>
    </cfRule>
    <cfRule type="cellIs" dxfId="619" priority="836" operator="equal">
      <formula>"Baja"</formula>
    </cfRule>
    <cfRule type="cellIs" dxfId="618" priority="837" operator="equal">
      <formula>"Muy Baja"</formula>
    </cfRule>
  </conditionalFormatting>
  <conditionalFormatting sqref="AD131">
    <cfRule type="cellIs" dxfId="617" priority="828" operator="equal">
      <formula>"Catastrófico"</formula>
    </cfRule>
    <cfRule type="cellIs" dxfId="616" priority="829" operator="equal">
      <formula>"Mayor"</formula>
    </cfRule>
    <cfRule type="cellIs" dxfId="615" priority="830" operator="equal">
      <formula>"Moderado"</formula>
    </cfRule>
    <cfRule type="cellIs" dxfId="614" priority="831" operator="equal">
      <formula>"Menor"</formula>
    </cfRule>
    <cfRule type="cellIs" dxfId="613" priority="832" operator="equal">
      <formula>"Leve"</formula>
    </cfRule>
  </conditionalFormatting>
  <conditionalFormatting sqref="AF131">
    <cfRule type="cellIs" dxfId="612" priority="824" operator="equal">
      <formula>"Extremo"</formula>
    </cfRule>
    <cfRule type="cellIs" dxfId="611" priority="825" operator="equal">
      <formula>"Alto"</formula>
    </cfRule>
    <cfRule type="cellIs" dxfId="610" priority="826" operator="equal">
      <formula>"Moderado"</formula>
    </cfRule>
    <cfRule type="cellIs" dxfId="609" priority="827" operator="equal">
      <formula>"Bajo"</formula>
    </cfRule>
  </conditionalFormatting>
  <conditionalFormatting sqref="AB132">
    <cfRule type="cellIs" dxfId="608" priority="819" operator="equal">
      <formula>"Muy Alta"</formula>
    </cfRule>
    <cfRule type="cellIs" dxfId="607" priority="820" operator="equal">
      <formula>"Alta"</formula>
    </cfRule>
    <cfRule type="cellIs" dxfId="606" priority="821" operator="equal">
      <formula>"Media"</formula>
    </cfRule>
    <cfRule type="cellIs" dxfId="605" priority="822" operator="equal">
      <formula>"Baja"</formula>
    </cfRule>
    <cfRule type="cellIs" dxfId="604" priority="823" operator="equal">
      <formula>"Muy Baja"</formula>
    </cfRule>
  </conditionalFormatting>
  <conditionalFormatting sqref="AD132">
    <cfRule type="cellIs" dxfId="603" priority="814" operator="equal">
      <formula>"Catastrófico"</formula>
    </cfRule>
    <cfRule type="cellIs" dxfId="602" priority="815" operator="equal">
      <formula>"Mayor"</formula>
    </cfRule>
    <cfRule type="cellIs" dxfId="601" priority="816" operator="equal">
      <formula>"Moderado"</formula>
    </cfRule>
    <cfRule type="cellIs" dxfId="600" priority="817" operator="equal">
      <formula>"Menor"</formula>
    </cfRule>
    <cfRule type="cellIs" dxfId="599" priority="818" operator="equal">
      <formula>"Leve"</formula>
    </cfRule>
  </conditionalFormatting>
  <conditionalFormatting sqref="AF132">
    <cfRule type="cellIs" dxfId="598" priority="810" operator="equal">
      <formula>"Extremo"</formula>
    </cfRule>
    <cfRule type="cellIs" dxfId="597" priority="811" operator="equal">
      <formula>"Alto"</formula>
    </cfRule>
    <cfRule type="cellIs" dxfId="596" priority="812" operator="equal">
      <formula>"Moderado"</formula>
    </cfRule>
    <cfRule type="cellIs" dxfId="595" priority="813" operator="equal">
      <formula>"Bajo"</formula>
    </cfRule>
  </conditionalFormatting>
  <conditionalFormatting sqref="K130">
    <cfRule type="cellIs" dxfId="594" priority="805" operator="equal">
      <formula>"Muy Alta"</formula>
    </cfRule>
    <cfRule type="cellIs" dxfId="593" priority="806" operator="equal">
      <formula>"Alta"</formula>
    </cfRule>
    <cfRule type="cellIs" dxfId="592" priority="807" operator="equal">
      <formula>"Media"</formula>
    </cfRule>
    <cfRule type="cellIs" dxfId="591" priority="808" operator="equal">
      <formula>"Baja"</formula>
    </cfRule>
    <cfRule type="cellIs" dxfId="590" priority="809" operator="equal">
      <formula>"Muy Baja"</formula>
    </cfRule>
  </conditionalFormatting>
  <conditionalFormatting sqref="O130">
    <cfRule type="cellIs" dxfId="589" priority="800" operator="equal">
      <formula>"Catastrófico"</formula>
    </cfRule>
    <cfRule type="cellIs" dxfId="588" priority="801" operator="equal">
      <formula>"Mayor"</formula>
    </cfRule>
    <cfRule type="cellIs" dxfId="587" priority="802" operator="equal">
      <formula>"Moderado"</formula>
    </cfRule>
    <cfRule type="cellIs" dxfId="586" priority="803" operator="equal">
      <formula>"Menor"</formula>
    </cfRule>
    <cfRule type="cellIs" dxfId="585" priority="804" operator="equal">
      <formula>"Leve"</formula>
    </cfRule>
  </conditionalFormatting>
  <conditionalFormatting sqref="Q130">
    <cfRule type="cellIs" dxfId="584" priority="796" operator="equal">
      <formula>"Extremo"</formula>
    </cfRule>
    <cfRule type="cellIs" dxfId="583" priority="797" operator="equal">
      <formula>"Alto"</formula>
    </cfRule>
    <cfRule type="cellIs" dxfId="582" priority="798" operator="equal">
      <formula>"Moderado"</formula>
    </cfRule>
    <cfRule type="cellIs" dxfId="581" priority="799" operator="equal">
      <formula>"Bajo"</formula>
    </cfRule>
  </conditionalFormatting>
  <conditionalFormatting sqref="N130:N132">
    <cfRule type="containsText" dxfId="580" priority="795" operator="containsText" text="❌">
      <formula>NOT(ISERROR(SEARCH("❌",N130)))</formula>
    </cfRule>
  </conditionalFormatting>
  <conditionalFormatting sqref="AB130:AB132">
    <cfRule type="cellIs" dxfId="579" priority="790" operator="equal">
      <formula>"Muy Alta"</formula>
    </cfRule>
    <cfRule type="cellIs" dxfId="578" priority="791" operator="equal">
      <formula>"Alta"</formula>
    </cfRule>
    <cfRule type="cellIs" dxfId="577" priority="792" operator="equal">
      <formula>"Media"</formula>
    </cfRule>
    <cfRule type="cellIs" dxfId="576" priority="793" operator="equal">
      <formula>"Baja"</formula>
    </cfRule>
    <cfRule type="cellIs" dxfId="575" priority="794" operator="equal">
      <formula>"Muy Baja"</formula>
    </cfRule>
  </conditionalFormatting>
  <conditionalFormatting sqref="AD130:AD132">
    <cfRule type="cellIs" dxfId="574" priority="785" operator="equal">
      <formula>"Catastrófico"</formula>
    </cfRule>
    <cfRule type="cellIs" dxfId="573" priority="786" operator="equal">
      <formula>"Mayor"</formula>
    </cfRule>
    <cfRule type="cellIs" dxfId="572" priority="787" operator="equal">
      <formula>"Moderado"</formula>
    </cfRule>
    <cfRule type="cellIs" dxfId="571" priority="788" operator="equal">
      <formula>"Menor"</formula>
    </cfRule>
    <cfRule type="cellIs" dxfId="570" priority="789" operator="equal">
      <formula>"Leve"</formula>
    </cfRule>
  </conditionalFormatting>
  <conditionalFormatting sqref="AF130:AF132">
    <cfRule type="cellIs" dxfId="569" priority="781" operator="equal">
      <formula>"Extremo"</formula>
    </cfRule>
    <cfRule type="cellIs" dxfId="568" priority="782" operator="equal">
      <formula>"Alto"</formula>
    </cfRule>
    <cfRule type="cellIs" dxfId="567" priority="783" operator="equal">
      <formula>"Moderado"</formula>
    </cfRule>
    <cfRule type="cellIs" dxfId="566" priority="784" operator="equal">
      <formula>"Bajo"</formula>
    </cfRule>
  </conditionalFormatting>
  <conditionalFormatting sqref="N130:N132">
    <cfRule type="containsText" dxfId="565" priority="780" operator="containsText" text="❌">
      <formula>NOT(ISERROR(SEARCH("❌",N130)))</formula>
    </cfRule>
  </conditionalFormatting>
  <conditionalFormatting sqref="AB133">
    <cfRule type="cellIs" dxfId="564" priority="703" operator="equal">
      <formula>"Muy Alta"</formula>
    </cfRule>
    <cfRule type="cellIs" dxfId="563" priority="704" operator="equal">
      <formula>"Alta"</formula>
    </cfRule>
    <cfRule type="cellIs" dxfId="562" priority="705" operator="equal">
      <formula>"Media"</formula>
    </cfRule>
    <cfRule type="cellIs" dxfId="561" priority="706" operator="equal">
      <formula>"Baja"</formula>
    </cfRule>
    <cfRule type="cellIs" dxfId="560" priority="707" operator="equal">
      <formula>"Muy Baja"</formula>
    </cfRule>
  </conditionalFormatting>
  <conditionalFormatting sqref="AD133">
    <cfRule type="cellIs" dxfId="559" priority="698" operator="equal">
      <formula>"Catastrófico"</formula>
    </cfRule>
    <cfRule type="cellIs" dxfId="558" priority="699" operator="equal">
      <formula>"Mayor"</formula>
    </cfRule>
    <cfRule type="cellIs" dxfId="557" priority="700" operator="equal">
      <formula>"Moderado"</formula>
    </cfRule>
    <cfRule type="cellIs" dxfId="556" priority="701" operator="equal">
      <formula>"Menor"</formula>
    </cfRule>
    <cfRule type="cellIs" dxfId="555" priority="702" operator="equal">
      <formula>"Leve"</formula>
    </cfRule>
  </conditionalFormatting>
  <conditionalFormatting sqref="AF133">
    <cfRule type="cellIs" dxfId="554" priority="694" operator="equal">
      <formula>"Extremo"</formula>
    </cfRule>
    <cfRule type="cellIs" dxfId="553" priority="695" operator="equal">
      <formula>"Alto"</formula>
    </cfRule>
    <cfRule type="cellIs" dxfId="552" priority="696" operator="equal">
      <formula>"Moderado"</formula>
    </cfRule>
    <cfRule type="cellIs" dxfId="551" priority="697" operator="equal">
      <formula>"Bajo"</formula>
    </cfRule>
  </conditionalFormatting>
  <conditionalFormatting sqref="AB134">
    <cfRule type="cellIs" dxfId="550" priority="689" operator="equal">
      <formula>"Muy Alta"</formula>
    </cfRule>
    <cfRule type="cellIs" dxfId="549" priority="690" operator="equal">
      <formula>"Alta"</formula>
    </cfRule>
    <cfRule type="cellIs" dxfId="548" priority="691" operator="equal">
      <formula>"Media"</formula>
    </cfRule>
    <cfRule type="cellIs" dxfId="547" priority="692" operator="equal">
      <formula>"Baja"</formula>
    </cfRule>
    <cfRule type="cellIs" dxfId="546" priority="693" operator="equal">
      <formula>"Muy Baja"</formula>
    </cfRule>
  </conditionalFormatting>
  <conditionalFormatting sqref="AD134">
    <cfRule type="cellIs" dxfId="545" priority="684" operator="equal">
      <formula>"Catastrófico"</formula>
    </cfRule>
    <cfRule type="cellIs" dxfId="544" priority="685" operator="equal">
      <formula>"Mayor"</formula>
    </cfRule>
    <cfRule type="cellIs" dxfId="543" priority="686" operator="equal">
      <formula>"Moderado"</formula>
    </cfRule>
    <cfRule type="cellIs" dxfId="542" priority="687" operator="equal">
      <formula>"Menor"</formula>
    </cfRule>
    <cfRule type="cellIs" dxfId="541" priority="688" operator="equal">
      <formula>"Leve"</formula>
    </cfRule>
  </conditionalFormatting>
  <conditionalFormatting sqref="AF134">
    <cfRule type="cellIs" dxfId="540" priority="680" operator="equal">
      <formula>"Extremo"</formula>
    </cfRule>
    <cfRule type="cellIs" dxfId="539" priority="681" operator="equal">
      <formula>"Alto"</formula>
    </cfRule>
    <cfRule type="cellIs" dxfId="538" priority="682" operator="equal">
      <formula>"Moderado"</formula>
    </cfRule>
    <cfRule type="cellIs" dxfId="537" priority="683" operator="equal">
      <formula>"Bajo"</formula>
    </cfRule>
  </conditionalFormatting>
  <conditionalFormatting sqref="AB135">
    <cfRule type="cellIs" dxfId="536" priority="675" operator="equal">
      <formula>"Muy Alta"</formula>
    </cfRule>
    <cfRule type="cellIs" dxfId="535" priority="676" operator="equal">
      <formula>"Alta"</formula>
    </cfRule>
    <cfRule type="cellIs" dxfId="534" priority="677" operator="equal">
      <formula>"Media"</formula>
    </cfRule>
    <cfRule type="cellIs" dxfId="533" priority="678" operator="equal">
      <formula>"Baja"</formula>
    </cfRule>
    <cfRule type="cellIs" dxfId="532" priority="679" operator="equal">
      <formula>"Muy Baja"</formula>
    </cfRule>
  </conditionalFormatting>
  <conditionalFormatting sqref="AD135">
    <cfRule type="cellIs" dxfId="531" priority="670" operator="equal">
      <formula>"Catastrófico"</formula>
    </cfRule>
    <cfRule type="cellIs" dxfId="530" priority="671" operator="equal">
      <formula>"Mayor"</formula>
    </cfRule>
    <cfRule type="cellIs" dxfId="529" priority="672" operator="equal">
      <formula>"Moderado"</formula>
    </cfRule>
    <cfRule type="cellIs" dxfId="528" priority="673" operator="equal">
      <formula>"Menor"</formula>
    </cfRule>
    <cfRule type="cellIs" dxfId="527" priority="674" operator="equal">
      <formula>"Leve"</formula>
    </cfRule>
  </conditionalFormatting>
  <conditionalFormatting sqref="AF135">
    <cfRule type="cellIs" dxfId="526" priority="666" operator="equal">
      <formula>"Extremo"</formula>
    </cfRule>
    <cfRule type="cellIs" dxfId="525" priority="667" operator="equal">
      <formula>"Alto"</formula>
    </cfRule>
    <cfRule type="cellIs" dxfId="524" priority="668" operator="equal">
      <formula>"Moderado"</formula>
    </cfRule>
    <cfRule type="cellIs" dxfId="523" priority="669" operator="equal">
      <formula>"Bajo"</formula>
    </cfRule>
  </conditionalFormatting>
  <conditionalFormatting sqref="K133">
    <cfRule type="cellIs" dxfId="522" priority="661" operator="equal">
      <formula>"Muy Alta"</formula>
    </cfRule>
    <cfRule type="cellIs" dxfId="521" priority="662" operator="equal">
      <formula>"Alta"</formula>
    </cfRule>
    <cfRule type="cellIs" dxfId="520" priority="663" operator="equal">
      <formula>"Media"</formula>
    </cfRule>
    <cfRule type="cellIs" dxfId="519" priority="664" operator="equal">
      <formula>"Baja"</formula>
    </cfRule>
    <cfRule type="cellIs" dxfId="518" priority="665" operator="equal">
      <formula>"Muy Baja"</formula>
    </cfRule>
  </conditionalFormatting>
  <conditionalFormatting sqref="O133">
    <cfRule type="cellIs" dxfId="517" priority="656" operator="equal">
      <formula>"Catastrófico"</formula>
    </cfRule>
    <cfRule type="cellIs" dxfId="516" priority="657" operator="equal">
      <formula>"Mayor"</formula>
    </cfRule>
    <cfRule type="cellIs" dxfId="515" priority="658" operator="equal">
      <formula>"Moderado"</formula>
    </cfRule>
    <cfRule type="cellIs" dxfId="514" priority="659" operator="equal">
      <formula>"Menor"</formula>
    </cfRule>
    <cfRule type="cellIs" dxfId="513" priority="660" operator="equal">
      <formula>"Leve"</formula>
    </cfRule>
  </conditionalFormatting>
  <conditionalFormatting sqref="Q133">
    <cfRule type="cellIs" dxfId="512" priority="652" operator="equal">
      <formula>"Extremo"</formula>
    </cfRule>
    <cfRule type="cellIs" dxfId="511" priority="653" operator="equal">
      <formula>"Alto"</formula>
    </cfRule>
    <cfRule type="cellIs" dxfId="510" priority="654" operator="equal">
      <formula>"Moderado"</formula>
    </cfRule>
    <cfRule type="cellIs" dxfId="509" priority="655" operator="equal">
      <formula>"Bajo"</formula>
    </cfRule>
  </conditionalFormatting>
  <conditionalFormatting sqref="N133:N135">
    <cfRule type="containsText" dxfId="508" priority="651" operator="containsText" text="❌">
      <formula>NOT(ISERROR(SEARCH("❌",N133)))</formula>
    </cfRule>
  </conditionalFormatting>
  <conditionalFormatting sqref="AB133:AB135">
    <cfRule type="cellIs" dxfId="507" priority="646" operator="equal">
      <formula>"Muy Alta"</formula>
    </cfRule>
    <cfRule type="cellIs" dxfId="506" priority="647" operator="equal">
      <formula>"Alta"</formula>
    </cfRule>
    <cfRule type="cellIs" dxfId="505" priority="648" operator="equal">
      <formula>"Media"</formula>
    </cfRule>
    <cfRule type="cellIs" dxfId="504" priority="649" operator="equal">
      <formula>"Baja"</formula>
    </cfRule>
    <cfRule type="cellIs" dxfId="503" priority="650" operator="equal">
      <formula>"Muy Baja"</formula>
    </cfRule>
  </conditionalFormatting>
  <conditionalFormatting sqref="AD133:AD135">
    <cfRule type="cellIs" dxfId="502" priority="641" operator="equal">
      <formula>"Catastrófico"</formula>
    </cfRule>
    <cfRule type="cellIs" dxfId="501" priority="642" operator="equal">
      <formula>"Mayor"</formula>
    </cfRule>
    <cfRule type="cellIs" dxfId="500" priority="643" operator="equal">
      <formula>"Moderado"</formula>
    </cfRule>
    <cfRule type="cellIs" dxfId="499" priority="644" operator="equal">
      <formula>"Menor"</formula>
    </cfRule>
    <cfRule type="cellIs" dxfId="498" priority="645" operator="equal">
      <formula>"Leve"</formula>
    </cfRule>
  </conditionalFormatting>
  <conditionalFormatting sqref="AF133:AF135">
    <cfRule type="cellIs" dxfId="497" priority="637" operator="equal">
      <formula>"Extremo"</formula>
    </cfRule>
    <cfRule type="cellIs" dxfId="496" priority="638" operator="equal">
      <formula>"Alto"</formula>
    </cfRule>
    <cfRule type="cellIs" dxfId="495" priority="639" operator="equal">
      <formula>"Moderado"</formula>
    </cfRule>
    <cfRule type="cellIs" dxfId="494" priority="640" operator="equal">
      <formula>"Bajo"</formula>
    </cfRule>
  </conditionalFormatting>
  <conditionalFormatting sqref="N133:N135">
    <cfRule type="containsText" dxfId="493" priority="636" operator="containsText" text="❌">
      <formula>NOT(ISERROR(SEARCH("❌",N133)))</formula>
    </cfRule>
  </conditionalFormatting>
  <conditionalFormatting sqref="AB136">
    <cfRule type="cellIs" dxfId="492" priority="631" operator="equal">
      <formula>"Muy Alta"</formula>
    </cfRule>
    <cfRule type="cellIs" dxfId="491" priority="632" operator="equal">
      <formula>"Alta"</formula>
    </cfRule>
    <cfRule type="cellIs" dxfId="490" priority="633" operator="equal">
      <formula>"Media"</formula>
    </cfRule>
    <cfRule type="cellIs" dxfId="489" priority="634" operator="equal">
      <formula>"Baja"</formula>
    </cfRule>
    <cfRule type="cellIs" dxfId="488" priority="635" operator="equal">
      <formula>"Muy Baja"</formula>
    </cfRule>
  </conditionalFormatting>
  <conditionalFormatting sqref="AD136">
    <cfRule type="cellIs" dxfId="487" priority="626" operator="equal">
      <formula>"Catastrófico"</formula>
    </cfRule>
    <cfRule type="cellIs" dxfId="486" priority="627" operator="equal">
      <formula>"Mayor"</formula>
    </cfRule>
    <cfRule type="cellIs" dxfId="485" priority="628" operator="equal">
      <formula>"Moderado"</formula>
    </cfRule>
    <cfRule type="cellIs" dxfId="484" priority="629" operator="equal">
      <formula>"Menor"</formula>
    </cfRule>
    <cfRule type="cellIs" dxfId="483" priority="630" operator="equal">
      <formula>"Leve"</formula>
    </cfRule>
  </conditionalFormatting>
  <conditionalFormatting sqref="AF136">
    <cfRule type="cellIs" dxfId="482" priority="622" operator="equal">
      <formula>"Extremo"</formula>
    </cfRule>
    <cfRule type="cellIs" dxfId="481" priority="623" operator="equal">
      <formula>"Alto"</formula>
    </cfRule>
    <cfRule type="cellIs" dxfId="480" priority="624" operator="equal">
      <formula>"Moderado"</formula>
    </cfRule>
    <cfRule type="cellIs" dxfId="479" priority="625" operator="equal">
      <formula>"Bajo"</formula>
    </cfRule>
  </conditionalFormatting>
  <conditionalFormatting sqref="AB137">
    <cfRule type="cellIs" dxfId="478" priority="617" operator="equal">
      <formula>"Muy Alta"</formula>
    </cfRule>
    <cfRule type="cellIs" dxfId="477" priority="618" operator="equal">
      <formula>"Alta"</formula>
    </cfRule>
    <cfRule type="cellIs" dxfId="476" priority="619" operator="equal">
      <formula>"Media"</formula>
    </cfRule>
    <cfRule type="cellIs" dxfId="475" priority="620" operator="equal">
      <formula>"Baja"</formula>
    </cfRule>
    <cfRule type="cellIs" dxfId="474" priority="621" operator="equal">
      <formula>"Muy Baja"</formula>
    </cfRule>
  </conditionalFormatting>
  <conditionalFormatting sqref="AD137">
    <cfRule type="cellIs" dxfId="473" priority="612" operator="equal">
      <formula>"Catastrófico"</formula>
    </cfRule>
    <cfRule type="cellIs" dxfId="472" priority="613" operator="equal">
      <formula>"Mayor"</formula>
    </cfRule>
    <cfRule type="cellIs" dxfId="471" priority="614" operator="equal">
      <formula>"Moderado"</formula>
    </cfRule>
    <cfRule type="cellIs" dxfId="470" priority="615" operator="equal">
      <formula>"Menor"</formula>
    </cfRule>
    <cfRule type="cellIs" dxfId="469" priority="616" operator="equal">
      <formula>"Leve"</formula>
    </cfRule>
  </conditionalFormatting>
  <conditionalFormatting sqref="AF137">
    <cfRule type="cellIs" dxfId="468" priority="608" operator="equal">
      <formula>"Extremo"</formula>
    </cfRule>
    <cfRule type="cellIs" dxfId="467" priority="609" operator="equal">
      <formula>"Alto"</formula>
    </cfRule>
    <cfRule type="cellIs" dxfId="466" priority="610" operator="equal">
      <formula>"Moderado"</formula>
    </cfRule>
    <cfRule type="cellIs" dxfId="465" priority="611" operator="equal">
      <formula>"Bajo"</formula>
    </cfRule>
  </conditionalFormatting>
  <conditionalFormatting sqref="AB138">
    <cfRule type="cellIs" dxfId="464" priority="603" operator="equal">
      <formula>"Muy Alta"</formula>
    </cfRule>
    <cfRule type="cellIs" dxfId="463" priority="604" operator="equal">
      <formula>"Alta"</formula>
    </cfRule>
    <cfRule type="cellIs" dxfId="462" priority="605" operator="equal">
      <formula>"Media"</formula>
    </cfRule>
    <cfRule type="cellIs" dxfId="461" priority="606" operator="equal">
      <formula>"Baja"</formula>
    </cfRule>
    <cfRule type="cellIs" dxfId="460" priority="607" operator="equal">
      <formula>"Muy Baja"</formula>
    </cfRule>
  </conditionalFormatting>
  <conditionalFormatting sqref="AD138">
    <cfRule type="cellIs" dxfId="459" priority="598" operator="equal">
      <formula>"Catastrófico"</formula>
    </cfRule>
    <cfRule type="cellIs" dxfId="458" priority="599" operator="equal">
      <formula>"Mayor"</formula>
    </cfRule>
    <cfRule type="cellIs" dxfId="457" priority="600" operator="equal">
      <formula>"Moderado"</formula>
    </cfRule>
    <cfRule type="cellIs" dxfId="456" priority="601" operator="equal">
      <formula>"Menor"</formula>
    </cfRule>
    <cfRule type="cellIs" dxfId="455" priority="602" operator="equal">
      <formula>"Leve"</formula>
    </cfRule>
  </conditionalFormatting>
  <conditionalFormatting sqref="AF138">
    <cfRule type="cellIs" dxfId="454" priority="594" operator="equal">
      <formula>"Extremo"</formula>
    </cfRule>
    <cfRule type="cellIs" dxfId="453" priority="595" operator="equal">
      <formula>"Alto"</formula>
    </cfRule>
    <cfRule type="cellIs" dxfId="452" priority="596" operator="equal">
      <formula>"Moderado"</formula>
    </cfRule>
    <cfRule type="cellIs" dxfId="451" priority="597" operator="equal">
      <formula>"Bajo"</formula>
    </cfRule>
  </conditionalFormatting>
  <conditionalFormatting sqref="K136">
    <cfRule type="cellIs" dxfId="450" priority="589" operator="equal">
      <formula>"Muy Alta"</formula>
    </cfRule>
    <cfRule type="cellIs" dxfId="449" priority="590" operator="equal">
      <formula>"Alta"</formula>
    </cfRule>
    <cfRule type="cellIs" dxfId="448" priority="591" operator="equal">
      <formula>"Media"</formula>
    </cfRule>
    <cfRule type="cellIs" dxfId="447" priority="592" operator="equal">
      <formula>"Baja"</formula>
    </cfRule>
    <cfRule type="cellIs" dxfId="446" priority="593" operator="equal">
      <formula>"Muy Baja"</formula>
    </cfRule>
  </conditionalFormatting>
  <conditionalFormatting sqref="O136">
    <cfRule type="cellIs" dxfId="445" priority="584" operator="equal">
      <formula>"Catastrófico"</formula>
    </cfRule>
    <cfRule type="cellIs" dxfId="444" priority="585" operator="equal">
      <formula>"Mayor"</formula>
    </cfRule>
    <cfRule type="cellIs" dxfId="443" priority="586" operator="equal">
      <formula>"Moderado"</formula>
    </cfRule>
    <cfRule type="cellIs" dxfId="442" priority="587" operator="equal">
      <formula>"Menor"</formula>
    </cfRule>
    <cfRule type="cellIs" dxfId="441" priority="588" operator="equal">
      <formula>"Leve"</formula>
    </cfRule>
  </conditionalFormatting>
  <conditionalFormatting sqref="Q136">
    <cfRule type="cellIs" dxfId="440" priority="580" operator="equal">
      <formula>"Extremo"</formula>
    </cfRule>
    <cfRule type="cellIs" dxfId="439" priority="581" operator="equal">
      <formula>"Alto"</formula>
    </cfRule>
    <cfRule type="cellIs" dxfId="438" priority="582" operator="equal">
      <formula>"Moderado"</formula>
    </cfRule>
    <cfRule type="cellIs" dxfId="437" priority="583" operator="equal">
      <formula>"Bajo"</formula>
    </cfRule>
  </conditionalFormatting>
  <conditionalFormatting sqref="N136:N138">
    <cfRule type="containsText" dxfId="436" priority="579" operator="containsText" text="❌">
      <formula>NOT(ISERROR(SEARCH("❌",N136)))</formula>
    </cfRule>
  </conditionalFormatting>
  <conditionalFormatting sqref="AB136:AB138">
    <cfRule type="cellIs" dxfId="435" priority="574" operator="equal">
      <formula>"Muy Alta"</formula>
    </cfRule>
    <cfRule type="cellIs" dxfId="434" priority="575" operator="equal">
      <formula>"Alta"</formula>
    </cfRule>
    <cfRule type="cellIs" dxfId="433" priority="576" operator="equal">
      <formula>"Media"</formula>
    </cfRule>
    <cfRule type="cellIs" dxfId="432" priority="577" operator="equal">
      <formula>"Baja"</formula>
    </cfRule>
    <cfRule type="cellIs" dxfId="431" priority="578" operator="equal">
      <formula>"Muy Baja"</formula>
    </cfRule>
  </conditionalFormatting>
  <conditionalFormatting sqref="AD136:AD138">
    <cfRule type="cellIs" dxfId="430" priority="569" operator="equal">
      <formula>"Catastrófico"</formula>
    </cfRule>
    <cfRule type="cellIs" dxfId="429" priority="570" operator="equal">
      <formula>"Mayor"</formula>
    </cfRule>
    <cfRule type="cellIs" dxfId="428" priority="571" operator="equal">
      <formula>"Moderado"</formula>
    </cfRule>
    <cfRule type="cellIs" dxfId="427" priority="572" operator="equal">
      <formula>"Menor"</formula>
    </cfRule>
    <cfRule type="cellIs" dxfId="426" priority="573" operator="equal">
      <formula>"Leve"</formula>
    </cfRule>
  </conditionalFormatting>
  <conditionalFormatting sqref="AF136:AF138">
    <cfRule type="cellIs" dxfId="425" priority="565" operator="equal">
      <formula>"Extremo"</formula>
    </cfRule>
    <cfRule type="cellIs" dxfId="424" priority="566" operator="equal">
      <formula>"Alto"</formula>
    </cfRule>
    <cfRule type="cellIs" dxfId="423" priority="567" operator="equal">
      <formula>"Moderado"</formula>
    </cfRule>
    <cfRule type="cellIs" dxfId="422" priority="568" operator="equal">
      <formula>"Bajo"</formula>
    </cfRule>
  </conditionalFormatting>
  <conditionalFormatting sqref="N136:N138">
    <cfRule type="containsText" dxfId="421" priority="564" operator="containsText" text="❌">
      <formula>NOT(ISERROR(SEARCH("❌",N136)))</formula>
    </cfRule>
  </conditionalFormatting>
  <conditionalFormatting sqref="AB139">
    <cfRule type="cellIs" dxfId="420" priority="559" operator="equal">
      <formula>"Muy Alta"</formula>
    </cfRule>
    <cfRule type="cellIs" dxfId="419" priority="560" operator="equal">
      <formula>"Alta"</formula>
    </cfRule>
    <cfRule type="cellIs" dxfId="418" priority="561" operator="equal">
      <formula>"Media"</formula>
    </cfRule>
    <cfRule type="cellIs" dxfId="417" priority="562" operator="equal">
      <formula>"Baja"</formula>
    </cfRule>
    <cfRule type="cellIs" dxfId="416" priority="563" operator="equal">
      <formula>"Muy Baja"</formula>
    </cfRule>
  </conditionalFormatting>
  <conditionalFormatting sqref="AD139">
    <cfRule type="cellIs" dxfId="415" priority="554" operator="equal">
      <formula>"Catastrófico"</formula>
    </cfRule>
    <cfRule type="cellIs" dxfId="414" priority="555" operator="equal">
      <formula>"Mayor"</formula>
    </cfRule>
    <cfRule type="cellIs" dxfId="413" priority="556" operator="equal">
      <formula>"Moderado"</formula>
    </cfRule>
    <cfRule type="cellIs" dxfId="412" priority="557" operator="equal">
      <formula>"Menor"</formula>
    </cfRule>
    <cfRule type="cellIs" dxfId="411" priority="558" operator="equal">
      <formula>"Leve"</formula>
    </cfRule>
  </conditionalFormatting>
  <conditionalFormatting sqref="AF139">
    <cfRule type="cellIs" dxfId="410" priority="550" operator="equal">
      <formula>"Extremo"</formula>
    </cfRule>
    <cfRule type="cellIs" dxfId="409" priority="551" operator="equal">
      <formula>"Alto"</formula>
    </cfRule>
    <cfRule type="cellIs" dxfId="408" priority="552" operator="equal">
      <formula>"Moderado"</formula>
    </cfRule>
    <cfRule type="cellIs" dxfId="407" priority="553" operator="equal">
      <formula>"Bajo"</formula>
    </cfRule>
  </conditionalFormatting>
  <conditionalFormatting sqref="AB140">
    <cfRule type="cellIs" dxfId="406" priority="545" operator="equal">
      <formula>"Muy Alta"</formula>
    </cfRule>
    <cfRule type="cellIs" dxfId="405" priority="546" operator="equal">
      <formula>"Alta"</formula>
    </cfRule>
    <cfRule type="cellIs" dxfId="404" priority="547" operator="equal">
      <formula>"Media"</formula>
    </cfRule>
    <cfRule type="cellIs" dxfId="403" priority="548" operator="equal">
      <formula>"Baja"</formula>
    </cfRule>
    <cfRule type="cellIs" dxfId="402" priority="549" operator="equal">
      <formula>"Muy Baja"</formula>
    </cfRule>
  </conditionalFormatting>
  <conditionalFormatting sqref="AD140">
    <cfRule type="cellIs" dxfId="401" priority="540" operator="equal">
      <formula>"Catastrófico"</formula>
    </cfRule>
    <cfRule type="cellIs" dxfId="400" priority="541" operator="equal">
      <formula>"Mayor"</formula>
    </cfRule>
    <cfRule type="cellIs" dxfId="399" priority="542" operator="equal">
      <formula>"Moderado"</formula>
    </cfRule>
    <cfRule type="cellIs" dxfId="398" priority="543" operator="equal">
      <formula>"Menor"</formula>
    </cfRule>
    <cfRule type="cellIs" dxfId="397" priority="544" operator="equal">
      <formula>"Leve"</formula>
    </cfRule>
  </conditionalFormatting>
  <conditionalFormatting sqref="AF140">
    <cfRule type="cellIs" dxfId="396" priority="536" operator="equal">
      <formula>"Extremo"</formula>
    </cfRule>
    <cfRule type="cellIs" dxfId="395" priority="537" operator="equal">
      <formula>"Alto"</formula>
    </cfRule>
    <cfRule type="cellIs" dxfId="394" priority="538" operator="equal">
      <formula>"Moderado"</formula>
    </cfRule>
    <cfRule type="cellIs" dxfId="393" priority="539" operator="equal">
      <formula>"Bajo"</formula>
    </cfRule>
  </conditionalFormatting>
  <conditionalFormatting sqref="AB141">
    <cfRule type="cellIs" dxfId="392" priority="531" operator="equal">
      <formula>"Muy Alta"</formula>
    </cfRule>
    <cfRule type="cellIs" dxfId="391" priority="532" operator="equal">
      <formula>"Alta"</formula>
    </cfRule>
    <cfRule type="cellIs" dxfId="390" priority="533" operator="equal">
      <formula>"Media"</formula>
    </cfRule>
    <cfRule type="cellIs" dxfId="389" priority="534" operator="equal">
      <formula>"Baja"</formula>
    </cfRule>
    <cfRule type="cellIs" dxfId="388" priority="535" operator="equal">
      <formula>"Muy Baja"</formula>
    </cfRule>
  </conditionalFormatting>
  <conditionalFormatting sqref="AD141">
    <cfRule type="cellIs" dxfId="387" priority="526" operator="equal">
      <formula>"Catastrófico"</formula>
    </cfRule>
    <cfRule type="cellIs" dxfId="386" priority="527" operator="equal">
      <formula>"Mayor"</formula>
    </cfRule>
    <cfRule type="cellIs" dxfId="385" priority="528" operator="equal">
      <formula>"Moderado"</formula>
    </cfRule>
    <cfRule type="cellIs" dxfId="384" priority="529" operator="equal">
      <formula>"Menor"</formula>
    </cfRule>
    <cfRule type="cellIs" dxfId="383" priority="530" operator="equal">
      <formula>"Leve"</formula>
    </cfRule>
  </conditionalFormatting>
  <conditionalFormatting sqref="AF141">
    <cfRule type="cellIs" dxfId="382" priority="522" operator="equal">
      <formula>"Extremo"</formula>
    </cfRule>
    <cfRule type="cellIs" dxfId="381" priority="523" operator="equal">
      <formula>"Alto"</formula>
    </cfRule>
    <cfRule type="cellIs" dxfId="380" priority="524" operator="equal">
      <formula>"Moderado"</formula>
    </cfRule>
    <cfRule type="cellIs" dxfId="379" priority="525" operator="equal">
      <formula>"Bajo"</formula>
    </cfRule>
  </conditionalFormatting>
  <conditionalFormatting sqref="K139">
    <cfRule type="cellIs" dxfId="378" priority="517" operator="equal">
      <formula>"Muy Alta"</formula>
    </cfRule>
    <cfRule type="cellIs" dxfId="377" priority="518" operator="equal">
      <formula>"Alta"</formula>
    </cfRule>
    <cfRule type="cellIs" dxfId="376" priority="519" operator="equal">
      <formula>"Media"</formula>
    </cfRule>
    <cfRule type="cellIs" dxfId="375" priority="520" operator="equal">
      <formula>"Baja"</formula>
    </cfRule>
    <cfRule type="cellIs" dxfId="374" priority="521" operator="equal">
      <formula>"Muy Baja"</formula>
    </cfRule>
  </conditionalFormatting>
  <conditionalFormatting sqref="O139">
    <cfRule type="cellIs" dxfId="373" priority="512" operator="equal">
      <formula>"Catastrófico"</formula>
    </cfRule>
    <cfRule type="cellIs" dxfId="372" priority="513" operator="equal">
      <formula>"Mayor"</formula>
    </cfRule>
    <cfRule type="cellIs" dxfId="371" priority="514" operator="equal">
      <formula>"Moderado"</formula>
    </cfRule>
    <cfRule type="cellIs" dxfId="370" priority="515" operator="equal">
      <formula>"Menor"</formula>
    </cfRule>
    <cfRule type="cellIs" dxfId="369" priority="516" operator="equal">
      <formula>"Leve"</formula>
    </cfRule>
  </conditionalFormatting>
  <conditionalFormatting sqref="Q139">
    <cfRule type="cellIs" dxfId="368" priority="508" operator="equal">
      <formula>"Extremo"</formula>
    </cfRule>
    <cfRule type="cellIs" dxfId="367" priority="509" operator="equal">
      <formula>"Alto"</formula>
    </cfRule>
    <cfRule type="cellIs" dxfId="366" priority="510" operator="equal">
      <formula>"Moderado"</formula>
    </cfRule>
    <cfRule type="cellIs" dxfId="365" priority="511" operator="equal">
      <formula>"Bajo"</formula>
    </cfRule>
  </conditionalFormatting>
  <conditionalFormatting sqref="N139:N141">
    <cfRule type="containsText" dxfId="364" priority="507" operator="containsText" text="❌">
      <formula>NOT(ISERROR(SEARCH("❌",N139)))</formula>
    </cfRule>
  </conditionalFormatting>
  <conditionalFormatting sqref="AB139:AB141">
    <cfRule type="cellIs" dxfId="363" priority="502" operator="equal">
      <formula>"Muy Alta"</formula>
    </cfRule>
    <cfRule type="cellIs" dxfId="362" priority="503" operator="equal">
      <formula>"Alta"</formula>
    </cfRule>
    <cfRule type="cellIs" dxfId="361" priority="504" operator="equal">
      <formula>"Media"</formula>
    </cfRule>
    <cfRule type="cellIs" dxfId="360" priority="505" operator="equal">
      <formula>"Baja"</formula>
    </cfRule>
    <cfRule type="cellIs" dxfId="359" priority="506" operator="equal">
      <formula>"Muy Baja"</formula>
    </cfRule>
  </conditionalFormatting>
  <conditionalFormatting sqref="AD139:AD141">
    <cfRule type="cellIs" dxfId="358" priority="497" operator="equal">
      <formula>"Catastrófico"</formula>
    </cfRule>
    <cfRule type="cellIs" dxfId="357" priority="498" operator="equal">
      <formula>"Mayor"</formula>
    </cfRule>
    <cfRule type="cellIs" dxfId="356" priority="499" operator="equal">
      <formula>"Moderado"</formula>
    </cfRule>
    <cfRule type="cellIs" dxfId="355" priority="500" operator="equal">
      <formula>"Menor"</formula>
    </cfRule>
    <cfRule type="cellIs" dxfId="354" priority="501" operator="equal">
      <formula>"Leve"</formula>
    </cfRule>
  </conditionalFormatting>
  <conditionalFormatting sqref="AF139:AF141">
    <cfRule type="cellIs" dxfId="353" priority="493" operator="equal">
      <formula>"Extremo"</formula>
    </cfRule>
    <cfRule type="cellIs" dxfId="352" priority="494" operator="equal">
      <formula>"Alto"</formula>
    </cfRule>
    <cfRule type="cellIs" dxfId="351" priority="495" operator="equal">
      <formula>"Moderado"</formula>
    </cfRule>
    <cfRule type="cellIs" dxfId="350" priority="496" operator="equal">
      <formula>"Bajo"</formula>
    </cfRule>
  </conditionalFormatting>
  <conditionalFormatting sqref="N139:N141">
    <cfRule type="containsText" dxfId="349" priority="492" operator="containsText" text="❌">
      <formula>NOT(ISERROR(SEARCH("❌",N139)))</formula>
    </cfRule>
  </conditionalFormatting>
  <conditionalFormatting sqref="AB142">
    <cfRule type="cellIs" dxfId="348" priority="487" operator="equal">
      <formula>"Muy Alta"</formula>
    </cfRule>
    <cfRule type="cellIs" dxfId="347" priority="488" operator="equal">
      <formula>"Alta"</formula>
    </cfRule>
    <cfRule type="cellIs" dxfId="346" priority="489" operator="equal">
      <formula>"Media"</formula>
    </cfRule>
    <cfRule type="cellIs" dxfId="345" priority="490" operator="equal">
      <formula>"Baja"</formula>
    </cfRule>
    <cfRule type="cellIs" dxfId="344" priority="491" operator="equal">
      <formula>"Muy Baja"</formula>
    </cfRule>
  </conditionalFormatting>
  <conditionalFormatting sqref="AD142">
    <cfRule type="cellIs" dxfId="343" priority="482" operator="equal">
      <formula>"Catastrófico"</formula>
    </cfRule>
    <cfRule type="cellIs" dxfId="342" priority="483" operator="equal">
      <formula>"Mayor"</formula>
    </cfRule>
    <cfRule type="cellIs" dxfId="341" priority="484" operator="equal">
      <formula>"Moderado"</formula>
    </cfRule>
    <cfRule type="cellIs" dxfId="340" priority="485" operator="equal">
      <formula>"Menor"</formula>
    </cfRule>
    <cfRule type="cellIs" dxfId="339" priority="486" operator="equal">
      <formula>"Leve"</formula>
    </cfRule>
  </conditionalFormatting>
  <conditionalFormatting sqref="AF142">
    <cfRule type="cellIs" dxfId="338" priority="478" operator="equal">
      <formula>"Extremo"</formula>
    </cfRule>
    <cfRule type="cellIs" dxfId="337" priority="479" operator="equal">
      <formula>"Alto"</formula>
    </cfRule>
    <cfRule type="cellIs" dxfId="336" priority="480" operator="equal">
      <formula>"Moderado"</formula>
    </cfRule>
    <cfRule type="cellIs" dxfId="335" priority="481" operator="equal">
      <formula>"Bajo"</formula>
    </cfRule>
  </conditionalFormatting>
  <conditionalFormatting sqref="AB143">
    <cfRule type="cellIs" dxfId="334" priority="473" operator="equal">
      <formula>"Muy Alta"</formula>
    </cfRule>
    <cfRule type="cellIs" dxfId="333" priority="474" operator="equal">
      <formula>"Alta"</formula>
    </cfRule>
    <cfRule type="cellIs" dxfId="332" priority="475" operator="equal">
      <formula>"Media"</formula>
    </cfRule>
    <cfRule type="cellIs" dxfId="331" priority="476" operator="equal">
      <formula>"Baja"</formula>
    </cfRule>
    <cfRule type="cellIs" dxfId="330" priority="477" operator="equal">
      <formula>"Muy Baja"</formula>
    </cfRule>
  </conditionalFormatting>
  <conditionalFormatting sqref="AD143">
    <cfRule type="cellIs" dxfId="329" priority="468" operator="equal">
      <formula>"Catastrófico"</formula>
    </cfRule>
    <cfRule type="cellIs" dxfId="328" priority="469" operator="equal">
      <formula>"Mayor"</formula>
    </cfRule>
    <cfRule type="cellIs" dxfId="327" priority="470" operator="equal">
      <formula>"Moderado"</formula>
    </cfRule>
    <cfRule type="cellIs" dxfId="326" priority="471" operator="equal">
      <formula>"Menor"</formula>
    </cfRule>
    <cfRule type="cellIs" dxfId="325" priority="472" operator="equal">
      <formula>"Leve"</formula>
    </cfRule>
  </conditionalFormatting>
  <conditionalFormatting sqref="AF143">
    <cfRule type="cellIs" dxfId="324" priority="464" operator="equal">
      <formula>"Extremo"</formula>
    </cfRule>
    <cfRule type="cellIs" dxfId="323" priority="465" operator="equal">
      <formula>"Alto"</formula>
    </cfRule>
    <cfRule type="cellIs" dxfId="322" priority="466" operator="equal">
      <formula>"Moderado"</formula>
    </cfRule>
    <cfRule type="cellIs" dxfId="321" priority="467" operator="equal">
      <formula>"Bajo"</formula>
    </cfRule>
  </conditionalFormatting>
  <conditionalFormatting sqref="AB144">
    <cfRule type="cellIs" dxfId="320" priority="459" operator="equal">
      <formula>"Muy Alta"</formula>
    </cfRule>
    <cfRule type="cellIs" dxfId="319" priority="460" operator="equal">
      <formula>"Alta"</formula>
    </cfRule>
    <cfRule type="cellIs" dxfId="318" priority="461" operator="equal">
      <formula>"Media"</formula>
    </cfRule>
    <cfRule type="cellIs" dxfId="317" priority="462" operator="equal">
      <formula>"Baja"</formula>
    </cfRule>
    <cfRule type="cellIs" dxfId="316" priority="463" operator="equal">
      <formula>"Muy Baja"</formula>
    </cfRule>
  </conditionalFormatting>
  <conditionalFormatting sqref="AD144">
    <cfRule type="cellIs" dxfId="315" priority="454" operator="equal">
      <formula>"Catastrófico"</formula>
    </cfRule>
    <cfRule type="cellIs" dxfId="314" priority="455" operator="equal">
      <formula>"Mayor"</formula>
    </cfRule>
    <cfRule type="cellIs" dxfId="313" priority="456" operator="equal">
      <formula>"Moderado"</formula>
    </cfRule>
    <cfRule type="cellIs" dxfId="312" priority="457" operator="equal">
      <formula>"Menor"</formula>
    </cfRule>
    <cfRule type="cellIs" dxfId="311" priority="458" operator="equal">
      <formula>"Leve"</formula>
    </cfRule>
  </conditionalFormatting>
  <conditionalFormatting sqref="AF144">
    <cfRule type="cellIs" dxfId="310" priority="450" operator="equal">
      <formula>"Extremo"</formula>
    </cfRule>
    <cfRule type="cellIs" dxfId="309" priority="451" operator="equal">
      <formula>"Alto"</formula>
    </cfRule>
    <cfRule type="cellIs" dxfId="308" priority="452" operator="equal">
      <formula>"Moderado"</formula>
    </cfRule>
    <cfRule type="cellIs" dxfId="307" priority="453" operator="equal">
      <formula>"Bajo"</formula>
    </cfRule>
  </conditionalFormatting>
  <conditionalFormatting sqref="K142">
    <cfRule type="cellIs" dxfId="306" priority="445" operator="equal">
      <formula>"Muy Alta"</formula>
    </cfRule>
    <cfRule type="cellIs" dxfId="305" priority="446" operator="equal">
      <formula>"Alta"</formula>
    </cfRule>
    <cfRule type="cellIs" dxfId="304" priority="447" operator="equal">
      <formula>"Media"</formula>
    </cfRule>
    <cfRule type="cellIs" dxfId="303" priority="448" operator="equal">
      <formula>"Baja"</formula>
    </cfRule>
    <cfRule type="cellIs" dxfId="302" priority="449" operator="equal">
      <formula>"Muy Baja"</formula>
    </cfRule>
  </conditionalFormatting>
  <conditionalFormatting sqref="O142">
    <cfRule type="cellIs" dxfId="301" priority="440" operator="equal">
      <formula>"Catastrófico"</formula>
    </cfRule>
    <cfRule type="cellIs" dxfId="300" priority="441" operator="equal">
      <formula>"Mayor"</formula>
    </cfRule>
    <cfRule type="cellIs" dxfId="299" priority="442" operator="equal">
      <formula>"Moderado"</formula>
    </cfRule>
    <cfRule type="cellIs" dxfId="298" priority="443" operator="equal">
      <formula>"Menor"</formula>
    </cfRule>
    <cfRule type="cellIs" dxfId="297" priority="444" operator="equal">
      <formula>"Leve"</formula>
    </cfRule>
  </conditionalFormatting>
  <conditionalFormatting sqref="Q142">
    <cfRule type="cellIs" dxfId="296" priority="436" operator="equal">
      <formula>"Extremo"</formula>
    </cfRule>
    <cfRule type="cellIs" dxfId="295" priority="437" operator="equal">
      <formula>"Alto"</formula>
    </cfRule>
    <cfRule type="cellIs" dxfId="294" priority="438" operator="equal">
      <formula>"Moderado"</formula>
    </cfRule>
    <cfRule type="cellIs" dxfId="293" priority="439" operator="equal">
      <formula>"Bajo"</formula>
    </cfRule>
  </conditionalFormatting>
  <conditionalFormatting sqref="N142:N144">
    <cfRule type="containsText" dxfId="292" priority="435" operator="containsText" text="❌">
      <formula>NOT(ISERROR(SEARCH("❌",N142)))</formula>
    </cfRule>
  </conditionalFormatting>
  <conditionalFormatting sqref="AB142:AB144">
    <cfRule type="cellIs" dxfId="291" priority="430" operator="equal">
      <formula>"Muy Alta"</formula>
    </cfRule>
    <cfRule type="cellIs" dxfId="290" priority="431" operator="equal">
      <formula>"Alta"</formula>
    </cfRule>
    <cfRule type="cellIs" dxfId="289" priority="432" operator="equal">
      <formula>"Media"</formula>
    </cfRule>
    <cfRule type="cellIs" dxfId="288" priority="433" operator="equal">
      <formula>"Baja"</formula>
    </cfRule>
    <cfRule type="cellIs" dxfId="287" priority="434" operator="equal">
      <formula>"Muy Baja"</formula>
    </cfRule>
  </conditionalFormatting>
  <conditionalFormatting sqref="AD142:AD144">
    <cfRule type="cellIs" dxfId="286" priority="425" operator="equal">
      <formula>"Catastrófico"</formula>
    </cfRule>
    <cfRule type="cellIs" dxfId="285" priority="426" operator="equal">
      <formula>"Mayor"</formula>
    </cfRule>
    <cfRule type="cellIs" dxfId="284" priority="427" operator="equal">
      <formula>"Moderado"</formula>
    </cfRule>
    <cfRule type="cellIs" dxfId="283" priority="428" operator="equal">
      <formula>"Menor"</formula>
    </cfRule>
    <cfRule type="cellIs" dxfId="282" priority="429" operator="equal">
      <formula>"Leve"</formula>
    </cfRule>
  </conditionalFormatting>
  <conditionalFormatting sqref="AF142:AF144">
    <cfRule type="cellIs" dxfId="281" priority="421" operator="equal">
      <formula>"Extremo"</formula>
    </cfRule>
    <cfRule type="cellIs" dxfId="280" priority="422" operator="equal">
      <formula>"Alto"</formula>
    </cfRule>
    <cfRule type="cellIs" dxfId="279" priority="423" operator="equal">
      <formula>"Moderado"</formula>
    </cfRule>
    <cfRule type="cellIs" dxfId="278" priority="424" operator="equal">
      <formula>"Bajo"</formula>
    </cfRule>
  </conditionalFormatting>
  <conditionalFormatting sqref="N142:N144">
    <cfRule type="containsText" dxfId="277" priority="420" operator="containsText" text="❌">
      <formula>NOT(ISERROR(SEARCH("❌",N142)))</formula>
    </cfRule>
  </conditionalFormatting>
  <conditionalFormatting sqref="AB145">
    <cfRule type="cellIs" dxfId="276" priority="415" operator="equal">
      <formula>"Muy Alta"</formula>
    </cfRule>
    <cfRule type="cellIs" dxfId="275" priority="416" operator="equal">
      <formula>"Alta"</formula>
    </cfRule>
    <cfRule type="cellIs" dxfId="274" priority="417" operator="equal">
      <formula>"Media"</formula>
    </cfRule>
    <cfRule type="cellIs" dxfId="273" priority="418" operator="equal">
      <formula>"Baja"</formula>
    </cfRule>
    <cfRule type="cellIs" dxfId="272" priority="419" operator="equal">
      <formula>"Muy Baja"</formula>
    </cfRule>
  </conditionalFormatting>
  <conditionalFormatting sqref="AD145">
    <cfRule type="cellIs" dxfId="271" priority="410" operator="equal">
      <formula>"Catastrófico"</formula>
    </cfRule>
    <cfRule type="cellIs" dxfId="270" priority="411" operator="equal">
      <formula>"Mayor"</formula>
    </cfRule>
    <cfRule type="cellIs" dxfId="269" priority="412" operator="equal">
      <formula>"Moderado"</formula>
    </cfRule>
    <cfRule type="cellIs" dxfId="268" priority="413" operator="equal">
      <formula>"Menor"</formula>
    </cfRule>
    <cfRule type="cellIs" dxfId="267" priority="414" operator="equal">
      <formula>"Leve"</formula>
    </cfRule>
  </conditionalFormatting>
  <conditionalFormatting sqref="AF145">
    <cfRule type="cellIs" dxfId="266" priority="406" operator="equal">
      <formula>"Extremo"</formula>
    </cfRule>
    <cfRule type="cellIs" dxfId="265" priority="407" operator="equal">
      <formula>"Alto"</formula>
    </cfRule>
    <cfRule type="cellIs" dxfId="264" priority="408" operator="equal">
      <formula>"Moderado"</formula>
    </cfRule>
    <cfRule type="cellIs" dxfId="263" priority="409" operator="equal">
      <formula>"Bajo"</formula>
    </cfRule>
  </conditionalFormatting>
  <conditionalFormatting sqref="AB146">
    <cfRule type="cellIs" dxfId="262" priority="401" operator="equal">
      <formula>"Muy Alta"</formula>
    </cfRule>
    <cfRule type="cellIs" dxfId="261" priority="402" operator="equal">
      <formula>"Alta"</formula>
    </cfRule>
    <cfRule type="cellIs" dxfId="260" priority="403" operator="equal">
      <formula>"Media"</formula>
    </cfRule>
    <cfRule type="cellIs" dxfId="259" priority="404" operator="equal">
      <formula>"Baja"</formula>
    </cfRule>
    <cfRule type="cellIs" dxfId="258" priority="405" operator="equal">
      <formula>"Muy Baja"</formula>
    </cfRule>
  </conditionalFormatting>
  <conditionalFormatting sqref="AD146">
    <cfRule type="cellIs" dxfId="257" priority="396" operator="equal">
      <formula>"Catastrófico"</formula>
    </cfRule>
    <cfRule type="cellIs" dxfId="256" priority="397" operator="equal">
      <formula>"Mayor"</formula>
    </cfRule>
    <cfRule type="cellIs" dxfId="255" priority="398" operator="equal">
      <formula>"Moderado"</formula>
    </cfRule>
    <cfRule type="cellIs" dxfId="254" priority="399" operator="equal">
      <formula>"Menor"</formula>
    </cfRule>
    <cfRule type="cellIs" dxfId="253" priority="400" operator="equal">
      <formula>"Leve"</formula>
    </cfRule>
  </conditionalFormatting>
  <conditionalFormatting sqref="AF146">
    <cfRule type="cellIs" dxfId="252" priority="392" operator="equal">
      <formula>"Extremo"</formula>
    </cfRule>
    <cfRule type="cellIs" dxfId="251" priority="393" operator="equal">
      <formula>"Alto"</formula>
    </cfRule>
    <cfRule type="cellIs" dxfId="250" priority="394" operator="equal">
      <formula>"Moderado"</formula>
    </cfRule>
    <cfRule type="cellIs" dxfId="249" priority="395" operator="equal">
      <formula>"Bajo"</formula>
    </cfRule>
  </conditionalFormatting>
  <conditionalFormatting sqref="AB147">
    <cfRule type="cellIs" dxfId="248" priority="387" operator="equal">
      <formula>"Muy Alta"</formula>
    </cfRule>
    <cfRule type="cellIs" dxfId="247" priority="388" operator="equal">
      <formula>"Alta"</formula>
    </cfRule>
    <cfRule type="cellIs" dxfId="246" priority="389" operator="equal">
      <formula>"Media"</formula>
    </cfRule>
    <cfRule type="cellIs" dxfId="245" priority="390" operator="equal">
      <formula>"Baja"</formula>
    </cfRule>
    <cfRule type="cellIs" dxfId="244" priority="391" operator="equal">
      <formula>"Muy Baja"</formula>
    </cfRule>
  </conditionalFormatting>
  <conditionalFormatting sqref="AD147">
    <cfRule type="cellIs" dxfId="243" priority="382" operator="equal">
      <formula>"Catastrófico"</formula>
    </cfRule>
    <cfRule type="cellIs" dxfId="242" priority="383" operator="equal">
      <formula>"Mayor"</formula>
    </cfRule>
    <cfRule type="cellIs" dxfId="241" priority="384" operator="equal">
      <formula>"Moderado"</formula>
    </cfRule>
    <cfRule type="cellIs" dxfId="240" priority="385" operator="equal">
      <formula>"Menor"</formula>
    </cfRule>
    <cfRule type="cellIs" dxfId="239" priority="386" operator="equal">
      <formula>"Leve"</formula>
    </cfRule>
  </conditionalFormatting>
  <conditionalFormatting sqref="AF147">
    <cfRule type="cellIs" dxfId="238" priority="378" operator="equal">
      <formula>"Extremo"</formula>
    </cfRule>
    <cfRule type="cellIs" dxfId="237" priority="379" operator="equal">
      <formula>"Alto"</formula>
    </cfRule>
    <cfRule type="cellIs" dxfId="236" priority="380" operator="equal">
      <formula>"Moderado"</formula>
    </cfRule>
    <cfRule type="cellIs" dxfId="235" priority="381" operator="equal">
      <formula>"Bajo"</formula>
    </cfRule>
  </conditionalFormatting>
  <conditionalFormatting sqref="K145">
    <cfRule type="cellIs" dxfId="234" priority="373" operator="equal">
      <formula>"Muy Alta"</formula>
    </cfRule>
    <cfRule type="cellIs" dxfId="233" priority="374" operator="equal">
      <formula>"Alta"</formula>
    </cfRule>
    <cfRule type="cellIs" dxfId="232" priority="375" operator="equal">
      <formula>"Media"</formula>
    </cfRule>
    <cfRule type="cellIs" dxfId="231" priority="376" operator="equal">
      <formula>"Baja"</formula>
    </cfRule>
    <cfRule type="cellIs" dxfId="230" priority="377" operator="equal">
      <formula>"Muy Baja"</formula>
    </cfRule>
  </conditionalFormatting>
  <conditionalFormatting sqref="O145">
    <cfRule type="cellIs" dxfId="229" priority="368" operator="equal">
      <formula>"Catastrófico"</formula>
    </cfRule>
    <cfRule type="cellIs" dxfId="228" priority="369" operator="equal">
      <formula>"Mayor"</formula>
    </cfRule>
    <cfRule type="cellIs" dxfId="227" priority="370" operator="equal">
      <formula>"Moderado"</formula>
    </cfRule>
    <cfRule type="cellIs" dxfId="226" priority="371" operator="equal">
      <formula>"Menor"</formula>
    </cfRule>
    <cfRule type="cellIs" dxfId="225" priority="372" operator="equal">
      <formula>"Leve"</formula>
    </cfRule>
  </conditionalFormatting>
  <conditionalFormatting sqref="Q145">
    <cfRule type="cellIs" dxfId="224" priority="364" operator="equal">
      <formula>"Extremo"</formula>
    </cfRule>
    <cfRule type="cellIs" dxfId="223" priority="365" operator="equal">
      <formula>"Alto"</formula>
    </cfRule>
    <cfRule type="cellIs" dxfId="222" priority="366" operator="equal">
      <formula>"Moderado"</formula>
    </cfRule>
    <cfRule type="cellIs" dxfId="221" priority="367" operator="equal">
      <formula>"Bajo"</formula>
    </cfRule>
  </conditionalFormatting>
  <conditionalFormatting sqref="N145:N147">
    <cfRule type="containsText" dxfId="220" priority="363" operator="containsText" text="❌">
      <formula>NOT(ISERROR(SEARCH("❌",N145)))</formula>
    </cfRule>
  </conditionalFormatting>
  <conditionalFormatting sqref="AB145:AB147">
    <cfRule type="cellIs" dxfId="219" priority="358" operator="equal">
      <formula>"Muy Alta"</formula>
    </cfRule>
    <cfRule type="cellIs" dxfId="218" priority="359" operator="equal">
      <formula>"Alta"</formula>
    </cfRule>
    <cfRule type="cellIs" dxfId="217" priority="360" operator="equal">
      <formula>"Media"</formula>
    </cfRule>
    <cfRule type="cellIs" dxfId="216" priority="361" operator="equal">
      <formula>"Baja"</formula>
    </cfRule>
    <cfRule type="cellIs" dxfId="215" priority="362" operator="equal">
      <formula>"Muy Baja"</formula>
    </cfRule>
  </conditionalFormatting>
  <conditionalFormatting sqref="AD145:AD147">
    <cfRule type="cellIs" dxfId="214" priority="353" operator="equal">
      <formula>"Catastrófico"</formula>
    </cfRule>
    <cfRule type="cellIs" dxfId="213" priority="354" operator="equal">
      <formula>"Mayor"</formula>
    </cfRule>
    <cfRule type="cellIs" dxfId="212" priority="355" operator="equal">
      <formula>"Moderado"</formula>
    </cfRule>
    <cfRule type="cellIs" dxfId="211" priority="356" operator="equal">
      <formula>"Menor"</formula>
    </cfRule>
    <cfRule type="cellIs" dxfId="210" priority="357" operator="equal">
      <formula>"Leve"</formula>
    </cfRule>
  </conditionalFormatting>
  <conditionalFormatting sqref="AF145:AF147">
    <cfRule type="cellIs" dxfId="209" priority="349" operator="equal">
      <formula>"Extremo"</formula>
    </cfRule>
    <cfRule type="cellIs" dxfId="208" priority="350" operator="equal">
      <formula>"Alto"</formula>
    </cfRule>
    <cfRule type="cellIs" dxfId="207" priority="351" operator="equal">
      <formula>"Moderado"</formula>
    </cfRule>
    <cfRule type="cellIs" dxfId="206" priority="352" operator="equal">
      <formula>"Bajo"</formula>
    </cfRule>
  </conditionalFormatting>
  <conditionalFormatting sqref="N145:N147">
    <cfRule type="containsText" dxfId="205" priority="348" operator="containsText" text="❌">
      <formula>NOT(ISERROR(SEARCH("❌",N145)))</formula>
    </cfRule>
  </conditionalFormatting>
  <conditionalFormatting sqref="AB17">
    <cfRule type="cellIs" dxfId="204" priority="315" operator="equal">
      <formula>"Muy Alta"</formula>
    </cfRule>
    <cfRule type="cellIs" dxfId="203" priority="316" operator="equal">
      <formula>"Alta"</formula>
    </cfRule>
    <cfRule type="cellIs" dxfId="202" priority="317" operator="equal">
      <formula>"Media"</formula>
    </cfRule>
    <cfRule type="cellIs" dxfId="201" priority="318" operator="equal">
      <formula>"Baja"</formula>
    </cfRule>
    <cfRule type="cellIs" dxfId="200" priority="319" operator="equal">
      <formula>"Muy Baja"</formula>
    </cfRule>
  </conditionalFormatting>
  <conditionalFormatting sqref="AD17">
    <cfRule type="cellIs" dxfId="199" priority="310" operator="equal">
      <formula>"Catastrófico"</formula>
    </cfRule>
    <cfRule type="cellIs" dxfId="198" priority="311" operator="equal">
      <formula>"Mayor"</formula>
    </cfRule>
    <cfRule type="cellIs" dxfId="197" priority="312" operator="equal">
      <formula>"Moderado"</formula>
    </cfRule>
    <cfRule type="cellIs" dxfId="196" priority="313" operator="equal">
      <formula>"Menor"</formula>
    </cfRule>
    <cfRule type="cellIs" dxfId="195" priority="314" operator="equal">
      <formula>"Leve"</formula>
    </cfRule>
  </conditionalFormatting>
  <conditionalFormatting sqref="AF17">
    <cfRule type="cellIs" dxfId="194" priority="306" operator="equal">
      <formula>"Extremo"</formula>
    </cfRule>
    <cfRule type="cellIs" dxfId="193" priority="307" operator="equal">
      <formula>"Alto"</formula>
    </cfRule>
    <cfRule type="cellIs" dxfId="192" priority="308" operator="equal">
      <formula>"Moderado"</formula>
    </cfRule>
    <cfRule type="cellIs" dxfId="191" priority="309" operator="equal">
      <formula>"Bajo"</formula>
    </cfRule>
  </conditionalFormatting>
  <conditionalFormatting sqref="AB18">
    <cfRule type="cellIs" dxfId="190" priority="301" operator="equal">
      <formula>"Muy Alta"</formula>
    </cfRule>
    <cfRule type="cellIs" dxfId="189" priority="302" operator="equal">
      <formula>"Alta"</formula>
    </cfRule>
    <cfRule type="cellIs" dxfId="188" priority="303" operator="equal">
      <formula>"Media"</formula>
    </cfRule>
    <cfRule type="cellIs" dxfId="187" priority="304" operator="equal">
      <formula>"Baja"</formula>
    </cfRule>
    <cfRule type="cellIs" dxfId="186" priority="305" operator="equal">
      <formula>"Muy Baja"</formula>
    </cfRule>
  </conditionalFormatting>
  <conditionalFormatting sqref="AD18">
    <cfRule type="cellIs" dxfId="185" priority="296" operator="equal">
      <formula>"Catastrófico"</formula>
    </cfRule>
    <cfRule type="cellIs" dxfId="184" priority="297" operator="equal">
      <formula>"Mayor"</formula>
    </cfRule>
    <cfRule type="cellIs" dxfId="183" priority="298" operator="equal">
      <formula>"Moderado"</formula>
    </cfRule>
    <cfRule type="cellIs" dxfId="182" priority="299" operator="equal">
      <formula>"Menor"</formula>
    </cfRule>
    <cfRule type="cellIs" dxfId="181" priority="300" operator="equal">
      <formula>"Leve"</formula>
    </cfRule>
  </conditionalFormatting>
  <conditionalFormatting sqref="AF18">
    <cfRule type="cellIs" dxfId="180" priority="292" operator="equal">
      <formula>"Extremo"</formula>
    </cfRule>
    <cfRule type="cellIs" dxfId="179" priority="293" operator="equal">
      <formula>"Alto"</formula>
    </cfRule>
    <cfRule type="cellIs" dxfId="178" priority="294" operator="equal">
      <formula>"Moderado"</formula>
    </cfRule>
    <cfRule type="cellIs" dxfId="177" priority="295" operator="equal">
      <formula>"Bajo"</formula>
    </cfRule>
  </conditionalFormatting>
  <conditionalFormatting sqref="O7">
    <cfRule type="cellIs" dxfId="176" priority="287" operator="equal">
      <formula>"Catastrófico"</formula>
    </cfRule>
    <cfRule type="cellIs" dxfId="175" priority="288" operator="equal">
      <formula>"Mayor"</formula>
    </cfRule>
    <cfRule type="cellIs" dxfId="174" priority="289" operator="equal">
      <formula>"Moderado"</formula>
    </cfRule>
    <cfRule type="cellIs" dxfId="173" priority="290" operator="equal">
      <formula>"Menor"</formula>
    </cfRule>
    <cfRule type="cellIs" dxfId="172" priority="291" operator="equal">
      <formula>"Leve"</formula>
    </cfRule>
  </conditionalFormatting>
  <conditionalFormatting sqref="AB79">
    <cfRule type="cellIs" dxfId="171" priority="210" operator="equal">
      <formula>"Muy Alta"</formula>
    </cfRule>
    <cfRule type="cellIs" dxfId="170" priority="211" operator="equal">
      <formula>"Alta"</formula>
    </cfRule>
    <cfRule type="cellIs" dxfId="169" priority="212" operator="equal">
      <formula>"Media"</formula>
    </cfRule>
    <cfRule type="cellIs" dxfId="168" priority="213" operator="equal">
      <formula>"Baja"</formula>
    </cfRule>
    <cfRule type="cellIs" dxfId="167" priority="214" operator="equal">
      <formula>"Muy Baja"</formula>
    </cfRule>
  </conditionalFormatting>
  <conditionalFormatting sqref="AD79">
    <cfRule type="cellIs" dxfId="166" priority="205" operator="equal">
      <formula>"Catastrófico"</formula>
    </cfRule>
    <cfRule type="cellIs" dxfId="165" priority="206" operator="equal">
      <formula>"Mayor"</formula>
    </cfRule>
    <cfRule type="cellIs" dxfId="164" priority="207" operator="equal">
      <formula>"Moderado"</formula>
    </cfRule>
    <cfRule type="cellIs" dxfId="163" priority="208" operator="equal">
      <formula>"Menor"</formula>
    </cfRule>
    <cfRule type="cellIs" dxfId="162" priority="209" operator="equal">
      <formula>"Leve"</formula>
    </cfRule>
  </conditionalFormatting>
  <conditionalFormatting sqref="AF79">
    <cfRule type="cellIs" dxfId="161" priority="201" operator="equal">
      <formula>"Extremo"</formula>
    </cfRule>
    <cfRule type="cellIs" dxfId="160" priority="202" operator="equal">
      <formula>"Alto"</formula>
    </cfRule>
    <cfRule type="cellIs" dxfId="159" priority="203" operator="equal">
      <formula>"Moderado"</formula>
    </cfRule>
    <cfRule type="cellIs" dxfId="158" priority="204" operator="equal">
      <formula>"Bajo"</formula>
    </cfRule>
  </conditionalFormatting>
  <conditionalFormatting sqref="K79">
    <cfRule type="cellIs" dxfId="157" priority="168" operator="equal">
      <formula>"Muy Alta"</formula>
    </cfRule>
    <cfRule type="cellIs" dxfId="156" priority="169" operator="equal">
      <formula>"Alta"</formula>
    </cfRule>
    <cfRule type="cellIs" dxfId="155" priority="170" operator="equal">
      <formula>"Media"</formula>
    </cfRule>
    <cfRule type="cellIs" dxfId="154" priority="171" operator="equal">
      <formula>"Baja"</formula>
    </cfRule>
    <cfRule type="cellIs" dxfId="153" priority="172" operator="equal">
      <formula>"Muy Baja"</formula>
    </cfRule>
  </conditionalFormatting>
  <conditionalFormatting sqref="AB80">
    <cfRule type="cellIs" dxfId="152" priority="196" operator="equal">
      <formula>"Muy Alta"</formula>
    </cfRule>
    <cfRule type="cellIs" dxfId="151" priority="197" operator="equal">
      <formula>"Alta"</formula>
    </cfRule>
    <cfRule type="cellIs" dxfId="150" priority="198" operator="equal">
      <formula>"Media"</formula>
    </cfRule>
    <cfRule type="cellIs" dxfId="149" priority="199" operator="equal">
      <formula>"Baja"</formula>
    </cfRule>
    <cfRule type="cellIs" dxfId="148" priority="200" operator="equal">
      <formula>"Muy Baja"</formula>
    </cfRule>
  </conditionalFormatting>
  <conditionalFormatting sqref="AD80">
    <cfRule type="cellIs" dxfId="147" priority="191" operator="equal">
      <formula>"Catastrófico"</formula>
    </cfRule>
    <cfRule type="cellIs" dxfId="146" priority="192" operator="equal">
      <formula>"Mayor"</formula>
    </cfRule>
    <cfRule type="cellIs" dxfId="145" priority="193" operator="equal">
      <formula>"Moderado"</formula>
    </cfRule>
    <cfRule type="cellIs" dxfId="144" priority="194" operator="equal">
      <formula>"Menor"</formula>
    </cfRule>
    <cfRule type="cellIs" dxfId="143" priority="195" operator="equal">
      <formula>"Leve"</formula>
    </cfRule>
  </conditionalFormatting>
  <conditionalFormatting sqref="AF80">
    <cfRule type="cellIs" dxfId="142" priority="187" operator="equal">
      <formula>"Extremo"</formula>
    </cfRule>
    <cfRule type="cellIs" dxfId="141" priority="188" operator="equal">
      <formula>"Alto"</formula>
    </cfRule>
    <cfRule type="cellIs" dxfId="140" priority="189" operator="equal">
      <formula>"Moderado"</formula>
    </cfRule>
    <cfRule type="cellIs" dxfId="139" priority="190" operator="equal">
      <formula>"Bajo"</formula>
    </cfRule>
  </conditionalFormatting>
  <conditionalFormatting sqref="AB81">
    <cfRule type="cellIs" dxfId="138" priority="182" operator="equal">
      <formula>"Muy Alta"</formula>
    </cfRule>
    <cfRule type="cellIs" dxfId="137" priority="183" operator="equal">
      <formula>"Alta"</formula>
    </cfRule>
    <cfRule type="cellIs" dxfId="136" priority="184" operator="equal">
      <formula>"Media"</formula>
    </cfRule>
    <cfRule type="cellIs" dxfId="135" priority="185" operator="equal">
      <formula>"Baja"</formula>
    </cfRule>
    <cfRule type="cellIs" dxfId="134" priority="186" operator="equal">
      <formula>"Muy Baja"</formula>
    </cfRule>
  </conditionalFormatting>
  <conditionalFormatting sqref="AD81">
    <cfRule type="cellIs" dxfId="133" priority="177" operator="equal">
      <formula>"Catastrófico"</formula>
    </cfRule>
    <cfRule type="cellIs" dxfId="132" priority="178" operator="equal">
      <formula>"Mayor"</formula>
    </cfRule>
    <cfRule type="cellIs" dxfId="131" priority="179" operator="equal">
      <formula>"Moderado"</formula>
    </cfRule>
    <cfRule type="cellIs" dxfId="130" priority="180" operator="equal">
      <formula>"Menor"</formula>
    </cfRule>
    <cfRule type="cellIs" dxfId="129" priority="181" operator="equal">
      <formula>"Leve"</formula>
    </cfRule>
  </conditionalFormatting>
  <conditionalFormatting sqref="AF81">
    <cfRule type="cellIs" dxfId="128" priority="173" operator="equal">
      <formula>"Extremo"</formula>
    </cfRule>
    <cfRule type="cellIs" dxfId="127" priority="174" operator="equal">
      <formula>"Alto"</formula>
    </cfRule>
    <cfRule type="cellIs" dxfId="126" priority="175" operator="equal">
      <formula>"Moderado"</formula>
    </cfRule>
    <cfRule type="cellIs" dxfId="125" priority="176" operator="equal">
      <formula>"Bajo"</formula>
    </cfRule>
  </conditionalFormatting>
  <conditionalFormatting sqref="O79">
    <cfRule type="cellIs" dxfId="124" priority="163" operator="equal">
      <formula>"Catastrófico"</formula>
    </cfRule>
    <cfRule type="cellIs" dxfId="123" priority="164" operator="equal">
      <formula>"Mayor"</formula>
    </cfRule>
    <cfRule type="cellIs" dxfId="122" priority="165" operator="equal">
      <formula>"Moderado"</formula>
    </cfRule>
    <cfRule type="cellIs" dxfId="121" priority="166" operator="equal">
      <formula>"Menor"</formula>
    </cfRule>
    <cfRule type="cellIs" dxfId="120" priority="167" operator="equal">
      <formula>"Leve"</formula>
    </cfRule>
  </conditionalFormatting>
  <conditionalFormatting sqref="Q79">
    <cfRule type="cellIs" dxfId="119" priority="159" operator="equal">
      <formula>"Extremo"</formula>
    </cfRule>
    <cfRule type="cellIs" dxfId="118" priority="160" operator="equal">
      <formula>"Alto"</formula>
    </cfRule>
    <cfRule type="cellIs" dxfId="117" priority="161" operator="equal">
      <formula>"Moderado"</formula>
    </cfRule>
    <cfRule type="cellIs" dxfId="116" priority="162" operator="equal">
      <formula>"Bajo"</formula>
    </cfRule>
  </conditionalFormatting>
  <conditionalFormatting sqref="N79:N81">
    <cfRule type="containsText" dxfId="115" priority="158" operator="containsText" text="❌">
      <formula>NOT(ISERROR(SEARCH("❌",N79)))</formula>
    </cfRule>
  </conditionalFormatting>
  <conditionalFormatting sqref="AF93">
    <cfRule type="cellIs" dxfId="114" priority="102" operator="equal">
      <formula>"Extremo"</formula>
    </cfRule>
    <cfRule type="cellIs" dxfId="113" priority="103" operator="equal">
      <formula>"Alto"</formula>
    </cfRule>
    <cfRule type="cellIs" dxfId="112" priority="104" operator="equal">
      <formula>"Moderado"</formula>
    </cfRule>
    <cfRule type="cellIs" dxfId="111" priority="105" operator="equal">
      <formula>"Bajo"</formula>
    </cfRule>
  </conditionalFormatting>
  <conditionalFormatting sqref="AB93">
    <cfRule type="cellIs" dxfId="110" priority="111" operator="equal">
      <formula>"Muy Alta"</formula>
    </cfRule>
    <cfRule type="cellIs" dxfId="109" priority="112" operator="equal">
      <formula>"Alta"</formula>
    </cfRule>
    <cfRule type="cellIs" dxfId="108" priority="113" operator="equal">
      <formula>"Media"</formula>
    </cfRule>
    <cfRule type="cellIs" dxfId="107" priority="114" operator="equal">
      <formula>"Baja"</formula>
    </cfRule>
    <cfRule type="cellIs" dxfId="106" priority="115" operator="equal">
      <formula>"Muy Baja"</formula>
    </cfRule>
  </conditionalFormatting>
  <conditionalFormatting sqref="AD93">
    <cfRule type="cellIs" dxfId="105" priority="106" operator="equal">
      <formula>"Catastrófico"</formula>
    </cfRule>
    <cfRule type="cellIs" dxfId="104" priority="107" operator="equal">
      <formula>"Mayor"</formula>
    </cfRule>
    <cfRule type="cellIs" dxfId="103" priority="108" operator="equal">
      <formula>"Moderado"</formula>
    </cfRule>
    <cfRule type="cellIs" dxfId="102" priority="109" operator="equal">
      <formula>"Menor"</formula>
    </cfRule>
    <cfRule type="cellIs" dxfId="101" priority="110" operator="equal">
      <formula>"Leve"</formula>
    </cfRule>
  </conditionalFormatting>
  <conditionalFormatting sqref="AB94:AB96">
    <cfRule type="cellIs" dxfId="100" priority="97" operator="equal">
      <formula>"Muy Alta"</formula>
    </cfRule>
    <cfRule type="cellIs" dxfId="99" priority="98" operator="equal">
      <formula>"Alta"</formula>
    </cfRule>
    <cfRule type="cellIs" dxfId="98" priority="99" operator="equal">
      <formula>"Media"</formula>
    </cfRule>
    <cfRule type="cellIs" dxfId="97" priority="100" operator="equal">
      <formula>"Baja"</formula>
    </cfRule>
    <cfRule type="cellIs" dxfId="96" priority="101" operator="equal">
      <formula>"Muy Baja"</formula>
    </cfRule>
  </conditionalFormatting>
  <conditionalFormatting sqref="AD94:AD96">
    <cfRule type="cellIs" dxfId="95" priority="92" operator="equal">
      <formula>"Catastrófico"</formula>
    </cfRule>
    <cfRule type="cellIs" dxfId="94" priority="93" operator="equal">
      <formula>"Mayor"</formula>
    </cfRule>
    <cfRule type="cellIs" dxfId="93" priority="94" operator="equal">
      <formula>"Moderado"</formula>
    </cfRule>
    <cfRule type="cellIs" dxfId="92" priority="95" operator="equal">
      <formula>"Menor"</formula>
    </cfRule>
    <cfRule type="cellIs" dxfId="91" priority="96" operator="equal">
      <formula>"Leve"</formula>
    </cfRule>
  </conditionalFormatting>
  <conditionalFormatting sqref="AF94:AF96">
    <cfRule type="cellIs" dxfId="90" priority="88" operator="equal">
      <formula>"Extremo"</formula>
    </cfRule>
    <cfRule type="cellIs" dxfId="89" priority="89" operator="equal">
      <formula>"Alto"</formula>
    </cfRule>
    <cfRule type="cellIs" dxfId="88" priority="90" operator="equal">
      <formula>"Moderado"</formula>
    </cfRule>
    <cfRule type="cellIs" dxfId="87" priority="91" operator="equal">
      <formula>"Bajo"</formula>
    </cfRule>
  </conditionalFormatting>
  <conditionalFormatting sqref="K94">
    <cfRule type="cellIs" dxfId="86" priority="83" operator="equal">
      <formula>"Muy Alta"</formula>
    </cfRule>
    <cfRule type="cellIs" dxfId="85" priority="84" operator="equal">
      <formula>"Alta"</formula>
    </cfRule>
    <cfRule type="cellIs" dxfId="84" priority="85" operator="equal">
      <formula>"Media"</formula>
    </cfRule>
    <cfRule type="cellIs" dxfId="83" priority="86" operator="equal">
      <formula>"Baja"</formula>
    </cfRule>
    <cfRule type="cellIs" dxfId="82" priority="87" operator="equal">
      <formula>"Muy Baja"</formula>
    </cfRule>
  </conditionalFormatting>
  <conditionalFormatting sqref="O94">
    <cfRule type="cellIs" dxfId="81" priority="78" operator="equal">
      <formula>"Catastrófico"</formula>
    </cfRule>
    <cfRule type="cellIs" dxfId="80" priority="79" operator="equal">
      <formula>"Mayor"</formula>
    </cfRule>
    <cfRule type="cellIs" dxfId="79" priority="80" operator="equal">
      <formula>"Moderado"</formula>
    </cfRule>
    <cfRule type="cellIs" dxfId="78" priority="81" operator="equal">
      <formula>"Menor"</formula>
    </cfRule>
    <cfRule type="cellIs" dxfId="77" priority="82" operator="equal">
      <formula>"Leve"</formula>
    </cfRule>
  </conditionalFormatting>
  <conditionalFormatting sqref="Q94">
    <cfRule type="cellIs" dxfId="76" priority="74" operator="equal">
      <formula>"Extremo"</formula>
    </cfRule>
    <cfRule type="cellIs" dxfId="75" priority="75" operator="equal">
      <formula>"Alto"</formula>
    </cfRule>
    <cfRule type="cellIs" dxfId="74" priority="76" operator="equal">
      <formula>"Moderado"</formula>
    </cfRule>
    <cfRule type="cellIs" dxfId="73" priority="77" operator="equal">
      <formula>"Bajo"</formula>
    </cfRule>
  </conditionalFormatting>
  <conditionalFormatting sqref="N94">
    <cfRule type="containsText" dxfId="72" priority="73" operator="containsText" text="❌">
      <formula>NOT(ISERROR(SEARCH("❌",N94)))</formula>
    </cfRule>
  </conditionalFormatting>
  <conditionalFormatting sqref="AB94:AB96">
    <cfRule type="cellIs" dxfId="71" priority="68" operator="equal">
      <formula>"Muy Alta"</formula>
    </cfRule>
    <cfRule type="cellIs" dxfId="70" priority="69" operator="equal">
      <formula>"Alta"</formula>
    </cfRule>
    <cfRule type="cellIs" dxfId="69" priority="70" operator="equal">
      <formula>"Media"</formula>
    </cfRule>
    <cfRule type="cellIs" dxfId="68" priority="71" operator="equal">
      <formula>"Baja"</formula>
    </cfRule>
    <cfRule type="cellIs" dxfId="67" priority="72" operator="equal">
      <formula>"Muy Baja"</formula>
    </cfRule>
  </conditionalFormatting>
  <conditionalFormatting sqref="AD94:AD96">
    <cfRule type="cellIs" dxfId="66" priority="63" operator="equal">
      <formula>"Catastrófico"</formula>
    </cfRule>
    <cfRule type="cellIs" dxfId="65" priority="64" operator="equal">
      <formula>"Mayor"</formula>
    </cfRule>
    <cfRule type="cellIs" dxfId="64" priority="65" operator="equal">
      <formula>"Moderado"</formula>
    </cfRule>
    <cfRule type="cellIs" dxfId="63" priority="66" operator="equal">
      <formula>"Menor"</formula>
    </cfRule>
    <cfRule type="cellIs" dxfId="62" priority="67" operator="equal">
      <formula>"Leve"</formula>
    </cfRule>
  </conditionalFormatting>
  <conditionalFormatting sqref="AF94:AF96">
    <cfRule type="cellIs" dxfId="61" priority="59" operator="equal">
      <formula>"Extremo"</formula>
    </cfRule>
    <cfRule type="cellIs" dxfId="60" priority="60" operator="equal">
      <formula>"Alto"</formula>
    </cfRule>
    <cfRule type="cellIs" dxfId="59" priority="61" operator="equal">
      <formula>"Moderado"</formula>
    </cfRule>
    <cfRule type="cellIs" dxfId="58" priority="62" operator="equal">
      <formula>"Bajo"</formula>
    </cfRule>
  </conditionalFormatting>
  <conditionalFormatting sqref="N94">
    <cfRule type="containsText" dxfId="57" priority="58" operator="containsText" text="❌">
      <formula>NOT(ISERROR(SEARCH("❌",N94)))</formula>
    </cfRule>
  </conditionalFormatting>
  <conditionalFormatting sqref="AB64">
    <cfRule type="cellIs" dxfId="56" priority="53" operator="equal">
      <formula>"Muy Alta"</formula>
    </cfRule>
    <cfRule type="cellIs" dxfId="55" priority="54" operator="equal">
      <formula>"Alta"</formula>
    </cfRule>
    <cfRule type="cellIs" dxfId="54" priority="55" operator="equal">
      <formula>"Media"</formula>
    </cfRule>
    <cfRule type="cellIs" dxfId="53" priority="56" operator="equal">
      <formula>"Baja"</formula>
    </cfRule>
    <cfRule type="cellIs" dxfId="52" priority="57" operator="equal">
      <formula>"Muy Baja"</formula>
    </cfRule>
  </conditionalFormatting>
  <conditionalFormatting sqref="AD64">
    <cfRule type="cellIs" dxfId="51" priority="48" operator="equal">
      <formula>"Catastrófico"</formula>
    </cfRule>
    <cfRule type="cellIs" dxfId="50" priority="49" operator="equal">
      <formula>"Mayor"</formula>
    </cfRule>
    <cfRule type="cellIs" dxfId="49" priority="50" operator="equal">
      <formula>"Moderado"</formula>
    </cfRule>
    <cfRule type="cellIs" dxfId="48" priority="51" operator="equal">
      <formula>"Menor"</formula>
    </cfRule>
    <cfRule type="cellIs" dxfId="47" priority="52" operator="equal">
      <formula>"Leve"</formula>
    </cfRule>
  </conditionalFormatting>
  <conditionalFormatting sqref="AF64">
    <cfRule type="cellIs" dxfId="46" priority="44" operator="equal">
      <formula>"Extremo"</formula>
    </cfRule>
    <cfRule type="cellIs" dxfId="45" priority="45" operator="equal">
      <formula>"Alto"</formula>
    </cfRule>
    <cfRule type="cellIs" dxfId="44" priority="46" operator="equal">
      <formula>"Moderado"</formula>
    </cfRule>
    <cfRule type="cellIs" dxfId="43" priority="47" operator="equal">
      <formula>"Bajo"</formula>
    </cfRule>
  </conditionalFormatting>
  <conditionalFormatting sqref="AB65">
    <cfRule type="cellIs" dxfId="42" priority="39" operator="equal">
      <formula>"Muy Alta"</formula>
    </cfRule>
    <cfRule type="cellIs" dxfId="41" priority="40" operator="equal">
      <formula>"Alta"</formula>
    </cfRule>
    <cfRule type="cellIs" dxfId="40" priority="41" operator="equal">
      <formula>"Media"</formula>
    </cfRule>
    <cfRule type="cellIs" dxfId="39" priority="42" operator="equal">
      <formula>"Baja"</formula>
    </cfRule>
    <cfRule type="cellIs" dxfId="38" priority="43" operator="equal">
      <formula>"Muy Baja"</formula>
    </cfRule>
  </conditionalFormatting>
  <conditionalFormatting sqref="AD65">
    <cfRule type="cellIs" dxfId="37" priority="34" operator="equal">
      <formula>"Catastrófico"</formula>
    </cfRule>
    <cfRule type="cellIs" dxfId="36" priority="35" operator="equal">
      <formula>"Mayor"</formula>
    </cfRule>
    <cfRule type="cellIs" dxfId="35" priority="36" operator="equal">
      <formula>"Moderado"</formula>
    </cfRule>
    <cfRule type="cellIs" dxfId="34" priority="37" operator="equal">
      <formula>"Menor"</formula>
    </cfRule>
    <cfRule type="cellIs" dxfId="33" priority="38" operator="equal">
      <formula>"Leve"</formula>
    </cfRule>
  </conditionalFormatting>
  <conditionalFormatting sqref="AF65">
    <cfRule type="cellIs" dxfId="32" priority="30" operator="equal">
      <formula>"Extremo"</formula>
    </cfRule>
    <cfRule type="cellIs" dxfId="31" priority="31" operator="equal">
      <formula>"Alto"</formula>
    </cfRule>
    <cfRule type="cellIs" dxfId="30" priority="32" operator="equal">
      <formula>"Moderado"</formula>
    </cfRule>
    <cfRule type="cellIs" dxfId="29" priority="33" operator="equal">
      <formula>"Bajo"</formula>
    </cfRule>
  </conditionalFormatting>
  <conditionalFormatting sqref="AB66">
    <cfRule type="cellIs" dxfId="28" priority="25" operator="equal">
      <formula>"Muy Alta"</formula>
    </cfRule>
    <cfRule type="cellIs" dxfId="27" priority="26" operator="equal">
      <formula>"Alta"</formula>
    </cfRule>
    <cfRule type="cellIs" dxfId="26" priority="27" operator="equal">
      <formula>"Media"</formula>
    </cfRule>
    <cfRule type="cellIs" dxfId="25" priority="28" operator="equal">
      <formula>"Baja"</formula>
    </cfRule>
    <cfRule type="cellIs" dxfId="24" priority="29" operator="equal">
      <formula>"Muy Baja"</formula>
    </cfRule>
  </conditionalFormatting>
  <conditionalFormatting sqref="AD66">
    <cfRule type="cellIs" dxfId="23" priority="20" operator="equal">
      <formula>"Catastrófico"</formula>
    </cfRule>
    <cfRule type="cellIs" dxfId="22" priority="21" operator="equal">
      <formula>"Mayor"</formula>
    </cfRule>
    <cfRule type="cellIs" dxfId="21" priority="22" operator="equal">
      <formula>"Moderado"</formula>
    </cfRule>
    <cfRule type="cellIs" dxfId="20" priority="23" operator="equal">
      <formula>"Menor"</formula>
    </cfRule>
    <cfRule type="cellIs" dxfId="19" priority="24" operator="equal">
      <formula>"Leve"</formula>
    </cfRule>
  </conditionalFormatting>
  <conditionalFormatting sqref="AF66">
    <cfRule type="cellIs" dxfId="18" priority="16" operator="equal">
      <formula>"Extremo"</formula>
    </cfRule>
    <cfRule type="cellIs" dxfId="17" priority="17" operator="equal">
      <formula>"Alto"</formula>
    </cfRule>
    <cfRule type="cellIs" dxfId="16" priority="18" operator="equal">
      <formula>"Moderado"</formula>
    </cfRule>
    <cfRule type="cellIs" dxfId="15" priority="19" operator="equal">
      <formula>"Bajo"</formula>
    </cfRule>
  </conditionalFormatting>
  <conditionalFormatting sqref="K64">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O64">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Q64">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N64:N66">
    <cfRule type="containsText" dxfId="0" priority="1" operator="containsText" text="❌">
      <formula>NOT(ISERROR(SEARCH("❌",N64)))</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'Opciones Tratamiento'!$B$9:$B$10</xm:f>
          </x14:formula1>
          <xm:sqref>AM7:AM12 AM124:AM147 AM16:AM116</xm:sqref>
        </x14:dataValidation>
        <x14:dataValidation type="list" allowBlank="1" showInputMessage="1" showErrorMessage="1">
          <x14:formula1>
            <xm:f>'Opciones Tratamiento'!$B$13:$B$19</xm:f>
          </x14:formula1>
          <xm:sqref>I7 I10 I13 I97 I16 I19 I22 I25 I28 I31 I34 I37 I40 I43 I46 I49 I100 I52 I55 I58 I61 I67 I70 I73 I76 I82 I85 I88 I91:I92 I133 I118 I103 I106 I109 I112 I115 I121 I124 I127 I130 I136 I139 I142 I145 I79 I64</xm:sqref>
        </x14:dataValidation>
        <x14:dataValidation type="list" allowBlank="1" showInputMessage="1" showErrorMessage="1">
          <x14:formula1>
            <xm:f>'Opciones Tratamiento'!$E$2:$E$4</xm:f>
          </x14:formula1>
          <xm:sqref>E7 E10 E13 E97 E16 E19 E22 E25 E28 E31 E34 E37 E40 E43 E46 E49 E100 E52 E55 E58 E61 E67 E70 E73 E76 E82 E85 E88 E91:E92 E133 E118 E103 E106 E109 E112 E115 E121 E124 E127 E130 E136 E139 E142 E145 E79 E64</xm:sqref>
        </x14:dataValidation>
        <x14:dataValidation type="list" allowBlank="1" showInputMessage="1" showErrorMessage="1">
          <x14:formula1>
            <xm:f>'Tabla Impacto'!$F$210:$F$221</xm:f>
          </x14:formula1>
          <xm:sqref>M7 M10 M13 M142 M16 M19 M22 M25 M28 M31 M34 M37 M40 M43 M46 M49 M145 M52 M55 M58 M61 M67 M136 M139 M70 M73 M76 M79 M82 M85 M88 M91:M92 M133 M97 M100 M103 M106 M109 M112 M115 M118 M121 M124 M127 M130 M64</xm:sqref>
        </x14:dataValidation>
        <x14:dataValidation type="list" allowBlank="1" showInputMessage="1" showErrorMessage="1">
          <x14:formula1>
            <xm:f>'Tabla Valoración controles'!$D$4:$D$6</xm:f>
          </x14:formula1>
          <xm:sqref>U97:U147 U7:U92</xm:sqref>
        </x14:dataValidation>
        <x14:dataValidation type="list" allowBlank="1" showInputMessage="1" showErrorMessage="1">
          <x14:formula1>
            <xm:f>'Tabla Valoración controles'!$D$7:$D$8</xm:f>
          </x14:formula1>
          <xm:sqref>V97:V147 V7:V92</xm:sqref>
        </x14:dataValidation>
        <x14:dataValidation type="list" allowBlank="1" showInputMessage="1" showErrorMessage="1">
          <x14:formula1>
            <xm:f>'Tabla Valoración controles'!$D$9:$D$10</xm:f>
          </x14:formula1>
          <xm:sqref>X97:X147 X7:X92</xm:sqref>
        </x14:dataValidation>
        <x14:dataValidation type="list" allowBlank="1" showInputMessage="1" showErrorMessage="1">
          <x14:formula1>
            <xm:f>'Tabla Valoración controles'!$D$11:$D$12</xm:f>
          </x14:formula1>
          <xm:sqref>Y97:Y147 Y7:Y92</xm:sqref>
        </x14:dataValidation>
        <x14:dataValidation type="list" allowBlank="1" showInputMessage="1" showErrorMessage="1">
          <x14:formula1>
            <xm:f>'Tabla Valoración controles'!$D$13:$D$14</xm:f>
          </x14:formula1>
          <xm:sqref>Z97:Z147 Z7:Z92</xm:sqref>
        </x14:dataValidation>
        <x14:dataValidation type="list" allowBlank="1" showInputMessage="1" showErrorMessage="1">
          <x14:formula1>
            <xm:f>'Opciones Tratamiento'!$B$2:$B$5</xm:f>
          </x14:formula1>
          <xm:sqref>AG97:AG147 AG7:AG92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475" t="s">
        <v>135</v>
      </c>
      <c r="C2" s="475"/>
      <c r="D2" s="475"/>
      <c r="E2" s="475"/>
      <c r="F2" s="475"/>
      <c r="G2" s="475"/>
      <c r="H2" s="475"/>
      <c r="I2" s="475"/>
      <c r="J2" s="305" t="s">
        <v>2</v>
      </c>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475"/>
      <c r="C3" s="475"/>
      <c r="D3" s="475"/>
      <c r="E3" s="475"/>
      <c r="F3" s="475"/>
      <c r="G3" s="475"/>
      <c r="H3" s="475"/>
      <c r="I3" s="47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475"/>
      <c r="C4" s="475"/>
      <c r="D4" s="475"/>
      <c r="E4" s="475"/>
      <c r="F4" s="475"/>
      <c r="G4" s="475"/>
      <c r="H4" s="475"/>
      <c r="I4" s="47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459" t="s">
        <v>4</v>
      </c>
      <c r="C6" s="459"/>
      <c r="D6" s="311"/>
      <c r="E6" s="476" t="s">
        <v>107</v>
      </c>
      <c r="F6" s="477"/>
      <c r="G6" s="477"/>
      <c r="H6" s="477"/>
      <c r="I6" s="477"/>
      <c r="J6" s="483" t="str">
        <f ca="1">IF(AND('Mapa final'!$K$7="Muy Alta",'Mapa final'!$O$7="Leve"),CONCATENATE("R",'Mapa final'!$A$7),"")</f>
        <v/>
      </c>
      <c r="K6" s="484"/>
      <c r="L6" s="484" t="str">
        <f ca="1">IF(AND('Mapa final'!$K$10="Muy Alta",'Mapa final'!$O$10="Leve"),CONCATENATE("R",'Mapa final'!$A$10),"")</f>
        <v/>
      </c>
      <c r="M6" s="484"/>
      <c r="N6" s="484" t="str">
        <f ca="1">IF(AND('Mapa final'!$K$13="Muy Alta",'Mapa final'!$O$13="Leve"),CONCATENATE("R",'Mapa final'!$A$13),"")</f>
        <v/>
      </c>
      <c r="O6" s="484"/>
      <c r="P6" s="484" t="str">
        <f ca="1">IF(AND('Mapa final'!$K$16="Muy Alta",'Mapa final'!$O$16="Leve"),CONCATENATE("R",'Mapa final'!$A$16),"")</f>
        <v/>
      </c>
      <c r="Q6" s="484"/>
      <c r="R6" s="484" t="str">
        <f ca="1">IF(AND('Mapa final'!$K$19="Muy Alta",'Mapa final'!$O$19="Leve"),CONCATENATE("R",'Mapa final'!$A$19),"")</f>
        <v/>
      </c>
      <c r="S6" s="500"/>
      <c r="T6" s="483" t="str">
        <f ca="1">IF(AND('Mapa final'!$K$7="Muy Alta",'Mapa final'!$O$7="Menor"),CONCATENATE("R",'Mapa final'!$A$7),"")</f>
        <v/>
      </c>
      <c r="U6" s="484"/>
      <c r="V6" s="484" t="str">
        <f ca="1">IF(AND('Mapa final'!$K$10="Muy Alta",'Mapa final'!$O$10="Menor"),CONCATENATE("R",'Mapa final'!$A$10),"")</f>
        <v/>
      </c>
      <c r="W6" s="484"/>
      <c r="X6" s="484" t="str">
        <f ca="1">IF(AND('Mapa final'!$K$13="Muy Alta",'Mapa final'!$O$13="Menor"),CONCATENATE("R",'Mapa final'!$A$13),"")</f>
        <v/>
      </c>
      <c r="Y6" s="484"/>
      <c r="Z6" s="484" t="str">
        <f ca="1">IF(AND('Mapa final'!$K$16="Muy Alta",'Mapa final'!$O$16="Menor"),CONCATENATE("R",'Mapa final'!$A$16),"")</f>
        <v/>
      </c>
      <c r="AA6" s="484"/>
      <c r="AB6" s="484" t="str">
        <f ca="1">IF(AND('Mapa final'!$K$19="Muy Alta",'Mapa final'!$O$19="Menor"),CONCATENATE("R",'Mapa final'!$A$19),"")</f>
        <v/>
      </c>
      <c r="AC6" s="500"/>
      <c r="AD6" s="483" t="str">
        <f ca="1">IF(AND('Mapa final'!$K$7="Muy Alta",'Mapa final'!$O$7="Moderado"),CONCATENATE("R",'Mapa final'!$A$7),"")</f>
        <v/>
      </c>
      <c r="AE6" s="484"/>
      <c r="AF6" s="484" t="str">
        <f ca="1">IF(AND('Mapa final'!$K$10="Muy Alta",'Mapa final'!$O$10="Moderado"),CONCATENATE("R",'Mapa final'!$A$10),"")</f>
        <v/>
      </c>
      <c r="AG6" s="484"/>
      <c r="AH6" s="484" t="str">
        <f ca="1">IF(AND('Mapa final'!$K$13="Muy Alta",'Mapa final'!$O$13="Moderado"),CONCATENATE("R",'Mapa final'!$A$13),"")</f>
        <v/>
      </c>
      <c r="AI6" s="484"/>
      <c r="AJ6" s="484" t="str">
        <f ca="1">IF(AND('Mapa final'!$K$16="Muy Alta",'Mapa final'!$O$16="Moderado"),CONCATENATE("R",'Mapa final'!$A$16),"")</f>
        <v/>
      </c>
      <c r="AK6" s="484"/>
      <c r="AL6" s="484" t="str">
        <f ca="1">IF(AND('Mapa final'!$K$19="Muy Alta",'Mapa final'!$O$19="Moderado"),CONCATENATE("R",'Mapa final'!$A$19),"")</f>
        <v/>
      </c>
      <c r="AM6" s="500"/>
      <c r="AN6" s="483" t="str">
        <f ca="1">IF(AND('Mapa final'!$K$7="Muy Alta",'Mapa final'!$O$7="Mayor"),CONCATENATE("R",'Mapa final'!$A$7),"")</f>
        <v/>
      </c>
      <c r="AO6" s="484"/>
      <c r="AP6" s="484" t="str">
        <f ca="1">IF(AND('Mapa final'!$K$10="Muy Alta",'Mapa final'!$O$10="Mayor"),CONCATENATE("R",'Mapa final'!$A$10),"")</f>
        <v/>
      </c>
      <c r="AQ6" s="484"/>
      <c r="AR6" s="484" t="str">
        <f ca="1">IF(AND('Mapa final'!$K$13="Muy Alta",'Mapa final'!$O$13="Mayor"),CONCATENATE("R",'Mapa final'!$A$13),"")</f>
        <v/>
      </c>
      <c r="AS6" s="484"/>
      <c r="AT6" s="484" t="str">
        <f ca="1">IF(AND('Mapa final'!$K$16="Muy Alta",'Mapa final'!$O$16="Mayor"),CONCATENATE("R",'Mapa final'!$A$16),"")</f>
        <v/>
      </c>
      <c r="AU6" s="484"/>
      <c r="AV6" s="484" t="str">
        <f ca="1">IF(AND('Mapa final'!$K$19="Muy Alta",'Mapa final'!$O$19="Mayor"),CONCATENATE("R",'Mapa final'!$A$19),"")</f>
        <v/>
      </c>
      <c r="AW6" s="500"/>
      <c r="AX6" s="493" t="str">
        <f ca="1">IF(AND('Mapa final'!$K$7="Muy Alta",'Mapa final'!$O$7="Catastrófico"),CONCATENATE("R",'Mapa final'!$A$7),"")</f>
        <v/>
      </c>
      <c r="AY6" s="494"/>
      <c r="AZ6" s="494" t="str">
        <f ca="1">IF(AND('Mapa final'!$K$10="Muy Alta",'Mapa final'!$O$10="Catastrófico"),CONCATENATE("R",'Mapa final'!$A$10),"")</f>
        <v/>
      </c>
      <c r="BA6" s="494"/>
      <c r="BB6" s="494" t="str">
        <f ca="1">IF(AND('Mapa final'!$K$13="Muy Alta",'Mapa final'!$O$13="Catastrófico"),CONCATENATE("R",'Mapa final'!$A$13),"")</f>
        <v/>
      </c>
      <c r="BC6" s="494"/>
      <c r="BD6" s="494" t="str">
        <f ca="1">IF(AND('Mapa final'!$K$16="Muy Alta",'Mapa final'!$O$16="Catastrófico"),CONCATENATE("R",'Mapa final'!$A$16),"")</f>
        <v/>
      </c>
      <c r="BE6" s="494"/>
      <c r="BF6" s="494" t="str">
        <f ca="1">IF(AND('Mapa final'!$K$19="Muy Alta",'Mapa final'!$O$19="Catastrófico"),CONCATENATE("R",'Mapa final'!$A$19),"")</f>
        <v/>
      </c>
      <c r="BG6" s="495"/>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459"/>
      <c r="C7" s="459"/>
      <c r="D7" s="311"/>
      <c r="E7" s="478"/>
      <c r="F7" s="479"/>
      <c r="G7" s="479"/>
      <c r="H7" s="479"/>
      <c r="I7" s="480"/>
      <c r="J7" s="460"/>
      <c r="K7" s="461"/>
      <c r="L7" s="461"/>
      <c r="M7" s="461"/>
      <c r="N7" s="461"/>
      <c r="O7" s="461"/>
      <c r="P7" s="461"/>
      <c r="Q7" s="461"/>
      <c r="R7" s="461"/>
      <c r="S7" s="497"/>
      <c r="T7" s="460"/>
      <c r="U7" s="461"/>
      <c r="V7" s="461"/>
      <c r="W7" s="461"/>
      <c r="X7" s="461"/>
      <c r="Y7" s="461"/>
      <c r="Z7" s="461"/>
      <c r="AA7" s="461"/>
      <c r="AB7" s="461"/>
      <c r="AC7" s="497"/>
      <c r="AD7" s="460"/>
      <c r="AE7" s="461"/>
      <c r="AF7" s="461"/>
      <c r="AG7" s="461"/>
      <c r="AH7" s="461"/>
      <c r="AI7" s="461"/>
      <c r="AJ7" s="461"/>
      <c r="AK7" s="461"/>
      <c r="AL7" s="461"/>
      <c r="AM7" s="497"/>
      <c r="AN7" s="460"/>
      <c r="AO7" s="461"/>
      <c r="AP7" s="461"/>
      <c r="AQ7" s="461"/>
      <c r="AR7" s="461"/>
      <c r="AS7" s="461"/>
      <c r="AT7" s="461"/>
      <c r="AU7" s="461"/>
      <c r="AV7" s="461"/>
      <c r="AW7" s="497"/>
      <c r="AX7" s="489"/>
      <c r="AY7" s="487"/>
      <c r="AZ7" s="487"/>
      <c r="BA7" s="487"/>
      <c r="BB7" s="487"/>
      <c r="BC7" s="487"/>
      <c r="BD7" s="487"/>
      <c r="BE7" s="487"/>
      <c r="BF7" s="487"/>
      <c r="BG7" s="488"/>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459"/>
      <c r="C8" s="459"/>
      <c r="D8" s="311"/>
      <c r="E8" s="478"/>
      <c r="F8" s="479"/>
      <c r="G8" s="479"/>
      <c r="H8" s="479"/>
      <c r="I8" s="480"/>
      <c r="J8" s="460" t="str">
        <f ca="1">IF(AND('Mapa final'!$K$22="Muy Alta",'Mapa final'!$O$22="Leve"),CONCATENATE("R",'Mapa final'!$A$22),"")</f>
        <v/>
      </c>
      <c r="K8" s="461"/>
      <c r="L8" s="461" t="str">
        <f ca="1">IF(AND('Mapa final'!$K$25="Muy Alta",'Mapa final'!$O$25="Leve"),CONCATENATE("R",'Mapa final'!$A$25),"")</f>
        <v/>
      </c>
      <c r="M8" s="461"/>
      <c r="N8" s="461" t="str">
        <f ca="1">IF(AND('Mapa final'!$K$28="Muy Alta",'Mapa final'!$O$28="Leve"),CONCATENATE("R",'Mapa final'!$A$28),"")</f>
        <v/>
      </c>
      <c r="O8" s="461"/>
      <c r="P8" s="461" t="str">
        <f ca="1">IF(AND('Mapa final'!$K$31="Muy Alta",'Mapa final'!$O$31="Leve"),CONCATENATE("R",'Mapa final'!$A$31),"")</f>
        <v/>
      </c>
      <c r="Q8" s="461"/>
      <c r="R8" s="461" t="e">
        <f>IF(AND('Mapa final'!#REF!="Muy Alta",'Mapa final'!#REF!="Leve"),CONCATENATE("R",'Mapa final'!#REF!),"")</f>
        <v>#REF!</v>
      </c>
      <c r="S8" s="497"/>
      <c r="T8" s="460" t="str">
        <f ca="1">IF(AND('Mapa final'!$K$22="Muy Alta",'Mapa final'!$O$22="Menor"),CONCATENATE("R",'Mapa final'!$A$22),"")</f>
        <v/>
      </c>
      <c r="U8" s="461"/>
      <c r="V8" s="461" t="str">
        <f ca="1">IF(AND('Mapa final'!$K$25="Muy Alta",'Mapa final'!$O$25="Menor"),CONCATENATE("R",'Mapa final'!$A$25),"")</f>
        <v/>
      </c>
      <c r="W8" s="461"/>
      <c r="X8" s="461" t="str">
        <f ca="1">IF(AND('Mapa final'!$K$28="Muy Alta",'Mapa final'!$O$28="Menor"),CONCATENATE("R",'Mapa final'!$A$28),"")</f>
        <v/>
      </c>
      <c r="Y8" s="461"/>
      <c r="Z8" s="461" t="str">
        <f ca="1">IF(AND('Mapa final'!$K$31="Muy Alta",'Mapa final'!$O$31="Menor"),CONCATENATE("R",'Mapa final'!$A$31),"")</f>
        <v/>
      </c>
      <c r="AA8" s="461"/>
      <c r="AB8" s="461" t="e">
        <f>IF(AND('Mapa final'!#REF!="Muy Alta",'Mapa final'!#REF!="Menor"),CONCATENATE("R",'Mapa final'!#REF!),"")</f>
        <v>#REF!</v>
      </c>
      <c r="AC8" s="497"/>
      <c r="AD8" s="460" t="str">
        <f ca="1">IF(AND('Mapa final'!$K$22="Muy Alta",'Mapa final'!$O$22="Moderado"),CONCATENATE("R",'Mapa final'!$A$22),"")</f>
        <v/>
      </c>
      <c r="AE8" s="461"/>
      <c r="AF8" s="461" t="str">
        <f ca="1">IF(AND('Mapa final'!$K$25="Muy Alta",'Mapa final'!$O$25="Moderado"),CONCATENATE("R",'Mapa final'!$A$25),"")</f>
        <v/>
      </c>
      <c r="AG8" s="461"/>
      <c r="AH8" s="461" t="str">
        <f ca="1">IF(AND('Mapa final'!$K$28="Muy Alta",'Mapa final'!$O$28="Moderado"),CONCATENATE("R",'Mapa final'!$A$28),"")</f>
        <v/>
      </c>
      <c r="AI8" s="461"/>
      <c r="AJ8" s="461" t="str">
        <f ca="1">IF(AND('Mapa final'!$K$31="Muy Alta",'Mapa final'!$O$31="Moderado"),CONCATENATE("R",'Mapa final'!$A$31),"")</f>
        <v/>
      </c>
      <c r="AK8" s="461"/>
      <c r="AL8" s="461" t="e">
        <f>IF(AND('Mapa final'!#REF!="Muy Alta",'Mapa final'!#REF!="Moderado"),CONCATENATE("R",'Mapa final'!#REF!),"")</f>
        <v>#REF!</v>
      </c>
      <c r="AM8" s="497"/>
      <c r="AN8" s="460" t="str">
        <f ca="1">IF(AND('Mapa final'!$K$22="Muy Alta",'Mapa final'!$O$22="Mayor"),CONCATENATE("R",'Mapa final'!$A$22),"")</f>
        <v/>
      </c>
      <c r="AO8" s="461"/>
      <c r="AP8" s="461" t="str">
        <f ca="1">IF(AND('Mapa final'!$K$25="Muy Alta",'Mapa final'!$O$25="Mayor"),CONCATENATE("R",'Mapa final'!$A$25),"")</f>
        <v/>
      </c>
      <c r="AQ8" s="461"/>
      <c r="AR8" s="461" t="str">
        <f ca="1">IF(AND('Mapa final'!$K$28="Muy Alta",'Mapa final'!$O$28="Mayor"),CONCATENATE("R",'Mapa final'!$A$28),"")</f>
        <v/>
      </c>
      <c r="AS8" s="461"/>
      <c r="AT8" s="461" t="str">
        <f ca="1">IF(AND('Mapa final'!$K$31="Muy Alta",'Mapa final'!$O$31="Mayor"),CONCATENATE("R",'Mapa final'!$A$31),"")</f>
        <v/>
      </c>
      <c r="AU8" s="461"/>
      <c r="AV8" s="461" t="e">
        <f>IF(AND('Mapa final'!#REF!="Muy Alta",'Mapa final'!#REF!="Mayor"),CONCATENATE("R",'Mapa final'!#REF!),"")</f>
        <v>#REF!</v>
      </c>
      <c r="AW8" s="497"/>
      <c r="AX8" s="489" t="str">
        <f ca="1">IF(AND('Mapa final'!$K$22="Muy Alta",'Mapa final'!$O$22="Catastrófico"),CONCATENATE("R",'Mapa final'!$A$22),"")</f>
        <v/>
      </c>
      <c r="AY8" s="487"/>
      <c r="AZ8" s="487" t="str">
        <f ca="1">IF(AND('Mapa final'!$K$25="Muy Alta",'Mapa final'!$O$25="Catastrófico"),CONCATENATE("R",'Mapa final'!$A$25),"")</f>
        <v/>
      </c>
      <c r="BA8" s="487"/>
      <c r="BB8" s="487" t="str">
        <f ca="1">IF(AND('Mapa final'!$K$28="Muy Alta",'Mapa final'!$O$28="Catastrófico"),CONCATENATE("R",'Mapa final'!$A$28),"")</f>
        <v/>
      </c>
      <c r="BC8" s="487"/>
      <c r="BD8" s="487" t="str">
        <f ca="1">IF(AND('Mapa final'!$K$31="Muy Alta",'Mapa final'!$O$31="Catastrófico"),CONCATENATE("R",'Mapa final'!$A$31),"")</f>
        <v/>
      </c>
      <c r="BE8" s="487"/>
      <c r="BF8" s="487" t="e">
        <f>IF(AND('Mapa final'!#REF!="Muy Alta",'Mapa final'!#REF!="Catastrófico"),CONCATENATE("R",'Mapa final'!#REF!),"")</f>
        <v>#REF!</v>
      </c>
      <c r="BG8" s="488"/>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459"/>
      <c r="C9" s="459"/>
      <c r="D9" s="311"/>
      <c r="E9" s="478"/>
      <c r="F9" s="479"/>
      <c r="G9" s="479"/>
      <c r="H9" s="479"/>
      <c r="I9" s="480"/>
      <c r="J9" s="460"/>
      <c r="K9" s="461"/>
      <c r="L9" s="461"/>
      <c r="M9" s="461"/>
      <c r="N9" s="461"/>
      <c r="O9" s="461"/>
      <c r="P9" s="461"/>
      <c r="Q9" s="461"/>
      <c r="R9" s="461"/>
      <c r="S9" s="497"/>
      <c r="T9" s="460"/>
      <c r="U9" s="461"/>
      <c r="V9" s="461"/>
      <c r="W9" s="461"/>
      <c r="X9" s="461"/>
      <c r="Y9" s="461"/>
      <c r="Z9" s="461"/>
      <c r="AA9" s="461"/>
      <c r="AB9" s="461"/>
      <c r="AC9" s="497"/>
      <c r="AD9" s="460"/>
      <c r="AE9" s="461"/>
      <c r="AF9" s="461"/>
      <c r="AG9" s="461"/>
      <c r="AH9" s="461"/>
      <c r="AI9" s="461"/>
      <c r="AJ9" s="461"/>
      <c r="AK9" s="461"/>
      <c r="AL9" s="461"/>
      <c r="AM9" s="497"/>
      <c r="AN9" s="460"/>
      <c r="AO9" s="461"/>
      <c r="AP9" s="461"/>
      <c r="AQ9" s="461"/>
      <c r="AR9" s="461"/>
      <c r="AS9" s="461"/>
      <c r="AT9" s="461"/>
      <c r="AU9" s="461"/>
      <c r="AV9" s="461"/>
      <c r="AW9" s="497"/>
      <c r="AX9" s="489"/>
      <c r="AY9" s="487"/>
      <c r="AZ9" s="487"/>
      <c r="BA9" s="487"/>
      <c r="BB9" s="487"/>
      <c r="BC9" s="487"/>
      <c r="BD9" s="487"/>
      <c r="BE9" s="487"/>
      <c r="BF9" s="487"/>
      <c r="BG9" s="488"/>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459"/>
      <c r="C10" s="459"/>
      <c r="D10" s="311"/>
      <c r="E10" s="478"/>
      <c r="F10" s="479"/>
      <c r="G10" s="479"/>
      <c r="H10" s="479"/>
      <c r="I10" s="480"/>
      <c r="J10" s="460" t="str">
        <f ca="1">IF(AND('Mapa final'!$K$34="Muy Alta",'Mapa final'!$O$34="Leve"),CONCATENATE("R",'Mapa final'!$A$34),"")</f>
        <v/>
      </c>
      <c r="K10" s="461"/>
      <c r="L10" s="461" t="str">
        <f ca="1">IF(AND('Mapa final'!$K$37="Muy Alta",'Mapa final'!$O$37="Leve"),CONCATENATE("R",'Mapa final'!$A$37),"")</f>
        <v/>
      </c>
      <c r="M10" s="461"/>
      <c r="N10" s="461" t="str">
        <f ca="1">IF(AND('Mapa final'!$K$40="Muy Alta",'Mapa final'!$O$40="Leve"),CONCATENATE("R",'Mapa final'!$A$40),"")</f>
        <v/>
      </c>
      <c r="O10" s="461"/>
      <c r="P10" s="461" t="str">
        <f ca="1">IF(AND('Mapa final'!$K$43="Muy Alta",'Mapa final'!$O$43="Leve"),CONCATENATE("R",'Mapa final'!$A$43),"")</f>
        <v/>
      </c>
      <c r="Q10" s="461"/>
      <c r="R10" s="461" t="str">
        <f ca="1">IF(AND('Mapa final'!$K$46="Muy Alta",'Mapa final'!$O$46="Leve"),CONCATENATE("R",'Mapa final'!$A$46),"")</f>
        <v/>
      </c>
      <c r="S10" s="497"/>
      <c r="T10" s="460" t="str">
        <f ca="1">IF(AND('Mapa final'!$K$34="Muy Alta",'Mapa final'!$O$34="Menor"),CONCATENATE("R",'Mapa final'!$A$34),"")</f>
        <v/>
      </c>
      <c r="U10" s="461"/>
      <c r="V10" s="461" t="str">
        <f ca="1">IF(AND('Mapa final'!$K$37="Muy Alta",'Mapa final'!$O$37="Menor"),CONCATENATE("R",'Mapa final'!$A$37),"")</f>
        <v/>
      </c>
      <c r="W10" s="461"/>
      <c r="X10" s="461" t="str">
        <f ca="1">IF(AND('Mapa final'!$K$40="Muy Alta",'Mapa final'!$O$40="Menor"),CONCATENATE("R",'Mapa final'!$A$40),"")</f>
        <v/>
      </c>
      <c r="Y10" s="461"/>
      <c r="Z10" s="461" t="str">
        <f ca="1">IF(AND('Mapa final'!$K$43="Muy Alta",'Mapa final'!$O$43="Menor"),CONCATENATE("R",'Mapa final'!$A$43),"")</f>
        <v/>
      </c>
      <c r="AA10" s="461"/>
      <c r="AB10" s="461" t="str">
        <f ca="1">IF(AND('Mapa final'!$K$46="Muy Alta",'Mapa final'!$O$46="Menor"),CONCATENATE("R",'Mapa final'!$A$46),"")</f>
        <v/>
      </c>
      <c r="AC10" s="497"/>
      <c r="AD10" s="460" t="str">
        <f ca="1">IF(AND('Mapa final'!$K$34="Muy Alta",'Mapa final'!$O$34="Moderado"),CONCATENATE("R",'Mapa final'!$A$34),"")</f>
        <v/>
      </c>
      <c r="AE10" s="461"/>
      <c r="AF10" s="461" t="str">
        <f ca="1">IF(AND('Mapa final'!$K$37="Muy Alta",'Mapa final'!$O$37="Moderado"),CONCATENATE("R",'Mapa final'!$A$37),"")</f>
        <v/>
      </c>
      <c r="AG10" s="461"/>
      <c r="AH10" s="461" t="str">
        <f ca="1">IF(AND('Mapa final'!$K$40="Muy Alta",'Mapa final'!$O$40="Moderado"),CONCATENATE("R",'Mapa final'!$A$40),"")</f>
        <v/>
      </c>
      <c r="AI10" s="461"/>
      <c r="AJ10" s="461" t="str">
        <f ca="1">IF(AND('Mapa final'!$K$43="Muy Alta",'Mapa final'!$O$43="Moderado"),CONCATENATE("R",'Mapa final'!$A$43),"")</f>
        <v/>
      </c>
      <c r="AK10" s="461"/>
      <c r="AL10" s="461" t="str">
        <f ca="1">IF(AND('Mapa final'!$K$46="Muy Alta",'Mapa final'!$O$46="Moderado"),CONCATENATE("R",'Mapa final'!$A$46),"")</f>
        <v/>
      </c>
      <c r="AM10" s="497"/>
      <c r="AN10" s="460" t="str">
        <f ca="1">IF(AND('Mapa final'!$K$34="Muy Alta",'Mapa final'!$O$34="Mayor"),CONCATENATE("R",'Mapa final'!$A$34),"")</f>
        <v/>
      </c>
      <c r="AO10" s="461"/>
      <c r="AP10" s="461" t="str">
        <f ca="1">IF(AND('Mapa final'!$K$37="Muy Alta",'Mapa final'!$O$37="Mayor"),CONCATENATE("R",'Mapa final'!$A$37),"")</f>
        <v/>
      </c>
      <c r="AQ10" s="461"/>
      <c r="AR10" s="461" t="str">
        <f ca="1">IF(AND('Mapa final'!$K$40="Muy Alta",'Mapa final'!$O$40="Mayor"),CONCATENATE("R",'Mapa final'!$A$40),"")</f>
        <v/>
      </c>
      <c r="AS10" s="461"/>
      <c r="AT10" s="461" t="str">
        <f ca="1">IF(AND('Mapa final'!$K$43="Muy Alta",'Mapa final'!$O$43="Mayor"),CONCATENATE("R",'Mapa final'!$A$43),"")</f>
        <v/>
      </c>
      <c r="AU10" s="461"/>
      <c r="AV10" s="461" t="str">
        <f ca="1">IF(AND('Mapa final'!$K$46="Muy Alta",'Mapa final'!$O$46="Mayor"),CONCATENATE("R",'Mapa final'!$A$46),"")</f>
        <v>R14</v>
      </c>
      <c r="AW10" s="497"/>
      <c r="AX10" s="489" t="str">
        <f ca="1">IF(AND('Mapa final'!$K$34="Muy Alta",'Mapa final'!$O$34="Catastrófico"),CONCATENATE("R",'Mapa final'!$A$34),"")</f>
        <v/>
      </c>
      <c r="AY10" s="487"/>
      <c r="AZ10" s="487" t="str">
        <f ca="1">IF(AND('Mapa final'!$K$37="Muy Alta",'Mapa final'!$O$37="Catastrófico"),CONCATENATE("R",'Mapa final'!$A$37),"")</f>
        <v/>
      </c>
      <c r="BA10" s="487"/>
      <c r="BB10" s="487" t="str">
        <f ca="1">IF(AND('Mapa final'!$K$40="Muy Alta",'Mapa final'!$O$40="Catastrófico"),CONCATENATE("R",'Mapa final'!$A$40),"")</f>
        <v/>
      </c>
      <c r="BC10" s="487"/>
      <c r="BD10" s="487" t="str">
        <f ca="1">IF(AND('Mapa final'!$K$43="Muy Alta",'Mapa final'!$O$43="Catastrófico"),CONCATENATE("R",'Mapa final'!$A$43),"")</f>
        <v/>
      </c>
      <c r="BE10" s="487"/>
      <c r="BF10" s="487" t="str">
        <f ca="1">IF(AND('Mapa final'!$K$46="Muy Alta",'Mapa final'!$O$46="Catastrófico"),CONCATENATE("R",'Mapa final'!$A$46),"")</f>
        <v/>
      </c>
      <c r="BG10" s="488"/>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459"/>
      <c r="C11" s="459"/>
      <c r="D11" s="311"/>
      <c r="E11" s="478"/>
      <c r="F11" s="479"/>
      <c r="G11" s="479"/>
      <c r="H11" s="479"/>
      <c r="I11" s="480"/>
      <c r="J11" s="460"/>
      <c r="K11" s="461"/>
      <c r="L11" s="461"/>
      <c r="M11" s="461"/>
      <c r="N11" s="461"/>
      <c r="O11" s="461"/>
      <c r="P11" s="461"/>
      <c r="Q11" s="461"/>
      <c r="R11" s="461"/>
      <c r="S11" s="497"/>
      <c r="T11" s="460"/>
      <c r="U11" s="461"/>
      <c r="V11" s="461"/>
      <c r="W11" s="461"/>
      <c r="X11" s="461"/>
      <c r="Y11" s="461"/>
      <c r="Z11" s="461"/>
      <c r="AA11" s="461"/>
      <c r="AB11" s="461"/>
      <c r="AC11" s="497"/>
      <c r="AD11" s="460"/>
      <c r="AE11" s="461"/>
      <c r="AF11" s="461"/>
      <c r="AG11" s="461"/>
      <c r="AH11" s="461"/>
      <c r="AI11" s="461"/>
      <c r="AJ11" s="461"/>
      <c r="AK11" s="461"/>
      <c r="AL11" s="461"/>
      <c r="AM11" s="497"/>
      <c r="AN11" s="460"/>
      <c r="AO11" s="461"/>
      <c r="AP11" s="461"/>
      <c r="AQ11" s="461"/>
      <c r="AR11" s="461"/>
      <c r="AS11" s="461"/>
      <c r="AT11" s="461"/>
      <c r="AU11" s="461"/>
      <c r="AV11" s="461"/>
      <c r="AW11" s="497"/>
      <c r="AX11" s="489"/>
      <c r="AY11" s="487"/>
      <c r="AZ11" s="487"/>
      <c r="BA11" s="487"/>
      <c r="BB11" s="487"/>
      <c r="BC11" s="487"/>
      <c r="BD11" s="487"/>
      <c r="BE11" s="487"/>
      <c r="BF11" s="487"/>
      <c r="BG11" s="488"/>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459"/>
      <c r="C12" s="459"/>
      <c r="D12" s="311"/>
      <c r="E12" s="478"/>
      <c r="F12" s="479"/>
      <c r="G12" s="479"/>
      <c r="H12" s="479"/>
      <c r="I12" s="480"/>
      <c r="J12" s="460" t="str">
        <f ca="1">IF(AND('Mapa final'!$K$49="Muy Alta",'Mapa final'!$O$49="Leve"),CONCATENATE("R",'Mapa final'!$A$49),"")</f>
        <v/>
      </c>
      <c r="K12" s="461"/>
      <c r="L12" s="461" t="str">
        <f ca="1">IF(AND('Mapa final'!$K$52="Muy Alta",'Mapa final'!$O$52="Leve"),CONCATENATE("R",'Mapa final'!$A$52),"")</f>
        <v/>
      </c>
      <c r="M12" s="461"/>
      <c r="N12" s="461" t="str">
        <f ca="1">IF(AND('Mapa final'!$K$55="Muy Alta",'Mapa final'!$O$55="Leve"),CONCATENATE("R",'Mapa final'!$A$55),"")</f>
        <v/>
      </c>
      <c r="O12" s="461"/>
      <c r="P12" s="461" t="str">
        <f ca="1">IF(AND('Mapa final'!$K$58="Muy Alta",'Mapa final'!$O$58="Leve"),CONCATENATE("R",'Mapa final'!$A$58),"")</f>
        <v/>
      </c>
      <c r="Q12" s="461"/>
      <c r="R12" s="461" t="str">
        <f ca="1">IF(AND('Mapa final'!$K$61="Muy Alta",'Mapa final'!$O$61="Leve"),CONCATENATE("R",'Mapa final'!$A$61),"")</f>
        <v/>
      </c>
      <c r="S12" s="497"/>
      <c r="T12" s="460" t="str">
        <f ca="1">IF(AND('Mapa final'!$K$49="Muy Alta",'Mapa final'!$O$49="Menor"),CONCATENATE("R",'Mapa final'!$A$49),"")</f>
        <v/>
      </c>
      <c r="U12" s="461"/>
      <c r="V12" s="461" t="str">
        <f ca="1">IF(AND('Mapa final'!$K$52="Muy Alta",'Mapa final'!$O$52="Menor"),CONCATENATE("R",'Mapa final'!$A$52),"")</f>
        <v/>
      </c>
      <c r="W12" s="461"/>
      <c r="X12" s="461" t="str">
        <f ca="1">IF(AND('Mapa final'!$K$55="Muy Alta",'Mapa final'!$O$55="Menor"),CONCATENATE("R",'Mapa final'!$A$55),"")</f>
        <v/>
      </c>
      <c r="Y12" s="461"/>
      <c r="Z12" s="461" t="str">
        <f ca="1">IF(AND('Mapa final'!$K$58="Muy Alta",'Mapa final'!$O$58="Menor"),CONCATENATE("R",'Mapa final'!$A$58),"")</f>
        <v/>
      </c>
      <c r="AA12" s="461"/>
      <c r="AB12" s="461" t="str">
        <f ca="1">IF(AND('Mapa final'!$K$61="Muy Alta",'Mapa final'!$O$61="Menor"),CONCATENATE("R",'Mapa final'!$A$61),"")</f>
        <v/>
      </c>
      <c r="AC12" s="497"/>
      <c r="AD12" s="460" t="str">
        <f ca="1">IF(AND('Mapa final'!$K$49="Muy Alta",'Mapa final'!$O$49="Moderado"),CONCATENATE("R",'Mapa final'!$A$49),"")</f>
        <v/>
      </c>
      <c r="AE12" s="461"/>
      <c r="AF12" s="461" t="str">
        <f ca="1">IF(AND('Mapa final'!$K$52="Muy Alta",'Mapa final'!$O$52="Moderado"),CONCATENATE("R",'Mapa final'!$A$52),"")</f>
        <v/>
      </c>
      <c r="AG12" s="461"/>
      <c r="AH12" s="461" t="str">
        <f ca="1">IF(AND('Mapa final'!$K$55="Muy Alta",'Mapa final'!$O$55="Moderado"),CONCATENATE("R",'Mapa final'!$A$55),"")</f>
        <v/>
      </c>
      <c r="AI12" s="461"/>
      <c r="AJ12" s="461" t="str">
        <f ca="1">IF(AND('Mapa final'!$K$58="Muy Alta",'Mapa final'!$O$58="Moderado"),CONCATENATE("R",'Mapa final'!$A$58),"")</f>
        <v/>
      </c>
      <c r="AK12" s="461"/>
      <c r="AL12" s="461" t="str">
        <f ca="1">IF(AND('Mapa final'!$K$61="Muy Alta",'Mapa final'!$O$61="Moderado"),CONCATENATE("R",'Mapa final'!$A$61),"")</f>
        <v/>
      </c>
      <c r="AM12" s="497"/>
      <c r="AN12" s="460" t="str">
        <f ca="1">IF(AND('Mapa final'!$K$49="Muy Alta",'Mapa final'!$O$49="Mayor"),CONCATENATE("R",'Mapa final'!$A$49),"")</f>
        <v/>
      </c>
      <c r="AO12" s="461"/>
      <c r="AP12" s="461" t="str">
        <f ca="1">IF(AND('Mapa final'!$K$52="Muy Alta",'Mapa final'!$O$52="Mayor"),CONCATENATE("R",'Mapa final'!$A$52),"")</f>
        <v/>
      </c>
      <c r="AQ12" s="461"/>
      <c r="AR12" s="461" t="str">
        <f ca="1">IF(AND('Mapa final'!$K$55="Muy Alta",'Mapa final'!$O$55="Mayor"),CONCATENATE("R",'Mapa final'!$A$55),"")</f>
        <v/>
      </c>
      <c r="AS12" s="461"/>
      <c r="AT12" s="461" t="str">
        <f ca="1">IF(AND('Mapa final'!$K$58="Muy Alta",'Mapa final'!$O$58="Mayor"),CONCATENATE("R",'Mapa final'!$A$58),"")</f>
        <v/>
      </c>
      <c r="AU12" s="461"/>
      <c r="AV12" s="461" t="str">
        <f ca="1">IF(AND('Mapa final'!$K$61="Muy Alta",'Mapa final'!$O$61="Mayor"),CONCATENATE("R",'Mapa final'!$A$61),"")</f>
        <v/>
      </c>
      <c r="AW12" s="497"/>
      <c r="AX12" s="489" t="str">
        <f ca="1">IF(AND('Mapa final'!$K$49="Muy Alta",'Mapa final'!$O$49="Catastrófico"),CONCATENATE("R",'Mapa final'!$A$49),"")</f>
        <v/>
      </c>
      <c r="AY12" s="487"/>
      <c r="AZ12" s="487" t="str">
        <f ca="1">IF(AND('Mapa final'!$K$52="Muy Alta",'Mapa final'!$O$52="Catastrófico"),CONCATENATE("R",'Mapa final'!$A$52),"")</f>
        <v/>
      </c>
      <c r="BA12" s="487"/>
      <c r="BB12" s="487" t="str">
        <f ca="1">IF(AND('Mapa final'!$K$55="Muy Alta",'Mapa final'!$O$55="Catastrófico"),CONCATENATE("R",'Mapa final'!$A$55),"")</f>
        <v/>
      </c>
      <c r="BC12" s="487"/>
      <c r="BD12" s="487" t="str">
        <f ca="1">IF(AND('Mapa final'!$K$58="Muy Alta",'Mapa final'!$O$58="Catastrófico"),CONCATENATE("R",'Mapa final'!$A$58),"")</f>
        <v/>
      </c>
      <c r="BE12" s="487"/>
      <c r="BF12" s="487" t="str">
        <f ca="1">IF(AND('Mapa final'!$K$61="Muy Alta",'Mapa final'!$O$61="Catastrófico"),CONCATENATE("R",'Mapa final'!$A$61),"")</f>
        <v/>
      </c>
      <c r="BG12" s="488"/>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459"/>
      <c r="C13" s="459"/>
      <c r="D13" s="311"/>
      <c r="E13" s="478"/>
      <c r="F13" s="479"/>
      <c r="G13" s="479"/>
      <c r="H13" s="479"/>
      <c r="I13" s="480"/>
      <c r="J13" s="460"/>
      <c r="K13" s="461"/>
      <c r="L13" s="461"/>
      <c r="M13" s="461"/>
      <c r="N13" s="461"/>
      <c r="O13" s="461"/>
      <c r="P13" s="461"/>
      <c r="Q13" s="461"/>
      <c r="R13" s="461"/>
      <c r="S13" s="497"/>
      <c r="T13" s="460"/>
      <c r="U13" s="461"/>
      <c r="V13" s="461"/>
      <c r="W13" s="461"/>
      <c r="X13" s="461"/>
      <c r="Y13" s="461"/>
      <c r="Z13" s="461"/>
      <c r="AA13" s="461"/>
      <c r="AB13" s="461"/>
      <c r="AC13" s="497"/>
      <c r="AD13" s="460"/>
      <c r="AE13" s="461"/>
      <c r="AF13" s="461"/>
      <c r="AG13" s="461"/>
      <c r="AH13" s="461"/>
      <c r="AI13" s="461"/>
      <c r="AJ13" s="461"/>
      <c r="AK13" s="461"/>
      <c r="AL13" s="461"/>
      <c r="AM13" s="497"/>
      <c r="AN13" s="460"/>
      <c r="AO13" s="461"/>
      <c r="AP13" s="461"/>
      <c r="AQ13" s="461"/>
      <c r="AR13" s="461"/>
      <c r="AS13" s="461"/>
      <c r="AT13" s="461"/>
      <c r="AU13" s="461"/>
      <c r="AV13" s="461"/>
      <c r="AW13" s="497"/>
      <c r="AX13" s="489"/>
      <c r="AY13" s="487"/>
      <c r="AZ13" s="487"/>
      <c r="BA13" s="487"/>
      <c r="BB13" s="487"/>
      <c r="BC13" s="487"/>
      <c r="BD13" s="487"/>
      <c r="BE13" s="487"/>
      <c r="BF13" s="487"/>
      <c r="BG13" s="488"/>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459"/>
      <c r="C14" s="459"/>
      <c r="D14" s="311"/>
      <c r="E14" s="478"/>
      <c r="F14" s="479"/>
      <c r="G14" s="479"/>
      <c r="H14" s="479"/>
      <c r="I14" s="480"/>
      <c r="J14" s="460" t="str">
        <f ca="1">IF(AND('Mapa final'!$K$64="Muy Alta",'Mapa final'!$O$64="Leve"),CONCATENATE("R",'Mapa final'!$A$64),"")</f>
        <v/>
      </c>
      <c r="K14" s="461"/>
      <c r="L14" s="461" t="str">
        <f ca="1">IF(AND('Mapa final'!$K$67="Muy Alta",'Mapa final'!$O$67="Leve"),CONCATENATE("R",'Mapa final'!$A$67),"")</f>
        <v/>
      </c>
      <c r="M14" s="461"/>
      <c r="N14" s="461" t="str">
        <f ca="1">IF(AND('Mapa final'!$K$70="Muy Alta",'Mapa final'!$O$70="Leve"),CONCATENATE("R",'Mapa final'!$A$70),"")</f>
        <v/>
      </c>
      <c r="O14" s="461"/>
      <c r="P14" s="461" t="str">
        <f ca="1">IF(AND('Mapa final'!$K$73="Muy Alta",'Mapa final'!$O$73="Leve"),CONCATENATE("R",'Mapa final'!$A$73),"")</f>
        <v/>
      </c>
      <c r="Q14" s="461"/>
      <c r="R14" s="461" t="str">
        <f ca="1">IF(AND('Mapa final'!$K$76="Muy Alta",'Mapa final'!$O$76="Leve"),CONCATENATE("R",'Mapa final'!$A$76),"")</f>
        <v/>
      </c>
      <c r="S14" s="497"/>
      <c r="T14" s="460" t="str">
        <f ca="1">IF(AND('Mapa final'!$K$64="Muy Alta",'Mapa final'!$O$64="Menor"),CONCATENATE("R",'Mapa final'!$A$64),"")</f>
        <v/>
      </c>
      <c r="U14" s="461"/>
      <c r="V14" s="461" t="str">
        <f ca="1">IF(AND('Mapa final'!$K$67="Muy Alta",'Mapa final'!$O$67="Menor"),CONCATENATE("R",'Mapa final'!$A$67),"")</f>
        <v/>
      </c>
      <c r="W14" s="461"/>
      <c r="X14" s="461" t="str">
        <f ca="1">IF(AND('Mapa final'!$K$70="Muy Alta",'Mapa final'!$O$70="Menor"),CONCATENATE("R",'Mapa final'!$A$70),"")</f>
        <v/>
      </c>
      <c r="Y14" s="461"/>
      <c r="Z14" s="461" t="str">
        <f ca="1">IF(AND('Mapa final'!$K$73="Muy Alta",'Mapa final'!$O$73="Menor"),CONCATENATE("R",'Mapa final'!$A$73),"")</f>
        <v/>
      </c>
      <c r="AA14" s="461"/>
      <c r="AB14" s="461" t="str">
        <f ca="1">IF(AND('Mapa final'!$K$76="Muy Alta",'Mapa final'!$O$76="Menor"),CONCATENATE("R",'Mapa final'!$A$76),"")</f>
        <v/>
      </c>
      <c r="AC14" s="497"/>
      <c r="AD14" s="460" t="str">
        <f ca="1">IF(AND('Mapa final'!$K$64="Muy Alta",'Mapa final'!$O$64="Moderado"),CONCATENATE("R",'Mapa final'!$A$64),"")</f>
        <v/>
      </c>
      <c r="AE14" s="461"/>
      <c r="AF14" s="461" t="str">
        <f ca="1">IF(AND('Mapa final'!$K$67="Muy Alta",'Mapa final'!$O$67="Moderado"),CONCATENATE("R",'Mapa final'!$A$67),"")</f>
        <v/>
      </c>
      <c r="AG14" s="461"/>
      <c r="AH14" s="461" t="str">
        <f ca="1">IF(AND('Mapa final'!$K$70="Muy Alta",'Mapa final'!$O$70="Moderado"),CONCATENATE("R",'Mapa final'!$A$70),"")</f>
        <v/>
      </c>
      <c r="AI14" s="461"/>
      <c r="AJ14" s="461" t="str">
        <f ca="1">IF(AND('Mapa final'!$K$73="Muy Alta",'Mapa final'!$O$73="Moderado"),CONCATENATE("R",'Mapa final'!$A$73),"")</f>
        <v/>
      </c>
      <c r="AK14" s="461"/>
      <c r="AL14" s="461" t="str">
        <f ca="1">IF(AND('Mapa final'!$K$76="Muy Alta",'Mapa final'!$O$76="Moderado"),CONCATENATE("R",'Mapa final'!$A$76),"")</f>
        <v/>
      </c>
      <c r="AM14" s="497"/>
      <c r="AN14" s="460" t="str">
        <f ca="1">IF(AND('Mapa final'!$K$64="Muy Alta",'Mapa final'!$O$64="Mayor"),CONCATENATE("R",'Mapa final'!$A$64),"")</f>
        <v/>
      </c>
      <c r="AO14" s="461"/>
      <c r="AP14" s="461" t="str">
        <f ca="1">IF(AND('Mapa final'!$K$67="Muy Alta",'Mapa final'!$O$67="Mayor"),CONCATENATE("R",'Mapa final'!$A$67),"")</f>
        <v/>
      </c>
      <c r="AQ14" s="461"/>
      <c r="AR14" s="461" t="str">
        <f ca="1">IF(AND('Mapa final'!$K$70="Muy Alta",'Mapa final'!$O$70="Mayor"),CONCATENATE("R",'Mapa final'!$A$70),"")</f>
        <v/>
      </c>
      <c r="AS14" s="461"/>
      <c r="AT14" s="461" t="str">
        <f ca="1">IF(AND('Mapa final'!$K$73="Muy Alta",'Mapa final'!$O$73="Mayor"),CONCATENATE("R",'Mapa final'!$A$73),"")</f>
        <v/>
      </c>
      <c r="AU14" s="461"/>
      <c r="AV14" s="461" t="str">
        <f ca="1">IF(AND('Mapa final'!$K$76="Muy Alta",'Mapa final'!$O$76="Mayor"),CONCATENATE("R",'Mapa final'!$A$76),"")</f>
        <v/>
      </c>
      <c r="AW14" s="497"/>
      <c r="AX14" s="489" t="str">
        <f ca="1">IF(AND('Mapa final'!$K$64="Muy Alta",'Mapa final'!$O$64="Catastrófico"),CONCATENATE("R",'Mapa final'!$A$64),"")</f>
        <v/>
      </c>
      <c r="AY14" s="487"/>
      <c r="AZ14" s="487" t="str">
        <f ca="1">IF(AND('Mapa final'!$K$67="Muy Alta",'Mapa final'!$O$67="Catastrófico"),CONCATENATE("R",'Mapa final'!$A$67),"")</f>
        <v/>
      </c>
      <c r="BA14" s="487"/>
      <c r="BB14" s="487" t="str">
        <f ca="1">IF(AND('Mapa final'!$K$70="Muy Alta",'Mapa final'!$O$70="Catastrófico"),CONCATENATE("R",'Mapa final'!$A$70),"")</f>
        <v/>
      </c>
      <c r="BC14" s="487"/>
      <c r="BD14" s="487" t="str">
        <f ca="1">IF(AND('Mapa final'!$K$73="Muy Alta",'Mapa final'!$O$73="Catastrófico"),CONCATENATE("R",'Mapa final'!$A$73),"")</f>
        <v/>
      </c>
      <c r="BE14" s="487"/>
      <c r="BF14" s="487" t="str">
        <f ca="1">IF(AND('Mapa final'!$K$76="Muy Alta",'Mapa final'!$O$76="Catastrófico"),CONCATENATE("R",'Mapa final'!$A$76),"")</f>
        <v/>
      </c>
      <c r="BG14" s="488"/>
      <c r="BH14" s="41"/>
      <c r="BI14" s="507" t="s">
        <v>73</v>
      </c>
      <c r="BJ14" s="508"/>
      <c r="BK14" s="508"/>
      <c r="BL14" s="508"/>
      <c r="BM14" s="508"/>
      <c r="BN14" s="509"/>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459"/>
      <c r="C15" s="459"/>
      <c r="D15" s="311"/>
      <c r="E15" s="478"/>
      <c r="F15" s="479"/>
      <c r="G15" s="479"/>
      <c r="H15" s="479"/>
      <c r="I15" s="480"/>
      <c r="J15" s="460"/>
      <c r="K15" s="461"/>
      <c r="L15" s="461"/>
      <c r="M15" s="461"/>
      <c r="N15" s="461"/>
      <c r="O15" s="461"/>
      <c r="P15" s="461"/>
      <c r="Q15" s="461"/>
      <c r="R15" s="461"/>
      <c r="S15" s="497"/>
      <c r="T15" s="460"/>
      <c r="U15" s="461"/>
      <c r="V15" s="461"/>
      <c r="W15" s="461"/>
      <c r="X15" s="461"/>
      <c r="Y15" s="461"/>
      <c r="Z15" s="461"/>
      <c r="AA15" s="461"/>
      <c r="AB15" s="461"/>
      <c r="AC15" s="497"/>
      <c r="AD15" s="460"/>
      <c r="AE15" s="461"/>
      <c r="AF15" s="461"/>
      <c r="AG15" s="461"/>
      <c r="AH15" s="461"/>
      <c r="AI15" s="461"/>
      <c r="AJ15" s="461"/>
      <c r="AK15" s="461"/>
      <c r="AL15" s="461"/>
      <c r="AM15" s="497"/>
      <c r="AN15" s="460"/>
      <c r="AO15" s="461"/>
      <c r="AP15" s="461"/>
      <c r="AQ15" s="461"/>
      <c r="AR15" s="461"/>
      <c r="AS15" s="461"/>
      <c r="AT15" s="461"/>
      <c r="AU15" s="461"/>
      <c r="AV15" s="461"/>
      <c r="AW15" s="497"/>
      <c r="AX15" s="489"/>
      <c r="AY15" s="487"/>
      <c r="AZ15" s="487"/>
      <c r="BA15" s="487"/>
      <c r="BB15" s="487"/>
      <c r="BC15" s="487"/>
      <c r="BD15" s="487"/>
      <c r="BE15" s="487"/>
      <c r="BF15" s="487"/>
      <c r="BG15" s="488"/>
      <c r="BH15" s="41"/>
      <c r="BI15" s="510"/>
      <c r="BJ15" s="511"/>
      <c r="BK15" s="511"/>
      <c r="BL15" s="511"/>
      <c r="BM15" s="511"/>
      <c r="BN15" s="512"/>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459"/>
      <c r="C16" s="459"/>
      <c r="D16" s="311"/>
      <c r="E16" s="478"/>
      <c r="F16" s="479"/>
      <c r="G16" s="479"/>
      <c r="H16" s="479"/>
      <c r="I16" s="480"/>
      <c r="J16" s="460" t="str">
        <f ca="1">IF(AND('Mapa final'!$K$79="Muy Alta",'Mapa final'!$O$79="Leve"),CONCATENATE("R",'Mapa final'!$A$79),"")</f>
        <v/>
      </c>
      <c r="K16" s="461"/>
      <c r="L16" s="461" t="str">
        <f ca="1">IF(AND('Mapa final'!$K$82="Muy Alta",'Mapa final'!$O$82="Leve"),CONCATENATE("R",'Mapa final'!$A$82),"")</f>
        <v/>
      </c>
      <c r="M16" s="461"/>
      <c r="N16" s="461" t="str">
        <f ca="1">IF(AND('Mapa final'!$K$85="Muy Alta",'Mapa final'!$O$85="Leve"),CONCATENATE("R",'Mapa final'!$A$85),"")</f>
        <v/>
      </c>
      <c r="O16" s="461"/>
      <c r="P16" s="461" t="str">
        <f ca="1">IF(AND('Mapa final'!$K$88="Muy Alta",'Mapa final'!$O$88="Leve"),CONCATENATE("R",'Mapa final'!$A$88),"")</f>
        <v/>
      </c>
      <c r="Q16" s="461"/>
      <c r="R16" s="461" t="str">
        <f ca="1">IF(AND('Mapa final'!$K$91="Muy Alta",'Mapa final'!$O$91="Leve"),CONCATENATE("R",'Mapa final'!$A$91),"")</f>
        <v/>
      </c>
      <c r="S16" s="497"/>
      <c r="T16" s="460" t="str">
        <f ca="1">IF(AND('Mapa final'!$K$79="Muy Alta",'Mapa final'!$O$79="Menor"),CONCATENATE("R",'Mapa final'!$A$79),"")</f>
        <v/>
      </c>
      <c r="U16" s="461"/>
      <c r="V16" s="461" t="str">
        <f ca="1">IF(AND('Mapa final'!$K$82="Muy Alta",'Mapa final'!$O$82="Menor"),CONCATENATE("R",'Mapa final'!$A$82),"")</f>
        <v/>
      </c>
      <c r="W16" s="461"/>
      <c r="X16" s="461" t="str">
        <f ca="1">IF(AND('Mapa final'!$K$85="Muy Alta",'Mapa final'!$O$85="Menor"),CONCATENATE("R",'Mapa final'!$A$85),"")</f>
        <v/>
      </c>
      <c r="Y16" s="461"/>
      <c r="Z16" s="461" t="str">
        <f ca="1">IF(AND('Mapa final'!$K$88="Muy Alta",'Mapa final'!$O$88="Menor"),CONCATENATE("R",'Mapa final'!$A$88),"")</f>
        <v/>
      </c>
      <c r="AA16" s="461"/>
      <c r="AB16" s="461" t="str">
        <f ca="1">IF(AND('Mapa final'!$K$91="Muy Alta",'Mapa final'!$O$91="Menor"),CONCATENATE("R",'Mapa final'!$A$91),"")</f>
        <v/>
      </c>
      <c r="AC16" s="497"/>
      <c r="AD16" s="460" t="str">
        <f ca="1">IF(AND('Mapa final'!$K$79="Muy Alta",'Mapa final'!$O$79="Moderado"),CONCATENATE("R",'Mapa final'!$A$79),"")</f>
        <v/>
      </c>
      <c r="AE16" s="461"/>
      <c r="AF16" s="461" t="str">
        <f ca="1">IF(AND('Mapa final'!$K$82="Muy Alta",'Mapa final'!$O$82="Moderado"),CONCATENATE("R",'Mapa final'!$A$82),"")</f>
        <v/>
      </c>
      <c r="AG16" s="461"/>
      <c r="AH16" s="461" t="str">
        <f ca="1">IF(AND('Mapa final'!$K$85="Muy Alta",'Mapa final'!$O$85="Moderado"),CONCATENATE("R",'Mapa final'!$A$85),"")</f>
        <v/>
      </c>
      <c r="AI16" s="461"/>
      <c r="AJ16" s="461" t="str">
        <f ca="1">IF(AND('Mapa final'!$K$88="Muy Alta",'Mapa final'!$O$88="Moderado"),CONCATENATE("R",'Mapa final'!$A$88),"")</f>
        <v/>
      </c>
      <c r="AK16" s="461"/>
      <c r="AL16" s="461" t="str">
        <f ca="1">IF(AND('Mapa final'!$K$91="Muy Alta",'Mapa final'!$O$91="Moderado"),CONCATENATE("R",'Mapa final'!$A$91),"")</f>
        <v/>
      </c>
      <c r="AM16" s="497"/>
      <c r="AN16" s="460" t="str">
        <f ca="1">IF(AND('Mapa final'!$K$79="Muy Alta",'Mapa final'!$O$79="Mayor"),CONCATENATE("R",'Mapa final'!$A$79),"")</f>
        <v/>
      </c>
      <c r="AO16" s="461"/>
      <c r="AP16" s="461" t="str">
        <f ca="1">IF(AND('Mapa final'!$K$82="Muy Alta",'Mapa final'!$O$82="Mayor"),CONCATENATE("R",'Mapa final'!$A$82),"")</f>
        <v/>
      </c>
      <c r="AQ16" s="461"/>
      <c r="AR16" s="461" t="str">
        <f ca="1">IF(AND('Mapa final'!$K$85="Muy Alta",'Mapa final'!$O$85="Mayor"),CONCATENATE("R",'Mapa final'!$A$85),"")</f>
        <v/>
      </c>
      <c r="AS16" s="461"/>
      <c r="AT16" s="461" t="str">
        <f ca="1">IF(AND('Mapa final'!$K$88="Muy Alta",'Mapa final'!$O$88="Mayor"),CONCATENATE("R",'Mapa final'!$A$88),"")</f>
        <v/>
      </c>
      <c r="AU16" s="461"/>
      <c r="AV16" s="461" t="str">
        <f ca="1">IF(AND('Mapa final'!$K$91="Muy Alta",'Mapa final'!$O$91="Mayor"),CONCATENATE("R",'Mapa final'!$A$91),"")</f>
        <v/>
      </c>
      <c r="AW16" s="497"/>
      <c r="AX16" s="489" t="str">
        <f ca="1">IF(AND('Mapa final'!$K$79="Muy Alta",'Mapa final'!$O$79="Catastrófico"),CONCATENATE("R",'Mapa final'!$A$79),"")</f>
        <v/>
      </c>
      <c r="AY16" s="487"/>
      <c r="AZ16" s="487" t="str">
        <f ca="1">IF(AND('Mapa final'!$K$82="Muy Alta",'Mapa final'!$O$82="Catastrófico"),CONCATENATE("R",'Mapa final'!$A$82),"")</f>
        <v/>
      </c>
      <c r="BA16" s="487"/>
      <c r="BB16" s="487" t="str">
        <f ca="1">IF(AND('Mapa final'!$K$85="Muy Alta",'Mapa final'!$O$85="Catastrófico"),CONCATENATE("R",'Mapa final'!$A$85),"")</f>
        <v/>
      </c>
      <c r="BC16" s="487"/>
      <c r="BD16" s="487" t="str">
        <f ca="1">IF(AND('Mapa final'!$K$88="Muy Alta",'Mapa final'!$O$88="Catastrófico"),CONCATENATE("R",'Mapa final'!$A$88),"")</f>
        <v/>
      </c>
      <c r="BE16" s="487"/>
      <c r="BF16" s="487" t="str">
        <f ca="1">IF(AND('Mapa final'!$K$91="Muy Alta",'Mapa final'!$O$91="Catastrófico"),CONCATENATE("R",'Mapa final'!$A$91),"")</f>
        <v/>
      </c>
      <c r="BG16" s="488"/>
      <c r="BH16" s="41"/>
      <c r="BI16" s="510"/>
      <c r="BJ16" s="511"/>
      <c r="BK16" s="511"/>
      <c r="BL16" s="511"/>
      <c r="BM16" s="511"/>
      <c r="BN16" s="512"/>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459"/>
      <c r="C17" s="459"/>
      <c r="D17" s="311"/>
      <c r="E17" s="478"/>
      <c r="F17" s="479"/>
      <c r="G17" s="479"/>
      <c r="H17" s="479"/>
      <c r="I17" s="480"/>
      <c r="J17" s="460"/>
      <c r="K17" s="461"/>
      <c r="L17" s="461"/>
      <c r="M17" s="461"/>
      <c r="N17" s="461"/>
      <c r="O17" s="461"/>
      <c r="P17" s="461"/>
      <c r="Q17" s="461"/>
      <c r="R17" s="461"/>
      <c r="S17" s="497"/>
      <c r="T17" s="460"/>
      <c r="U17" s="461"/>
      <c r="V17" s="461"/>
      <c r="W17" s="461"/>
      <c r="X17" s="461"/>
      <c r="Y17" s="461"/>
      <c r="Z17" s="461"/>
      <c r="AA17" s="461"/>
      <c r="AB17" s="461"/>
      <c r="AC17" s="497"/>
      <c r="AD17" s="460"/>
      <c r="AE17" s="461"/>
      <c r="AF17" s="461"/>
      <c r="AG17" s="461"/>
      <c r="AH17" s="461"/>
      <c r="AI17" s="461"/>
      <c r="AJ17" s="461"/>
      <c r="AK17" s="461"/>
      <c r="AL17" s="461"/>
      <c r="AM17" s="497"/>
      <c r="AN17" s="460"/>
      <c r="AO17" s="461"/>
      <c r="AP17" s="461"/>
      <c r="AQ17" s="461"/>
      <c r="AR17" s="461"/>
      <c r="AS17" s="461"/>
      <c r="AT17" s="461"/>
      <c r="AU17" s="461"/>
      <c r="AV17" s="461"/>
      <c r="AW17" s="497"/>
      <c r="AX17" s="489"/>
      <c r="AY17" s="487"/>
      <c r="AZ17" s="487"/>
      <c r="BA17" s="487"/>
      <c r="BB17" s="487"/>
      <c r="BC17" s="487"/>
      <c r="BD17" s="487"/>
      <c r="BE17" s="487"/>
      <c r="BF17" s="487"/>
      <c r="BG17" s="488"/>
      <c r="BH17" s="41"/>
      <c r="BI17" s="510"/>
      <c r="BJ17" s="511"/>
      <c r="BK17" s="511"/>
      <c r="BL17" s="511"/>
      <c r="BM17" s="511"/>
      <c r="BN17" s="512"/>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459"/>
      <c r="C18" s="459"/>
      <c r="D18" s="311"/>
      <c r="E18" s="478"/>
      <c r="F18" s="479"/>
      <c r="G18" s="479"/>
      <c r="H18" s="479"/>
      <c r="I18" s="480"/>
      <c r="J18" s="460" t="str">
        <f>IF(AND('Mapa final'!$K$94="Muy Alta",'Mapa final'!$O$94="Leve"),CONCATENATE("R",'Mapa final'!$A$94),"")</f>
        <v/>
      </c>
      <c r="K18" s="461"/>
      <c r="L18" s="461" t="str">
        <f ca="1">IF(AND('Mapa final'!$K$97="Muy Alta",'Mapa final'!$O$97="Leve"),CONCATENATE("R",'Mapa final'!$A$97),"")</f>
        <v/>
      </c>
      <c r="M18" s="461"/>
      <c r="N18" s="461" t="str">
        <f ca="1">IF(AND('Mapa final'!$K$100="Muy Alta",'Mapa final'!$O$100="Leve"),CONCATENATE("R",'Mapa final'!$A$100),"")</f>
        <v/>
      </c>
      <c r="O18" s="461"/>
      <c r="P18" s="461" t="str">
        <f ca="1">IF(AND('Mapa final'!$K$103="Muy Alta",'Mapa final'!$O$103="Leve"),CONCATENATE("R",'Mapa final'!$A$103),"")</f>
        <v/>
      </c>
      <c r="Q18" s="461"/>
      <c r="R18" s="461" t="str">
        <f ca="1">IF(AND('Mapa final'!$K$106="Muy Alta",'Mapa final'!$O$106="Leve"),CONCATENATE("R",'Mapa final'!$A$106),"")</f>
        <v/>
      </c>
      <c r="S18" s="497"/>
      <c r="T18" s="460" t="str">
        <f>IF(AND('Mapa final'!$K$94="Muy Alta",'Mapa final'!$O$94="Menor"),CONCATENATE("R",'Mapa final'!$A$94),"")</f>
        <v/>
      </c>
      <c r="U18" s="461"/>
      <c r="V18" s="461" t="str">
        <f ca="1">IF(AND('Mapa final'!$K$97="Muy Alta",'Mapa final'!$O$97="Menor"),CONCATENATE("R",'Mapa final'!$A$97),"")</f>
        <v/>
      </c>
      <c r="W18" s="461"/>
      <c r="X18" s="461" t="str">
        <f ca="1">IF(AND('Mapa final'!$K$100="Muy Alta",'Mapa final'!$O$100="Menor"),CONCATENATE("R",'Mapa final'!$A$100),"")</f>
        <v/>
      </c>
      <c r="Y18" s="461"/>
      <c r="Z18" s="461" t="str">
        <f ca="1">IF(AND('Mapa final'!$K$103="Muy Alta",'Mapa final'!$O$103="Menor"),CONCATENATE("R",'Mapa final'!$A$103),"")</f>
        <v/>
      </c>
      <c r="AA18" s="461"/>
      <c r="AB18" s="461" t="str">
        <f ca="1">IF(AND('Mapa final'!$K$106="Muy Alta",'Mapa final'!$O$106="Menor"),CONCATENATE("R",'Mapa final'!$A$106),"")</f>
        <v/>
      </c>
      <c r="AC18" s="497"/>
      <c r="AD18" s="460" t="str">
        <f>IF(AND('Mapa final'!$K$94="Muy Alta",'Mapa final'!$O$94="Moderado"),CONCATENATE("R",'Mapa final'!$A$94),"")</f>
        <v/>
      </c>
      <c r="AE18" s="461"/>
      <c r="AF18" s="461" t="str">
        <f ca="1">IF(AND('Mapa final'!$K$97="Muy Alta",'Mapa final'!$O$97="Moderado"),CONCATENATE("R",'Mapa final'!$A$97),"")</f>
        <v/>
      </c>
      <c r="AG18" s="461"/>
      <c r="AH18" s="461" t="str">
        <f ca="1">IF(AND('Mapa final'!$K$100="Muy Alta",'Mapa final'!$O$100="Moderado"),CONCATENATE("R",'Mapa final'!$A$100),"")</f>
        <v/>
      </c>
      <c r="AI18" s="461"/>
      <c r="AJ18" s="461" t="str">
        <f ca="1">IF(AND('Mapa final'!$K$103="Muy Alta",'Mapa final'!$O$103="Moderado"),CONCATENATE("R",'Mapa final'!$A$103),"")</f>
        <v/>
      </c>
      <c r="AK18" s="461"/>
      <c r="AL18" s="461" t="str">
        <f ca="1">IF(AND('Mapa final'!$K$106="Muy Alta",'Mapa final'!$O$106="Moderado"),CONCATENATE("R",'Mapa final'!$A$106),"")</f>
        <v/>
      </c>
      <c r="AM18" s="497"/>
      <c r="AN18" s="460" t="str">
        <f>IF(AND('Mapa final'!$K$94="Muy Alta",'Mapa final'!$O$94="Mayor"),CONCATENATE("R",'Mapa final'!$A$94),"")</f>
        <v/>
      </c>
      <c r="AO18" s="461"/>
      <c r="AP18" s="461" t="str">
        <f ca="1">IF(AND('Mapa final'!$K$97="Muy Alta",'Mapa final'!$O$97="Mayor"),CONCATENATE("R",'Mapa final'!$A$97),"")</f>
        <v/>
      </c>
      <c r="AQ18" s="461"/>
      <c r="AR18" s="461" t="str">
        <f ca="1">IF(AND('Mapa final'!$K$100="Muy Alta",'Mapa final'!$O$100="Mayor"),CONCATENATE("R",'Mapa final'!$A$100),"")</f>
        <v/>
      </c>
      <c r="AS18" s="461"/>
      <c r="AT18" s="461" t="str">
        <f ca="1">IF(AND('Mapa final'!$K$103="Muy Alta",'Mapa final'!$O$103="Mayor"),CONCATENATE("R",'Mapa final'!$A$103),"")</f>
        <v/>
      </c>
      <c r="AU18" s="461"/>
      <c r="AV18" s="461" t="str">
        <f ca="1">IF(AND('Mapa final'!$K$106="Muy Alta",'Mapa final'!$O$106="Mayor"),CONCATENATE("R",'Mapa final'!$A$106),"")</f>
        <v/>
      </c>
      <c r="AW18" s="497"/>
      <c r="AX18" s="489" t="str">
        <f>IF(AND('Mapa final'!$K$94="Muy Alta",'Mapa final'!$O$94="Catastrófico"),CONCATENATE("R",'Mapa final'!$A$94),"")</f>
        <v/>
      </c>
      <c r="AY18" s="487"/>
      <c r="AZ18" s="487" t="str">
        <f ca="1">IF(AND('Mapa final'!$K$97="Muy Alta",'Mapa final'!$O$97="Catastrófico"),CONCATENATE("R",'Mapa final'!$A$97),"")</f>
        <v/>
      </c>
      <c r="BA18" s="487"/>
      <c r="BB18" s="487" t="str">
        <f ca="1">IF(AND('Mapa final'!$K$100="Muy Alta",'Mapa final'!$O$100="Catastrófico"),CONCATENATE("R",'Mapa final'!$A$100),"")</f>
        <v/>
      </c>
      <c r="BC18" s="487"/>
      <c r="BD18" s="487" t="str">
        <f ca="1">IF(AND('Mapa final'!$K$103="Muy Alta",'Mapa final'!$O$103="Catastrófico"),CONCATENATE("R",'Mapa final'!$A$103),"")</f>
        <v/>
      </c>
      <c r="BE18" s="487"/>
      <c r="BF18" s="487" t="str">
        <f ca="1">IF(AND('Mapa final'!$K$106="Muy Alta",'Mapa final'!$O$106="Catastrófico"),CONCATENATE("R",'Mapa final'!$A$106),"")</f>
        <v/>
      </c>
      <c r="BG18" s="488"/>
      <c r="BH18" s="41"/>
      <c r="BI18" s="510"/>
      <c r="BJ18" s="511"/>
      <c r="BK18" s="511"/>
      <c r="BL18" s="511"/>
      <c r="BM18" s="511"/>
      <c r="BN18" s="512"/>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459"/>
      <c r="C19" s="459"/>
      <c r="D19" s="311"/>
      <c r="E19" s="478"/>
      <c r="F19" s="479"/>
      <c r="G19" s="479"/>
      <c r="H19" s="479"/>
      <c r="I19" s="480"/>
      <c r="J19" s="460"/>
      <c r="K19" s="461"/>
      <c r="L19" s="461"/>
      <c r="M19" s="461"/>
      <c r="N19" s="461"/>
      <c r="O19" s="461"/>
      <c r="P19" s="461"/>
      <c r="Q19" s="461"/>
      <c r="R19" s="461"/>
      <c r="S19" s="497"/>
      <c r="T19" s="460"/>
      <c r="U19" s="461"/>
      <c r="V19" s="461"/>
      <c r="W19" s="461"/>
      <c r="X19" s="461"/>
      <c r="Y19" s="461"/>
      <c r="Z19" s="461"/>
      <c r="AA19" s="461"/>
      <c r="AB19" s="461"/>
      <c r="AC19" s="497"/>
      <c r="AD19" s="460"/>
      <c r="AE19" s="461"/>
      <c r="AF19" s="461"/>
      <c r="AG19" s="461"/>
      <c r="AH19" s="461"/>
      <c r="AI19" s="461"/>
      <c r="AJ19" s="461"/>
      <c r="AK19" s="461"/>
      <c r="AL19" s="461"/>
      <c r="AM19" s="497"/>
      <c r="AN19" s="460"/>
      <c r="AO19" s="461"/>
      <c r="AP19" s="461"/>
      <c r="AQ19" s="461"/>
      <c r="AR19" s="461"/>
      <c r="AS19" s="461"/>
      <c r="AT19" s="461"/>
      <c r="AU19" s="461"/>
      <c r="AV19" s="461"/>
      <c r="AW19" s="497"/>
      <c r="AX19" s="489"/>
      <c r="AY19" s="487"/>
      <c r="AZ19" s="487"/>
      <c r="BA19" s="487"/>
      <c r="BB19" s="487"/>
      <c r="BC19" s="487"/>
      <c r="BD19" s="487"/>
      <c r="BE19" s="487"/>
      <c r="BF19" s="487"/>
      <c r="BG19" s="488"/>
      <c r="BH19" s="41"/>
      <c r="BI19" s="510"/>
      <c r="BJ19" s="511"/>
      <c r="BK19" s="511"/>
      <c r="BL19" s="511"/>
      <c r="BM19" s="511"/>
      <c r="BN19" s="512"/>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459"/>
      <c r="C20" s="459"/>
      <c r="D20" s="311"/>
      <c r="E20" s="478"/>
      <c r="F20" s="479"/>
      <c r="G20" s="479"/>
      <c r="H20" s="479"/>
      <c r="I20" s="480"/>
      <c r="J20" s="460" t="str">
        <f ca="1">IF(AND('Mapa final'!$K$109="Muy Alta",'Mapa final'!$O$109="Leve"),CONCATENATE("R",'Mapa final'!$A$109),"")</f>
        <v/>
      </c>
      <c r="K20" s="461"/>
      <c r="L20" s="461" t="str">
        <f ca="1">IF(AND('Mapa final'!$K$112="Muy Alta",'Mapa final'!$O$112="Leve"),CONCATENATE("R",'Mapa final'!$A$112),"")</f>
        <v/>
      </c>
      <c r="M20" s="461"/>
      <c r="N20" s="461" t="str">
        <f ca="1">IF(AND('Mapa final'!$K$115="Muy Alta",'Mapa final'!$O$115="Leve"),CONCATENATE("R",'Mapa final'!$A$115),"")</f>
        <v/>
      </c>
      <c r="O20" s="461"/>
      <c r="P20" s="461" t="str">
        <f ca="1">IF(AND('Mapa final'!$K$118="Muy Alta",'Mapa final'!$O$118="Leve"),CONCATENATE("R",'Mapa final'!$A$118),"")</f>
        <v/>
      </c>
      <c r="Q20" s="461"/>
      <c r="R20" s="461" t="str">
        <f ca="1">IF(AND('Mapa final'!$K$121="Muy Alta",'Mapa final'!$O$121="Leve"),CONCATENATE("R",'Mapa final'!$A$121),"")</f>
        <v/>
      </c>
      <c r="S20" s="497"/>
      <c r="T20" s="460" t="str">
        <f ca="1">IF(AND('Mapa final'!$K$109="Muy Alta",'Mapa final'!$O$109="Menor"),CONCATENATE("R",'Mapa final'!$A$109),"")</f>
        <v/>
      </c>
      <c r="U20" s="461"/>
      <c r="V20" s="461" t="str">
        <f ca="1">IF(AND('Mapa final'!$K$112="Muy Alta",'Mapa final'!$O$112="Menor"),CONCATENATE("R",'Mapa final'!$A$112),"")</f>
        <v/>
      </c>
      <c r="W20" s="461"/>
      <c r="X20" s="461" t="str">
        <f ca="1">IF(AND('Mapa final'!$K$115="Muy Alta",'Mapa final'!$O$115="Menor"),CONCATENATE("R",'Mapa final'!$A$115),"")</f>
        <v/>
      </c>
      <c r="Y20" s="461"/>
      <c r="Z20" s="461" t="str">
        <f ca="1">IF(AND('Mapa final'!$K$118="Muy Alta",'Mapa final'!$O$118="Menor"),CONCATENATE("R",'Mapa final'!$A$118),"")</f>
        <v/>
      </c>
      <c r="AA20" s="461"/>
      <c r="AB20" s="461" t="str">
        <f ca="1">IF(AND('Mapa final'!$K$121="Muy Alta",'Mapa final'!$O$121="Menor"),CONCATENATE("R",'Mapa final'!$A$121),"")</f>
        <v/>
      </c>
      <c r="AC20" s="497"/>
      <c r="AD20" s="460" t="str">
        <f ca="1">IF(AND('Mapa final'!$K$109="Muy Alta",'Mapa final'!$O$109="Moderado"),CONCATENATE("R",'Mapa final'!$A$109),"")</f>
        <v/>
      </c>
      <c r="AE20" s="461"/>
      <c r="AF20" s="461" t="str">
        <f ca="1">IF(AND('Mapa final'!$K$112="Muy Alta",'Mapa final'!$O$112="Moderado"),CONCATENATE("R",'Mapa final'!$A$112),"")</f>
        <v/>
      </c>
      <c r="AG20" s="461"/>
      <c r="AH20" s="461" t="str">
        <f ca="1">IF(AND('Mapa final'!$K$115="Muy Alta",'Mapa final'!$O$115="Moderado"),CONCATENATE("R",'Mapa final'!$A$115),"")</f>
        <v/>
      </c>
      <c r="AI20" s="461"/>
      <c r="AJ20" s="461" t="str">
        <f ca="1">IF(AND('Mapa final'!$K$118="Muy Alta",'Mapa final'!$O$118="Moderado"),CONCATENATE("R",'Mapa final'!$A$118),"")</f>
        <v/>
      </c>
      <c r="AK20" s="461"/>
      <c r="AL20" s="461" t="str">
        <f ca="1">IF(AND('Mapa final'!$K$121="Muy Alta",'Mapa final'!$O$121="Moderado"),CONCATENATE("R",'Mapa final'!$A$121),"")</f>
        <v/>
      </c>
      <c r="AM20" s="497"/>
      <c r="AN20" s="460" t="str">
        <f ca="1">IF(AND('Mapa final'!$K$109="Muy Alta",'Mapa final'!$O$109="Mayor"),CONCATENATE("R",'Mapa final'!$A$109),"")</f>
        <v/>
      </c>
      <c r="AO20" s="461"/>
      <c r="AP20" s="461" t="str">
        <f ca="1">IF(AND('Mapa final'!$K$112="Muy Alta",'Mapa final'!$O$112="Mayor"),CONCATENATE("R",'Mapa final'!$A$112),"")</f>
        <v/>
      </c>
      <c r="AQ20" s="461"/>
      <c r="AR20" s="461" t="str">
        <f ca="1">IF(AND('Mapa final'!$K$115="Muy Alta",'Mapa final'!$O$115="Mayor"),CONCATENATE("R",'Mapa final'!$A$115),"")</f>
        <v/>
      </c>
      <c r="AS20" s="461"/>
      <c r="AT20" s="461" t="str">
        <f ca="1">IF(AND('Mapa final'!$K$118="Muy Alta",'Mapa final'!$O$118="Mayor"),CONCATENATE("R",'Mapa final'!$A$118),"")</f>
        <v/>
      </c>
      <c r="AU20" s="461"/>
      <c r="AV20" s="461" t="str">
        <f ca="1">IF(AND('Mapa final'!$K$121="Muy Alta",'Mapa final'!$O$121="Mayor"),CONCATENATE("R",'Mapa final'!$A$121),"")</f>
        <v/>
      </c>
      <c r="AW20" s="497"/>
      <c r="AX20" s="489" t="str">
        <f ca="1">IF(AND('Mapa final'!$K$109="Muy Alta",'Mapa final'!$O$109="Catastrófico"),CONCATENATE("R",'Mapa final'!$A$109),"")</f>
        <v/>
      </c>
      <c r="AY20" s="487"/>
      <c r="AZ20" s="487" t="str">
        <f ca="1">IF(AND('Mapa final'!$K$112="Muy Alta",'Mapa final'!$O$112="Catastrófico"),CONCATENATE("R",'Mapa final'!$A$112),"")</f>
        <v/>
      </c>
      <c r="BA20" s="487"/>
      <c r="BB20" s="487" t="str">
        <f ca="1">IF(AND('Mapa final'!$K$115="Muy Alta",'Mapa final'!$O$115="Catastrófico"),CONCATENATE("R",'Mapa final'!$A$115),"")</f>
        <v/>
      </c>
      <c r="BC20" s="487"/>
      <c r="BD20" s="487" t="str">
        <f ca="1">IF(AND('Mapa final'!$K$118="Muy Alta",'Mapa final'!$O$118="Catastrófico"),CONCATENATE("R",'Mapa final'!$A$118),"")</f>
        <v/>
      </c>
      <c r="BE20" s="487"/>
      <c r="BF20" s="487" t="str">
        <f ca="1">IF(AND('Mapa final'!$K$121="Muy Alta",'Mapa final'!$O$121="Catastrófico"),CONCATENATE("R",'Mapa final'!$A$121),"")</f>
        <v/>
      </c>
      <c r="BG20" s="488"/>
      <c r="BH20" s="41"/>
      <c r="BI20" s="510"/>
      <c r="BJ20" s="511"/>
      <c r="BK20" s="511"/>
      <c r="BL20" s="511"/>
      <c r="BM20" s="511"/>
      <c r="BN20" s="512"/>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459"/>
      <c r="C21" s="459"/>
      <c r="D21" s="311"/>
      <c r="E21" s="478"/>
      <c r="F21" s="479"/>
      <c r="G21" s="479"/>
      <c r="H21" s="479"/>
      <c r="I21" s="480"/>
      <c r="J21" s="460"/>
      <c r="K21" s="461"/>
      <c r="L21" s="461"/>
      <c r="M21" s="461"/>
      <c r="N21" s="461"/>
      <c r="O21" s="461"/>
      <c r="P21" s="461"/>
      <c r="Q21" s="461"/>
      <c r="R21" s="461"/>
      <c r="S21" s="497"/>
      <c r="T21" s="460"/>
      <c r="U21" s="461"/>
      <c r="V21" s="461"/>
      <c r="W21" s="461"/>
      <c r="X21" s="461"/>
      <c r="Y21" s="461"/>
      <c r="Z21" s="461"/>
      <c r="AA21" s="461"/>
      <c r="AB21" s="461"/>
      <c r="AC21" s="497"/>
      <c r="AD21" s="460"/>
      <c r="AE21" s="461"/>
      <c r="AF21" s="461"/>
      <c r="AG21" s="461"/>
      <c r="AH21" s="461"/>
      <c r="AI21" s="461"/>
      <c r="AJ21" s="461"/>
      <c r="AK21" s="461"/>
      <c r="AL21" s="461"/>
      <c r="AM21" s="497"/>
      <c r="AN21" s="460"/>
      <c r="AO21" s="461"/>
      <c r="AP21" s="461"/>
      <c r="AQ21" s="461"/>
      <c r="AR21" s="461"/>
      <c r="AS21" s="461"/>
      <c r="AT21" s="461"/>
      <c r="AU21" s="461"/>
      <c r="AV21" s="461"/>
      <c r="AW21" s="497"/>
      <c r="AX21" s="489"/>
      <c r="AY21" s="487"/>
      <c r="AZ21" s="487"/>
      <c r="BA21" s="487"/>
      <c r="BB21" s="487"/>
      <c r="BC21" s="487"/>
      <c r="BD21" s="487"/>
      <c r="BE21" s="487"/>
      <c r="BF21" s="487"/>
      <c r="BG21" s="488"/>
      <c r="BH21" s="41"/>
      <c r="BI21" s="510"/>
      <c r="BJ21" s="511"/>
      <c r="BK21" s="511"/>
      <c r="BL21" s="511"/>
      <c r="BM21" s="511"/>
      <c r="BN21" s="512"/>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459"/>
      <c r="C22" s="459"/>
      <c r="D22" s="311"/>
      <c r="E22" s="478"/>
      <c r="F22" s="479"/>
      <c r="G22" s="479"/>
      <c r="H22" s="479"/>
      <c r="I22" s="480"/>
      <c r="J22" s="460" t="str">
        <f ca="1">IF(AND('Mapa final'!$K$124="Muy Alta",'Mapa final'!$O$124="Leve"),CONCATENATE("R",'Mapa final'!$A$124),"")</f>
        <v/>
      </c>
      <c r="K22" s="461"/>
      <c r="L22" s="461" t="str">
        <f ca="1">IF(AND('Mapa final'!$K$127="Muy Alta",'Mapa final'!$O$127="Leve"),CONCATENATE("R",'Mapa final'!$A$127),"")</f>
        <v/>
      </c>
      <c r="M22" s="461"/>
      <c r="N22" s="461" t="str">
        <f ca="1">IF(AND('Mapa final'!$K$130="Muy Alta",'Mapa final'!$O$130="Leve"),CONCATENATE("R",'Mapa final'!$A$130),"")</f>
        <v/>
      </c>
      <c r="O22" s="461"/>
      <c r="P22" s="461" t="str">
        <f ca="1">IF(AND('Mapa final'!$K$133="Muy Alta",'Mapa final'!$O$133="Leve"),CONCATENATE("R",'Mapa final'!$A$133),"")</f>
        <v/>
      </c>
      <c r="Q22" s="461"/>
      <c r="R22" s="461" t="str">
        <f ca="1">IF(AND('Mapa final'!$K$136="Muy Alta",'Mapa final'!$O$136="Leve"),CONCATENATE("R",'Mapa final'!$A$136),"")</f>
        <v/>
      </c>
      <c r="S22" s="497"/>
      <c r="T22" s="460" t="str">
        <f ca="1">IF(AND('Mapa final'!$K$124="Muy Alta",'Mapa final'!$O$124="Menor"),CONCATENATE("R",'Mapa final'!$A$124),"")</f>
        <v/>
      </c>
      <c r="U22" s="461"/>
      <c r="V22" s="461" t="str">
        <f ca="1">IF(AND('Mapa final'!$K$127="Muy Alta",'Mapa final'!$O$127="Menor"),CONCATENATE("R",'Mapa final'!$A$127),"")</f>
        <v/>
      </c>
      <c r="W22" s="461"/>
      <c r="X22" s="461" t="str">
        <f ca="1">IF(AND('Mapa final'!$K$130="Muy Alta",'Mapa final'!$O$130="Menor"),CONCATENATE("R",'Mapa final'!$A$130),"")</f>
        <v/>
      </c>
      <c r="Y22" s="461"/>
      <c r="Z22" s="461" t="str">
        <f ca="1">IF(AND('Mapa final'!$K$133="Muy Alta",'Mapa final'!$O$133="Menor"),CONCATENATE("R",'Mapa final'!$A$133),"")</f>
        <v/>
      </c>
      <c r="AA22" s="461"/>
      <c r="AB22" s="461" t="str">
        <f ca="1">IF(AND('Mapa final'!$K$136="Muy Alta",'Mapa final'!$O$136="Menor"),CONCATENATE("R",'Mapa final'!$A$136),"")</f>
        <v/>
      </c>
      <c r="AC22" s="497"/>
      <c r="AD22" s="460" t="str">
        <f ca="1">IF(AND('Mapa final'!$K$124="Muy Alta",'Mapa final'!$O$124="Moderado"),CONCATENATE("R",'Mapa final'!$A$124),"")</f>
        <v/>
      </c>
      <c r="AE22" s="461"/>
      <c r="AF22" s="461" t="str">
        <f ca="1">IF(AND('Mapa final'!$K$127="Muy Alta",'Mapa final'!$O$127="Moderado"),CONCATENATE("R",'Mapa final'!$A$127),"")</f>
        <v/>
      </c>
      <c r="AG22" s="461"/>
      <c r="AH22" s="461" t="str">
        <f ca="1">IF(AND('Mapa final'!$K$130="Muy Alta",'Mapa final'!$O$130="Moderado"),CONCATENATE("R",'Mapa final'!$A$130),"")</f>
        <v/>
      </c>
      <c r="AI22" s="461"/>
      <c r="AJ22" s="461" t="str">
        <f ca="1">IF(AND('Mapa final'!$K$133="Muy Alta",'Mapa final'!$O$133="Moderado"),CONCATENATE("R",'Mapa final'!$A$133),"")</f>
        <v/>
      </c>
      <c r="AK22" s="461"/>
      <c r="AL22" s="461" t="str">
        <f ca="1">IF(AND('Mapa final'!$K$136="Muy Alta",'Mapa final'!$O$136="Moderado"),CONCATENATE("R",'Mapa final'!$A$136),"")</f>
        <v/>
      </c>
      <c r="AM22" s="497"/>
      <c r="AN22" s="460" t="str">
        <f ca="1">IF(AND('Mapa final'!$K$124="Muy Alta",'Mapa final'!$O$124="Mayor"),CONCATENATE("R",'Mapa final'!$A$124),"")</f>
        <v/>
      </c>
      <c r="AO22" s="461"/>
      <c r="AP22" s="461" t="str">
        <f ca="1">IF(AND('Mapa final'!$K$127="Muy Alta",'Mapa final'!$O$127="Mayor"),CONCATENATE("R",'Mapa final'!$A$127),"")</f>
        <v/>
      </c>
      <c r="AQ22" s="461"/>
      <c r="AR22" s="461" t="str">
        <f ca="1">IF(AND('Mapa final'!$K$130="Muy Alta",'Mapa final'!$O$130="Mayor"),CONCATENATE("R",'Mapa final'!$A$130),"")</f>
        <v/>
      </c>
      <c r="AS22" s="461"/>
      <c r="AT22" s="461" t="str">
        <f ca="1">IF(AND('Mapa final'!$K$133="Muy Alta",'Mapa final'!$O$133="Mayor"),CONCATENATE("R",'Mapa final'!$A$133),"")</f>
        <v/>
      </c>
      <c r="AU22" s="461"/>
      <c r="AV22" s="461" t="str">
        <f ca="1">IF(AND('Mapa final'!$K$136="Muy Alta",'Mapa final'!$O$136="Mayor"),CONCATENATE("R",'Mapa final'!$A$136),"")</f>
        <v/>
      </c>
      <c r="AW22" s="497"/>
      <c r="AX22" s="489" t="str">
        <f ca="1">IF(AND('Mapa final'!$K$124="Muy Alta",'Mapa final'!$O$124="Catastrófico"),CONCATENATE("R",'Mapa final'!$A$124),"")</f>
        <v/>
      </c>
      <c r="AY22" s="487"/>
      <c r="AZ22" s="487" t="str">
        <f ca="1">IF(AND('Mapa final'!$K$127="Muy Alta",'Mapa final'!$O$127="Catastrófico"),CONCATENATE("R",'Mapa final'!$A$127),"")</f>
        <v/>
      </c>
      <c r="BA22" s="487"/>
      <c r="BB22" s="487" t="str">
        <f ca="1">IF(AND('Mapa final'!$K$130="Muy Alta",'Mapa final'!$O$130="Catastrófico"),CONCATENATE("R",'Mapa final'!$A$130),"")</f>
        <v/>
      </c>
      <c r="BC22" s="487"/>
      <c r="BD22" s="487" t="str">
        <f ca="1">IF(AND('Mapa final'!$K$133="Muy Alta",'Mapa final'!$O$133="Catastrófico"),CONCATENATE("R",'Mapa final'!$A$133),"")</f>
        <v/>
      </c>
      <c r="BE22" s="487"/>
      <c r="BF22" s="487" t="str">
        <f ca="1">IF(AND('Mapa final'!$K$136="Muy Alta",'Mapa final'!$O$136="Catastrófico"),CONCATENATE("R",'Mapa final'!$A$136),"")</f>
        <v/>
      </c>
      <c r="BG22" s="488"/>
      <c r="BH22" s="41"/>
      <c r="BI22" s="510"/>
      <c r="BJ22" s="511"/>
      <c r="BK22" s="511"/>
      <c r="BL22" s="511"/>
      <c r="BM22" s="511"/>
      <c r="BN22" s="512"/>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459"/>
      <c r="C23" s="459"/>
      <c r="D23" s="311"/>
      <c r="E23" s="478"/>
      <c r="F23" s="479"/>
      <c r="G23" s="479"/>
      <c r="H23" s="479"/>
      <c r="I23" s="480"/>
      <c r="J23" s="460"/>
      <c r="K23" s="461"/>
      <c r="L23" s="461"/>
      <c r="M23" s="461"/>
      <c r="N23" s="461"/>
      <c r="O23" s="461"/>
      <c r="P23" s="461"/>
      <c r="Q23" s="461"/>
      <c r="R23" s="461"/>
      <c r="S23" s="497"/>
      <c r="T23" s="460"/>
      <c r="U23" s="461"/>
      <c r="V23" s="461"/>
      <c r="W23" s="461"/>
      <c r="X23" s="461"/>
      <c r="Y23" s="461"/>
      <c r="Z23" s="461"/>
      <c r="AA23" s="461"/>
      <c r="AB23" s="461"/>
      <c r="AC23" s="497"/>
      <c r="AD23" s="460"/>
      <c r="AE23" s="461"/>
      <c r="AF23" s="461"/>
      <c r="AG23" s="461"/>
      <c r="AH23" s="461"/>
      <c r="AI23" s="461"/>
      <c r="AJ23" s="461"/>
      <c r="AK23" s="461"/>
      <c r="AL23" s="461"/>
      <c r="AM23" s="497"/>
      <c r="AN23" s="460"/>
      <c r="AO23" s="461"/>
      <c r="AP23" s="461"/>
      <c r="AQ23" s="461"/>
      <c r="AR23" s="461"/>
      <c r="AS23" s="461"/>
      <c r="AT23" s="461"/>
      <c r="AU23" s="461"/>
      <c r="AV23" s="461"/>
      <c r="AW23" s="497"/>
      <c r="AX23" s="489"/>
      <c r="AY23" s="487"/>
      <c r="AZ23" s="487"/>
      <c r="BA23" s="487"/>
      <c r="BB23" s="487"/>
      <c r="BC23" s="487"/>
      <c r="BD23" s="487"/>
      <c r="BE23" s="487"/>
      <c r="BF23" s="487"/>
      <c r="BG23" s="488"/>
      <c r="BH23" s="41"/>
      <c r="BI23" s="510"/>
      <c r="BJ23" s="511"/>
      <c r="BK23" s="511"/>
      <c r="BL23" s="511"/>
      <c r="BM23" s="511"/>
      <c r="BN23" s="512"/>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459"/>
      <c r="C24" s="459"/>
      <c r="D24" s="311"/>
      <c r="E24" s="478"/>
      <c r="F24" s="479"/>
      <c r="G24" s="479"/>
      <c r="H24" s="479"/>
      <c r="I24" s="480"/>
      <c r="J24" s="460" t="str">
        <f ca="1">IF(AND('Mapa final'!$K$139="Muy Alta",'Mapa final'!$O$139="Leve"),CONCATENATE("R",'Mapa final'!$A$139),"")</f>
        <v/>
      </c>
      <c r="K24" s="461"/>
      <c r="L24" s="461" t="str">
        <f ca="1">IF(AND('Mapa final'!$K$142="Muy Alta",'Mapa final'!$O$142="Leve"),CONCATENATE("R",'Mapa final'!$A$142),"")</f>
        <v/>
      </c>
      <c r="M24" s="461"/>
      <c r="N24" s="461" t="str">
        <f ca="1">IF(AND('Mapa final'!$K$145="Muy Alta",'Mapa final'!$O$145="Leve"),CONCATENATE("R",'Mapa final'!$A$145),"")</f>
        <v/>
      </c>
      <c r="O24" s="461"/>
      <c r="P24" s="461" t="str">
        <f>IF(AND('Mapa final'!$K$148="Muy Alta",'Mapa final'!$O$148="Leve"),CONCATENATE("R",'Mapa final'!$A$148),"")</f>
        <v/>
      </c>
      <c r="Q24" s="461"/>
      <c r="R24" s="461" t="str">
        <f>IF(AND('Mapa final'!$K$151="Muy Alta",'Mapa final'!$O$151="Leve"),CONCATENATE("R",'Mapa final'!$A$151),"")</f>
        <v/>
      </c>
      <c r="S24" s="497"/>
      <c r="T24" s="460" t="str">
        <f ca="1">IF(AND('Mapa final'!$K$139="Muy Alta",'Mapa final'!$O$139="Menor"),CONCATENATE("R",'Mapa final'!$A$139),"")</f>
        <v/>
      </c>
      <c r="U24" s="461"/>
      <c r="V24" s="461" t="str">
        <f ca="1">IF(AND('Mapa final'!$K$142="Muy Alta",'Mapa final'!$O$142="Menor"),CONCATENATE("R",'Mapa final'!$A$142),"")</f>
        <v/>
      </c>
      <c r="W24" s="461"/>
      <c r="X24" s="461" t="str">
        <f ca="1">IF(AND('Mapa final'!$K$145="Muy Alta",'Mapa final'!$O$145="Menor"),CONCATENATE("R",'Mapa final'!$A$145),"")</f>
        <v/>
      </c>
      <c r="Y24" s="461"/>
      <c r="Z24" s="461" t="str">
        <f>IF(AND('Mapa final'!$K$148="Muy Alta",'Mapa final'!$O$148="Menor"),CONCATENATE("R",'Mapa final'!$A$148),"")</f>
        <v/>
      </c>
      <c r="AA24" s="461"/>
      <c r="AB24" s="461" t="str">
        <f>IF(AND('Mapa final'!$K$151="Muy Alta",'Mapa final'!$O$151="Menor"),CONCATENATE("R",'Mapa final'!$A$151),"")</f>
        <v/>
      </c>
      <c r="AC24" s="497"/>
      <c r="AD24" s="460" t="str">
        <f ca="1">IF(AND('Mapa final'!$K$139="Muy Alta",'Mapa final'!$O$139="Moderado"),CONCATENATE("R",'Mapa final'!$A$139),"")</f>
        <v/>
      </c>
      <c r="AE24" s="461"/>
      <c r="AF24" s="461" t="str">
        <f ca="1">IF(AND('Mapa final'!$K$142="Muy Alta",'Mapa final'!$O$142="Moderado"),CONCATENATE("R",'Mapa final'!$A$142),"")</f>
        <v/>
      </c>
      <c r="AG24" s="461"/>
      <c r="AH24" s="461" t="str">
        <f ca="1">IF(AND('Mapa final'!$K$145="Muy Alta",'Mapa final'!$O$145="Moderado"),CONCATENATE("R",'Mapa final'!$A$145),"")</f>
        <v/>
      </c>
      <c r="AI24" s="461"/>
      <c r="AJ24" s="461" t="str">
        <f>IF(AND('Mapa final'!$K$148="Muy Alta",'Mapa final'!$O$148="Moderado"),CONCATENATE("R",'Mapa final'!$A$148),"")</f>
        <v/>
      </c>
      <c r="AK24" s="461"/>
      <c r="AL24" s="461" t="str">
        <f>IF(AND('Mapa final'!$K$151="Muy Alta",'Mapa final'!$O$151="Moderado"),CONCATENATE("R",'Mapa final'!$A$151),"")</f>
        <v/>
      </c>
      <c r="AM24" s="497"/>
      <c r="AN24" s="460" t="str">
        <f ca="1">IF(AND('Mapa final'!$K$139="Muy Alta",'Mapa final'!$O$139="Mayor"),CONCATENATE("R",'Mapa final'!$A$139),"")</f>
        <v/>
      </c>
      <c r="AO24" s="461"/>
      <c r="AP24" s="461" t="str">
        <f ca="1">IF(AND('Mapa final'!$K$142="Muy Alta",'Mapa final'!$O$142="Mayor"),CONCATENATE("R",'Mapa final'!$A$142),"")</f>
        <v/>
      </c>
      <c r="AQ24" s="461"/>
      <c r="AR24" s="461" t="str">
        <f ca="1">IF(AND('Mapa final'!$K$145="Muy Alta",'Mapa final'!$O$145="Mayor"),CONCATENATE("R",'Mapa final'!$A$145),"")</f>
        <v/>
      </c>
      <c r="AS24" s="461"/>
      <c r="AT24" s="461" t="str">
        <f>IF(AND('Mapa final'!$K$148="Muy Alta",'Mapa final'!$O$148="Mayor"),CONCATENATE("R",'Mapa final'!$A$148),"")</f>
        <v/>
      </c>
      <c r="AU24" s="461"/>
      <c r="AV24" s="461" t="str">
        <f>IF(AND('Mapa final'!$K$151="Muy Alta",'Mapa final'!$O$151="Mayor"),CONCATENATE("R",'Mapa final'!$A$151),"")</f>
        <v/>
      </c>
      <c r="AW24" s="497"/>
      <c r="AX24" s="489" t="str">
        <f ca="1">IF(AND('Mapa final'!$K$139="Muy Alta",'Mapa final'!$O$139="Catastrófico"),CONCATENATE("R",'Mapa final'!$A$139),"")</f>
        <v/>
      </c>
      <c r="AY24" s="487"/>
      <c r="AZ24" s="487" t="str">
        <f ca="1">IF(AND('Mapa final'!$K$142="Muy Alta",'Mapa final'!$O$142="Catastrófico"),CONCATENATE("R",'Mapa final'!$A$142),"")</f>
        <v/>
      </c>
      <c r="BA24" s="487"/>
      <c r="BB24" s="487" t="str">
        <f ca="1">IF(AND('Mapa final'!$K$145="Muy Alta",'Mapa final'!$O$145="Catastrófico"),CONCATENATE("R",'Mapa final'!$A$145),"")</f>
        <v/>
      </c>
      <c r="BC24" s="487"/>
      <c r="BD24" s="487" t="str">
        <f>IF(AND('Mapa final'!$K$148="Muy Alta",'Mapa final'!$O$148="Catastrófico"),CONCATENATE("R",'Mapa final'!$A$148),"")</f>
        <v/>
      </c>
      <c r="BE24" s="487"/>
      <c r="BF24" s="487" t="str">
        <f>IF(AND('Mapa final'!$K$151="Muy Alta",'Mapa final'!$O$151="Catastrófico"),CONCATENATE("R",'Mapa final'!$A$151),"")</f>
        <v/>
      </c>
      <c r="BG24" s="488"/>
      <c r="BH24" s="41"/>
      <c r="BI24" s="510"/>
      <c r="BJ24" s="511"/>
      <c r="BK24" s="511"/>
      <c r="BL24" s="511"/>
      <c r="BM24" s="511"/>
      <c r="BN24" s="512"/>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459"/>
      <c r="C25" s="459"/>
      <c r="D25" s="311"/>
      <c r="E25" s="481"/>
      <c r="F25" s="482"/>
      <c r="G25" s="482"/>
      <c r="H25" s="482"/>
      <c r="I25" s="482"/>
      <c r="J25" s="498"/>
      <c r="K25" s="496"/>
      <c r="L25" s="496"/>
      <c r="M25" s="496"/>
      <c r="N25" s="496"/>
      <c r="O25" s="496"/>
      <c r="P25" s="496"/>
      <c r="Q25" s="496"/>
      <c r="R25" s="496"/>
      <c r="S25" s="499"/>
      <c r="T25" s="498"/>
      <c r="U25" s="496"/>
      <c r="V25" s="496"/>
      <c r="W25" s="496"/>
      <c r="X25" s="496"/>
      <c r="Y25" s="496"/>
      <c r="Z25" s="496"/>
      <c r="AA25" s="496"/>
      <c r="AB25" s="496"/>
      <c r="AC25" s="499"/>
      <c r="AD25" s="498"/>
      <c r="AE25" s="496"/>
      <c r="AF25" s="496"/>
      <c r="AG25" s="496"/>
      <c r="AH25" s="496"/>
      <c r="AI25" s="496"/>
      <c r="AJ25" s="496"/>
      <c r="AK25" s="496"/>
      <c r="AL25" s="496"/>
      <c r="AM25" s="499"/>
      <c r="AN25" s="498"/>
      <c r="AO25" s="496"/>
      <c r="AP25" s="496"/>
      <c r="AQ25" s="496"/>
      <c r="AR25" s="496"/>
      <c r="AS25" s="496"/>
      <c r="AT25" s="496"/>
      <c r="AU25" s="496"/>
      <c r="AV25" s="496"/>
      <c r="AW25" s="499"/>
      <c r="AX25" s="490"/>
      <c r="AY25" s="491"/>
      <c r="AZ25" s="491"/>
      <c r="BA25" s="491"/>
      <c r="BB25" s="491"/>
      <c r="BC25" s="491"/>
      <c r="BD25" s="491"/>
      <c r="BE25" s="491"/>
      <c r="BF25" s="491"/>
      <c r="BG25" s="492"/>
      <c r="BH25" s="41"/>
      <c r="BI25" s="510"/>
      <c r="BJ25" s="511"/>
      <c r="BK25" s="511"/>
      <c r="BL25" s="511"/>
      <c r="BM25" s="511"/>
      <c r="BN25" s="512"/>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459"/>
      <c r="C26" s="459"/>
      <c r="D26" s="311"/>
      <c r="E26" s="476" t="s">
        <v>106</v>
      </c>
      <c r="F26" s="477"/>
      <c r="G26" s="477"/>
      <c r="H26" s="477"/>
      <c r="I26" s="477"/>
      <c r="J26" s="485" t="str">
        <f ca="1">IF(AND('Mapa final'!$K$7="Alta",'Mapa final'!$O$7="Mayor"),CONCATENATE("R",'Mapa final'!$A$7),"")</f>
        <v/>
      </c>
      <c r="K26" s="474"/>
      <c r="L26" s="474" t="str">
        <f ca="1">IF(AND('Mapa final'!$K$10="Alta",'Mapa final'!$O$10="Mayor"),CONCATENATE("R",'Mapa final'!$A$10),"")</f>
        <v/>
      </c>
      <c r="M26" s="474"/>
      <c r="N26" s="474" t="str">
        <f ca="1">IF(AND('Mapa final'!$K$13="Alta",'Mapa final'!$O$13="Mayor"),CONCATENATE("R",'Mapa final'!$A$13),"")</f>
        <v/>
      </c>
      <c r="O26" s="474"/>
      <c r="P26" s="474" t="str">
        <f ca="1">IF(AND('Mapa final'!$K$16="Alta",'Mapa final'!$O$16="Mayor"),CONCATENATE("R",'Mapa final'!$A$16),"")</f>
        <v/>
      </c>
      <c r="Q26" s="474"/>
      <c r="R26" s="474" t="str">
        <f ca="1">IF(AND('Mapa final'!$K$19="Alta",'Mapa final'!$O$19="Mayor"),CONCATENATE("R",'Mapa final'!$A$19),"")</f>
        <v/>
      </c>
      <c r="S26" s="486"/>
      <c r="T26" s="485" t="str">
        <f ca="1">IF(AND('Mapa final'!$K$7="Alta",'Mapa final'!$O$7="Mayor"),CONCATENATE("R",'Mapa final'!$A$7),"")</f>
        <v/>
      </c>
      <c r="U26" s="474"/>
      <c r="V26" s="474" t="str">
        <f ca="1">IF(AND('Mapa final'!$K$10="Alta",'Mapa final'!$O$10="Mayor"),CONCATENATE("R",'Mapa final'!$A$10),"")</f>
        <v/>
      </c>
      <c r="W26" s="474"/>
      <c r="X26" s="474" t="str">
        <f ca="1">IF(AND('Mapa final'!$K$13="Alta",'Mapa final'!$O$13="Mayor"),CONCATENATE("R",'Mapa final'!$A$13),"")</f>
        <v/>
      </c>
      <c r="Y26" s="474"/>
      <c r="Z26" s="474" t="str">
        <f ca="1">IF(AND('Mapa final'!$K$16="Alta",'Mapa final'!$O$16="Mayor"),CONCATENATE("R",'Mapa final'!$A$16),"")</f>
        <v/>
      </c>
      <c r="AA26" s="474"/>
      <c r="AB26" s="474" t="str">
        <f ca="1">IF(AND('Mapa final'!$K$19="Alta",'Mapa final'!$O$19="Mayor"),CONCATENATE("R",'Mapa final'!$A$19),"")</f>
        <v/>
      </c>
      <c r="AC26" s="486"/>
      <c r="AD26" s="483" t="str">
        <f ca="1">IF(AND('Mapa final'!$K$7="Alta",'Mapa final'!$O$7="Mayor"),CONCATENATE("R",'Mapa final'!$A$7),"")</f>
        <v/>
      </c>
      <c r="AE26" s="484"/>
      <c r="AF26" s="484" t="str">
        <f ca="1">IF(AND('Mapa final'!$K$10="Alta",'Mapa final'!$O$10="Mayor"),CONCATENATE("R",'Mapa final'!$A$10),"")</f>
        <v/>
      </c>
      <c r="AG26" s="484"/>
      <c r="AH26" s="484" t="str">
        <f ca="1">IF(AND('Mapa final'!$K$13="Alta",'Mapa final'!$O$13="Mayor"),CONCATENATE("R",'Mapa final'!$A$13),"")</f>
        <v/>
      </c>
      <c r="AI26" s="484"/>
      <c r="AJ26" s="484" t="str">
        <f ca="1">IF(AND('Mapa final'!$K$16="Alta",'Mapa final'!$O$16="Mayor"),CONCATENATE("R",'Mapa final'!$A$16),"")</f>
        <v/>
      </c>
      <c r="AK26" s="484"/>
      <c r="AL26" s="484" t="str">
        <f ca="1">IF(AND('Mapa final'!$K$19="Alta",'Mapa final'!$O$19="Mayor"),CONCATENATE("R",'Mapa final'!$A$19),"")</f>
        <v/>
      </c>
      <c r="AM26" s="500"/>
      <c r="AN26" s="483" t="str">
        <f ca="1">IF(AND('Mapa final'!$K$7="Alta",'Mapa final'!$O$7="Mayor"),CONCATENATE("R",'Mapa final'!$A$7),"")</f>
        <v/>
      </c>
      <c r="AO26" s="484"/>
      <c r="AP26" s="484" t="str">
        <f ca="1">IF(AND('Mapa final'!$K$10="Alta",'Mapa final'!$O$10="Mayor"),CONCATENATE("R",'Mapa final'!$A$10),"")</f>
        <v/>
      </c>
      <c r="AQ26" s="484"/>
      <c r="AR26" s="484" t="str">
        <f ca="1">IF(AND('Mapa final'!$K$13="Alta",'Mapa final'!$O$13="Mayor"),CONCATENATE("R",'Mapa final'!$A$13),"")</f>
        <v/>
      </c>
      <c r="AS26" s="484"/>
      <c r="AT26" s="484" t="str">
        <f ca="1">IF(AND('Mapa final'!$K$16="Alta",'Mapa final'!$O$16="Mayor"),CONCATENATE("R",'Mapa final'!$A$16),"")</f>
        <v/>
      </c>
      <c r="AU26" s="484"/>
      <c r="AV26" s="484" t="str">
        <f ca="1">IF(AND('Mapa final'!$K$19="Alta",'Mapa final'!$O$19="Mayor"),CONCATENATE("R",'Mapa final'!$A$19),"")</f>
        <v/>
      </c>
      <c r="AW26" s="500"/>
      <c r="AX26" s="493" t="str">
        <f ca="1">IF(AND('Mapa final'!$K$7="Alta",'Mapa final'!$O$7="Catastrófico"),CONCATENATE("R",'Mapa final'!$A$7),"")</f>
        <v/>
      </c>
      <c r="AY26" s="494"/>
      <c r="AZ26" s="494" t="str">
        <f ca="1">IF(AND('Mapa final'!$K$10="Alta",'Mapa final'!$O$10="Catastrófico"),CONCATENATE("R",'Mapa final'!$A$10),"")</f>
        <v/>
      </c>
      <c r="BA26" s="494"/>
      <c r="BB26" s="494" t="str">
        <f ca="1">IF(AND('Mapa final'!$K$13="Alta",'Mapa final'!$O$13="Catastrófico"),CONCATENATE("R",'Mapa final'!$A$13),"")</f>
        <v/>
      </c>
      <c r="BC26" s="494"/>
      <c r="BD26" s="494" t="str">
        <f ca="1">IF(AND('Mapa final'!$K$16="Alta",'Mapa final'!$O$16="Catastrófico"),CONCATENATE("R",'Mapa final'!$A$16),"")</f>
        <v/>
      </c>
      <c r="BE26" s="494"/>
      <c r="BF26" s="494" t="str">
        <f ca="1">IF(AND('Mapa final'!$K$19="Alta",'Mapa final'!$O$19="Catastrófico"),CONCATENATE("R",'Mapa final'!$A$19),"")</f>
        <v/>
      </c>
      <c r="BG26" s="495"/>
      <c r="BH26" s="41"/>
      <c r="BI26" s="510"/>
      <c r="BJ26" s="511"/>
      <c r="BK26" s="511"/>
      <c r="BL26" s="511"/>
      <c r="BM26" s="511"/>
      <c r="BN26" s="512"/>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459"/>
      <c r="C27" s="459"/>
      <c r="D27" s="311"/>
      <c r="E27" s="478"/>
      <c r="F27" s="479"/>
      <c r="G27" s="479"/>
      <c r="H27" s="479"/>
      <c r="I27" s="480"/>
      <c r="J27" s="468"/>
      <c r="K27" s="469"/>
      <c r="L27" s="469"/>
      <c r="M27" s="469"/>
      <c r="N27" s="469"/>
      <c r="O27" s="469"/>
      <c r="P27" s="469"/>
      <c r="Q27" s="469"/>
      <c r="R27" s="469"/>
      <c r="S27" s="472"/>
      <c r="T27" s="468"/>
      <c r="U27" s="469"/>
      <c r="V27" s="469"/>
      <c r="W27" s="469"/>
      <c r="X27" s="469"/>
      <c r="Y27" s="469"/>
      <c r="Z27" s="469"/>
      <c r="AA27" s="469"/>
      <c r="AB27" s="469"/>
      <c r="AC27" s="472"/>
      <c r="AD27" s="460"/>
      <c r="AE27" s="461"/>
      <c r="AF27" s="461"/>
      <c r="AG27" s="461"/>
      <c r="AH27" s="461"/>
      <c r="AI27" s="461"/>
      <c r="AJ27" s="461"/>
      <c r="AK27" s="461"/>
      <c r="AL27" s="461"/>
      <c r="AM27" s="497"/>
      <c r="AN27" s="460"/>
      <c r="AO27" s="461"/>
      <c r="AP27" s="461"/>
      <c r="AQ27" s="461"/>
      <c r="AR27" s="461"/>
      <c r="AS27" s="461"/>
      <c r="AT27" s="461"/>
      <c r="AU27" s="461"/>
      <c r="AV27" s="461"/>
      <c r="AW27" s="497"/>
      <c r="AX27" s="489"/>
      <c r="AY27" s="487"/>
      <c r="AZ27" s="487"/>
      <c r="BA27" s="487"/>
      <c r="BB27" s="487"/>
      <c r="BC27" s="487"/>
      <c r="BD27" s="487"/>
      <c r="BE27" s="487"/>
      <c r="BF27" s="487"/>
      <c r="BG27" s="488"/>
      <c r="BH27" s="41"/>
      <c r="BI27" s="510"/>
      <c r="BJ27" s="511"/>
      <c r="BK27" s="511"/>
      <c r="BL27" s="511"/>
      <c r="BM27" s="511"/>
      <c r="BN27" s="512"/>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459"/>
      <c r="C28" s="459"/>
      <c r="D28" s="311"/>
      <c r="E28" s="478"/>
      <c r="F28" s="479"/>
      <c r="G28" s="479"/>
      <c r="H28" s="479"/>
      <c r="I28" s="480"/>
      <c r="J28" s="468" t="str">
        <f ca="1">IF(AND('Mapa final'!$K$22="Alta",'Mapa final'!$O$22="Mayor"),CONCATENATE("R",'Mapa final'!$A$22),"")</f>
        <v/>
      </c>
      <c r="K28" s="469"/>
      <c r="L28" s="469" t="str">
        <f ca="1">IF(AND('Mapa final'!$K$25="Alta",'Mapa final'!$O$25="Mayor"),CONCATENATE("R",'Mapa final'!$A$25),"")</f>
        <v>R7</v>
      </c>
      <c r="M28" s="469"/>
      <c r="N28" s="469" t="str">
        <f ca="1">IF(AND('Mapa final'!$K$28="Alta",'Mapa final'!$O$28="Mayor"),CONCATENATE("R",'Mapa final'!$A$28),"")</f>
        <v/>
      </c>
      <c r="O28" s="469"/>
      <c r="P28" s="469" t="str">
        <f ca="1">IF(AND('Mapa final'!$K$31="Alta",'Mapa final'!$O$31="Mayor"),CONCATENATE("R",'Mapa final'!$A$31),"")</f>
        <v/>
      </c>
      <c r="Q28" s="469"/>
      <c r="R28" s="469" t="e">
        <f>IF(AND('Mapa final'!#REF!="Alta",'Mapa final'!#REF!="Mayor"),CONCATENATE("R",'Mapa final'!#REF!),"")</f>
        <v>#REF!</v>
      </c>
      <c r="S28" s="472"/>
      <c r="T28" s="468" t="str">
        <f ca="1">IF(AND('Mapa final'!$K$22="Alta",'Mapa final'!$O$22="Mayor"),CONCATENATE("R",'Mapa final'!$A$22),"")</f>
        <v/>
      </c>
      <c r="U28" s="469"/>
      <c r="V28" s="469" t="str">
        <f ca="1">IF(AND('Mapa final'!$K$25="Alta",'Mapa final'!$O$25="Mayor"),CONCATENATE("R",'Mapa final'!$A$25),"")</f>
        <v>R7</v>
      </c>
      <c r="W28" s="469"/>
      <c r="X28" s="469" t="str">
        <f ca="1">IF(AND('Mapa final'!$K$28="Alta",'Mapa final'!$O$28="Mayor"),CONCATENATE("R",'Mapa final'!$A$28),"")</f>
        <v/>
      </c>
      <c r="Y28" s="469"/>
      <c r="Z28" s="469" t="str">
        <f ca="1">IF(AND('Mapa final'!$K$31="Alta",'Mapa final'!$O$31="Mayor"),CONCATENATE("R",'Mapa final'!$A$31),"")</f>
        <v/>
      </c>
      <c r="AA28" s="469"/>
      <c r="AB28" s="469" t="e">
        <f>IF(AND('Mapa final'!#REF!="Alta",'Mapa final'!#REF!="Mayor"),CONCATENATE("R",'Mapa final'!#REF!),"")</f>
        <v>#REF!</v>
      </c>
      <c r="AC28" s="472"/>
      <c r="AD28" s="460" t="str">
        <f ca="1">IF(AND('Mapa final'!$K$22="Alta",'Mapa final'!$O$22="Mayor"),CONCATENATE("R",'Mapa final'!$A$22),"")</f>
        <v/>
      </c>
      <c r="AE28" s="461"/>
      <c r="AF28" s="461" t="str">
        <f ca="1">IF(AND('Mapa final'!$K$25="Alta",'Mapa final'!$O$25="Mayor"),CONCATENATE("R",'Mapa final'!$A$25),"")</f>
        <v>R7</v>
      </c>
      <c r="AG28" s="461"/>
      <c r="AH28" s="461" t="str">
        <f ca="1">IF(AND('Mapa final'!$K$28="Alta",'Mapa final'!$O$28="Mayor"),CONCATENATE("R",'Mapa final'!$A$28),"")</f>
        <v/>
      </c>
      <c r="AI28" s="461"/>
      <c r="AJ28" s="461" t="str">
        <f ca="1">IF(AND('Mapa final'!$K$31="Alta",'Mapa final'!$O$31="Mayor"),CONCATENATE("R",'Mapa final'!$A$31),"")</f>
        <v/>
      </c>
      <c r="AK28" s="461"/>
      <c r="AL28" s="461" t="e">
        <f>IF(AND('Mapa final'!#REF!="Alta",'Mapa final'!#REF!="Mayor"),CONCATENATE("R",'Mapa final'!#REF!),"")</f>
        <v>#REF!</v>
      </c>
      <c r="AM28" s="497"/>
      <c r="AN28" s="460" t="str">
        <f ca="1">IF(AND('Mapa final'!$K$22="Alta",'Mapa final'!$O$22="Mayor"),CONCATENATE("R",'Mapa final'!$A$22),"")</f>
        <v/>
      </c>
      <c r="AO28" s="461"/>
      <c r="AP28" s="461" t="str">
        <f ca="1">IF(AND('Mapa final'!$K$25="Alta",'Mapa final'!$O$25="Mayor"),CONCATENATE("R",'Mapa final'!$A$25),"")</f>
        <v>R7</v>
      </c>
      <c r="AQ28" s="461"/>
      <c r="AR28" s="461" t="str">
        <f ca="1">IF(AND('Mapa final'!$K$28="Alta",'Mapa final'!$O$28="Mayor"),CONCATENATE("R",'Mapa final'!$A$28),"")</f>
        <v/>
      </c>
      <c r="AS28" s="461"/>
      <c r="AT28" s="461" t="str">
        <f ca="1">IF(AND('Mapa final'!$K$31="Alta",'Mapa final'!$O$31="Mayor"),CONCATENATE("R",'Mapa final'!$A$31),"")</f>
        <v/>
      </c>
      <c r="AU28" s="461"/>
      <c r="AV28" s="461" t="e">
        <f>IF(AND('Mapa final'!#REF!="Alta",'Mapa final'!#REF!="Mayor"),CONCATENATE("R",'Mapa final'!#REF!),"")</f>
        <v>#REF!</v>
      </c>
      <c r="AW28" s="497"/>
      <c r="AX28" s="489" t="str">
        <f ca="1">IF(AND('Mapa final'!$K$22="Alta",'Mapa final'!$O$22="Catastrófico"),CONCATENATE("R",'Mapa final'!$A$22),"")</f>
        <v/>
      </c>
      <c r="AY28" s="487"/>
      <c r="AZ28" s="487" t="str">
        <f ca="1">IF(AND('Mapa final'!$K$25="Alta",'Mapa final'!$O$25="Catastrófico"),CONCATENATE("R",'Mapa final'!$A$25),"")</f>
        <v/>
      </c>
      <c r="BA28" s="487"/>
      <c r="BB28" s="487" t="str">
        <f ca="1">IF(AND('Mapa final'!$K$28="Alta",'Mapa final'!$O$28="Catastrófico"),CONCATENATE("R",'Mapa final'!$A$28),"")</f>
        <v/>
      </c>
      <c r="BC28" s="487"/>
      <c r="BD28" s="487" t="str">
        <f ca="1">IF(AND('Mapa final'!$K$31="Alta",'Mapa final'!$O$31="Catastrófico"),CONCATENATE("R",'Mapa final'!$A$31),"")</f>
        <v/>
      </c>
      <c r="BE28" s="487"/>
      <c r="BF28" s="487" t="e">
        <f>IF(AND('Mapa final'!#REF!="Alta",'Mapa final'!#REF!="Catastrófico"),CONCATENATE("R",'Mapa final'!#REF!),"")</f>
        <v>#REF!</v>
      </c>
      <c r="BG28" s="488"/>
      <c r="BH28" s="41"/>
      <c r="BI28" s="510"/>
      <c r="BJ28" s="511"/>
      <c r="BK28" s="511"/>
      <c r="BL28" s="511"/>
      <c r="BM28" s="511"/>
      <c r="BN28" s="512"/>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459"/>
      <c r="C29" s="459"/>
      <c r="D29" s="311"/>
      <c r="E29" s="478"/>
      <c r="F29" s="479"/>
      <c r="G29" s="479"/>
      <c r="H29" s="479"/>
      <c r="I29" s="480"/>
      <c r="J29" s="468"/>
      <c r="K29" s="469"/>
      <c r="L29" s="469"/>
      <c r="M29" s="469"/>
      <c r="N29" s="469"/>
      <c r="O29" s="469"/>
      <c r="P29" s="469"/>
      <c r="Q29" s="469"/>
      <c r="R29" s="469"/>
      <c r="S29" s="472"/>
      <c r="T29" s="468"/>
      <c r="U29" s="469"/>
      <c r="V29" s="469"/>
      <c r="W29" s="469"/>
      <c r="X29" s="469"/>
      <c r="Y29" s="469"/>
      <c r="Z29" s="469"/>
      <c r="AA29" s="469"/>
      <c r="AB29" s="469"/>
      <c r="AC29" s="472"/>
      <c r="AD29" s="460"/>
      <c r="AE29" s="461"/>
      <c r="AF29" s="461"/>
      <c r="AG29" s="461"/>
      <c r="AH29" s="461"/>
      <c r="AI29" s="461"/>
      <c r="AJ29" s="461"/>
      <c r="AK29" s="461"/>
      <c r="AL29" s="461"/>
      <c r="AM29" s="497"/>
      <c r="AN29" s="460"/>
      <c r="AO29" s="461"/>
      <c r="AP29" s="461"/>
      <c r="AQ29" s="461"/>
      <c r="AR29" s="461"/>
      <c r="AS29" s="461"/>
      <c r="AT29" s="461"/>
      <c r="AU29" s="461"/>
      <c r="AV29" s="461"/>
      <c r="AW29" s="497"/>
      <c r="AX29" s="489"/>
      <c r="AY29" s="487"/>
      <c r="AZ29" s="487"/>
      <c r="BA29" s="487"/>
      <c r="BB29" s="487"/>
      <c r="BC29" s="487"/>
      <c r="BD29" s="487"/>
      <c r="BE29" s="487"/>
      <c r="BF29" s="487"/>
      <c r="BG29" s="488"/>
      <c r="BH29" s="41"/>
      <c r="BI29" s="510"/>
      <c r="BJ29" s="511"/>
      <c r="BK29" s="511"/>
      <c r="BL29" s="511"/>
      <c r="BM29" s="511"/>
      <c r="BN29" s="512"/>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459"/>
      <c r="C30" s="459"/>
      <c r="D30" s="311"/>
      <c r="E30" s="478"/>
      <c r="F30" s="479"/>
      <c r="G30" s="479"/>
      <c r="H30" s="479"/>
      <c r="I30" s="480"/>
      <c r="J30" s="468" t="str">
        <f ca="1">IF(AND('Mapa final'!$K$34="Alta",'Mapa final'!$O$34="Mayor"),CONCATENATE("R",'Mapa final'!$A$34),"")</f>
        <v/>
      </c>
      <c r="K30" s="469"/>
      <c r="L30" s="469" t="str">
        <f ca="1">IF(AND('Mapa final'!$K$37="Alta",'Mapa final'!$O$37="Mayor"),CONCATENATE("R",'Mapa final'!$A$37),"")</f>
        <v/>
      </c>
      <c r="M30" s="469"/>
      <c r="N30" s="469" t="str">
        <f ca="1">IF(AND('Mapa final'!$K$40="Alta",'Mapa final'!$O$40="Mayor"),CONCATENATE("R",'Mapa final'!$A$40),"")</f>
        <v/>
      </c>
      <c r="O30" s="469"/>
      <c r="P30" s="469" t="str">
        <f ca="1">IF(AND('Mapa final'!$K$43="Alta",'Mapa final'!$O$43="Mayor"),CONCATENATE("R",'Mapa final'!$A$43),"")</f>
        <v/>
      </c>
      <c r="Q30" s="469"/>
      <c r="R30" s="469" t="str">
        <f ca="1">IF(AND('Mapa final'!$K$46="Alta",'Mapa final'!$O$46="Mayor"),CONCATENATE("R",'Mapa final'!$A$46),"")</f>
        <v/>
      </c>
      <c r="S30" s="472"/>
      <c r="T30" s="468" t="str">
        <f ca="1">IF(AND('Mapa final'!$K$34="Alta",'Mapa final'!$O$34="Mayor"),CONCATENATE("R",'Mapa final'!$A$34),"")</f>
        <v/>
      </c>
      <c r="U30" s="469"/>
      <c r="V30" s="469" t="str">
        <f ca="1">IF(AND('Mapa final'!$K$37="Alta",'Mapa final'!$O$37="Mayor"),CONCATENATE("R",'Mapa final'!$A$37),"")</f>
        <v/>
      </c>
      <c r="W30" s="469"/>
      <c r="X30" s="469" t="str">
        <f ca="1">IF(AND('Mapa final'!$K$40="Alta",'Mapa final'!$O$40="Mayor"),CONCATENATE("R",'Mapa final'!$A$40),"")</f>
        <v/>
      </c>
      <c r="Y30" s="469"/>
      <c r="Z30" s="469" t="str">
        <f ca="1">IF(AND('Mapa final'!$K$43="Alta",'Mapa final'!$O$43="Mayor"),CONCATENATE("R",'Mapa final'!$A$43),"")</f>
        <v/>
      </c>
      <c r="AA30" s="469"/>
      <c r="AB30" s="469" t="str">
        <f ca="1">IF(AND('Mapa final'!$K$46="Alta",'Mapa final'!$O$46="Mayor"),CONCATENATE("R",'Mapa final'!$A$46),"")</f>
        <v/>
      </c>
      <c r="AC30" s="472"/>
      <c r="AD30" s="460" t="str">
        <f ca="1">IF(AND('Mapa final'!$K$34="Alta",'Mapa final'!$O$34="Mayor"),CONCATENATE("R",'Mapa final'!$A$34),"")</f>
        <v/>
      </c>
      <c r="AE30" s="461"/>
      <c r="AF30" s="461" t="str">
        <f ca="1">IF(AND('Mapa final'!$K$37="Alta",'Mapa final'!$O$37="Mayor"),CONCATENATE("R",'Mapa final'!$A$37),"")</f>
        <v/>
      </c>
      <c r="AG30" s="461"/>
      <c r="AH30" s="461" t="str">
        <f ca="1">IF(AND('Mapa final'!$K$40="Alta",'Mapa final'!$O$40="Mayor"),CONCATENATE("R",'Mapa final'!$A$40),"")</f>
        <v/>
      </c>
      <c r="AI30" s="461"/>
      <c r="AJ30" s="461" t="str">
        <f ca="1">IF(AND('Mapa final'!$K$43="Alta",'Mapa final'!$O$43="Mayor"),CONCATENATE("R",'Mapa final'!$A$43),"")</f>
        <v/>
      </c>
      <c r="AK30" s="461"/>
      <c r="AL30" s="461" t="str">
        <f ca="1">IF(AND('Mapa final'!$K$46="Alta",'Mapa final'!$O$46="Mayor"),CONCATENATE("R",'Mapa final'!$A$46),"")</f>
        <v/>
      </c>
      <c r="AM30" s="497"/>
      <c r="AN30" s="460" t="str">
        <f ca="1">IF(AND('Mapa final'!$K$34="Alta",'Mapa final'!$O$34="Mayor"),CONCATENATE("R",'Mapa final'!$A$34),"")</f>
        <v/>
      </c>
      <c r="AO30" s="461"/>
      <c r="AP30" s="461" t="str">
        <f ca="1">IF(AND('Mapa final'!$K$37="Alta",'Mapa final'!$O$37="Mayor"),CONCATENATE("R",'Mapa final'!$A$37),"")</f>
        <v/>
      </c>
      <c r="AQ30" s="461"/>
      <c r="AR30" s="461" t="str">
        <f ca="1">IF(AND('Mapa final'!$K$40="Alta",'Mapa final'!$O$40="Mayor"),CONCATENATE("R",'Mapa final'!$A$40),"")</f>
        <v/>
      </c>
      <c r="AS30" s="461"/>
      <c r="AT30" s="461" t="str">
        <f ca="1">IF(AND('Mapa final'!$K$43="Alta",'Mapa final'!$O$43="Mayor"),CONCATENATE("R",'Mapa final'!$A$43),"")</f>
        <v/>
      </c>
      <c r="AU30" s="461"/>
      <c r="AV30" s="461" t="str">
        <f ca="1">IF(AND('Mapa final'!$K$46="Alta",'Mapa final'!$O$46="Mayor"),CONCATENATE("R",'Mapa final'!$A$46),"")</f>
        <v/>
      </c>
      <c r="AW30" s="497"/>
      <c r="AX30" s="489" t="str">
        <f ca="1">IF(AND('Mapa final'!$K$34="Alta",'Mapa final'!$O$34="Catastrófico"),CONCATENATE("R",'Mapa final'!$A$34),"")</f>
        <v/>
      </c>
      <c r="AY30" s="487"/>
      <c r="AZ30" s="487" t="str">
        <f ca="1">IF(AND('Mapa final'!$K$37="Alta",'Mapa final'!$O$37="Catastrófico"),CONCATENATE("R",'Mapa final'!$A$37),"")</f>
        <v/>
      </c>
      <c r="BA30" s="487"/>
      <c r="BB30" s="487" t="str">
        <f ca="1">IF(AND('Mapa final'!$K$40="Alta",'Mapa final'!$O$40="Catastrófico"),CONCATENATE("R",'Mapa final'!$A$40),"")</f>
        <v/>
      </c>
      <c r="BC30" s="487"/>
      <c r="BD30" s="487" t="str">
        <f ca="1">IF(AND('Mapa final'!$K$43="Alta",'Mapa final'!$O$43="Catastrófico"),CONCATENATE("R",'Mapa final'!$A$43),"")</f>
        <v/>
      </c>
      <c r="BE30" s="487"/>
      <c r="BF30" s="487" t="str">
        <f ca="1">IF(AND('Mapa final'!$K$46="Alta",'Mapa final'!$O$46="Catastrófico"),CONCATENATE("R",'Mapa final'!$A$46),"")</f>
        <v/>
      </c>
      <c r="BG30" s="488"/>
      <c r="BH30" s="41"/>
      <c r="BI30" s="510"/>
      <c r="BJ30" s="511"/>
      <c r="BK30" s="511"/>
      <c r="BL30" s="511"/>
      <c r="BM30" s="511"/>
      <c r="BN30" s="512"/>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459"/>
      <c r="C31" s="459"/>
      <c r="D31" s="311"/>
      <c r="E31" s="478"/>
      <c r="F31" s="479"/>
      <c r="G31" s="479"/>
      <c r="H31" s="479"/>
      <c r="I31" s="480"/>
      <c r="J31" s="468"/>
      <c r="K31" s="469"/>
      <c r="L31" s="469"/>
      <c r="M31" s="469"/>
      <c r="N31" s="469"/>
      <c r="O31" s="469"/>
      <c r="P31" s="469"/>
      <c r="Q31" s="469"/>
      <c r="R31" s="469"/>
      <c r="S31" s="472"/>
      <c r="T31" s="468"/>
      <c r="U31" s="469"/>
      <c r="V31" s="469"/>
      <c r="W31" s="469"/>
      <c r="X31" s="469"/>
      <c r="Y31" s="469"/>
      <c r="Z31" s="469"/>
      <c r="AA31" s="469"/>
      <c r="AB31" s="469"/>
      <c r="AC31" s="472"/>
      <c r="AD31" s="460"/>
      <c r="AE31" s="461"/>
      <c r="AF31" s="461"/>
      <c r="AG31" s="461"/>
      <c r="AH31" s="461"/>
      <c r="AI31" s="461"/>
      <c r="AJ31" s="461"/>
      <c r="AK31" s="461"/>
      <c r="AL31" s="461"/>
      <c r="AM31" s="497"/>
      <c r="AN31" s="460"/>
      <c r="AO31" s="461"/>
      <c r="AP31" s="461"/>
      <c r="AQ31" s="461"/>
      <c r="AR31" s="461"/>
      <c r="AS31" s="461"/>
      <c r="AT31" s="461"/>
      <c r="AU31" s="461"/>
      <c r="AV31" s="461"/>
      <c r="AW31" s="497"/>
      <c r="AX31" s="489"/>
      <c r="AY31" s="487"/>
      <c r="AZ31" s="487"/>
      <c r="BA31" s="487"/>
      <c r="BB31" s="487"/>
      <c r="BC31" s="487"/>
      <c r="BD31" s="487"/>
      <c r="BE31" s="487"/>
      <c r="BF31" s="487"/>
      <c r="BG31" s="488"/>
      <c r="BH31" s="41"/>
      <c r="BI31" s="510"/>
      <c r="BJ31" s="511"/>
      <c r="BK31" s="511"/>
      <c r="BL31" s="511"/>
      <c r="BM31" s="511"/>
      <c r="BN31" s="512"/>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459"/>
      <c r="C32" s="459"/>
      <c r="D32" s="311"/>
      <c r="E32" s="478"/>
      <c r="F32" s="479"/>
      <c r="G32" s="479"/>
      <c r="H32" s="479"/>
      <c r="I32" s="480"/>
      <c r="J32" s="468" t="str">
        <f ca="1">IF(AND('Mapa final'!$K$49="Alta",'Mapa final'!$O$49="Mayor"),CONCATENATE("R",'Mapa final'!$A$49),"")</f>
        <v/>
      </c>
      <c r="K32" s="469"/>
      <c r="L32" s="469" t="str">
        <f ca="1">IF(AND('Mapa final'!$K$52="Alta",'Mapa final'!$O$52="Mayor"),CONCATENATE("R",'Mapa final'!$A$52),"")</f>
        <v/>
      </c>
      <c r="M32" s="469"/>
      <c r="N32" s="469" t="str">
        <f ca="1">IF(AND('Mapa final'!$K$55="Alta",'Mapa final'!$O$55="Mayor"),CONCATENATE("R",'Mapa final'!$A$55),"")</f>
        <v/>
      </c>
      <c r="O32" s="469"/>
      <c r="P32" s="469" t="str">
        <f ca="1">IF(AND('Mapa final'!$K$58="Alta",'Mapa final'!$O$58="Mayor"),CONCATENATE("R",'Mapa final'!$A$58),"")</f>
        <v/>
      </c>
      <c r="Q32" s="469"/>
      <c r="R32" s="469" t="str">
        <f ca="1">IF(AND('Mapa final'!$K$61="Alta",'Mapa final'!$O$61="Mayor"),CONCATENATE("R",'Mapa final'!$A$61),"")</f>
        <v/>
      </c>
      <c r="S32" s="472"/>
      <c r="T32" s="468" t="str">
        <f ca="1">IF(AND('Mapa final'!$K$49="Alta",'Mapa final'!$O$49="Mayor"),CONCATENATE("R",'Mapa final'!$A$49),"")</f>
        <v/>
      </c>
      <c r="U32" s="469"/>
      <c r="V32" s="469" t="str">
        <f ca="1">IF(AND('Mapa final'!$K$52="Alta",'Mapa final'!$O$52="Mayor"),CONCATENATE("R",'Mapa final'!$A$52),"")</f>
        <v/>
      </c>
      <c r="W32" s="469"/>
      <c r="X32" s="469" t="str">
        <f ca="1">IF(AND('Mapa final'!$K$55="Alta",'Mapa final'!$O$55="Mayor"),CONCATENATE("R",'Mapa final'!$A$55),"")</f>
        <v/>
      </c>
      <c r="Y32" s="469"/>
      <c r="Z32" s="469" t="str">
        <f ca="1">IF(AND('Mapa final'!$K$58="Alta",'Mapa final'!$O$58="Mayor"),CONCATENATE("R",'Mapa final'!$A$58),"")</f>
        <v/>
      </c>
      <c r="AA32" s="469"/>
      <c r="AB32" s="469" t="str">
        <f ca="1">IF(AND('Mapa final'!$K$61="Alta",'Mapa final'!$O$61="Mayor"),CONCATENATE("R",'Mapa final'!$A$61),"")</f>
        <v/>
      </c>
      <c r="AC32" s="472"/>
      <c r="AD32" s="460" t="str">
        <f ca="1">IF(AND('Mapa final'!$K$49="Alta",'Mapa final'!$O$49="Mayor"),CONCATENATE("R",'Mapa final'!$A$49),"")</f>
        <v/>
      </c>
      <c r="AE32" s="461"/>
      <c r="AF32" s="461" t="str">
        <f ca="1">IF(AND('Mapa final'!$K$52="Alta",'Mapa final'!$O$52="Mayor"),CONCATENATE("R",'Mapa final'!$A$52),"")</f>
        <v/>
      </c>
      <c r="AG32" s="461"/>
      <c r="AH32" s="461" t="str">
        <f ca="1">IF(AND('Mapa final'!$K$55="Alta",'Mapa final'!$O$55="Mayor"),CONCATENATE("R",'Mapa final'!$A$55),"")</f>
        <v/>
      </c>
      <c r="AI32" s="461"/>
      <c r="AJ32" s="461" t="str">
        <f ca="1">IF(AND('Mapa final'!$K$58="Alta",'Mapa final'!$O$58="Mayor"),CONCATENATE("R",'Mapa final'!$A$58),"")</f>
        <v/>
      </c>
      <c r="AK32" s="461"/>
      <c r="AL32" s="461" t="str">
        <f ca="1">IF(AND('Mapa final'!$K$61="Alta",'Mapa final'!$O$61="Mayor"),CONCATENATE("R",'Mapa final'!$A$61),"")</f>
        <v/>
      </c>
      <c r="AM32" s="497"/>
      <c r="AN32" s="460" t="str">
        <f ca="1">IF(AND('Mapa final'!$K$49="Alta",'Mapa final'!$O$49="Mayor"),CONCATENATE("R",'Mapa final'!$A$49),"")</f>
        <v/>
      </c>
      <c r="AO32" s="461"/>
      <c r="AP32" s="461" t="str">
        <f ca="1">IF(AND('Mapa final'!$K$52="Alta",'Mapa final'!$O$52="Mayor"),CONCATENATE("R",'Mapa final'!$A$52),"")</f>
        <v/>
      </c>
      <c r="AQ32" s="461"/>
      <c r="AR32" s="461" t="str">
        <f ca="1">IF(AND('Mapa final'!$K$55="Alta",'Mapa final'!$O$55="Mayor"),CONCATENATE("R",'Mapa final'!$A$55),"")</f>
        <v/>
      </c>
      <c r="AS32" s="461"/>
      <c r="AT32" s="461" t="str">
        <f ca="1">IF(AND('Mapa final'!$K$58="Alta",'Mapa final'!$O$58="Mayor"),CONCATENATE("R",'Mapa final'!$A$58),"")</f>
        <v/>
      </c>
      <c r="AU32" s="461"/>
      <c r="AV32" s="461" t="str">
        <f ca="1">IF(AND('Mapa final'!$K$61="Alta",'Mapa final'!$O$61="Mayor"),CONCATENATE("R",'Mapa final'!$A$61),"")</f>
        <v/>
      </c>
      <c r="AW32" s="497"/>
      <c r="AX32" s="489" t="str">
        <f ca="1">IF(AND('Mapa final'!$K$49="Alta",'Mapa final'!$O$49="Catastrófico"),CONCATENATE("R",'Mapa final'!$A$49),"")</f>
        <v/>
      </c>
      <c r="AY32" s="487"/>
      <c r="AZ32" s="487" t="str">
        <f ca="1">IF(AND('Mapa final'!$K$52="Alta",'Mapa final'!$O$52="Catastrófico"),CONCATENATE("R",'Mapa final'!$A$52),"")</f>
        <v/>
      </c>
      <c r="BA32" s="487"/>
      <c r="BB32" s="487" t="str">
        <f ca="1">IF(AND('Mapa final'!$K$55="Alta",'Mapa final'!$O$55="Catastrófico"),CONCATENATE("R",'Mapa final'!$A$55),"")</f>
        <v/>
      </c>
      <c r="BC32" s="487"/>
      <c r="BD32" s="487" t="str">
        <f ca="1">IF(AND('Mapa final'!$K$58="Alta",'Mapa final'!$O$58="Catastrófico"),CONCATENATE("R",'Mapa final'!$A$58),"")</f>
        <v/>
      </c>
      <c r="BE32" s="487"/>
      <c r="BF32" s="487" t="str">
        <f ca="1">IF(AND('Mapa final'!$K$61="Alta",'Mapa final'!$O$61="Catastrófico"),CONCATENATE("R",'Mapa final'!$A$61),"")</f>
        <v/>
      </c>
      <c r="BG32" s="488"/>
      <c r="BH32" s="41"/>
      <c r="BI32" s="510"/>
      <c r="BJ32" s="511"/>
      <c r="BK32" s="511"/>
      <c r="BL32" s="511"/>
      <c r="BM32" s="511"/>
      <c r="BN32" s="512"/>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459"/>
      <c r="C33" s="459"/>
      <c r="D33" s="311"/>
      <c r="E33" s="478"/>
      <c r="F33" s="479"/>
      <c r="G33" s="479"/>
      <c r="H33" s="479"/>
      <c r="I33" s="480"/>
      <c r="J33" s="468"/>
      <c r="K33" s="469"/>
      <c r="L33" s="469"/>
      <c r="M33" s="469"/>
      <c r="N33" s="469"/>
      <c r="O33" s="469"/>
      <c r="P33" s="469"/>
      <c r="Q33" s="469"/>
      <c r="R33" s="469"/>
      <c r="S33" s="472"/>
      <c r="T33" s="468"/>
      <c r="U33" s="469"/>
      <c r="V33" s="469"/>
      <c r="W33" s="469"/>
      <c r="X33" s="469"/>
      <c r="Y33" s="469"/>
      <c r="Z33" s="469"/>
      <c r="AA33" s="469"/>
      <c r="AB33" s="469"/>
      <c r="AC33" s="472"/>
      <c r="AD33" s="460"/>
      <c r="AE33" s="461"/>
      <c r="AF33" s="461"/>
      <c r="AG33" s="461"/>
      <c r="AH33" s="461"/>
      <c r="AI33" s="461"/>
      <c r="AJ33" s="461"/>
      <c r="AK33" s="461"/>
      <c r="AL33" s="461"/>
      <c r="AM33" s="497"/>
      <c r="AN33" s="460"/>
      <c r="AO33" s="461"/>
      <c r="AP33" s="461"/>
      <c r="AQ33" s="461"/>
      <c r="AR33" s="461"/>
      <c r="AS33" s="461"/>
      <c r="AT33" s="461"/>
      <c r="AU33" s="461"/>
      <c r="AV33" s="461"/>
      <c r="AW33" s="497"/>
      <c r="AX33" s="489"/>
      <c r="AY33" s="487"/>
      <c r="AZ33" s="487"/>
      <c r="BA33" s="487"/>
      <c r="BB33" s="487"/>
      <c r="BC33" s="487"/>
      <c r="BD33" s="487"/>
      <c r="BE33" s="487"/>
      <c r="BF33" s="487"/>
      <c r="BG33" s="488"/>
      <c r="BH33" s="41"/>
      <c r="BI33" s="513"/>
      <c r="BJ33" s="514"/>
      <c r="BK33" s="514"/>
      <c r="BL33" s="514"/>
      <c r="BM33" s="514"/>
      <c r="BN33" s="515"/>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459"/>
      <c r="C34" s="459"/>
      <c r="D34" s="311"/>
      <c r="E34" s="478"/>
      <c r="F34" s="479"/>
      <c r="G34" s="479"/>
      <c r="H34" s="479"/>
      <c r="I34" s="480"/>
      <c r="J34" s="468" t="str">
        <f ca="1">IF(AND('Mapa final'!$K$64="Alta",'Mapa final'!$O$64="Mayor"),CONCATENATE("R",'Mapa final'!$A$64),"")</f>
        <v/>
      </c>
      <c r="K34" s="469"/>
      <c r="L34" s="469" t="str">
        <f ca="1">IF(AND('Mapa final'!$K$67="Alta",'Mapa final'!$O$67="Mayor"),CONCATENATE("R",'Mapa final'!$A$67),"")</f>
        <v/>
      </c>
      <c r="M34" s="469"/>
      <c r="N34" s="469" t="str">
        <f ca="1">IF(AND('Mapa final'!$K$70="Alta",'Mapa final'!$O$70="Mayor"),CONCATENATE("R",'Mapa final'!$A$70),"")</f>
        <v/>
      </c>
      <c r="O34" s="469"/>
      <c r="P34" s="469" t="str">
        <f ca="1">IF(AND('Mapa final'!$K$73="Alta",'Mapa final'!$O$73="Mayor"),CONCATENATE("R",'Mapa final'!$A$73),"")</f>
        <v/>
      </c>
      <c r="Q34" s="469"/>
      <c r="R34" s="469" t="str">
        <f ca="1">IF(AND('Mapa final'!$K$76="Alta",'Mapa final'!$O$76="Mayor"),CONCATENATE("R",'Mapa final'!$A$76),"")</f>
        <v/>
      </c>
      <c r="S34" s="472"/>
      <c r="T34" s="468" t="str">
        <f ca="1">IF(AND('Mapa final'!$K$64="Alta",'Mapa final'!$O$64="Mayor"),CONCATENATE("R",'Mapa final'!$A$64),"")</f>
        <v/>
      </c>
      <c r="U34" s="469"/>
      <c r="V34" s="469" t="str">
        <f ca="1">IF(AND('Mapa final'!$K$67="Alta",'Mapa final'!$O$67="Mayor"),CONCATENATE("R",'Mapa final'!$A$67),"")</f>
        <v/>
      </c>
      <c r="W34" s="469"/>
      <c r="X34" s="469" t="str">
        <f ca="1">IF(AND('Mapa final'!$K$70="Alta",'Mapa final'!$O$70="Mayor"),CONCATENATE("R",'Mapa final'!$A$70),"")</f>
        <v/>
      </c>
      <c r="Y34" s="469"/>
      <c r="Z34" s="469" t="str">
        <f ca="1">IF(AND('Mapa final'!$K$73="Alta",'Mapa final'!$O$73="Mayor"),CONCATENATE("R",'Mapa final'!$A$73),"")</f>
        <v/>
      </c>
      <c r="AA34" s="469"/>
      <c r="AB34" s="469" t="str">
        <f ca="1">IF(AND('Mapa final'!$K$76="Alta",'Mapa final'!$O$76="Mayor"),CONCATENATE("R",'Mapa final'!$A$76),"")</f>
        <v/>
      </c>
      <c r="AC34" s="472"/>
      <c r="AD34" s="460" t="str">
        <f ca="1">IF(AND('Mapa final'!$K$64="Alta",'Mapa final'!$O$64="Mayor"),CONCATENATE("R",'Mapa final'!$A$64),"")</f>
        <v/>
      </c>
      <c r="AE34" s="461"/>
      <c r="AF34" s="461" t="str">
        <f ca="1">IF(AND('Mapa final'!$K$67="Alta",'Mapa final'!$O$67="Mayor"),CONCATENATE("R",'Mapa final'!$A$67),"")</f>
        <v/>
      </c>
      <c r="AG34" s="461"/>
      <c r="AH34" s="461" t="str">
        <f ca="1">IF(AND('Mapa final'!$K$70="Alta",'Mapa final'!$O$70="Mayor"),CONCATENATE("R",'Mapa final'!$A$70),"")</f>
        <v/>
      </c>
      <c r="AI34" s="461"/>
      <c r="AJ34" s="461" t="str">
        <f ca="1">IF(AND('Mapa final'!$K$73="Alta",'Mapa final'!$O$73="Mayor"),CONCATENATE("R",'Mapa final'!$A$73),"")</f>
        <v/>
      </c>
      <c r="AK34" s="461"/>
      <c r="AL34" s="461" t="str">
        <f ca="1">IF(AND('Mapa final'!$K$76="Alta",'Mapa final'!$O$76="Mayor"),CONCATENATE("R",'Mapa final'!$A$76),"")</f>
        <v/>
      </c>
      <c r="AM34" s="497"/>
      <c r="AN34" s="460" t="str">
        <f ca="1">IF(AND('Mapa final'!$K$64="Alta",'Mapa final'!$O$64="Mayor"),CONCATENATE("R",'Mapa final'!$A$64),"")</f>
        <v/>
      </c>
      <c r="AO34" s="461"/>
      <c r="AP34" s="461" t="str">
        <f ca="1">IF(AND('Mapa final'!$K$67="Alta",'Mapa final'!$O$67="Mayor"),CONCATENATE("R",'Mapa final'!$A$67),"")</f>
        <v/>
      </c>
      <c r="AQ34" s="461"/>
      <c r="AR34" s="461" t="str">
        <f ca="1">IF(AND('Mapa final'!$K$70="Alta",'Mapa final'!$O$70="Mayor"),CONCATENATE("R",'Mapa final'!$A$70),"")</f>
        <v/>
      </c>
      <c r="AS34" s="461"/>
      <c r="AT34" s="461" t="str">
        <f ca="1">IF(AND('Mapa final'!$K$73="Alta",'Mapa final'!$O$73="Mayor"),CONCATENATE("R",'Mapa final'!$A$73),"")</f>
        <v/>
      </c>
      <c r="AU34" s="461"/>
      <c r="AV34" s="461" t="str">
        <f ca="1">IF(AND('Mapa final'!$K$76="Alta",'Mapa final'!$O$76="Mayor"),CONCATENATE("R",'Mapa final'!$A$76),"")</f>
        <v/>
      </c>
      <c r="AW34" s="497"/>
      <c r="AX34" s="489" t="str">
        <f ca="1">IF(AND('Mapa final'!$K$64="Alta",'Mapa final'!$O$64="Catastrófico"),CONCATENATE("R",'Mapa final'!$A$64),"")</f>
        <v/>
      </c>
      <c r="AY34" s="487"/>
      <c r="AZ34" s="487" t="str">
        <f ca="1">IF(AND('Mapa final'!$K$67="Alta",'Mapa final'!$O$67="Catastrófico"),CONCATENATE("R",'Mapa final'!$A$67),"")</f>
        <v/>
      </c>
      <c r="BA34" s="487"/>
      <c r="BB34" s="487" t="str">
        <f ca="1">IF(AND('Mapa final'!$K$70="Alta",'Mapa final'!$O$70="Catastrófico"),CONCATENATE("R",'Mapa final'!$A$70),"")</f>
        <v/>
      </c>
      <c r="BC34" s="487"/>
      <c r="BD34" s="487" t="str">
        <f ca="1">IF(AND('Mapa final'!$K$73="Alta",'Mapa final'!$O$73="Catastrófico"),CONCATENATE("R",'Mapa final'!$A$73),"")</f>
        <v/>
      </c>
      <c r="BE34" s="487"/>
      <c r="BF34" s="487" t="str">
        <f ca="1">IF(AND('Mapa final'!$K$76="Alta",'Mapa final'!$O$76="Catastrófico"),CONCATENATE("R",'Mapa final'!$A$76),"")</f>
        <v/>
      </c>
      <c r="BG34" s="488"/>
      <c r="BH34" s="41"/>
      <c r="BI34" s="516" t="s">
        <v>74</v>
      </c>
      <c r="BJ34" s="517"/>
      <c r="BK34" s="517"/>
      <c r="BL34" s="517"/>
      <c r="BM34" s="517"/>
      <c r="BN34" s="518"/>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459"/>
      <c r="C35" s="459"/>
      <c r="D35" s="311"/>
      <c r="E35" s="478"/>
      <c r="F35" s="479"/>
      <c r="G35" s="479"/>
      <c r="H35" s="479"/>
      <c r="I35" s="480"/>
      <c r="J35" s="468"/>
      <c r="K35" s="469"/>
      <c r="L35" s="469"/>
      <c r="M35" s="469"/>
      <c r="N35" s="469"/>
      <c r="O35" s="469"/>
      <c r="P35" s="469"/>
      <c r="Q35" s="469"/>
      <c r="R35" s="469"/>
      <c r="S35" s="472"/>
      <c r="T35" s="468"/>
      <c r="U35" s="469"/>
      <c r="V35" s="469"/>
      <c r="W35" s="469"/>
      <c r="X35" s="469"/>
      <c r="Y35" s="469"/>
      <c r="Z35" s="469"/>
      <c r="AA35" s="469"/>
      <c r="AB35" s="469"/>
      <c r="AC35" s="472"/>
      <c r="AD35" s="460"/>
      <c r="AE35" s="461"/>
      <c r="AF35" s="461"/>
      <c r="AG35" s="461"/>
      <c r="AH35" s="461"/>
      <c r="AI35" s="461"/>
      <c r="AJ35" s="461"/>
      <c r="AK35" s="461"/>
      <c r="AL35" s="461"/>
      <c r="AM35" s="497"/>
      <c r="AN35" s="460"/>
      <c r="AO35" s="461"/>
      <c r="AP35" s="461"/>
      <c r="AQ35" s="461"/>
      <c r="AR35" s="461"/>
      <c r="AS35" s="461"/>
      <c r="AT35" s="461"/>
      <c r="AU35" s="461"/>
      <c r="AV35" s="461"/>
      <c r="AW35" s="497"/>
      <c r="AX35" s="489"/>
      <c r="AY35" s="487"/>
      <c r="AZ35" s="487"/>
      <c r="BA35" s="487"/>
      <c r="BB35" s="487"/>
      <c r="BC35" s="487"/>
      <c r="BD35" s="487"/>
      <c r="BE35" s="487"/>
      <c r="BF35" s="487"/>
      <c r="BG35" s="488"/>
      <c r="BH35" s="41"/>
      <c r="BI35" s="519"/>
      <c r="BJ35" s="520"/>
      <c r="BK35" s="520"/>
      <c r="BL35" s="520"/>
      <c r="BM35" s="520"/>
      <c r="BN35" s="52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459"/>
      <c r="C36" s="459"/>
      <c r="D36" s="311"/>
      <c r="E36" s="478"/>
      <c r="F36" s="479"/>
      <c r="G36" s="479"/>
      <c r="H36" s="479"/>
      <c r="I36" s="480"/>
      <c r="J36" s="468" t="str">
        <f ca="1">IF(AND('Mapa final'!$K$79="Alta",'Mapa final'!$O$79="Mayor"),CONCATENATE("R",'Mapa final'!$A$79),"")</f>
        <v/>
      </c>
      <c r="K36" s="469"/>
      <c r="L36" s="469" t="str">
        <f ca="1">IF(AND('Mapa final'!$K$82="Alta",'Mapa final'!$O$82="Mayor"),CONCATENATE("R",'Mapa final'!$A$82),"")</f>
        <v/>
      </c>
      <c r="M36" s="469"/>
      <c r="N36" s="469" t="str">
        <f ca="1">IF(AND('Mapa final'!$K$85="Alta",'Mapa final'!$O$85="Mayor"),CONCATENATE("R",'Mapa final'!$A$85),"")</f>
        <v/>
      </c>
      <c r="O36" s="469"/>
      <c r="P36" s="469" t="str">
        <f ca="1">IF(AND('Mapa final'!$K$88="Alta",'Mapa final'!$O$88="Mayor"),CONCATENATE("R",'Mapa final'!$A$88),"")</f>
        <v>R28</v>
      </c>
      <c r="Q36" s="469"/>
      <c r="R36" s="469" t="str">
        <f ca="1">IF(AND('Mapa final'!$K$91="Alta",'Mapa final'!$O$91="Mayor"),CONCATENATE("R",'Mapa final'!$A$91),"")</f>
        <v/>
      </c>
      <c r="S36" s="472"/>
      <c r="T36" s="468" t="str">
        <f ca="1">IF(AND('Mapa final'!$K$79="Alta",'Mapa final'!$O$79="Mayor"),CONCATENATE("R",'Mapa final'!$A$79),"")</f>
        <v/>
      </c>
      <c r="U36" s="469"/>
      <c r="V36" s="469" t="str">
        <f ca="1">IF(AND('Mapa final'!$K$82="Alta",'Mapa final'!$O$82="Mayor"),CONCATENATE("R",'Mapa final'!$A$82),"")</f>
        <v/>
      </c>
      <c r="W36" s="469"/>
      <c r="X36" s="469" t="str">
        <f ca="1">IF(AND('Mapa final'!$K$85="Alta",'Mapa final'!$O$85="Mayor"),CONCATENATE("R",'Mapa final'!$A$85),"")</f>
        <v/>
      </c>
      <c r="Y36" s="469"/>
      <c r="Z36" s="469" t="str">
        <f ca="1">IF(AND('Mapa final'!$K$88="Alta",'Mapa final'!$O$88="Mayor"),CONCATENATE("R",'Mapa final'!$A$88),"")</f>
        <v>R28</v>
      </c>
      <c r="AA36" s="469"/>
      <c r="AB36" s="469" t="str">
        <f ca="1">IF(AND('Mapa final'!$K$91="Alta",'Mapa final'!$O$91="Mayor"),CONCATENATE("R",'Mapa final'!$A$91),"")</f>
        <v/>
      </c>
      <c r="AC36" s="472"/>
      <c r="AD36" s="460" t="str">
        <f ca="1">IF(AND('Mapa final'!$K$79="Alta",'Mapa final'!$O$79="Mayor"),CONCATENATE("R",'Mapa final'!$A$79),"")</f>
        <v/>
      </c>
      <c r="AE36" s="461"/>
      <c r="AF36" s="461" t="str">
        <f ca="1">IF(AND('Mapa final'!$K$82="Alta",'Mapa final'!$O$82="Mayor"),CONCATENATE("R",'Mapa final'!$A$82),"")</f>
        <v/>
      </c>
      <c r="AG36" s="461"/>
      <c r="AH36" s="461" t="str">
        <f ca="1">IF(AND('Mapa final'!$K$85="Alta",'Mapa final'!$O$85="Mayor"),CONCATENATE("R",'Mapa final'!$A$85),"")</f>
        <v/>
      </c>
      <c r="AI36" s="461"/>
      <c r="AJ36" s="461" t="str">
        <f ca="1">IF(AND('Mapa final'!$K$88="Alta",'Mapa final'!$O$88="Mayor"),CONCATENATE("R",'Mapa final'!$A$88),"")</f>
        <v>R28</v>
      </c>
      <c r="AK36" s="461"/>
      <c r="AL36" s="461" t="str">
        <f ca="1">IF(AND('Mapa final'!$K$91="Alta",'Mapa final'!$O$91="Mayor"),CONCATENATE("R",'Mapa final'!$A$91),"")</f>
        <v/>
      </c>
      <c r="AM36" s="497"/>
      <c r="AN36" s="460" t="str">
        <f ca="1">IF(AND('Mapa final'!$K$79="Alta",'Mapa final'!$O$79="Mayor"),CONCATENATE("R",'Mapa final'!$A$79),"")</f>
        <v/>
      </c>
      <c r="AO36" s="461"/>
      <c r="AP36" s="461" t="str">
        <f ca="1">IF(AND('Mapa final'!$K$82="Alta",'Mapa final'!$O$82="Mayor"),CONCATENATE("R",'Mapa final'!$A$82),"")</f>
        <v/>
      </c>
      <c r="AQ36" s="461"/>
      <c r="AR36" s="461" t="str">
        <f ca="1">IF(AND('Mapa final'!$K$85="Alta",'Mapa final'!$O$85="Mayor"),CONCATENATE("R",'Mapa final'!$A$85),"")</f>
        <v/>
      </c>
      <c r="AS36" s="461"/>
      <c r="AT36" s="461" t="str">
        <f ca="1">IF(AND('Mapa final'!$K$88="Alta",'Mapa final'!$O$88="Mayor"),CONCATENATE("R",'Mapa final'!$A$88),"")</f>
        <v>R28</v>
      </c>
      <c r="AU36" s="461"/>
      <c r="AV36" s="461" t="str">
        <f ca="1">IF(AND('Mapa final'!$K$91="Alta",'Mapa final'!$O$91="Mayor"),CONCATENATE("R",'Mapa final'!$A$91),"")</f>
        <v/>
      </c>
      <c r="AW36" s="497"/>
      <c r="AX36" s="489" t="str">
        <f ca="1">IF(AND('Mapa final'!$K$79="Alta",'Mapa final'!$O$79="Catastrófico"),CONCATENATE("R",'Mapa final'!$A$79),"")</f>
        <v/>
      </c>
      <c r="AY36" s="487"/>
      <c r="AZ36" s="487" t="str">
        <f ca="1">IF(AND('Mapa final'!$K$82="Alta",'Mapa final'!$O$82="Catastrófico"),CONCATENATE("R",'Mapa final'!$A$82),"")</f>
        <v/>
      </c>
      <c r="BA36" s="487"/>
      <c r="BB36" s="487" t="str">
        <f ca="1">IF(AND('Mapa final'!$K$85="Alta",'Mapa final'!$O$85="Catastrófico"),CONCATENATE("R",'Mapa final'!$A$85),"")</f>
        <v/>
      </c>
      <c r="BC36" s="487"/>
      <c r="BD36" s="487" t="str">
        <f ca="1">IF(AND('Mapa final'!$K$88="Alta",'Mapa final'!$O$88="Catastrófico"),CONCATENATE("R",'Mapa final'!$A$88),"")</f>
        <v/>
      </c>
      <c r="BE36" s="487"/>
      <c r="BF36" s="487" t="str">
        <f ca="1">IF(AND('Mapa final'!$K$91="Alta",'Mapa final'!$O$91="Catastrófico"),CONCATENATE("R",'Mapa final'!$A$91),"")</f>
        <v/>
      </c>
      <c r="BG36" s="488"/>
      <c r="BH36" s="41"/>
      <c r="BI36" s="519"/>
      <c r="BJ36" s="520"/>
      <c r="BK36" s="520"/>
      <c r="BL36" s="520"/>
      <c r="BM36" s="520"/>
      <c r="BN36" s="52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459"/>
      <c r="C37" s="459"/>
      <c r="D37" s="311"/>
      <c r="E37" s="478"/>
      <c r="F37" s="479"/>
      <c r="G37" s="479"/>
      <c r="H37" s="479"/>
      <c r="I37" s="480"/>
      <c r="J37" s="468"/>
      <c r="K37" s="469"/>
      <c r="L37" s="469"/>
      <c r="M37" s="469"/>
      <c r="N37" s="469"/>
      <c r="O37" s="469"/>
      <c r="P37" s="469"/>
      <c r="Q37" s="469"/>
      <c r="R37" s="469"/>
      <c r="S37" s="472"/>
      <c r="T37" s="468"/>
      <c r="U37" s="469"/>
      <c r="V37" s="469"/>
      <c r="W37" s="469"/>
      <c r="X37" s="469"/>
      <c r="Y37" s="469"/>
      <c r="Z37" s="469"/>
      <c r="AA37" s="469"/>
      <c r="AB37" s="469"/>
      <c r="AC37" s="472"/>
      <c r="AD37" s="460"/>
      <c r="AE37" s="461"/>
      <c r="AF37" s="461"/>
      <c r="AG37" s="461"/>
      <c r="AH37" s="461"/>
      <c r="AI37" s="461"/>
      <c r="AJ37" s="461"/>
      <c r="AK37" s="461"/>
      <c r="AL37" s="461"/>
      <c r="AM37" s="497"/>
      <c r="AN37" s="460"/>
      <c r="AO37" s="461"/>
      <c r="AP37" s="461"/>
      <c r="AQ37" s="461"/>
      <c r="AR37" s="461"/>
      <c r="AS37" s="461"/>
      <c r="AT37" s="461"/>
      <c r="AU37" s="461"/>
      <c r="AV37" s="461"/>
      <c r="AW37" s="497"/>
      <c r="AX37" s="489"/>
      <c r="AY37" s="487"/>
      <c r="AZ37" s="487"/>
      <c r="BA37" s="487"/>
      <c r="BB37" s="487"/>
      <c r="BC37" s="487"/>
      <c r="BD37" s="487"/>
      <c r="BE37" s="487"/>
      <c r="BF37" s="487"/>
      <c r="BG37" s="488"/>
      <c r="BH37" s="41"/>
      <c r="BI37" s="519"/>
      <c r="BJ37" s="520"/>
      <c r="BK37" s="520"/>
      <c r="BL37" s="520"/>
      <c r="BM37" s="520"/>
      <c r="BN37" s="52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459"/>
      <c r="C38" s="459"/>
      <c r="D38" s="311"/>
      <c r="E38" s="478"/>
      <c r="F38" s="479"/>
      <c r="G38" s="479"/>
      <c r="H38" s="479"/>
      <c r="I38" s="480"/>
      <c r="J38" s="468" t="str">
        <f>IF(AND('Mapa final'!$K$94="Alta",'Mapa final'!$O$94="Mayor"),CONCATENATE("R",'Mapa final'!$A$94),"")</f>
        <v/>
      </c>
      <c r="K38" s="469"/>
      <c r="L38" s="469" t="str">
        <f ca="1">IF(AND('Mapa final'!$K$97="Alta",'Mapa final'!$O$97="Mayor"),CONCATENATE("R",'Mapa final'!$A$97),"")</f>
        <v/>
      </c>
      <c r="M38" s="469"/>
      <c r="N38" s="469" t="str">
        <f ca="1">IF(AND('Mapa final'!$K$100="Alta",'Mapa final'!$O$100="Mayor"),CONCATENATE("R",'Mapa final'!$A$100),"")</f>
        <v/>
      </c>
      <c r="O38" s="469"/>
      <c r="P38" s="469" t="str">
        <f ca="1">IF(AND('Mapa final'!$K$103="Alta",'Mapa final'!$O$103="Mayor"),CONCATENATE("R",'Mapa final'!$A$103),"")</f>
        <v/>
      </c>
      <c r="Q38" s="469"/>
      <c r="R38" s="469" t="str">
        <f ca="1">IF(AND('Mapa final'!$K$106="Alta",'Mapa final'!$O$106="Mayor"),CONCATENATE("R",'Mapa final'!$A$106),"")</f>
        <v/>
      </c>
      <c r="S38" s="472"/>
      <c r="T38" s="468" t="str">
        <f>IF(AND('Mapa final'!$K$94="Alta",'Mapa final'!$O$94="Mayor"),CONCATENATE("R",'Mapa final'!$A$94),"")</f>
        <v/>
      </c>
      <c r="U38" s="469"/>
      <c r="V38" s="469" t="str">
        <f ca="1">IF(AND('Mapa final'!$K$97="Alta",'Mapa final'!$O$97="Mayor"),CONCATENATE("R",'Mapa final'!$A$97),"")</f>
        <v/>
      </c>
      <c r="W38" s="469"/>
      <c r="X38" s="469" t="str">
        <f ca="1">IF(AND('Mapa final'!$K$100="Alta",'Mapa final'!$O$100="Mayor"),CONCATENATE("R",'Mapa final'!$A$100),"")</f>
        <v/>
      </c>
      <c r="Y38" s="469"/>
      <c r="Z38" s="469" t="str">
        <f ca="1">IF(AND('Mapa final'!$K$103="Alta",'Mapa final'!$O$103="Mayor"),CONCATENATE("R",'Mapa final'!$A$103),"")</f>
        <v/>
      </c>
      <c r="AA38" s="469"/>
      <c r="AB38" s="469" t="str">
        <f ca="1">IF(AND('Mapa final'!$K$106="Alta",'Mapa final'!$O$106="Mayor"),CONCATENATE("R",'Mapa final'!$A$106),"")</f>
        <v/>
      </c>
      <c r="AC38" s="472"/>
      <c r="AD38" s="460" t="str">
        <f>IF(AND('Mapa final'!$K$94="Alta",'Mapa final'!$O$94="Mayor"),CONCATENATE("R",'Mapa final'!$A$94),"")</f>
        <v/>
      </c>
      <c r="AE38" s="461"/>
      <c r="AF38" s="461" t="str">
        <f ca="1">IF(AND('Mapa final'!$K$97="Alta",'Mapa final'!$O$97="Mayor"),CONCATENATE("R",'Mapa final'!$A$97),"")</f>
        <v/>
      </c>
      <c r="AG38" s="461"/>
      <c r="AH38" s="461" t="str">
        <f ca="1">IF(AND('Mapa final'!$K$100="Alta",'Mapa final'!$O$100="Mayor"),CONCATENATE("R",'Mapa final'!$A$100),"")</f>
        <v/>
      </c>
      <c r="AI38" s="461"/>
      <c r="AJ38" s="461" t="str">
        <f ca="1">IF(AND('Mapa final'!$K$103="Alta",'Mapa final'!$O$103="Mayor"),CONCATENATE("R",'Mapa final'!$A$103),"")</f>
        <v/>
      </c>
      <c r="AK38" s="461"/>
      <c r="AL38" s="461" t="str">
        <f ca="1">IF(AND('Mapa final'!$K$106="Alta",'Mapa final'!$O$106="Mayor"),CONCATENATE("R",'Mapa final'!$A$106),"")</f>
        <v/>
      </c>
      <c r="AM38" s="497"/>
      <c r="AN38" s="460" t="str">
        <f>IF(AND('Mapa final'!$K$94="Alta",'Mapa final'!$O$94="Mayor"),CONCATENATE("R",'Mapa final'!$A$94),"")</f>
        <v/>
      </c>
      <c r="AO38" s="461"/>
      <c r="AP38" s="461" t="str">
        <f ca="1">IF(AND('Mapa final'!$K$97="Alta",'Mapa final'!$O$97="Mayor"),CONCATENATE("R",'Mapa final'!$A$97),"")</f>
        <v/>
      </c>
      <c r="AQ38" s="461"/>
      <c r="AR38" s="461" t="str">
        <f ca="1">IF(AND('Mapa final'!$K$100="Alta",'Mapa final'!$O$100="Mayor"),CONCATENATE("R",'Mapa final'!$A$100),"")</f>
        <v/>
      </c>
      <c r="AS38" s="461"/>
      <c r="AT38" s="461" t="str">
        <f ca="1">IF(AND('Mapa final'!$K$103="Alta",'Mapa final'!$O$103="Mayor"),CONCATENATE("R",'Mapa final'!$A$103),"")</f>
        <v/>
      </c>
      <c r="AU38" s="461"/>
      <c r="AV38" s="461" t="str">
        <f ca="1">IF(AND('Mapa final'!$K$106="Alta",'Mapa final'!$O$106="Mayor"),CONCATENATE("R",'Mapa final'!$A$106),"")</f>
        <v/>
      </c>
      <c r="AW38" s="497"/>
      <c r="AX38" s="489" t="str">
        <f>IF(AND('Mapa final'!$K$94="Alta",'Mapa final'!$O$94="Catastrófico"),CONCATENATE("R",'Mapa final'!$A$94),"")</f>
        <v/>
      </c>
      <c r="AY38" s="487"/>
      <c r="AZ38" s="487" t="str">
        <f ca="1">IF(AND('Mapa final'!$K$97="Alta",'Mapa final'!$O$97="Catastrófico"),CONCATENATE("R",'Mapa final'!$A$97),"")</f>
        <v/>
      </c>
      <c r="BA38" s="487"/>
      <c r="BB38" s="487" t="str">
        <f ca="1">IF(AND('Mapa final'!$K$100="Alta",'Mapa final'!$O$100="Catastrófico"),CONCATENATE("R",'Mapa final'!$A$100),"")</f>
        <v/>
      </c>
      <c r="BC38" s="487"/>
      <c r="BD38" s="487" t="str">
        <f ca="1">IF(AND('Mapa final'!$K$103="Alta",'Mapa final'!$O$103="Catastrófico"),CONCATENATE("R",'Mapa final'!$A$103),"")</f>
        <v/>
      </c>
      <c r="BE38" s="487"/>
      <c r="BF38" s="487" t="str">
        <f ca="1">IF(AND('Mapa final'!$K$106="Alta",'Mapa final'!$O$106="Catastrófico"),CONCATENATE("R",'Mapa final'!$A$106),"")</f>
        <v/>
      </c>
      <c r="BG38" s="488"/>
      <c r="BH38" s="41"/>
      <c r="BI38" s="519"/>
      <c r="BJ38" s="520"/>
      <c r="BK38" s="520"/>
      <c r="BL38" s="520"/>
      <c r="BM38" s="520"/>
      <c r="BN38" s="52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459"/>
      <c r="C39" s="459"/>
      <c r="D39" s="311"/>
      <c r="E39" s="478"/>
      <c r="F39" s="479"/>
      <c r="G39" s="479"/>
      <c r="H39" s="479"/>
      <c r="I39" s="480"/>
      <c r="J39" s="468"/>
      <c r="K39" s="469"/>
      <c r="L39" s="469"/>
      <c r="M39" s="469"/>
      <c r="N39" s="469"/>
      <c r="O39" s="469"/>
      <c r="P39" s="469"/>
      <c r="Q39" s="469"/>
      <c r="R39" s="469"/>
      <c r="S39" s="472"/>
      <c r="T39" s="468"/>
      <c r="U39" s="469"/>
      <c r="V39" s="469"/>
      <c r="W39" s="469"/>
      <c r="X39" s="469"/>
      <c r="Y39" s="469"/>
      <c r="Z39" s="469"/>
      <c r="AA39" s="469"/>
      <c r="AB39" s="469"/>
      <c r="AC39" s="472"/>
      <c r="AD39" s="460"/>
      <c r="AE39" s="461"/>
      <c r="AF39" s="461"/>
      <c r="AG39" s="461"/>
      <c r="AH39" s="461"/>
      <c r="AI39" s="461"/>
      <c r="AJ39" s="461"/>
      <c r="AK39" s="461"/>
      <c r="AL39" s="461"/>
      <c r="AM39" s="497"/>
      <c r="AN39" s="460"/>
      <c r="AO39" s="461"/>
      <c r="AP39" s="461"/>
      <c r="AQ39" s="461"/>
      <c r="AR39" s="461"/>
      <c r="AS39" s="461"/>
      <c r="AT39" s="461"/>
      <c r="AU39" s="461"/>
      <c r="AV39" s="461"/>
      <c r="AW39" s="497"/>
      <c r="AX39" s="489"/>
      <c r="AY39" s="487"/>
      <c r="AZ39" s="487"/>
      <c r="BA39" s="487"/>
      <c r="BB39" s="487"/>
      <c r="BC39" s="487"/>
      <c r="BD39" s="487"/>
      <c r="BE39" s="487"/>
      <c r="BF39" s="487"/>
      <c r="BG39" s="488"/>
      <c r="BH39" s="41"/>
      <c r="BI39" s="519"/>
      <c r="BJ39" s="520"/>
      <c r="BK39" s="520"/>
      <c r="BL39" s="520"/>
      <c r="BM39" s="520"/>
      <c r="BN39" s="52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459"/>
      <c r="C40" s="459"/>
      <c r="D40" s="311"/>
      <c r="E40" s="478"/>
      <c r="F40" s="479"/>
      <c r="G40" s="479"/>
      <c r="H40" s="479"/>
      <c r="I40" s="480"/>
      <c r="J40" s="468" t="str">
        <f ca="1">IF(AND('Mapa final'!$K$109="Alta",'Mapa final'!$O$109="Mayor"),CONCATENATE("R",'Mapa final'!$A$109),"")</f>
        <v/>
      </c>
      <c r="K40" s="469"/>
      <c r="L40" s="469" t="str">
        <f ca="1">IF(AND('Mapa final'!$K$112="Alta",'Mapa final'!$O$112="Mayor"),CONCATENATE("R",'Mapa final'!$A$112),"")</f>
        <v/>
      </c>
      <c r="M40" s="469"/>
      <c r="N40" s="469" t="str">
        <f ca="1">IF(AND('Mapa final'!$K$115="Alta",'Mapa final'!$O$115="Mayor"),CONCATENATE("R",'Mapa final'!$A$115),"")</f>
        <v/>
      </c>
      <c r="O40" s="469"/>
      <c r="P40" s="469" t="str">
        <f ca="1">IF(AND('Mapa final'!$K$118="Alta",'Mapa final'!$O$118="Mayor"),CONCATENATE("R",'Mapa final'!$A$118),"")</f>
        <v/>
      </c>
      <c r="Q40" s="469"/>
      <c r="R40" s="469" t="str">
        <f ca="1">IF(AND('Mapa final'!$K$121="Alta",'Mapa final'!$O$121="Mayor"),CONCATENATE("R",'Mapa final'!$A$121),"")</f>
        <v/>
      </c>
      <c r="S40" s="472"/>
      <c r="T40" s="468" t="str">
        <f ca="1">IF(AND('Mapa final'!$K$109="Alta",'Mapa final'!$O$109="Mayor"),CONCATENATE("R",'Mapa final'!$A$109),"")</f>
        <v/>
      </c>
      <c r="U40" s="469"/>
      <c r="V40" s="469" t="str">
        <f ca="1">IF(AND('Mapa final'!$K$112="Alta",'Mapa final'!$O$112="Mayor"),CONCATENATE("R",'Mapa final'!$A$112),"")</f>
        <v/>
      </c>
      <c r="W40" s="469"/>
      <c r="X40" s="469" t="str">
        <f ca="1">IF(AND('Mapa final'!$K$115="Alta",'Mapa final'!$O$115="Mayor"),CONCATENATE("R",'Mapa final'!$A$115),"")</f>
        <v/>
      </c>
      <c r="Y40" s="469"/>
      <c r="Z40" s="469" t="str">
        <f ca="1">IF(AND('Mapa final'!$K$118="Alta",'Mapa final'!$O$118="Mayor"),CONCATENATE("R",'Mapa final'!$A$118),"")</f>
        <v/>
      </c>
      <c r="AA40" s="469"/>
      <c r="AB40" s="469" t="str">
        <f ca="1">IF(AND('Mapa final'!$K$121="Alta",'Mapa final'!$O$121="Mayor"),CONCATENATE("R",'Mapa final'!$A$121),"")</f>
        <v/>
      </c>
      <c r="AC40" s="472"/>
      <c r="AD40" s="460" t="str">
        <f ca="1">IF(AND('Mapa final'!$K$109="Alta",'Mapa final'!$O$109="Mayor"),CONCATENATE("R",'Mapa final'!$A$109),"")</f>
        <v/>
      </c>
      <c r="AE40" s="461"/>
      <c r="AF40" s="461" t="str">
        <f ca="1">IF(AND('Mapa final'!$K$112="Alta",'Mapa final'!$O$112="Mayor"),CONCATENATE("R",'Mapa final'!$A$112),"")</f>
        <v/>
      </c>
      <c r="AG40" s="461"/>
      <c r="AH40" s="461" t="str">
        <f ca="1">IF(AND('Mapa final'!$K$115="Alta",'Mapa final'!$O$115="Mayor"),CONCATENATE("R",'Mapa final'!$A$115),"")</f>
        <v/>
      </c>
      <c r="AI40" s="461"/>
      <c r="AJ40" s="461" t="str">
        <f ca="1">IF(AND('Mapa final'!$K$118="Alta",'Mapa final'!$O$118="Mayor"),CONCATENATE("R",'Mapa final'!$A$118),"")</f>
        <v/>
      </c>
      <c r="AK40" s="461"/>
      <c r="AL40" s="461" t="str">
        <f ca="1">IF(AND('Mapa final'!$K$121="Alta",'Mapa final'!$O$121="Mayor"),CONCATENATE("R",'Mapa final'!$A$121),"")</f>
        <v/>
      </c>
      <c r="AM40" s="497"/>
      <c r="AN40" s="460" t="str">
        <f ca="1">IF(AND('Mapa final'!$K$109="Alta",'Mapa final'!$O$109="Mayor"),CONCATENATE("R",'Mapa final'!$A$109),"")</f>
        <v/>
      </c>
      <c r="AO40" s="461"/>
      <c r="AP40" s="461" t="str">
        <f ca="1">IF(AND('Mapa final'!$K$112="Alta",'Mapa final'!$O$112="Mayor"),CONCATENATE("R",'Mapa final'!$A$112),"")</f>
        <v/>
      </c>
      <c r="AQ40" s="461"/>
      <c r="AR40" s="461" t="str">
        <f ca="1">IF(AND('Mapa final'!$K$115="Alta",'Mapa final'!$O$115="Mayor"),CONCATENATE("R",'Mapa final'!$A$115),"")</f>
        <v/>
      </c>
      <c r="AS40" s="461"/>
      <c r="AT40" s="461" t="str">
        <f ca="1">IF(AND('Mapa final'!$K$118="Alta",'Mapa final'!$O$118="Mayor"),CONCATENATE("R",'Mapa final'!$A$118),"")</f>
        <v/>
      </c>
      <c r="AU40" s="461"/>
      <c r="AV40" s="461" t="str">
        <f ca="1">IF(AND('Mapa final'!$K$121="Alta",'Mapa final'!$O$121="Mayor"),CONCATENATE("R",'Mapa final'!$A$121),"")</f>
        <v/>
      </c>
      <c r="AW40" s="497"/>
      <c r="AX40" s="489" t="str">
        <f ca="1">IF(AND('Mapa final'!$K$109="Alta",'Mapa final'!$O$109="Catastrófico"),CONCATENATE("R",'Mapa final'!$A$109),"")</f>
        <v/>
      </c>
      <c r="AY40" s="487"/>
      <c r="AZ40" s="487" t="str">
        <f ca="1">IF(AND('Mapa final'!$K$112="Alta",'Mapa final'!$O$112="Catastrófico"),CONCATENATE("R",'Mapa final'!$A$112),"")</f>
        <v/>
      </c>
      <c r="BA40" s="487"/>
      <c r="BB40" s="487" t="str">
        <f ca="1">IF(AND('Mapa final'!$K$115="Alta",'Mapa final'!$O$115="Catastrófico"),CONCATENATE("R",'Mapa final'!$A$115),"")</f>
        <v/>
      </c>
      <c r="BC40" s="487"/>
      <c r="BD40" s="487" t="str">
        <f ca="1">IF(AND('Mapa final'!$K$118="Alta",'Mapa final'!$O$118="Catastrófico"),CONCATENATE("R",'Mapa final'!$A$118),"")</f>
        <v/>
      </c>
      <c r="BE40" s="487"/>
      <c r="BF40" s="487" t="str">
        <f ca="1">IF(AND('Mapa final'!$K$121="Alta",'Mapa final'!$O$121="Catastrófico"),CONCATENATE("R",'Mapa final'!$A$121),"")</f>
        <v/>
      </c>
      <c r="BG40" s="488"/>
      <c r="BH40" s="41"/>
      <c r="BI40" s="519"/>
      <c r="BJ40" s="520"/>
      <c r="BK40" s="520"/>
      <c r="BL40" s="520"/>
      <c r="BM40" s="520"/>
      <c r="BN40" s="52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459"/>
      <c r="C41" s="459"/>
      <c r="D41" s="311"/>
      <c r="E41" s="478"/>
      <c r="F41" s="479"/>
      <c r="G41" s="479"/>
      <c r="H41" s="479"/>
      <c r="I41" s="480"/>
      <c r="J41" s="468"/>
      <c r="K41" s="469"/>
      <c r="L41" s="469"/>
      <c r="M41" s="469"/>
      <c r="N41" s="469"/>
      <c r="O41" s="469"/>
      <c r="P41" s="469"/>
      <c r="Q41" s="469"/>
      <c r="R41" s="469"/>
      <c r="S41" s="472"/>
      <c r="T41" s="468"/>
      <c r="U41" s="469"/>
      <c r="V41" s="469"/>
      <c r="W41" s="469"/>
      <c r="X41" s="469"/>
      <c r="Y41" s="469"/>
      <c r="Z41" s="469"/>
      <c r="AA41" s="469"/>
      <c r="AB41" s="469"/>
      <c r="AC41" s="472"/>
      <c r="AD41" s="460"/>
      <c r="AE41" s="461"/>
      <c r="AF41" s="461"/>
      <c r="AG41" s="461"/>
      <c r="AH41" s="461"/>
      <c r="AI41" s="461"/>
      <c r="AJ41" s="461"/>
      <c r="AK41" s="461"/>
      <c r="AL41" s="461"/>
      <c r="AM41" s="497"/>
      <c r="AN41" s="460"/>
      <c r="AO41" s="461"/>
      <c r="AP41" s="461"/>
      <c r="AQ41" s="461"/>
      <c r="AR41" s="461"/>
      <c r="AS41" s="461"/>
      <c r="AT41" s="461"/>
      <c r="AU41" s="461"/>
      <c r="AV41" s="461"/>
      <c r="AW41" s="497"/>
      <c r="AX41" s="489"/>
      <c r="AY41" s="487"/>
      <c r="AZ41" s="487"/>
      <c r="BA41" s="487"/>
      <c r="BB41" s="487"/>
      <c r="BC41" s="487"/>
      <c r="BD41" s="487"/>
      <c r="BE41" s="487"/>
      <c r="BF41" s="487"/>
      <c r="BG41" s="488"/>
      <c r="BH41" s="41"/>
      <c r="BI41" s="519"/>
      <c r="BJ41" s="520"/>
      <c r="BK41" s="520"/>
      <c r="BL41" s="520"/>
      <c r="BM41" s="520"/>
      <c r="BN41" s="52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459"/>
      <c r="C42" s="459"/>
      <c r="D42" s="311"/>
      <c r="E42" s="478"/>
      <c r="F42" s="479"/>
      <c r="G42" s="479"/>
      <c r="H42" s="479"/>
      <c r="I42" s="480"/>
      <c r="J42" s="468" t="str">
        <f ca="1">IF(AND('Mapa final'!$K$124="Alta",'Mapa final'!$O$124="Mayor"),CONCATENATE("R",'Mapa final'!$A$124),"")</f>
        <v/>
      </c>
      <c r="K42" s="469"/>
      <c r="L42" s="469" t="str">
        <f ca="1">IF(AND('Mapa final'!$K$127="Alta",'Mapa final'!$O$127="Mayor"),CONCATENATE("R",'Mapa final'!$A$127),"")</f>
        <v/>
      </c>
      <c r="M42" s="469"/>
      <c r="N42" s="469" t="str">
        <f ca="1">IF(AND('Mapa final'!$K$130="Alta",'Mapa final'!$O$130="Mayor"),CONCATENATE("R",'Mapa final'!$A$130),"")</f>
        <v/>
      </c>
      <c r="O42" s="469"/>
      <c r="P42" s="469" t="str">
        <f ca="1">IF(AND('Mapa final'!$K$133="Alta",'Mapa final'!$O$133="Mayor"),CONCATENATE("R",'Mapa final'!$A$133),"")</f>
        <v/>
      </c>
      <c r="Q42" s="469"/>
      <c r="R42" s="469" t="str">
        <f ca="1">IF(AND('Mapa final'!$K$136="Alta",'Mapa final'!$O$136="Mayor"),CONCATENATE("R",'Mapa final'!$A$136),"")</f>
        <v/>
      </c>
      <c r="S42" s="472"/>
      <c r="T42" s="468" t="str">
        <f ca="1">IF(AND('Mapa final'!$K$124="Alta",'Mapa final'!$O$124="Mayor"),CONCATENATE("R",'Mapa final'!$A$124),"")</f>
        <v/>
      </c>
      <c r="U42" s="469"/>
      <c r="V42" s="469" t="str">
        <f ca="1">IF(AND('Mapa final'!$K$127="Alta",'Mapa final'!$O$127="Mayor"),CONCATENATE("R",'Mapa final'!$A$127),"")</f>
        <v/>
      </c>
      <c r="W42" s="469"/>
      <c r="X42" s="469" t="str">
        <f ca="1">IF(AND('Mapa final'!$K$130="Alta",'Mapa final'!$O$130="Mayor"),CONCATENATE("R",'Mapa final'!$A$130),"")</f>
        <v/>
      </c>
      <c r="Y42" s="469"/>
      <c r="Z42" s="469" t="str">
        <f ca="1">IF(AND('Mapa final'!$K$133="Alta",'Mapa final'!$O$133="Mayor"),CONCATENATE("R",'Mapa final'!$A$133),"")</f>
        <v/>
      </c>
      <c r="AA42" s="469"/>
      <c r="AB42" s="469" t="str">
        <f ca="1">IF(AND('Mapa final'!$K$136="Alta",'Mapa final'!$O$136="Mayor"),CONCATENATE("R",'Mapa final'!$A$136),"")</f>
        <v/>
      </c>
      <c r="AC42" s="472"/>
      <c r="AD42" s="460" t="str">
        <f ca="1">IF(AND('Mapa final'!$K$124="Alta",'Mapa final'!$O$124="Mayor"),CONCATENATE("R",'Mapa final'!$A$124),"")</f>
        <v/>
      </c>
      <c r="AE42" s="461"/>
      <c r="AF42" s="461" t="str">
        <f ca="1">IF(AND('Mapa final'!$K$127="Alta",'Mapa final'!$O$127="Mayor"),CONCATENATE("R",'Mapa final'!$A$127),"")</f>
        <v/>
      </c>
      <c r="AG42" s="461"/>
      <c r="AH42" s="461" t="str">
        <f ca="1">IF(AND('Mapa final'!$K$130="Alta",'Mapa final'!$O$130="Mayor"),CONCATENATE("R",'Mapa final'!$A$130),"")</f>
        <v/>
      </c>
      <c r="AI42" s="461"/>
      <c r="AJ42" s="461" t="str">
        <f ca="1">IF(AND('Mapa final'!$K$133="Alta",'Mapa final'!$O$133="Mayor"),CONCATENATE("R",'Mapa final'!$A$133),"")</f>
        <v/>
      </c>
      <c r="AK42" s="461"/>
      <c r="AL42" s="461" t="str">
        <f ca="1">IF(AND('Mapa final'!$K$136="Alta",'Mapa final'!$O$136="Mayor"),CONCATENATE("R",'Mapa final'!$A$136),"")</f>
        <v/>
      </c>
      <c r="AM42" s="497"/>
      <c r="AN42" s="460" t="str">
        <f ca="1">IF(AND('Mapa final'!$K$124="Alta",'Mapa final'!$O$124="Mayor"),CONCATENATE("R",'Mapa final'!$A$124),"")</f>
        <v/>
      </c>
      <c r="AO42" s="461"/>
      <c r="AP42" s="461" t="str">
        <f ca="1">IF(AND('Mapa final'!$K$127="Alta",'Mapa final'!$O$127="Mayor"),CONCATENATE("R",'Mapa final'!$A$127),"")</f>
        <v/>
      </c>
      <c r="AQ42" s="461"/>
      <c r="AR42" s="461" t="str">
        <f ca="1">IF(AND('Mapa final'!$K$130="Alta",'Mapa final'!$O$130="Mayor"),CONCATENATE("R",'Mapa final'!$A$130),"")</f>
        <v/>
      </c>
      <c r="AS42" s="461"/>
      <c r="AT42" s="461" t="str">
        <f ca="1">IF(AND('Mapa final'!$K$133="Alta",'Mapa final'!$O$133="Mayor"),CONCATENATE("R",'Mapa final'!$A$133),"")</f>
        <v/>
      </c>
      <c r="AU42" s="461"/>
      <c r="AV42" s="461" t="str">
        <f ca="1">IF(AND('Mapa final'!$K$136="Alta",'Mapa final'!$O$136="Mayor"),CONCATENATE("R",'Mapa final'!$A$136),"")</f>
        <v/>
      </c>
      <c r="AW42" s="497"/>
      <c r="AX42" s="489" t="str">
        <f ca="1">IF(AND('Mapa final'!$K$124="Alta",'Mapa final'!$O$124="Catastrófico"),CONCATENATE("R",'Mapa final'!$A$124),"")</f>
        <v/>
      </c>
      <c r="AY42" s="487"/>
      <c r="AZ42" s="487" t="str">
        <f ca="1">IF(AND('Mapa final'!$K$127="Alta",'Mapa final'!$O$127="Catastrófico"),CONCATENATE("R",'Mapa final'!$A$127),"")</f>
        <v/>
      </c>
      <c r="BA42" s="487"/>
      <c r="BB42" s="487" t="str">
        <f ca="1">IF(AND('Mapa final'!$K$130="Alta",'Mapa final'!$O$130="Catastrófico"),CONCATENATE("R",'Mapa final'!$A$130),"")</f>
        <v/>
      </c>
      <c r="BC42" s="487"/>
      <c r="BD42" s="487" t="str">
        <f ca="1">IF(AND('Mapa final'!$K$133="Alta",'Mapa final'!$O$133="Catastrófico"),CONCATENATE("R",'Mapa final'!$A$133),"")</f>
        <v/>
      </c>
      <c r="BE42" s="487"/>
      <c r="BF42" s="487" t="str">
        <f ca="1">IF(AND('Mapa final'!$K$136="Alta",'Mapa final'!$O$136="Catastrófico"),CONCATENATE("R",'Mapa final'!$A$136),"")</f>
        <v/>
      </c>
      <c r="BG42" s="488"/>
      <c r="BH42" s="41"/>
      <c r="BI42" s="519"/>
      <c r="BJ42" s="520"/>
      <c r="BK42" s="520"/>
      <c r="BL42" s="520"/>
      <c r="BM42" s="520"/>
      <c r="BN42" s="52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459"/>
      <c r="C43" s="459"/>
      <c r="D43" s="311"/>
      <c r="E43" s="478"/>
      <c r="F43" s="479"/>
      <c r="G43" s="479"/>
      <c r="H43" s="479"/>
      <c r="I43" s="480"/>
      <c r="J43" s="468"/>
      <c r="K43" s="469"/>
      <c r="L43" s="469"/>
      <c r="M43" s="469"/>
      <c r="N43" s="469"/>
      <c r="O43" s="469"/>
      <c r="P43" s="469"/>
      <c r="Q43" s="469"/>
      <c r="R43" s="469"/>
      <c r="S43" s="472"/>
      <c r="T43" s="468"/>
      <c r="U43" s="469"/>
      <c r="V43" s="469"/>
      <c r="W43" s="469"/>
      <c r="X43" s="469"/>
      <c r="Y43" s="469"/>
      <c r="Z43" s="469"/>
      <c r="AA43" s="469"/>
      <c r="AB43" s="469"/>
      <c r="AC43" s="472"/>
      <c r="AD43" s="460"/>
      <c r="AE43" s="461"/>
      <c r="AF43" s="461"/>
      <c r="AG43" s="461"/>
      <c r="AH43" s="461"/>
      <c r="AI43" s="461"/>
      <c r="AJ43" s="461"/>
      <c r="AK43" s="461"/>
      <c r="AL43" s="461"/>
      <c r="AM43" s="497"/>
      <c r="AN43" s="460"/>
      <c r="AO43" s="461"/>
      <c r="AP43" s="461"/>
      <c r="AQ43" s="461"/>
      <c r="AR43" s="461"/>
      <c r="AS43" s="461"/>
      <c r="AT43" s="461"/>
      <c r="AU43" s="461"/>
      <c r="AV43" s="461"/>
      <c r="AW43" s="497"/>
      <c r="AX43" s="489"/>
      <c r="AY43" s="487"/>
      <c r="AZ43" s="487"/>
      <c r="BA43" s="487"/>
      <c r="BB43" s="487"/>
      <c r="BC43" s="487"/>
      <c r="BD43" s="487"/>
      <c r="BE43" s="487"/>
      <c r="BF43" s="487"/>
      <c r="BG43" s="488"/>
      <c r="BH43" s="41"/>
      <c r="BI43" s="519"/>
      <c r="BJ43" s="520"/>
      <c r="BK43" s="520"/>
      <c r="BL43" s="520"/>
      <c r="BM43" s="520"/>
      <c r="BN43" s="52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459"/>
      <c r="C44" s="459"/>
      <c r="D44" s="311"/>
      <c r="E44" s="478"/>
      <c r="F44" s="479"/>
      <c r="G44" s="479"/>
      <c r="H44" s="479"/>
      <c r="I44" s="480"/>
      <c r="J44" s="468" t="str">
        <f ca="1">IF(AND('Mapa final'!$K$139="Alta",'Mapa final'!$O$139="Mayor"),CONCATENATE("R",'Mapa final'!$A$139),"")</f>
        <v/>
      </c>
      <c r="K44" s="469"/>
      <c r="L44" s="469" t="str">
        <f ca="1">IF(AND('Mapa final'!$K$142="Alta",'Mapa final'!$O$142="Mayor"),CONCATENATE("R",'Mapa final'!$A$142),"")</f>
        <v/>
      </c>
      <c r="M44" s="469"/>
      <c r="N44" s="469" t="str">
        <f ca="1">IF(AND('Mapa final'!$K$145="Alta",'Mapa final'!$O$145="Mayor"),CONCATENATE("R",'Mapa final'!$A$145),"")</f>
        <v/>
      </c>
      <c r="O44" s="469"/>
      <c r="P44" s="469" t="str">
        <f>IF(AND('Mapa final'!$K$148="Alta",'Mapa final'!$O$148="Mayor"),CONCATENATE("R",'Mapa final'!$A$148),"")</f>
        <v/>
      </c>
      <c r="Q44" s="469"/>
      <c r="R44" s="469" t="str">
        <f>IF(AND('Mapa final'!$K$151="Alta",'Mapa final'!$O$151="Mayor"),CONCATENATE("R",'Mapa final'!$A$151),"")</f>
        <v/>
      </c>
      <c r="S44" s="472"/>
      <c r="T44" s="468" t="str">
        <f ca="1">IF(AND('Mapa final'!$K$139="Alta",'Mapa final'!$O$139="Mayor"),CONCATENATE("R",'Mapa final'!$A$139),"")</f>
        <v/>
      </c>
      <c r="U44" s="469"/>
      <c r="V44" s="469" t="str">
        <f ca="1">IF(AND('Mapa final'!$K$142="Alta",'Mapa final'!$O$142="Mayor"),CONCATENATE("R",'Mapa final'!$A$142),"")</f>
        <v/>
      </c>
      <c r="W44" s="469"/>
      <c r="X44" s="469" t="str">
        <f ca="1">IF(AND('Mapa final'!$K$145="Alta",'Mapa final'!$O$145="Mayor"),CONCATENATE("R",'Mapa final'!$A$145),"")</f>
        <v/>
      </c>
      <c r="Y44" s="469"/>
      <c r="Z44" s="469" t="str">
        <f>IF(AND('Mapa final'!$K$148="Alta",'Mapa final'!$O$148="Mayor"),CONCATENATE("R",'Mapa final'!$A$148),"")</f>
        <v/>
      </c>
      <c r="AA44" s="469"/>
      <c r="AB44" s="469" t="str">
        <f>IF(AND('Mapa final'!$K$151="Alta",'Mapa final'!$O$151="Mayor"),CONCATENATE("R",'Mapa final'!$A$151),"")</f>
        <v/>
      </c>
      <c r="AC44" s="472"/>
      <c r="AD44" s="460" t="str">
        <f ca="1">IF(AND('Mapa final'!$K$139="Alta",'Mapa final'!$O$139="Mayor"),CONCATENATE("R",'Mapa final'!$A$139),"")</f>
        <v/>
      </c>
      <c r="AE44" s="461"/>
      <c r="AF44" s="461" t="str">
        <f ca="1">IF(AND('Mapa final'!$K$142="Alta",'Mapa final'!$O$142="Mayor"),CONCATENATE("R",'Mapa final'!$A$142),"")</f>
        <v/>
      </c>
      <c r="AG44" s="461"/>
      <c r="AH44" s="461" t="str">
        <f ca="1">IF(AND('Mapa final'!$K$145="Alta",'Mapa final'!$O$145="Mayor"),CONCATENATE("R",'Mapa final'!$A$145),"")</f>
        <v/>
      </c>
      <c r="AI44" s="461"/>
      <c r="AJ44" s="461" t="str">
        <f>IF(AND('Mapa final'!$K$148="Alta",'Mapa final'!$O$148="Mayor"),CONCATENATE("R",'Mapa final'!$A$148),"")</f>
        <v/>
      </c>
      <c r="AK44" s="461"/>
      <c r="AL44" s="461" t="str">
        <f>IF(AND('Mapa final'!$K$151="Alta",'Mapa final'!$O$151="Mayor"),CONCATENATE("R",'Mapa final'!$A$151),"")</f>
        <v/>
      </c>
      <c r="AM44" s="497"/>
      <c r="AN44" s="460" t="str">
        <f ca="1">IF(AND('Mapa final'!$K$139="Alta",'Mapa final'!$O$139="Mayor"),CONCATENATE("R",'Mapa final'!$A$139),"")</f>
        <v/>
      </c>
      <c r="AO44" s="461"/>
      <c r="AP44" s="461" t="str">
        <f ca="1">IF(AND('Mapa final'!$K$142="Alta",'Mapa final'!$O$142="Mayor"),CONCATENATE("R",'Mapa final'!$A$142),"")</f>
        <v/>
      </c>
      <c r="AQ44" s="461"/>
      <c r="AR44" s="461" t="str">
        <f ca="1">IF(AND('Mapa final'!$K$145="Alta",'Mapa final'!$O$145="Mayor"),CONCATENATE("R",'Mapa final'!$A$145),"")</f>
        <v/>
      </c>
      <c r="AS44" s="461"/>
      <c r="AT44" s="461" t="str">
        <f>IF(AND('Mapa final'!$K$148="Alta",'Mapa final'!$O$148="Mayor"),CONCATENATE("R",'Mapa final'!$A$148),"")</f>
        <v/>
      </c>
      <c r="AU44" s="461"/>
      <c r="AV44" s="461" t="str">
        <f>IF(AND('Mapa final'!$K$151="Alta",'Mapa final'!$O$151="Mayor"),CONCATENATE("R",'Mapa final'!$A$151),"")</f>
        <v/>
      </c>
      <c r="AW44" s="497"/>
      <c r="AX44" s="489" t="str">
        <f ca="1">IF(AND('Mapa final'!$K$139="Alta",'Mapa final'!$O$139="Catastrófico"),CONCATENATE("R",'Mapa final'!$A$139),"")</f>
        <v/>
      </c>
      <c r="AY44" s="487"/>
      <c r="AZ44" s="487" t="str">
        <f ca="1">IF(AND('Mapa final'!$K$142="Alta",'Mapa final'!$O$142="Catastrófico"),CONCATENATE("R",'Mapa final'!$A$142),"")</f>
        <v/>
      </c>
      <c r="BA44" s="487"/>
      <c r="BB44" s="487" t="str">
        <f ca="1">IF(AND('Mapa final'!$K$145="Alta",'Mapa final'!$O$145="Catastrófico"),CONCATENATE("R",'Mapa final'!$A$145),"")</f>
        <v/>
      </c>
      <c r="BC44" s="487"/>
      <c r="BD44" s="487" t="str">
        <f>IF(AND('Mapa final'!$K$148="Alta",'Mapa final'!$O$148="Catastrófico"),CONCATENATE("R",'Mapa final'!$A$148),"")</f>
        <v/>
      </c>
      <c r="BE44" s="487"/>
      <c r="BF44" s="487" t="str">
        <f>IF(AND('Mapa final'!$K$151="Alta",'Mapa final'!$O$151="Catastrófico"),CONCATENATE("R",'Mapa final'!$A$151),"")</f>
        <v/>
      </c>
      <c r="BG44" s="488"/>
      <c r="BH44" s="41"/>
      <c r="BI44" s="519"/>
      <c r="BJ44" s="520"/>
      <c r="BK44" s="520"/>
      <c r="BL44" s="520"/>
      <c r="BM44" s="520"/>
      <c r="BN44" s="52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459"/>
      <c r="C45" s="459"/>
      <c r="D45" s="311"/>
      <c r="E45" s="478"/>
      <c r="F45" s="479"/>
      <c r="G45" s="479"/>
      <c r="H45" s="479"/>
      <c r="I45" s="480"/>
      <c r="J45" s="470"/>
      <c r="K45" s="471"/>
      <c r="L45" s="471"/>
      <c r="M45" s="471"/>
      <c r="N45" s="471"/>
      <c r="O45" s="471"/>
      <c r="P45" s="471"/>
      <c r="Q45" s="471"/>
      <c r="R45" s="471"/>
      <c r="S45" s="473"/>
      <c r="T45" s="470"/>
      <c r="U45" s="471"/>
      <c r="V45" s="471"/>
      <c r="W45" s="471"/>
      <c r="X45" s="471"/>
      <c r="Y45" s="471"/>
      <c r="Z45" s="471"/>
      <c r="AA45" s="471"/>
      <c r="AB45" s="471"/>
      <c r="AC45" s="473"/>
      <c r="AD45" s="498"/>
      <c r="AE45" s="496"/>
      <c r="AF45" s="496"/>
      <c r="AG45" s="496"/>
      <c r="AH45" s="496"/>
      <c r="AI45" s="496"/>
      <c r="AJ45" s="496"/>
      <c r="AK45" s="496"/>
      <c r="AL45" s="496"/>
      <c r="AM45" s="499"/>
      <c r="AN45" s="498"/>
      <c r="AO45" s="496"/>
      <c r="AP45" s="496"/>
      <c r="AQ45" s="496"/>
      <c r="AR45" s="496"/>
      <c r="AS45" s="496"/>
      <c r="AT45" s="496"/>
      <c r="AU45" s="496"/>
      <c r="AV45" s="496"/>
      <c r="AW45" s="499"/>
      <c r="AX45" s="490"/>
      <c r="AY45" s="491"/>
      <c r="AZ45" s="491"/>
      <c r="BA45" s="491"/>
      <c r="BB45" s="491"/>
      <c r="BC45" s="491"/>
      <c r="BD45" s="491"/>
      <c r="BE45" s="491"/>
      <c r="BF45" s="491"/>
      <c r="BG45" s="492"/>
      <c r="BH45" s="41"/>
      <c r="BI45" s="519"/>
      <c r="BJ45" s="520"/>
      <c r="BK45" s="520"/>
      <c r="BL45" s="520"/>
      <c r="BM45" s="520"/>
      <c r="BN45" s="52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459"/>
      <c r="C46" s="459"/>
      <c r="D46" s="311"/>
      <c r="E46" s="476" t="s">
        <v>108</v>
      </c>
      <c r="F46" s="477"/>
      <c r="G46" s="477"/>
      <c r="H46" s="477"/>
      <c r="I46" s="477"/>
      <c r="J46" s="485" t="str">
        <f ca="1">IF(AND('Mapa final'!$K$7="Media",'Mapa final'!$O$7="Mayor"),CONCATENATE("R",'Mapa final'!$A$7),"")</f>
        <v/>
      </c>
      <c r="K46" s="474"/>
      <c r="L46" s="474" t="str">
        <f ca="1">IF(AND('Mapa final'!$K$10="Media",'Mapa final'!$O$10="Mayor"),CONCATENATE("R",'Mapa final'!$A$10),"")</f>
        <v/>
      </c>
      <c r="M46" s="474"/>
      <c r="N46" s="474" t="str">
        <f ca="1">IF(AND('Mapa final'!$K$13="Media",'Mapa final'!$O$13="Mayor"),CONCATENATE("R",'Mapa final'!$A$13),"")</f>
        <v/>
      </c>
      <c r="O46" s="474"/>
      <c r="P46" s="474" t="str">
        <f ca="1">IF(AND('Mapa final'!$K$16="Media",'Mapa final'!$O$16="Mayor"),CONCATENATE("R",'Mapa final'!$A$16),"")</f>
        <v/>
      </c>
      <c r="Q46" s="474"/>
      <c r="R46" s="474" t="str">
        <f ca="1">IF(AND('Mapa final'!$K$19="Media",'Mapa final'!$O$19="Mayor"),CONCATENATE("R",'Mapa final'!$A$19),"")</f>
        <v/>
      </c>
      <c r="S46" s="486"/>
      <c r="T46" s="485" t="str">
        <f ca="1">IF(AND('Mapa final'!$K$7="Media",'Mapa final'!$O$7="Mayor"),CONCATENATE("R",'Mapa final'!$A$7),"")</f>
        <v/>
      </c>
      <c r="U46" s="474"/>
      <c r="V46" s="474" t="str">
        <f ca="1">IF(AND('Mapa final'!$K$10="Media",'Mapa final'!$O$10="Mayor"),CONCATENATE("R",'Mapa final'!$A$10),"")</f>
        <v/>
      </c>
      <c r="W46" s="474"/>
      <c r="X46" s="474" t="str">
        <f ca="1">IF(AND('Mapa final'!$K$13="Media",'Mapa final'!$O$13="Mayor"),CONCATENATE("R",'Mapa final'!$A$13),"")</f>
        <v/>
      </c>
      <c r="Y46" s="474"/>
      <c r="Z46" s="474" t="str">
        <f ca="1">IF(AND('Mapa final'!$K$16="Media",'Mapa final'!$O$16="Mayor"),CONCATENATE("R",'Mapa final'!$A$16),"")</f>
        <v/>
      </c>
      <c r="AA46" s="474"/>
      <c r="AB46" s="474" t="str">
        <f ca="1">IF(AND('Mapa final'!$K$19="Media",'Mapa final'!$O$19="Mayor"),CONCATENATE("R",'Mapa final'!$A$19),"")</f>
        <v/>
      </c>
      <c r="AC46" s="486"/>
      <c r="AD46" s="485" t="str">
        <f ca="1">IF(AND('Mapa final'!$K$7="Media",'Mapa final'!$O$7="Mayor"),CONCATENATE("R",'Mapa final'!$A$7),"")</f>
        <v/>
      </c>
      <c r="AE46" s="474"/>
      <c r="AF46" s="474" t="str">
        <f ca="1">IF(AND('Mapa final'!$K$10="Media",'Mapa final'!$O$10="Mayor"),CONCATENATE("R",'Mapa final'!$A$10),"")</f>
        <v/>
      </c>
      <c r="AG46" s="474"/>
      <c r="AH46" s="474" t="str">
        <f ca="1">IF(AND('Mapa final'!$K$13="Media",'Mapa final'!$O$13="Mayor"),CONCATENATE("R",'Mapa final'!$A$13),"")</f>
        <v/>
      </c>
      <c r="AI46" s="474"/>
      <c r="AJ46" s="474" t="str">
        <f ca="1">IF(AND('Mapa final'!$K$16="Media",'Mapa final'!$O$16="Mayor"),CONCATENATE("R",'Mapa final'!$A$16),"")</f>
        <v/>
      </c>
      <c r="AK46" s="474"/>
      <c r="AL46" s="474" t="str">
        <f ca="1">IF(AND('Mapa final'!$K$19="Media",'Mapa final'!$O$19="Mayor"),CONCATENATE("R",'Mapa final'!$A$19),"")</f>
        <v/>
      </c>
      <c r="AM46" s="486"/>
      <c r="AN46" s="483" t="str">
        <f ca="1">IF(AND('Mapa final'!$K$7="Media",'Mapa final'!$O$7="Mayor"),CONCATENATE("R",'Mapa final'!$A$7),"")</f>
        <v/>
      </c>
      <c r="AO46" s="484"/>
      <c r="AP46" s="484" t="str">
        <f ca="1">IF(AND('Mapa final'!$K$10="Media",'Mapa final'!$O$10="Mayor"),CONCATENATE("R",'Mapa final'!$A$10),"")</f>
        <v/>
      </c>
      <c r="AQ46" s="484"/>
      <c r="AR46" s="484" t="str">
        <f ca="1">IF(AND('Mapa final'!$K$13="Media",'Mapa final'!$O$13="Mayor"),CONCATENATE("R",'Mapa final'!$A$13),"")</f>
        <v/>
      </c>
      <c r="AS46" s="484"/>
      <c r="AT46" s="484" t="str">
        <f ca="1">IF(AND('Mapa final'!$K$16="Media",'Mapa final'!$O$16="Mayor"),CONCATENATE("R",'Mapa final'!$A$16),"")</f>
        <v/>
      </c>
      <c r="AU46" s="484"/>
      <c r="AV46" s="484" t="str">
        <f ca="1">IF(AND('Mapa final'!$K$19="Media",'Mapa final'!$O$19="Mayor"),CONCATENATE("R",'Mapa final'!$A$19),"")</f>
        <v/>
      </c>
      <c r="AW46" s="500"/>
      <c r="AX46" s="493" t="str">
        <f ca="1">IF(AND('Mapa final'!$K$7="Media",'Mapa final'!$O$7="Catastrófico"),CONCATENATE("R",'Mapa final'!$A$7),"")</f>
        <v/>
      </c>
      <c r="AY46" s="494"/>
      <c r="AZ46" s="494" t="str">
        <f ca="1">IF(AND('Mapa final'!$K$10="Media",'Mapa final'!$O$10="Catastrófico"),CONCATENATE("R",'Mapa final'!$A$10),"")</f>
        <v/>
      </c>
      <c r="BA46" s="494"/>
      <c r="BB46" s="494" t="str">
        <f ca="1">IF(AND('Mapa final'!$K$13="Media",'Mapa final'!$O$13="Catastrófico"),CONCATENATE("R",'Mapa final'!$A$13),"")</f>
        <v/>
      </c>
      <c r="BC46" s="494"/>
      <c r="BD46" s="494" t="str">
        <f ca="1">IF(AND('Mapa final'!$K$16="Media",'Mapa final'!$O$16="Catastrófico"),CONCATENATE("R",'Mapa final'!$A$16),"")</f>
        <v/>
      </c>
      <c r="BE46" s="494"/>
      <c r="BF46" s="494" t="str">
        <f ca="1">IF(AND('Mapa final'!$K$19="Media",'Mapa final'!$O$19="Catastrófico"),CONCATENATE("R",'Mapa final'!$A$19),"")</f>
        <v/>
      </c>
      <c r="BG46" s="495"/>
      <c r="BH46" s="41"/>
      <c r="BI46" s="519"/>
      <c r="BJ46" s="520"/>
      <c r="BK46" s="520"/>
      <c r="BL46" s="520"/>
      <c r="BM46" s="520"/>
      <c r="BN46" s="52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459"/>
      <c r="C47" s="459"/>
      <c r="D47" s="311"/>
      <c r="E47" s="478"/>
      <c r="F47" s="479"/>
      <c r="G47" s="479"/>
      <c r="H47" s="479"/>
      <c r="I47" s="480"/>
      <c r="J47" s="468"/>
      <c r="K47" s="469"/>
      <c r="L47" s="469"/>
      <c r="M47" s="469"/>
      <c r="N47" s="469"/>
      <c r="O47" s="469"/>
      <c r="P47" s="469"/>
      <c r="Q47" s="469"/>
      <c r="R47" s="469"/>
      <c r="S47" s="472"/>
      <c r="T47" s="468"/>
      <c r="U47" s="469"/>
      <c r="V47" s="469"/>
      <c r="W47" s="469"/>
      <c r="X47" s="469"/>
      <c r="Y47" s="469"/>
      <c r="Z47" s="469"/>
      <c r="AA47" s="469"/>
      <c r="AB47" s="469"/>
      <c r="AC47" s="472"/>
      <c r="AD47" s="468"/>
      <c r="AE47" s="469"/>
      <c r="AF47" s="469"/>
      <c r="AG47" s="469"/>
      <c r="AH47" s="469"/>
      <c r="AI47" s="469"/>
      <c r="AJ47" s="469"/>
      <c r="AK47" s="469"/>
      <c r="AL47" s="469"/>
      <c r="AM47" s="472"/>
      <c r="AN47" s="460"/>
      <c r="AO47" s="461"/>
      <c r="AP47" s="461"/>
      <c r="AQ47" s="461"/>
      <c r="AR47" s="461"/>
      <c r="AS47" s="461"/>
      <c r="AT47" s="461"/>
      <c r="AU47" s="461"/>
      <c r="AV47" s="461"/>
      <c r="AW47" s="497"/>
      <c r="AX47" s="489"/>
      <c r="AY47" s="487"/>
      <c r="AZ47" s="487"/>
      <c r="BA47" s="487"/>
      <c r="BB47" s="487"/>
      <c r="BC47" s="487"/>
      <c r="BD47" s="487"/>
      <c r="BE47" s="487"/>
      <c r="BF47" s="487"/>
      <c r="BG47" s="488"/>
      <c r="BH47" s="41"/>
      <c r="BI47" s="519"/>
      <c r="BJ47" s="520"/>
      <c r="BK47" s="520"/>
      <c r="BL47" s="520"/>
      <c r="BM47" s="520"/>
      <c r="BN47" s="52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459"/>
      <c r="C48" s="459"/>
      <c r="D48" s="311"/>
      <c r="E48" s="478"/>
      <c r="F48" s="479"/>
      <c r="G48" s="479"/>
      <c r="H48" s="479"/>
      <c r="I48" s="480"/>
      <c r="J48" s="468" t="str">
        <f ca="1">IF(AND('Mapa final'!$K$22="Media",'Mapa final'!$O$22="Mayor"),CONCATENATE("R",'Mapa final'!$A$22),"")</f>
        <v/>
      </c>
      <c r="K48" s="469"/>
      <c r="L48" s="469" t="str">
        <f ca="1">IF(AND('Mapa final'!$K$25="Media",'Mapa final'!$O$25="Mayor"),CONCATENATE("R",'Mapa final'!$A$25),"")</f>
        <v/>
      </c>
      <c r="M48" s="469"/>
      <c r="N48" s="469" t="str">
        <f ca="1">IF(AND('Mapa final'!$K$28="Media",'Mapa final'!$O$28="Mayor"),CONCATENATE("R",'Mapa final'!$A$28),"")</f>
        <v/>
      </c>
      <c r="O48" s="469"/>
      <c r="P48" s="469" t="str">
        <f ca="1">IF(AND('Mapa final'!$K$31="Media",'Mapa final'!$O$31="Mayor"),CONCATENATE("R",'Mapa final'!$A$31),"")</f>
        <v/>
      </c>
      <c r="Q48" s="469"/>
      <c r="R48" s="469" t="e">
        <f>IF(AND('Mapa final'!#REF!="Media",'Mapa final'!#REF!="Mayor"),CONCATENATE("R",'Mapa final'!#REF!),"")</f>
        <v>#REF!</v>
      </c>
      <c r="S48" s="472"/>
      <c r="T48" s="468" t="str">
        <f ca="1">IF(AND('Mapa final'!$K$22="Media",'Mapa final'!$O$22="Mayor"),CONCATENATE("R",'Mapa final'!$A$22),"")</f>
        <v/>
      </c>
      <c r="U48" s="469"/>
      <c r="V48" s="469" t="str">
        <f ca="1">IF(AND('Mapa final'!$K$25="Media",'Mapa final'!$O$25="Mayor"),CONCATENATE("R",'Mapa final'!$A$25),"")</f>
        <v/>
      </c>
      <c r="W48" s="469"/>
      <c r="X48" s="469" t="str">
        <f ca="1">IF(AND('Mapa final'!$K$28="Media",'Mapa final'!$O$28="Mayor"),CONCATENATE("R",'Mapa final'!$A$28),"")</f>
        <v/>
      </c>
      <c r="Y48" s="469"/>
      <c r="Z48" s="469" t="str">
        <f ca="1">IF(AND('Mapa final'!$K$31="Media",'Mapa final'!$O$31="Mayor"),CONCATENATE("R",'Mapa final'!$A$31),"")</f>
        <v/>
      </c>
      <c r="AA48" s="469"/>
      <c r="AB48" s="469" t="e">
        <f>IF(AND('Mapa final'!#REF!="Media",'Mapa final'!#REF!="Mayor"),CONCATENATE("R",'Mapa final'!#REF!),"")</f>
        <v>#REF!</v>
      </c>
      <c r="AC48" s="472"/>
      <c r="AD48" s="468" t="str">
        <f ca="1">IF(AND('Mapa final'!$K$22="Media",'Mapa final'!$O$22="Mayor"),CONCATENATE("R",'Mapa final'!$A$22),"")</f>
        <v/>
      </c>
      <c r="AE48" s="469"/>
      <c r="AF48" s="469" t="str">
        <f ca="1">IF(AND('Mapa final'!$K$25="Media",'Mapa final'!$O$25="Mayor"),CONCATENATE("R",'Mapa final'!$A$25),"")</f>
        <v/>
      </c>
      <c r="AG48" s="469"/>
      <c r="AH48" s="469" t="str">
        <f ca="1">IF(AND('Mapa final'!$K$28="Media",'Mapa final'!$O$28="Mayor"),CONCATENATE("R",'Mapa final'!$A$28),"")</f>
        <v/>
      </c>
      <c r="AI48" s="469"/>
      <c r="AJ48" s="469" t="str">
        <f ca="1">IF(AND('Mapa final'!$K$31="Media",'Mapa final'!$O$31="Mayor"),CONCATENATE("R",'Mapa final'!$A$31),"")</f>
        <v/>
      </c>
      <c r="AK48" s="469"/>
      <c r="AL48" s="469" t="e">
        <f>IF(AND('Mapa final'!#REF!="Media",'Mapa final'!#REF!="Mayor"),CONCATENATE("R",'Mapa final'!#REF!),"")</f>
        <v>#REF!</v>
      </c>
      <c r="AM48" s="472"/>
      <c r="AN48" s="460" t="str">
        <f ca="1">IF(AND('Mapa final'!$K$22="Media",'Mapa final'!$O$22="Mayor"),CONCATENATE("R",'Mapa final'!$A$22),"")</f>
        <v/>
      </c>
      <c r="AO48" s="461"/>
      <c r="AP48" s="461" t="str">
        <f ca="1">IF(AND('Mapa final'!$K$25="Media",'Mapa final'!$O$25="Mayor"),CONCATENATE("R",'Mapa final'!$A$25),"")</f>
        <v/>
      </c>
      <c r="AQ48" s="461"/>
      <c r="AR48" s="461" t="str">
        <f ca="1">IF(AND('Mapa final'!$K$28="Media",'Mapa final'!$O$28="Mayor"),CONCATENATE("R",'Mapa final'!$A$28),"")</f>
        <v/>
      </c>
      <c r="AS48" s="461"/>
      <c r="AT48" s="461" t="str">
        <f ca="1">IF(AND('Mapa final'!$K$31="Media",'Mapa final'!$O$31="Mayor"),CONCATENATE("R",'Mapa final'!$A$31),"")</f>
        <v/>
      </c>
      <c r="AU48" s="461"/>
      <c r="AV48" s="461" t="e">
        <f>IF(AND('Mapa final'!#REF!="Media",'Mapa final'!#REF!="Mayor"),CONCATENATE("R",'Mapa final'!#REF!),"")</f>
        <v>#REF!</v>
      </c>
      <c r="AW48" s="497"/>
      <c r="AX48" s="489" t="str">
        <f ca="1">IF(AND('Mapa final'!$K$22="Media",'Mapa final'!$O$22="Catastrófico"),CONCATENATE("R",'Mapa final'!$A$22),"")</f>
        <v/>
      </c>
      <c r="AY48" s="487"/>
      <c r="AZ48" s="487" t="str">
        <f ca="1">IF(AND('Mapa final'!$K$25="Media",'Mapa final'!$O$25="Catastrófico"),CONCATENATE("R",'Mapa final'!$A$25),"")</f>
        <v/>
      </c>
      <c r="BA48" s="487"/>
      <c r="BB48" s="487" t="str">
        <f ca="1">IF(AND('Mapa final'!$K$28="Media",'Mapa final'!$O$28="Catastrófico"),CONCATENATE("R",'Mapa final'!$A$28),"")</f>
        <v/>
      </c>
      <c r="BC48" s="487"/>
      <c r="BD48" s="487" t="str">
        <f ca="1">IF(AND('Mapa final'!$K$31="Media",'Mapa final'!$O$31="Catastrófico"),CONCATENATE("R",'Mapa final'!$A$31),"")</f>
        <v/>
      </c>
      <c r="BE48" s="487"/>
      <c r="BF48" s="487" t="e">
        <f>IF(AND('Mapa final'!#REF!="Media",'Mapa final'!#REF!="Catastrófico"),CONCATENATE("R",'Mapa final'!#REF!),"")</f>
        <v>#REF!</v>
      </c>
      <c r="BG48" s="488"/>
      <c r="BH48" s="41"/>
      <c r="BI48" s="519"/>
      <c r="BJ48" s="520"/>
      <c r="BK48" s="520"/>
      <c r="BL48" s="520"/>
      <c r="BM48" s="520"/>
      <c r="BN48" s="52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459"/>
      <c r="C49" s="459"/>
      <c r="D49" s="311"/>
      <c r="E49" s="478"/>
      <c r="F49" s="479"/>
      <c r="G49" s="479"/>
      <c r="H49" s="479"/>
      <c r="I49" s="480"/>
      <c r="J49" s="468"/>
      <c r="K49" s="469"/>
      <c r="L49" s="469"/>
      <c r="M49" s="469"/>
      <c r="N49" s="469"/>
      <c r="O49" s="469"/>
      <c r="P49" s="469"/>
      <c r="Q49" s="469"/>
      <c r="R49" s="469"/>
      <c r="S49" s="472"/>
      <c r="T49" s="468"/>
      <c r="U49" s="469"/>
      <c r="V49" s="469"/>
      <c r="W49" s="469"/>
      <c r="X49" s="469"/>
      <c r="Y49" s="469"/>
      <c r="Z49" s="469"/>
      <c r="AA49" s="469"/>
      <c r="AB49" s="469"/>
      <c r="AC49" s="472"/>
      <c r="AD49" s="468"/>
      <c r="AE49" s="469"/>
      <c r="AF49" s="469"/>
      <c r="AG49" s="469"/>
      <c r="AH49" s="469"/>
      <c r="AI49" s="469"/>
      <c r="AJ49" s="469"/>
      <c r="AK49" s="469"/>
      <c r="AL49" s="469"/>
      <c r="AM49" s="472"/>
      <c r="AN49" s="460"/>
      <c r="AO49" s="461"/>
      <c r="AP49" s="461"/>
      <c r="AQ49" s="461"/>
      <c r="AR49" s="461"/>
      <c r="AS49" s="461"/>
      <c r="AT49" s="461"/>
      <c r="AU49" s="461"/>
      <c r="AV49" s="461"/>
      <c r="AW49" s="497"/>
      <c r="AX49" s="489"/>
      <c r="AY49" s="487"/>
      <c r="AZ49" s="487"/>
      <c r="BA49" s="487"/>
      <c r="BB49" s="487"/>
      <c r="BC49" s="487"/>
      <c r="BD49" s="487"/>
      <c r="BE49" s="487"/>
      <c r="BF49" s="487"/>
      <c r="BG49" s="488"/>
      <c r="BH49" s="41"/>
      <c r="BI49" s="519"/>
      <c r="BJ49" s="520"/>
      <c r="BK49" s="520"/>
      <c r="BL49" s="520"/>
      <c r="BM49" s="520"/>
      <c r="BN49" s="52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459"/>
      <c r="C50" s="459"/>
      <c r="D50" s="311"/>
      <c r="E50" s="478"/>
      <c r="F50" s="479"/>
      <c r="G50" s="479"/>
      <c r="H50" s="479"/>
      <c r="I50" s="480"/>
      <c r="J50" s="468" t="str">
        <f ca="1">IF(AND('Mapa final'!$K$34="Media",'Mapa final'!$O$34="Mayor"),CONCATENATE("R",'Mapa final'!$A$34),"")</f>
        <v/>
      </c>
      <c r="K50" s="469"/>
      <c r="L50" s="469" t="str">
        <f ca="1">IF(AND('Mapa final'!$K$37="Media",'Mapa final'!$O$37="Mayor"),CONCATENATE("R",'Mapa final'!$A$37),"")</f>
        <v/>
      </c>
      <c r="M50" s="469"/>
      <c r="N50" s="469" t="str">
        <f ca="1">IF(AND('Mapa final'!$K$40="Media",'Mapa final'!$O$40="Mayor"),CONCATENATE("R",'Mapa final'!$A$40),"")</f>
        <v/>
      </c>
      <c r="O50" s="469"/>
      <c r="P50" s="469" t="str">
        <f ca="1">IF(AND('Mapa final'!$K$43="Media",'Mapa final'!$O$43="Mayor"),CONCATENATE("R",'Mapa final'!$A$43),"")</f>
        <v/>
      </c>
      <c r="Q50" s="469"/>
      <c r="R50" s="469" t="str">
        <f ca="1">IF(AND('Mapa final'!$K$46="Media",'Mapa final'!$O$46="Mayor"),CONCATENATE("R",'Mapa final'!$A$46),"")</f>
        <v/>
      </c>
      <c r="S50" s="472"/>
      <c r="T50" s="468" t="str">
        <f ca="1">IF(AND('Mapa final'!$K$34="Media",'Mapa final'!$O$34="Mayor"),CONCATENATE("R",'Mapa final'!$A$34),"")</f>
        <v/>
      </c>
      <c r="U50" s="469"/>
      <c r="V50" s="469" t="str">
        <f ca="1">IF(AND('Mapa final'!$K$37="Media",'Mapa final'!$O$37="Mayor"),CONCATENATE("R",'Mapa final'!$A$37),"")</f>
        <v/>
      </c>
      <c r="W50" s="469"/>
      <c r="X50" s="469" t="str">
        <f ca="1">IF(AND('Mapa final'!$K$40="Media",'Mapa final'!$O$40="Mayor"),CONCATENATE("R",'Mapa final'!$A$40),"")</f>
        <v/>
      </c>
      <c r="Y50" s="469"/>
      <c r="Z50" s="469" t="str">
        <f ca="1">IF(AND('Mapa final'!$K$43="Media",'Mapa final'!$O$43="Mayor"),CONCATENATE("R",'Mapa final'!$A$43),"")</f>
        <v/>
      </c>
      <c r="AA50" s="469"/>
      <c r="AB50" s="469" t="str">
        <f ca="1">IF(AND('Mapa final'!$K$46="Media",'Mapa final'!$O$46="Mayor"),CONCATENATE("R",'Mapa final'!$A$46),"")</f>
        <v/>
      </c>
      <c r="AC50" s="472"/>
      <c r="AD50" s="468" t="str">
        <f ca="1">IF(AND('Mapa final'!$K$34="Media",'Mapa final'!$O$34="Mayor"),CONCATENATE("R",'Mapa final'!$A$34),"")</f>
        <v/>
      </c>
      <c r="AE50" s="469"/>
      <c r="AF50" s="469" t="str">
        <f ca="1">IF(AND('Mapa final'!$K$37="Media",'Mapa final'!$O$37="Mayor"),CONCATENATE("R",'Mapa final'!$A$37),"")</f>
        <v/>
      </c>
      <c r="AG50" s="469"/>
      <c r="AH50" s="469" t="str">
        <f ca="1">IF(AND('Mapa final'!$K$40="Media",'Mapa final'!$O$40="Mayor"),CONCATENATE("R",'Mapa final'!$A$40),"")</f>
        <v/>
      </c>
      <c r="AI50" s="469"/>
      <c r="AJ50" s="469" t="str">
        <f ca="1">IF(AND('Mapa final'!$K$43="Media",'Mapa final'!$O$43="Mayor"),CONCATENATE("R",'Mapa final'!$A$43),"")</f>
        <v/>
      </c>
      <c r="AK50" s="469"/>
      <c r="AL50" s="469" t="str">
        <f ca="1">IF(AND('Mapa final'!$K$46="Media",'Mapa final'!$O$46="Mayor"),CONCATENATE("R",'Mapa final'!$A$46),"")</f>
        <v/>
      </c>
      <c r="AM50" s="472"/>
      <c r="AN50" s="460" t="str">
        <f ca="1">IF(AND('Mapa final'!$K$34="Media",'Mapa final'!$O$34="Mayor"),CONCATENATE("R",'Mapa final'!$A$34),"")</f>
        <v/>
      </c>
      <c r="AO50" s="461"/>
      <c r="AP50" s="461" t="str">
        <f ca="1">IF(AND('Mapa final'!$K$37="Media",'Mapa final'!$O$37="Mayor"),CONCATENATE("R",'Mapa final'!$A$37),"")</f>
        <v/>
      </c>
      <c r="AQ50" s="461"/>
      <c r="AR50" s="461" t="str">
        <f ca="1">IF(AND('Mapa final'!$K$40="Media",'Mapa final'!$O$40="Mayor"),CONCATENATE("R",'Mapa final'!$A$40),"")</f>
        <v/>
      </c>
      <c r="AS50" s="461"/>
      <c r="AT50" s="461" t="str">
        <f ca="1">IF(AND('Mapa final'!$K$43="Media",'Mapa final'!$O$43="Mayor"),CONCATENATE("R",'Mapa final'!$A$43),"")</f>
        <v/>
      </c>
      <c r="AU50" s="461"/>
      <c r="AV50" s="461" t="str">
        <f ca="1">IF(AND('Mapa final'!$K$46="Media",'Mapa final'!$O$46="Mayor"),CONCATENATE("R",'Mapa final'!$A$46),"")</f>
        <v/>
      </c>
      <c r="AW50" s="497"/>
      <c r="AX50" s="489" t="str">
        <f ca="1">IF(AND('Mapa final'!$K$34="Media",'Mapa final'!$O$34="Catastrófico"),CONCATENATE("R",'Mapa final'!$A$34),"")</f>
        <v/>
      </c>
      <c r="AY50" s="487"/>
      <c r="AZ50" s="487" t="str">
        <f ca="1">IF(AND('Mapa final'!$K$37="Media",'Mapa final'!$O$37="Catastrófico"),CONCATENATE("R",'Mapa final'!$A$37),"")</f>
        <v/>
      </c>
      <c r="BA50" s="487"/>
      <c r="BB50" s="487" t="str">
        <f ca="1">IF(AND('Mapa final'!$K$40="Media",'Mapa final'!$O$40="Catastrófico"),CONCATENATE("R",'Mapa final'!$A$40),"")</f>
        <v/>
      </c>
      <c r="BC50" s="487"/>
      <c r="BD50" s="487" t="str">
        <f ca="1">IF(AND('Mapa final'!$K$43="Media",'Mapa final'!$O$43="Catastrófico"),CONCATENATE("R",'Mapa final'!$A$43),"")</f>
        <v/>
      </c>
      <c r="BE50" s="487"/>
      <c r="BF50" s="487" t="str">
        <f ca="1">IF(AND('Mapa final'!$K$46="Media",'Mapa final'!$O$46="Catastrófico"),CONCATENATE("R",'Mapa final'!$A$46),"")</f>
        <v/>
      </c>
      <c r="BG50" s="488"/>
      <c r="BH50" s="41"/>
      <c r="BI50" s="519"/>
      <c r="BJ50" s="520"/>
      <c r="BK50" s="520"/>
      <c r="BL50" s="520"/>
      <c r="BM50" s="520"/>
      <c r="BN50" s="52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459"/>
      <c r="C51" s="459"/>
      <c r="D51" s="311"/>
      <c r="E51" s="478"/>
      <c r="F51" s="479"/>
      <c r="G51" s="479"/>
      <c r="H51" s="479"/>
      <c r="I51" s="480"/>
      <c r="J51" s="468"/>
      <c r="K51" s="469"/>
      <c r="L51" s="469"/>
      <c r="M51" s="469"/>
      <c r="N51" s="469"/>
      <c r="O51" s="469"/>
      <c r="P51" s="469"/>
      <c r="Q51" s="469"/>
      <c r="R51" s="469"/>
      <c r="S51" s="472"/>
      <c r="T51" s="468"/>
      <c r="U51" s="469"/>
      <c r="V51" s="469"/>
      <c r="W51" s="469"/>
      <c r="X51" s="469"/>
      <c r="Y51" s="469"/>
      <c r="Z51" s="469"/>
      <c r="AA51" s="469"/>
      <c r="AB51" s="469"/>
      <c r="AC51" s="472"/>
      <c r="AD51" s="468"/>
      <c r="AE51" s="469"/>
      <c r="AF51" s="469"/>
      <c r="AG51" s="469"/>
      <c r="AH51" s="469"/>
      <c r="AI51" s="469"/>
      <c r="AJ51" s="469"/>
      <c r="AK51" s="469"/>
      <c r="AL51" s="469"/>
      <c r="AM51" s="472"/>
      <c r="AN51" s="460"/>
      <c r="AO51" s="461"/>
      <c r="AP51" s="461"/>
      <c r="AQ51" s="461"/>
      <c r="AR51" s="461"/>
      <c r="AS51" s="461"/>
      <c r="AT51" s="461"/>
      <c r="AU51" s="461"/>
      <c r="AV51" s="461"/>
      <c r="AW51" s="497"/>
      <c r="AX51" s="489"/>
      <c r="AY51" s="487"/>
      <c r="AZ51" s="487"/>
      <c r="BA51" s="487"/>
      <c r="BB51" s="487"/>
      <c r="BC51" s="487"/>
      <c r="BD51" s="487"/>
      <c r="BE51" s="487"/>
      <c r="BF51" s="487"/>
      <c r="BG51" s="488"/>
      <c r="BH51" s="41"/>
      <c r="BI51" s="519"/>
      <c r="BJ51" s="520"/>
      <c r="BK51" s="520"/>
      <c r="BL51" s="520"/>
      <c r="BM51" s="520"/>
      <c r="BN51" s="52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459"/>
      <c r="C52" s="459"/>
      <c r="D52" s="311"/>
      <c r="E52" s="478"/>
      <c r="F52" s="479"/>
      <c r="G52" s="479"/>
      <c r="H52" s="479"/>
      <c r="I52" s="480"/>
      <c r="J52" s="468" t="str">
        <f ca="1">IF(AND('Mapa final'!$K$49="Media",'Mapa final'!$O$49="Mayor"),CONCATENATE("R",'Mapa final'!$A$49),"")</f>
        <v/>
      </c>
      <c r="K52" s="469"/>
      <c r="L52" s="469" t="str">
        <f ca="1">IF(AND('Mapa final'!$K$52="Media",'Mapa final'!$O$52="Mayor"),CONCATENATE("R",'Mapa final'!$A$52),"")</f>
        <v/>
      </c>
      <c r="M52" s="469"/>
      <c r="N52" s="469" t="str">
        <f ca="1">IF(AND('Mapa final'!$K$55="Media",'Mapa final'!$O$55="Mayor"),CONCATENATE("R",'Mapa final'!$A$55),"")</f>
        <v>R17</v>
      </c>
      <c r="O52" s="469"/>
      <c r="P52" s="469" t="str">
        <f ca="1">IF(AND('Mapa final'!$K$58="Media",'Mapa final'!$O$58="Mayor"),CONCATENATE("R",'Mapa final'!$A$58),"")</f>
        <v/>
      </c>
      <c r="Q52" s="469"/>
      <c r="R52" s="469" t="str">
        <f ca="1">IF(AND('Mapa final'!$K$61="Media",'Mapa final'!$O$61="Mayor"),CONCATENATE("R",'Mapa final'!$A$61),"")</f>
        <v/>
      </c>
      <c r="S52" s="472"/>
      <c r="T52" s="468" t="str">
        <f ca="1">IF(AND('Mapa final'!$K$49="Media",'Mapa final'!$O$49="Mayor"),CONCATENATE("R",'Mapa final'!$A$49),"")</f>
        <v/>
      </c>
      <c r="U52" s="469"/>
      <c r="V52" s="469" t="str">
        <f ca="1">IF(AND('Mapa final'!$K$52="Media",'Mapa final'!$O$52="Mayor"),CONCATENATE("R",'Mapa final'!$A$52),"")</f>
        <v/>
      </c>
      <c r="W52" s="469"/>
      <c r="X52" s="469" t="str">
        <f ca="1">IF(AND('Mapa final'!$K$55="Media",'Mapa final'!$O$55="Mayor"),CONCATENATE("R",'Mapa final'!$A$55),"")</f>
        <v>R17</v>
      </c>
      <c r="Y52" s="469"/>
      <c r="Z52" s="469" t="str">
        <f ca="1">IF(AND('Mapa final'!$K$58="Media",'Mapa final'!$O$58="Mayor"),CONCATENATE("R",'Mapa final'!$A$58),"")</f>
        <v/>
      </c>
      <c r="AA52" s="469"/>
      <c r="AB52" s="469" t="str">
        <f ca="1">IF(AND('Mapa final'!$K$61="Media",'Mapa final'!$O$61="Mayor"),CONCATENATE("R",'Mapa final'!$A$61),"")</f>
        <v/>
      </c>
      <c r="AC52" s="472"/>
      <c r="AD52" s="468" t="str">
        <f ca="1">IF(AND('Mapa final'!$K$49="Media",'Mapa final'!$O$49="Mayor"),CONCATENATE("R",'Mapa final'!$A$49),"")</f>
        <v/>
      </c>
      <c r="AE52" s="469"/>
      <c r="AF52" s="469" t="str">
        <f ca="1">IF(AND('Mapa final'!$K$52="Media",'Mapa final'!$O$52="Mayor"),CONCATENATE("R",'Mapa final'!$A$52),"")</f>
        <v/>
      </c>
      <c r="AG52" s="469"/>
      <c r="AH52" s="469" t="str">
        <f ca="1">IF(AND('Mapa final'!$K$55="Media",'Mapa final'!$O$55="Mayor"),CONCATENATE("R",'Mapa final'!$A$55),"")</f>
        <v>R17</v>
      </c>
      <c r="AI52" s="469"/>
      <c r="AJ52" s="469" t="str">
        <f ca="1">IF(AND('Mapa final'!$K$58="Media",'Mapa final'!$O$58="Mayor"),CONCATENATE("R",'Mapa final'!$A$58),"")</f>
        <v/>
      </c>
      <c r="AK52" s="469"/>
      <c r="AL52" s="469" t="str">
        <f ca="1">IF(AND('Mapa final'!$K$61="Media",'Mapa final'!$O$61="Mayor"),CONCATENATE("R",'Mapa final'!$A$61),"")</f>
        <v/>
      </c>
      <c r="AM52" s="472"/>
      <c r="AN52" s="460" t="str">
        <f ca="1">IF(AND('Mapa final'!$K$49="Media",'Mapa final'!$O$49="Mayor"),CONCATENATE("R",'Mapa final'!$A$49),"")</f>
        <v/>
      </c>
      <c r="AO52" s="461"/>
      <c r="AP52" s="461" t="str">
        <f ca="1">IF(AND('Mapa final'!$K$52="Media",'Mapa final'!$O$52="Mayor"),CONCATENATE("R",'Mapa final'!$A$52),"")</f>
        <v/>
      </c>
      <c r="AQ52" s="461"/>
      <c r="AR52" s="461" t="str">
        <f ca="1">IF(AND('Mapa final'!$K$55="Media",'Mapa final'!$O$55="Mayor"),CONCATENATE("R",'Mapa final'!$A$55),"")</f>
        <v>R17</v>
      </c>
      <c r="AS52" s="461"/>
      <c r="AT52" s="461" t="str">
        <f ca="1">IF(AND('Mapa final'!$K$58="Media",'Mapa final'!$O$58="Mayor"),CONCATENATE("R",'Mapa final'!$A$58),"")</f>
        <v/>
      </c>
      <c r="AU52" s="461"/>
      <c r="AV52" s="461" t="str">
        <f ca="1">IF(AND('Mapa final'!$K$61="Media",'Mapa final'!$O$61="Mayor"),CONCATENATE("R",'Mapa final'!$A$61),"")</f>
        <v/>
      </c>
      <c r="AW52" s="497"/>
      <c r="AX52" s="489" t="str">
        <f ca="1">IF(AND('Mapa final'!$K$49="Media",'Mapa final'!$O$49="Catastrófico"),CONCATENATE("R",'Mapa final'!$A$49),"")</f>
        <v/>
      </c>
      <c r="AY52" s="487"/>
      <c r="AZ52" s="487" t="str">
        <f ca="1">IF(AND('Mapa final'!$K$52="Media",'Mapa final'!$O$52="Catastrófico"),CONCATENATE("R",'Mapa final'!$A$52),"")</f>
        <v/>
      </c>
      <c r="BA52" s="487"/>
      <c r="BB52" s="487" t="str">
        <f ca="1">IF(AND('Mapa final'!$K$55="Media",'Mapa final'!$O$55="Catastrófico"),CONCATENATE("R",'Mapa final'!$A$55),"")</f>
        <v/>
      </c>
      <c r="BC52" s="487"/>
      <c r="BD52" s="487" t="str">
        <f ca="1">IF(AND('Mapa final'!$K$58="Media",'Mapa final'!$O$58="Catastrófico"),CONCATENATE("R",'Mapa final'!$A$58),"")</f>
        <v/>
      </c>
      <c r="BE52" s="487"/>
      <c r="BF52" s="487" t="str">
        <f ca="1">IF(AND('Mapa final'!$K$61="Media",'Mapa final'!$O$61="Catastrófico"),CONCATENATE("R",'Mapa final'!$A$61),"")</f>
        <v/>
      </c>
      <c r="BG52" s="488"/>
      <c r="BH52" s="41"/>
      <c r="BI52" s="519"/>
      <c r="BJ52" s="520"/>
      <c r="BK52" s="520"/>
      <c r="BL52" s="520"/>
      <c r="BM52" s="520"/>
      <c r="BN52" s="52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459"/>
      <c r="C53" s="459"/>
      <c r="D53" s="311"/>
      <c r="E53" s="478"/>
      <c r="F53" s="479"/>
      <c r="G53" s="479"/>
      <c r="H53" s="479"/>
      <c r="I53" s="480"/>
      <c r="J53" s="468"/>
      <c r="K53" s="469"/>
      <c r="L53" s="469"/>
      <c r="M53" s="469"/>
      <c r="N53" s="469"/>
      <c r="O53" s="469"/>
      <c r="P53" s="469"/>
      <c r="Q53" s="469"/>
      <c r="R53" s="469"/>
      <c r="S53" s="472"/>
      <c r="T53" s="468"/>
      <c r="U53" s="469"/>
      <c r="V53" s="469"/>
      <c r="W53" s="469"/>
      <c r="X53" s="469"/>
      <c r="Y53" s="469"/>
      <c r="Z53" s="469"/>
      <c r="AA53" s="469"/>
      <c r="AB53" s="469"/>
      <c r="AC53" s="472"/>
      <c r="AD53" s="468"/>
      <c r="AE53" s="469"/>
      <c r="AF53" s="469"/>
      <c r="AG53" s="469"/>
      <c r="AH53" s="469"/>
      <c r="AI53" s="469"/>
      <c r="AJ53" s="469"/>
      <c r="AK53" s="469"/>
      <c r="AL53" s="469"/>
      <c r="AM53" s="472"/>
      <c r="AN53" s="460"/>
      <c r="AO53" s="461"/>
      <c r="AP53" s="461"/>
      <c r="AQ53" s="461"/>
      <c r="AR53" s="461"/>
      <c r="AS53" s="461"/>
      <c r="AT53" s="461"/>
      <c r="AU53" s="461"/>
      <c r="AV53" s="461"/>
      <c r="AW53" s="497"/>
      <c r="AX53" s="489"/>
      <c r="AY53" s="487"/>
      <c r="AZ53" s="487"/>
      <c r="BA53" s="487"/>
      <c r="BB53" s="487"/>
      <c r="BC53" s="487"/>
      <c r="BD53" s="487"/>
      <c r="BE53" s="487"/>
      <c r="BF53" s="487"/>
      <c r="BG53" s="488"/>
      <c r="BH53" s="41"/>
      <c r="BI53" s="522"/>
      <c r="BJ53" s="523"/>
      <c r="BK53" s="523"/>
      <c r="BL53" s="523"/>
      <c r="BM53" s="523"/>
      <c r="BN53" s="524"/>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459"/>
      <c r="C54" s="459"/>
      <c r="D54" s="311"/>
      <c r="E54" s="478"/>
      <c r="F54" s="479"/>
      <c r="G54" s="479"/>
      <c r="H54" s="479"/>
      <c r="I54" s="480"/>
      <c r="J54" s="468" t="str">
        <f ca="1">IF(AND('Mapa final'!$K$64="Media",'Mapa final'!$O$64="Mayor"),CONCATENATE("R",'Mapa final'!$A$64),"")</f>
        <v/>
      </c>
      <c r="K54" s="469"/>
      <c r="L54" s="469" t="str">
        <f ca="1">IF(AND('Mapa final'!$K$67="Media",'Mapa final'!$O$67="Mayor"),CONCATENATE("R",'Mapa final'!$A$67),"")</f>
        <v>R21</v>
      </c>
      <c r="M54" s="469"/>
      <c r="N54" s="469" t="str">
        <f ca="1">IF(AND('Mapa final'!$K$70="Media",'Mapa final'!$O$70="Mayor"),CONCATENATE("R",'Mapa final'!$A$70),"")</f>
        <v/>
      </c>
      <c r="O54" s="469"/>
      <c r="P54" s="469" t="str">
        <f ca="1">IF(AND('Mapa final'!$K$73="Media",'Mapa final'!$O$73="Mayor"),CONCATENATE("R",'Mapa final'!$A$73),"")</f>
        <v/>
      </c>
      <c r="Q54" s="469"/>
      <c r="R54" s="469" t="str">
        <f ca="1">IF(AND('Mapa final'!$K$76="Media",'Mapa final'!$O$76="Mayor"),CONCATENATE("R",'Mapa final'!$A$76),"")</f>
        <v/>
      </c>
      <c r="S54" s="472"/>
      <c r="T54" s="468" t="str">
        <f ca="1">IF(AND('Mapa final'!$K$64="Media",'Mapa final'!$O$64="Mayor"),CONCATENATE("R",'Mapa final'!$A$64),"")</f>
        <v/>
      </c>
      <c r="U54" s="469"/>
      <c r="V54" s="469" t="str">
        <f ca="1">IF(AND('Mapa final'!$K$67="Media",'Mapa final'!$O$67="Mayor"),CONCATENATE("R",'Mapa final'!$A$67),"")</f>
        <v>R21</v>
      </c>
      <c r="W54" s="469"/>
      <c r="X54" s="469" t="str">
        <f ca="1">IF(AND('Mapa final'!$K$70="Media",'Mapa final'!$O$70="Mayor"),CONCATENATE("R",'Mapa final'!$A$70),"")</f>
        <v/>
      </c>
      <c r="Y54" s="469"/>
      <c r="Z54" s="469" t="str">
        <f ca="1">IF(AND('Mapa final'!$K$73="Media",'Mapa final'!$O$73="Mayor"),CONCATENATE("R",'Mapa final'!$A$73),"")</f>
        <v/>
      </c>
      <c r="AA54" s="469"/>
      <c r="AB54" s="469" t="str">
        <f ca="1">IF(AND('Mapa final'!$K$76="Media",'Mapa final'!$O$76="Mayor"),CONCATENATE("R",'Mapa final'!$A$76),"")</f>
        <v/>
      </c>
      <c r="AC54" s="472"/>
      <c r="AD54" s="468" t="str">
        <f ca="1">IF(AND('Mapa final'!$K$64="Media",'Mapa final'!$O$64="Mayor"),CONCATENATE("R",'Mapa final'!$A$64),"")</f>
        <v/>
      </c>
      <c r="AE54" s="469"/>
      <c r="AF54" s="469" t="str">
        <f ca="1">IF(AND('Mapa final'!$K$67="Media",'Mapa final'!$O$67="Mayor"),CONCATENATE("R",'Mapa final'!$A$67),"")</f>
        <v>R21</v>
      </c>
      <c r="AG54" s="469"/>
      <c r="AH54" s="469" t="str">
        <f ca="1">IF(AND('Mapa final'!$K$70="Media",'Mapa final'!$O$70="Mayor"),CONCATENATE("R",'Mapa final'!$A$70),"")</f>
        <v/>
      </c>
      <c r="AI54" s="469"/>
      <c r="AJ54" s="469" t="str">
        <f ca="1">IF(AND('Mapa final'!$K$73="Media",'Mapa final'!$O$73="Mayor"),CONCATENATE("R",'Mapa final'!$A$73),"")</f>
        <v/>
      </c>
      <c r="AK54" s="469"/>
      <c r="AL54" s="469" t="str">
        <f ca="1">IF(AND('Mapa final'!$K$76="Media",'Mapa final'!$O$76="Mayor"),CONCATENATE("R",'Mapa final'!$A$76),"")</f>
        <v/>
      </c>
      <c r="AM54" s="472"/>
      <c r="AN54" s="460" t="str">
        <f ca="1">IF(AND('Mapa final'!$K$64="Media",'Mapa final'!$O$64="Mayor"),CONCATENATE("R",'Mapa final'!$A$64),"")</f>
        <v/>
      </c>
      <c r="AO54" s="461"/>
      <c r="AP54" s="461" t="str">
        <f ca="1">IF(AND('Mapa final'!$K$67="Media",'Mapa final'!$O$67="Mayor"),CONCATENATE("R",'Mapa final'!$A$67),"")</f>
        <v>R21</v>
      </c>
      <c r="AQ54" s="461"/>
      <c r="AR54" s="461" t="str">
        <f ca="1">IF(AND('Mapa final'!$K$70="Media",'Mapa final'!$O$70="Mayor"),CONCATENATE("R",'Mapa final'!$A$70),"")</f>
        <v/>
      </c>
      <c r="AS54" s="461"/>
      <c r="AT54" s="461" t="str">
        <f ca="1">IF(AND('Mapa final'!$K$73="Media",'Mapa final'!$O$73="Mayor"),CONCATENATE("R",'Mapa final'!$A$73),"")</f>
        <v/>
      </c>
      <c r="AU54" s="461"/>
      <c r="AV54" s="461" t="str">
        <f ca="1">IF(AND('Mapa final'!$K$76="Media",'Mapa final'!$O$76="Mayor"),CONCATENATE("R",'Mapa final'!$A$76),"")</f>
        <v/>
      </c>
      <c r="AW54" s="497"/>
      <c r="AX54" s="489" t="str">
        <f ca="1">IF(AND('Mapa final'!$K$64="Media",'Mapa final'!$O$64="Catastrófico"),CONCATENATE("R",'Mapa final'!$A$64),"")</f>
        <v/>
      </c>
      <c r="AY54" s="487"/>
      <c r="AZ54" s="487" t="str">
        <f ca="1">IF(AND('Mapa final'!$K$67="Media",'Mapa final'!$O$67="Catastrófico"),CONCATENATE("R",'Mapa final'!$A$67),"")</f>
        <v/>
      </c>
      <c r="BA54" s="487"/>
      <c r="BB54" s="487" t="str">
        <f ca="1">IF(AND('Mapa final'!$K$70="Media",'Mapa final'!$O$70="Catastrófico"),CONCATENATE("R",'Mapa final'!$A$70),"")</f>
        <v/>
      </c>
      <c r="BC54" s="487"/>
      <c r="BD54" s="487" t="str">
        <f ca="1">IF(AND('Mapa final'!$K$73="Media",'Mapa final'!$O$73="Catastrófico"),CONCATENATE("R",'Mapa final'!$A$73),"")</f>
        <v/>
      </c>
      <c r="BE54" s="487"/>
      <c r="BF54" s="487" t="str">
        <f ca="1">IF(AND('Mapa final'!$K$76="Media",'Mapa final'!$O$76="Catastrófico"),CONCATENATE("R",'Mapa final'!$A$76),"")</f>
        <v/>
      </c>
      <c r="BG54" s="488"/>
      <c r="BH54" s="41"/>
      <c r="BI54" s="525" t="s">
        <v>75</v>
      </c>
      <c r="BJ54" s="526"/>
      <c r="BK54" s="526"/>
      <c r="BL54" s="526"/>
      <c r="BM54" s="526"/>
      <c r="BN54" s="527"/>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459"/>
      <c r="C55" s="459"/>
      <c r="D55" s="311"/>
      <c r="E55" s="478"/>
      <c r="F55" s="479"/>
      <c r="G55" s="479"/>
      <c r="H55" s="479"/>
      <c r="I55" s="480"/>
      <c r="J55" s="468"/>
      <c r="K55" s="469"/>
      <c r="L55" s="469"/>
      <c r="M55" s="469"/>
      <c r="N55" s="469"/>
      <c r="O55" s="469"/>
      <c r="P55" s="469"/>
      <c r="Q55" s="469"/>
      <c r="R55" s="469"/>
      <c r="S55" s="472"/>
      <c r="T55" s="468"/>
      <c r="U55" s="469"/>
      <c r="V55" s="469"/>
      <c r="W55" s="469"/>
      <c r="X55" s="469"/>
      <c r="Y55" s="469"/>
      <c r="Z55" s="469"/>
      <c r="AA55" s="469"/>
      <c r="AB55" s="469"/>
      <c r="AC55" s="472"/>
      <c r="AD55" s="468"/>
      <c r="AE55" s="469"/>
      <c r="AF55" s="469"/>
      <c r="AG55" s="469"/>
      <c r="AH55" s="469"/>
      <c r="AI55" s="469"/>
      <c r="AJ55" s="469"/>
      <c r="AK55" s="469"/>
      <c r="AL55" s="469"/>
      <c r="AM55" s="472"/>
      <c r="AN55" s="460"/>
      <c r="AO55" s="461"/>
      <c r="AP55" s="461"/>
      <c r="AQ55" s="461"/>
      <c r="AR55" s="461"/>
      <c r="AS55" s="461"/>
      <c r="AT55" s="461"/>
      <c r="AU55" s="461"/>
      <c r="AV55" s="461"/>
      <c r="AW55" s="497"/>
      <c r="AX55" s="489"/>
      <c r="AY55" s="487"/>
      <c r="AZ55" s="487"/>
      <c r="BA55" s="487"/>
      <c r="BB55" s="487"/>
      <c r="BC55" s="487"/>
      <c r="BD55" s="487"/>
      <c r="BE55" s="487"/>
      <c r="BF55" s="487"/>
      <c r="BG55" s="488"/>
      <c r="BH55" s="41"/>
      <c r="BI55" s="528"/>
      <c r="BJ55" s="529"/>
      <c r="BK55" s="529"/>
      <c r="BL55" s="529"/>
      <c r="BM55" s="529"/>
      <c r="BN55" s="530"/>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459"/>
      <c r="C56" s="459"/>
      <c r="D56" s="311"/>
      <c r="E56" s="478"/>
      <c r="F56" s="479"/>
      <c r="G56" s="479"/>
      <c r="H56" s="479"/>
      <c r="I56" s="480"/>
      <c r="J56" s="468" t="str">
        <f ca="1">IF(AND('Mapa final'!$K$79="Media",'Mapa final'!$O$79="Mayor"),CONCATENATE("R",'Mapa final'!$A$79),"")</f>
        <v/>
      </c>
      <c r="K56" s="469"/>
      <c r="L56" s="469" t="str">
        <f ca="1">IF(AND('Mapa final'!$K$82="Media",'Mapa final'!$O$82="Mayor"),CONCATENATE("R",'Mapa final'!$A$82),"")</f>
        <v>R26</v>
      </c>
      <c r="M56" s="469"/>
      <c r="N56" s="469" t="str">
        <f ca="1">IF(AND('Mapa final'!$K$85="Media",'Mapa final'!$O$85="Mayor"),CONCATENATE("R",'Mapa final'!$A$85),"")</f>
        <v>R27</v>
      </c>
      <c r="O56" s="469"/>
      <c r="P56" s="469" t="str">
        <f ca="1">IF(AND('Mapa final'!$K$88="Media",'Mapa final'!$O$88="Mayor"),CONCATENATE("R",'Mapa final'!$A$88),"")</f>
        <v/>
      </c>
      <c r="Q56" s="469"/>
      <c r="R56" s="469" t="str">
        <f ca="1">IF(AND('Mapa final'!$K$91="Media",'Mapa final'!$O$91="Mayor"),CONCATENATE("R",'Mapa final'!$A$91),"")</f>
        <v/>
      </c>
      <c r="S56" s="472"/>
      <c r="T56" s="468" t="str">
        <f ca="1">IF(AND('Mapa final'!$K$79="Media",'Mapa final'!$O$79="Mayor"),CONCATENATE("R",'Mapa final'!$A$79),"")</f>
        <v/>
      </c>
      <c r="U56" s="469"/>
      <c r="V56" s="469" t="str">
        <f ca="1">IF(AND('Mapa final'!$K$82="Media",'Mapa final'!$O$82="Mayor"),CONCATENATE("R",'Mapa final'!$A$82),"")</f>
        <v>R26</v>
      </c>
      <c r="W56" s="469"/>
      <c r="X56" s="469" t="str">
        <f ca="1">IF(AND('Mapa final'!$K$85="Media",'Mapa final'!$O$85="Mayor"),CONCATENATE("R",'Mapa final'!$A$85),"")</f>
        <v>R27</v>
      </c>
      <c r="Y56" s="469"/>
      <c r="Z56" s="469" t="str">
        <f ca="1">IF(AND('Mapa final'!$K$88="Media",'Mapa final'!$O$88="Mayor"),CONCATENATE("R",'Mapa final'!$A$88),"")</f>
        <v/>
      </c>
      <c r="AA56" s="469"/>
      <c r="AB56" s="469" t="str">
        <f ca="1">IF(AND('Mapa final'!$K$91="Media",'Mapa final'!$O$91="Mayor"),CONCATENATE("R",'Mapa final'!$A$91),"")</f>
        <v/>
      </c>
      <c r="AC56" s="472"/>
      <c r="AD56" s="468" t="str">
        <f ca="1">IF(AND('Mapa final'!$K$79="Media",'Mapa final'!$O$79="Mayor"),CONCATENATE("R",'Mapa final'!$A$79),"")</f>
        <v/>
      </c>
      <c r="AE56" s="469"/>
      <c r="AF56" s="469" t="str">
        <f ca="1">IF(AND('Mapa final'!$K$82="Media",'Mapa final'!$O$82="Mayor"),CONCATENATE("R",'Mapa final'!$A$82),"")</f>
        <v>R26</v>
      </c>
      <c r="AG56" s="469"/>
      <c r="AH56" s="469" t="str">
        <f ca="1">IF(AND('Mapa final'!$K$85="Media",'Mapa final'!$O$85="Mayor"),CONCATENATE("R",'Mapa final'!$A$85),"")</f>
        <v>R27</v>
      </c>
      <c r="AI56" s="469"/>
      <c r="AJ56" s="469" t="str">
        <f ca="1">IF(AND('Mapa final'!$K$88="Media",'Mapa final'!$O$88="Mayor"),CONCATENATE("R",'Mapa final'!$A$88),"")</f>
        <v/>
      </c>
      <c r="AK56" s="469"/>
      <c r="AL56" s="469" t="str">
        <f ca="1">IF(AND('Mapa final'!$K$91="Media",'Mapa final'!$O$91="Mayor"),CONCATENATE("R",'Mapa final'!$A$91),"")</f>
        <v/>
      </c>
      <c r="AM56" s="472"/>
      <c r="AN56" s="460" t="str">
        <f ca="1">IF(AND('Mapa final'!$K$79="Media",'Mapa final'!$O$79="Mayor"),CONCATENATE("R",'Mapa final'!$A$79),"")</f>
        <v/>
      </c>
      <c r="AO56" s="461"/>
      <c r="AP56" s="461" t="str">
        <f ca="1">IF(AND('Mapa final'!$K$82="Media",'Mapa final'!$O$82="Mayor"),CONCATENATE("R",'Mapa final'!$A$82),"")</f>
        <v>R26</v>
      </c>
      <c r="AQ56" s="461"/>
      <c r="AR56" s="461" t="str">
        <f ca="1">IF(AND('Mapa final'!$K$85="Media",'Mapa final'!$O$85="Mayor"),CONCATENATE("R",'Mapa final'!$A$85),"")</f>
        <v>R27</v>
      </c>
      <c r="AS56" s="461"/>
      <c r="AT56" s="461" t="str">
        <f ca="1">IF(AND('Mapa final'!$K$88="Media",'Mapa final'!$O$88="Mayor"),CONCATENATE("R",'Mapa final'!$A$88),"")</f>
        <v/>
      </c>
      <c r="AU56" s="461"/>
      <c r="AV56" s="461" t="str">
        <f ca="1">IF(AND('Mapa final'!$K$91="Media",'Mapa final'!$O$91="Mayor"),CONCATENATE("R",'Mapa final'!$A$91),"")</f>
        <v/>
      </c>
      <c r="AW56" s="497"/>
      <c r="AX56" s="489" t="str">
        <f ca="1">IF(AND('Mapa final'!$K$79="Media",'Mapa final'!$O$79="Catastrófico"),CONCATENATE("R",'Mapa final'!$A$79),"")</f>
        <v/>
      </c>
      <c r="AY56" s="487"/>
      <c r="AZ56" s="487" t="str">
        <f ca="1">IF(AND('Mapa final'!$K$82="Media",'Mapa final'!$O$82="Catastrófico"),CONCATENATE("R",'Mapa final'!$A$82),"")</f>
        <v/>
      </c>
      <c r="BA56" s="487"/>
      <c r="BB56" s="487" t="str">
        <f ca="1">IF(AND('Mapa final'!$K$85="Media",'Mapa final'!$O$85="Catastrófico"),CONCATENATE("R",'Mapa final'!$A$85),"")</f>
        <v/>
      </c>
      <c r="BC56" s="487"/>
      <c r="BD56" s="487" t="str">
        <f ca="1">IF(AND('Mapa final'!$K$88="Media",'Mapa final'!$O$88="Catastrófico"),CONCATENATE("R",'Mapa final'!$A$88),"")</f>
        <v/>
      </c>
      <c r="BE56" s="487"/>
      <c r="BF56" s="487" t="str">
        <f ca="1">IF(AND('Mapa final'!$K$91="Media",'Mapa final'!$O$91="Catastrófico"),CONCATENATE("R",'Mapa final'!$A$91),"")</f>
        <v/>
      </c>
      <c r="BG56" s="488"/>
      <c r="BH56" s="41"/>
      <c r="BI56" s="528"/>
      <c r="BJ56" s="529"/>
      <c r="BK56" s="529"/>
      <c r="BL56" s="529"/>
      <c r="BM56" s="529"/>
      <c r="BN56" s="530"/>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459"/>
      <c r="C57" s="459"/>
      <c r="D57" s="311"/>
      <c r="E57" s="478"/>
      <c r="F57" s="479"/>
      <c r="G57" s="479"/>
      <c r="H57" s="479"/>
      <c r="I57" s="480"/>
      <c r="J57" s="468"/>
      <c r="K57" s="469"/>
      <c r="L57" s="469"/>
      <c r="M57" s="469"/>
      <c r="N57" s="469"/>
      <c r="O57" s="469"/>
      <c r="P57" s="469"/>
      <c r="Q57" s="469"/>
      <c r="R57" s="469"/>
      <c r="S57" s="472"/>
      <c r="T57" s="468"/>
      <c r="U57" s="469"/>
      <c r="V57" s="469"/>
      <c r="W57" s="469"/>
      <c r="X57" s="469"/>
      <c r="Y57" s="469"/>
      <c r="Z57" s="469"/>
      <c r="AA57" s="469"/>
      <c r="AB57" s="469"/>
      <c r="AC57" s="472"/>
      <c r="AD57" s="468"/>
      <c r="AE57" s="469"/>
      <c r="AF57" s="469"/>
      <c r="AG57" s="469"/>
      <c r="AH57" s="469"/>
      <c r="AI57" s="469"/>
      <c r="AJ57" s="469"/>
      <c r="AK57" s="469"/>
      <c r="AL57" s="469"/>
      <c r="AM57" s="472"/>
      <c r="AN57" s="460"/>
      <c r="AO57" s="461"/>
      <c r="AP57" s="461"/>
      <c r="AQ57" s="461"/>
      <c r="AR57" s="461"/>
      <c r="AS57" s="461"/>
      <c r="AT57" s="461"/>
      <c r="AU57" s="461"/>
      <c r="AV57" s="461"/>
      <c r="AW57" s="497"/>
      <c r="AX57" s="489"/>
      <c r="AY57" s="487"/>
      <c r="AZ57" s="487"/>
      <c r="BA57" s="487"/>
      <c r="BB57" s="487"/>
      <c r="BC57" s="487"/>
      <c r="BD57" s="487"/>
      <c r="BE57" s="487"/>
      <c r="BF57" s="487"/>
      <c r="BG57" s="488"/>
      <c r="BH57" s="41"/>
      <c r="BI57" s="528"/>
      <c r="BJ57" s="529"/>
      <c r="BK57" s="529"/>
      <c r="BL57" s="529"/>
      <c r="BM57" s="529"/>
      <c r="BN57" s="530"/>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459"/>
      <c r="C58" s="459"/>
      <c r="D58" s="311"/>
      <c r="E58" s="478"/>
      <c r="F58" s="479"/>
      <c r="G58" s="479"/>
      <c r="H58" s="479"/>
      <c r="I58" s="480"/>
      <c r="J58" s="468" t="str">
        <f>IF(AND('Mapa final'!$K$94="Media",'Mapa final'!$O$94="Mayor"),CONCATENATE("R",'Mapa final'!$A$94),"")</f>
        <v/>
      </c>
      <c r="K58" s="469"/>
      <c r="L58" s="469" t="str">
        <f ca="1">IF(AND('Mapa final'!$K$97="Media",'Mapa final'!$O$97="Mayor"),CONCATENATE("R",'Mapa final'!$A$97),"")</f>
        <v/>
      </c>
      <c r="M58" s="469"/>
      <c r="N58" s="469" t="str">
        <f ca="1">IF(AND('Mapa final'!$K$100="Media",'Mapa final'!$O$100="Mayor"),CONCATENATE("R",'Mapa final'!$A$100),"")</f>
        <v/>
      </c>
      <c r="O58" s="469"/>
      <c r="P58" s="469" t="str">
        <f ca="1">IF(AND('Mapa final'!$K$103="Media",'Mapa final'!$O$103="Mayor"),CONCATENATE("R",'Mapa final'!$A$103),"")</f>
        <v>R33</v>
      </c>
      <c r="Q58" s="469"/>
      <c r="R58" s="469" t="str">
        <f ca="1">IF(AND('Mapa final'!$K$106="Media",'Mapa final'!$O$106="Mayor"),CONCATENATE("R",'Mapa final'!$A$106),"")</f>
        <v/>
      </c>
      <c r="S58" s="472"/>
      <c r="T58" s="468" t="str">
        <f>IF(AND('Mapa final'!$K$94="Media",'Mapa final'!$O$94="Mayor"),CONCATENATE("R",'Mapa final'!$A$94),"")</f>
        <v/>
      </c>
      <c r="U58" s="469"/>
      <c r="V58" s="469" t="str">
        <f ca="1">IF(AND('Mapa final'!$K$97="Media",'Mapa final'!$O$97="Mayor"),CONCATENATE("R",'Mapa final'!$A$97),"")</f>
        <v/>
      </c>
      <c r="W58" s="469"/>
      <c r="X58" s="469" t="str">
        <f ca="1">IF(AND('Mapa final'!$K$100="Media",'Mapa final'!$O$100="Mayor"),CONCATENATE("R",'Mapa final'!$A$100),"")</f>
        <v/>
      </c>
      <c r="Y58" s="469"/>
      <c r="Z58" s="469" t="str">
        <f ca="1">IF(AND('Mapa final'!$K$103="Media",'Mapa final'!$O$103="Mayor"),CONCATENATE("R",'Mapa final'!$A$103),"")</f>
        <v>R33</v>
      </c>
      <c r="AA58" s="469"/>
      <c r="AB58" s="469" t="str">
        <f ca="1">IF(AND('Mapa final'!$K$106="Media",'Mapa final'!$O$106="Mayor"),CONCATENATE("R",'Mapa final'!$A$106),"")</f>
        <v/>
      </c>
      <c r="AC58" s="472"/>
      <c r="AD58" s="468" t="str">
        <f>IF(AND('Mapa final'!$K$94="Media",'Mapa final'!$O$94="Mayor"),CONCATENATE("R",'Mapa final'!$A$94),"")</f>
        <v/>
      </c>
      <c r="AE58" s="469"/>
      <c r="AF58" s="469" t="str">
        <f ca="1">IF(AND('Mapa final'!$K$97="Media",'Mapa final'!$O$97="Mayor"),CONCATENATE("R",'Mapa final'!$A$97),"")</f>
        <v/>
      </c>
      <c r="AG58" s="469"/>
      <c r="AH58" s="469" t="str">
        <f ca="1">IF(AND('Mapa final'!$K$100="Media",'Mapa final'!$O$100="Mayor"),CONCATENATE("R",'Mapa final'!$A$100),"")</f>
        <v/>
      </c>
      <c r="AI58" s="469"/>
      <c r="AJ58" s="469" t="str">
        <f ca="1">IF(AND('Mapa final'!$K$103="Media",'Mapa final'!$O$103="Mayor"),CONCATENATE("R",'Mapa final'!$A$103),"")</f>
        <v>R33</v>
      </c>
      <c r="AK58" s="469"/>
      <c r="AL58" s="469" t="str">
        <f ca="1">IF(AND('Mapa final'!$K$106="Media",'Mapa final'!$O$106="Mayor"),CONCATENATE("R",'Mapa final'!$A$106),"")</f>
        <v/>
      </c>
      <c r="AM58" s="472"/>
      <c r="AN58" s="460" t="str">
        <f>IF(AND('Mapa final'!$K$94="Media",'Mapa final'!$O$94="Mayor"),CONCATENATE("R",'Mapa final'!$A$94),"")</f>
        <v/>
      </c>
      <c r="AO58" s="461"/>
      <c r="AP58" s="461" t="str">
        <f ca="1">IF(AND('Mapa final'!$K$97="Media",'Mapa final'!$O$97="Mayor"),CONCATENATE("R",'Mapa final'!$A$97),"")</f>
        <v/>
      </c>
      <c r="AQ58" s="461"/>
      <c r="AR58" s="461" t="str">
        <f ca="1">IF(AND('Mapa final'!$K$100="Media",'Mapa final'!$O$100="Mayor"),CONCATENATE("R",'Mapa final'!$A$100),"")</f>
        <v/>
      </c>
      <c r="AS58" s="461"/>
      <c r="AT58" s="461" t="str">
        <f ca="1">IF(AND('Mapa final'!$K$103="Media",'Mapa final'!$O$103="Mayor"),CONCATENATE("R",'Mapa final'!$A$103),"")</f>
        <v>R33</v>
      </c>
      <c r="AU58" s="461"/>
      <c r="AV58" s="461" t="str">
        <f ca="1">IF(AND('Mapa final'!$K$106="Media",'Mapa final'!$O$106="Mayor"),CONCATENATE("R",'Mapa final'!$A$106),"")</f>
        <v/>
      </c>
      <c r="AW58" s="497"/>
      <c r="AX58" s="489" t="str">
        <f>IF(AND('Mapa final'!$K$94="Media",'Mapa final'!$O$94="Catastrófico"),CONCATENATE("R",'Mapa final'!$A$94),"")</f>
        <v/>
      </c>
      <c r="AY58" s="487"/>
      <c r="AZ58" s="487" t="str">
        <f ca="1">IF(AND('Mapa final'!$K$97="Media",'Mapa final'!$O$97="Catastrófico"),CONCATENATE("R",'Mapa final'!$A$97),"")</f>
        <v/>
      </c>
      <c r="BA58" s="487"/>
      <c r="BB58" s="487" t="str">
        <f ca="1">IF(AND('Mapa final'!$K$100="Media",'Mapa final'!$O$100="Catastrófico"),CONCATENATE("R",'Mapa final'!$A$100),"")</f>
        <v/>
      </c>
      <c r="BC58" s="487"/>
      <c r="BD58" s="487" t="str">
        <f ca="1">IF(AND('Mapa final'!$K$103="Media",'Mapa final'!$O$103="Catastrófico"),CONCATENATE("R",'Mapa final'!$A$103),"")</f>
        <v/>
      </c>
      <c r="BE58" s="487"/>
      <c r="BF58" s="487" t="str">
        <f ca="1">IF(AND('Mapa final'!$K$106="Media",'Mapa final'!$O$106="Catastrófico"),CONCATENATE("R",'Mapa final'!$A$106),"")</f>
        <v/>
      </c>
      <c r="BG58" s="488"/>
      <c r="BH58" s="41"/>
      <c r="BI58" s="528"/>
      <c r="BJ58" s="529"/>
      <c r="BK58" s="529"/>
      <c r="BL58" s="529"/>
      <c r="BM58" s="529"/>
      <c r="BN58" s="530"/>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459"/>
      <c r="C59" s="459"/>
      <c r="D59" s="311"/>
      <c r="E59" s="478"/>
      <c r="F59" s="479"/>
      <c r="G59" s="479"/>
      <c r="H59" s="479"/>
      <c r="I59" s="480"/>
      <c r="J59" s="468"/>
      <c r="K59" s="469"/>
      <c r="L59" s="469"/>
      <c r="M59" s="469"/>
      <c r="N59" s="469"/>
      <c r="O59" s="469"/>
      <c r="P59" s="469"/>
      <c r="Q59" s="469"/>
      <c r="R59" s="469"/>
      <c r="S59" s="472"/>
      <c r="T59" s="468"/>
      <c r="U59" s="469"/>
      <c r="V59" s="469"/>
      <c r="W59" s="469"/>
      <c r="X59" s="469"/>
      <c r="Y59" s="469"/>
      <c r="Z59" s="469"/>
      <c r="AA59" s="469"/>
      <c r="AB59" s="469"/>
      <c r="AC59" s="472"/>
      <c r="AD59" s="468"/>
      <c r="AE59" s="469"/>
      <c r="AF59" s="469"/>
      <c r="AG59" s="469"/>
      <c r="AH59" s="469"/>
      <c r="AI59" s="469"/>
      <c r="AJ59" s="469"/>
      <c r="AK59" s="469"/>
      <c r="AL59" s="469"/>
      <c r="AM59" s="472"/>
      <c r="AN59" s="460"/>
      <c r="AO59" s="461"/>
      <c r="AP59" s="461"/>
      <c r="AQ59" s="461"/>
      <c r="AR59" s="461"/>
      <c r="AS59" s="461"/>
      <c r="AT59" s="461"/>
      <c r="AU59" s="461"/>
      <c r="AV59" s="461"/>
      <c r="AW59" s="497"/>
      <c r="AX59" s="489"/>
      <c r="AY59" s="487"/>
      <c r="AZ59" s="487"/>
      <c r="BA59" s="487"/>
      <c r="BB59" s="487"/>
      <c r="BC59" s="487"/>
      <c r="BD59" s="487"/>
      <c r="BE59" s="487"/>
      <c r="BF59" s="487"/>
      <c r="BG59" s="488"/>
      <c r="BH59" s="41"/>
      <c r="BI59" s="528"/>
      <c r="BJ59" s="529"/>
      <c r="BK59" s="529"/>
      <c r="BL59" s="529"/>
      <c r="BM59" s="529"/>
      <c r="BN59" s="530"/>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459"/>
      <c r="C60" s="459"/>
      <c r="D60" s="311"/>
      <c r="E60" s="478"/>
      <c r="F60" s="479"/>
      <c r="G60" s="479"/>
      <c r="H60" s="479"/>
      <c r="I60" s="480"/>
      <c r="J60" s="468" t="str">
        <f ca="1">IF(AND('Mapa final'!$K$109="Media",'Mapa final'!$O$109="Mayor"),CONCATENATE("R",'Mapa final'!$A$109),"")</f>
        <v/>
      </c>
      <c r="K60" s="469"/>
      <c r="L60" s="469" t="str">
        <f ca="1">IF(AND('Mapa final'!$K$112="Media",'Mapa final'!$O$112="Mayor"),CONCATENATE("R",'Mapa final'!$A$112),"")</f>
        <v/>
      </c>
      <c r="M60" s="469"/>
      <c r="N60" s="469" t="str">
        <f ca="1">IF(AND('Mapa final'!$K$115="Media",'Mapa final'!$O$115="Mayor"),CONCATENATE("R",'Mapa final'!$A$115),"")</f>
        <v/>
      </c>
      <c r="O60" s="469"/>
      <c r="P60" s="469" t="str">
        <f ca="1">IF(AND('Mapa final'!$K$118="Media",'Mapa final'!$O$118="Mayor"),CONCATENATE("R",'Mapa final'!$A$118),"")</f>
        <v/>
      </c>
      <c r="Q60" s="469"/>
      <c r="R60" s="469" t="str">
        <f ca="1">IF(AND('Mapa final'!$K$121="Media",'Mapa final'!$O$121="Mayor"),CONCATENATE("R",'Mapa final'!$A$121),"")</f>
        <v/>
      </c>
      <c r="S60" s="472"/>
      <c r="T60" s="468" t="str">
        <f ca="1">IF(AND('Mapa final'!$K$109="Media",'Mapa final'!$O$109="Mayor"),CONCATENATE("R",'Mapa final'!$A$109),"")</f>
        <v/>
      </c>
      <c r="U60" s="469"/>
      <c r="V60" s="469" t="str">
        <f ca="1">IF(AND('Mapa final'!$K$112="Media",'Mapa final'!$O$112="Mayor"),CONCATENATE("R",'Mapa final'!$A$112),"")</f>
        <v/>
      </c>
      <c r="W60" s="469"/>
      <c r="X60" s="469" t="str">
        <f ca="1">IF(AND('Mapa final'!$K$115="Media",'Mapa final'!$O$115="Mayor"),CONCATENATE("R",'Mapa final'!$A$115),"")</f>
        <v/>
      </c>
      <c r="Y60" s="469"/>
      <c r="Z60" s="469" t="str">
        <f ca="1">IF(AND('Mapa final'!$K$118="Media",'Mapa final'!$O$118="Mayor"),CONCATENATE("R",'Mapa final'!$A$118),"")</f>
        <v/>
      </c>
      <c r="AA60" s="469"/>
      <c r="AB60" s="469" t="str">
        <f ca="1">IF(AND('Mapa final'!$K$121="Media",'Mapa final'!$O$121="Mayor"),CONCATENATE("R",'Mapa final'!$A$121),"")</f>
        <v/>
      </c>
      <c r="AC60" s="472"/>
      <c r="AD60" s="468" t="str">
        <f ca="1">IF(AND('Mapa final'!$K$109="Media",'Mapa final'!$O$109="Mayor"),CONCATENATE("R",'Mapa final'!$A$109),"")</f>
        <v/>
      </c>
      <c r="AE60" s="469"/>
      <c r="AF60" s="469" t="str">
        <f ca="1">IF(AND('Mapa final'!$K$112="Media",'Mapa final'!$O$112="Mayor"),CONCATENATE("R",'Mapa final'!$A$112),"")</f>
        <v/>
      </c>
      <c r="AG60" s="469"/>
      <c r="AH60" s="469" t="str">
        <f ca="1">IF(AND('Mapa final'!$K$115="Media",'Mapa final'!$O$115="Mayor"),CONCATENATE("R",'Mapa final'!$A$115),"")</f>
        <v/>
      </c>
      <c r="AI60" s="469"/>
      <c r="AJ60" s="469" t="str">
        <f ca="1">IF(AND('Mapa final'!$K$118="Media",'Mapa final'!$O$118="Mayor"),CONCATENATE("R",'Mapa final'!$A$118),"")</f>
        <v/>
      </c>
      <c r="AK60" s="469"/>
      <c r="AL60" s="469" t="str">
        <f ca="1">IF(AND('Mapa final'!$K$121="Media",'Mapa final'!$O$121="Mayor"),CONCATENATE("R",'Mapa final'!$A$121),"")</f>
        <v/>
      </c>
      <c r="AM60" s="472"/>
      <c r="AN60" s="460" t="str">
        <f ca="1">IF(AND('Mapa final'!$K$109="Media",'Mapa final'!$O$109="Mayor"),CONCATENATE("R",'Mapa final'!$A$109),"")</f>
        <v/>
      </c>
      <c r="AO60" s="461"/>
      <c r="AP60" s="461" t="str">
        <f ca="1">IF(AND('Mapa final'!$K$112="Media",'Mapa final'!$O$112="Mayor"),CONCATENATE("R",'Mapa final'!$A$112),"")</f>
        <v/>
      </c>
      <c r="AQ60" s="461"/>
      <c r="AR60" s="461" t="str">
        <f ca="1">IF(AND('Mapa final'!$K$115="Media",'Mapa final'!$O$115="Mayor"),CONCATENATE("R",'Mapa final'!$A$115),"")</f>
        <v/>
      </c>
      <c r="AS60" s="461"/>
      <c r="AT60" s="461" t="str">
        <f ca="1">IF(AND('Mapa final'!$K$118="Media",'Mapa final'!$O$118="Mayor"),CONCATENATE("R",'Mapa final'!$A$118),"")</f>
        <v/>
      </c>
      <c r="AU60" s="461"/>
      <c r="AV60" s="461" t="str">
        <f ca="1">IF(AND('Mapa final'!$K$121="Media",'Mapa final'!$O$121="Mayor"),CONCATENATE("R",'Mapa final'!$A$121),"")</f>
        <v/>
      </c>
      <c r="AW60" s="497"/>
      <c r="AX60" s="489" t="str">
        <f ca="1">IF(AND('Mapa final'!$K$109="Media",'Mapa final'!$O$109="Catastrófico"),CONCATENATE("R",'Mapa final'!$A$109),"")</f>
        <v/>
      </c>
      <c r="AY60" s="487"/>
      <c r="AZ60" s="487" t="str">
        <f ca="1">IF(AND('Mapa final'!$K$112="Media",'Mapa final'!$O$112="Catastrófico"),CONCATENATE("R",'Mapa final'!$A$112),"")</f>
        <v/>
      </c>
      <c r="BA60" s="487"/>
      <c r="BB60" s="487" t="str">
        <f ca="1">IF(AND('Mapa final'!$K$115="Media",'Mapa final'!$O$115="Catastrófico"),CONCATENATE("R",'Mapa final'!$A$115),"")</f>
        <v/>
      </c>
      <c r="BC60" s="487"/>
      <c r="BD60" s="487" t="str">
        <f ca="1">IF(AND('Mapa final'!$K$118="Media",'Mapa final'!$O$118="Catastrófico"),CONCATENATE("R",'Mapa final'!$A$118),"")</f>
        <v/>
      </c>
      <c r="BE60" s="487"/>
      <c r="BF60" s="487" t="str">
        <f ca="1">IF(AND('Mapa final'!$K$121="Media",'Mapa final'!$O$121="Catastrófico"),CONCATENATE("R",'Mapa final'!$A$121),"")</f>
        <v/>
      </c>
      <c r="BG60" s="488"/>
      <c r="BH60" s="41"/>
      <c r="BI60" s="528"/>
      <c r="BJ60" s="529"/>
      <c r="BK60" s="529"/>
      <c r="BL60" s="529"/>
      <c r="BM60" s="529"/>
      <c r="BN60" s="530"/>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459"/>
      <c r="C61" s="459"/>
      <c r="D61" s="311"/>
      <c r="E61" s="478"/>
      <c r="F61" s="479"/>
      <c r="G61" s="479"/>
      <c r="H61" s="479"/>
      <c r="I61" s="480"/>
      <c r="J61" s="468"/>
      <c r="K61" s="469"/>
      <c r="L61" s="469"/>
      <c r="M61" s="469"/>
      <c r="N61" s="469"/>
      <c r="O61" s="469"/>
      <c r="P61" s="469"/>
      <c r="Q61" s="469"/>
      <c r="R61" s="469"/>
      <c r="S61" s="472"/>
      <c r="T61" s="468"/>
      <c r="U61" s="469"/>
      <c r="V61" s="469"/>
      <c r="W61" s="469"/>
      <c r="X61" s="469"/>
      <c r="Y61" s="469"/>
      <c r="Z61" s="469"/>
      <c r="AA61" s="469"/>
      <c r="AB61" s="469"/>
      <c r="AC61" s="472"/>
      <c r="AD61" s="468"/>
      <c r="AE61" s="469"/>
      <c r="AF61" s="469"/>
      <c r="AG61" s="469"/>
      <c r="AH61" s="469"/>
      <c r="AI61" s="469"/>
      <c r="AJ61" s="469"/>
      <c r="AK61" s="469"/>
      <c r="AL61" s="469"/>
      <c r="AM61" s="472"/>
      <c r="AN61" s="460"/>
      <c r="AO61" s="461"/>
      <c r="AP61" s="461"/>
      <c r="AQ61" s="461"/>
      <c r="AR61" s="461"/>
      <c r="AS61" s="461"/>
      <c r="AT61" s="461"/>
      <c r="AU61" s="461"/>
      <c r="AV61" s="461"/>
      <c r="AW61" s="497"/>
      <c r="AX61" s="489"/>
      <c r="AY61" s="487"/>
      <c r="AZ61" s="487"/>
      <c r="BA61" s="487"/>
      <c r="BB61" s="487"/>
      <c r="BC61" s="487"/>
      <c r="BD61" s="487"/>
      <c r="BE61" s="487"/>
      <c r="BF61" s="487"/>
      <c r="BG61" s="488"/>
      <c r="BH61" s="41"/>
      <c r="BI61" s="528"/>
      <c r="BJ61" s="529"/>
      <c r="BK61" s="529"/>
      <c r="BL61" s="529"/>
      <c r="BM61" s="529"/>
      <c r="BN61" s="530"/>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459"/>
      <c r="C62" s="459"/>
      <c r="D62" s="311"/>
      <c r="E62" s="478"/>
      <c r="F62" s="479"/>
      <c r="G62" s="479"/>
      <c r="H62" s="479"/>
      <c r="I62" s="480"/>
      <c r="J62" s="468" t="str">
        <f ca="1">IF(AND('Mapa final'!$K$124="Media",'Mapa final'!$O$124="Mayor"),CONCATENATE("R",'Mapa final'!$A$124),"")</f>
        <v>R40</v>
      </c>
      <c r="K62" s="469"/>
      <c r="L62" s="469" t="str">
        <f ca="1">IF(AND('Mapa final'!$K$127="Media",'Mapa final'!$O$127="Mayor"),CONCATENATE("R",'Mapa final'!$A$127),"")</f>
        <v/>
      </c>
      <c r="M62" s="469"/>
      <c r="N62" s="469" t="str">
        <f ca="1">IF(AND('Mapa final'!$K$130="Media",'Mapa final'!$O$130="Mayor"),CONCATENATE("R",'Mapa final'!$A$130),"")</f>
        <v>R42</v>
      </c>
      <c r="O62" s="469"/>
      <c r="P62" s="469" t="str">
        <f ca="1">IF(AND('Mapa final'!$K$133="Media",'Mapa final'!$O$133="Mayor"),CONCATENATE("R",'Mapa final'!$A$133),"")</f>
        <v/>
      </c>
      <c r="Q62" s="469"/>
      <c r="R62" s="469" t="str">
        <f ca="1">IF(AND('Mapa final'!$K$136="Media",'Mapa final'!$O$136="Mayor"),CONCATENATE("R",'Mapa final'!$A$136),"")</f>
        <v/>
      </c>
      <c r="S62" s="472"/>
      <c r="T62" s="468" t="str">
        <f ca="1">IF(AND('Mapa final'!$K$124="Media",'Mapa final'!$O$124="Mayor"),CONCATENATE("R",'Mapa final'!$A$124),"")</f>
        <v>R40</v>
      </c>
      <c r="U62" s="469"/>
      <c r="V62" s="469" t="str">
        <f ca="1">IF(AND('Mapa final'!$K$127="Media",'Mapa final'!$O$127="Mayor"),CONCATENATE("R",'Mapa final'!$A$127),"")</f>
        <v/>
      </c>
      <c r="W62" s="469"/>
      <c r="X62" s="469" t="str">
        <f ca="1">IF(AND('Mapa final'!$K$130="Media",'Mapa final'!$O$130="Mayor"),CONCATENATE("R",'Mapa final'!$A$130),"")</f>
        <v>R42</v>
      </c>
      <c r="Y62" s="469"/>
      <c r="Z62" s="469" t="str">
        <f ca="1">IF(AND('Mapa final'!$K$133="Media",'Mapa final'!$O$133="Mayor"),CONCATENATE("R",'Mapa final'!$A$133),"")</f>
        <v/>
      </c>
      <c r="AA62" s="469"/>
      <c r="AB62" s="469" t="str">
        <f ca="1">IF(AND('Mapa final'!$K$136="Media",'Mapa final'!$O$136="Mayor"),CONCATENATE("R",'Mapa final'!$A$136),"")</f>
        <v/>
      </c>
      <c r="AC62" s="472"/>
      <c r="AD62" s="468" t="str">
        <f ca="1">IF(AND('Mapa final'!$K$124="Media",'Mapa final'!$O$124="Mayor"),CONCATENATE("R",'Mapa final'!$A$124),"")</f>
        <v>R40</v>
      </c>
      <c r="AE62" s="469"/>
      <c r="AF62" s="469" t="str">
        <f ca="1">IF(AND('Mapa final'!$K$127="Media",'Mapa final'!$O$127="Mayor"),CONCATENATE("R",'Mapa final'!$A$127),"")</f>
        <v/>
      </c>
      <c r="AG62" s="469"/>
      <c r="AH62" s="469" t="str">
        <f ca="1">IF(AND('Mapa final'!$K$130="Media",'Mapa final'!$O$130="Mayor"),CONCATENATE("R",'Mapa final'!$A$130),"")</f>
        <v>R42</v>
      </c>
      <c r="AI62" s="469"/>
      <c r="AJ62" s="469" t="str">
        <f ca="1">IF(AND('Mapa final'!$K$133="Media",'Mapa final'!$O$133="Mayor"),CONCATENATE("R",'Mapa final'!$A$133),"")</f>
        <v/>
      </c>
      <c r="AK62" s="469"/>
      <c r="AL62" s="469" t="str">
        <f ca="1">IF(AND('Mapa final'!$K$136="Media",'Mapa final'!$O$136="Mayor"),CONCATENATE("R",'Mapa final'!$A$136),"")</f>
        <v/>
      </c>
      <c r="AM62" s="472"/>
      <c r="AN62" s="460" t="str">
        <f ca="1">IF(AND('Mapa final'!$K$124="Media",'Mapa final'!$O$124="Mayor"),CONCATENATE("R",'Mapa final'!$A$124),"")</f>
        <v>R40</v>
      </c>
      <c r="AO62" s="461"/>
      <c r="AP62" s="461" t="str">
        <f ca="1">IF(AND('Mapa final'!$K$127="Media",'Mapa final'!$O$127="Mayor"),CONCATENATE("R",'Mapa final'!$A$127),"")</f>
        <v/>
      </c>
      <c r="AQ62" s="461"/>
      <c r="AR62" s="461" t="str">
        <f ca="1">IF(AND('Mapa final'!$K$130="Media",'Mapa final'!$O$130="Mayor"),CONCATENATE("R",'Mapa final'!$A$130),"")</f>
        <v>R42</v>
      </c>
      <c r="AS62" s="461"/>
      <c r="AT62" s="461" t="str">
        <f ca="1">IF(AND('Mapa final'!$K$133="Media",'Mapa final'!$O$133="Mayor"),CONCATENATE("R",'Mapa final'!$A$133),"")</f>
        <v/>
      </c>
      <c r="AU62" s="461"/>
      <c r="AV62" s="461" t="str">
        <f ca="1">IF(AND('Mapa final'!$K$136="Media",'Mapa final'!$O$136="Mayor"),CONCATENATE("R",'Mapa final'!$A$136),"")</f>
        <v/>
      </c>
      <c r="AW62" s="497"/>
      <c r="AX62" s="489" t="str">
        <f ca="1">IF(AND('Mapa final'!$K$124="Media",'Mapa final'!$O$124="Catastrófico"),CONCATENATE("R",'Mapa final'!$A$124),"")</f>
        <v/>
      </c>
      <c r="AY62" s="487"/>
      <c r="AZ62" s="487" t="str">
        <f ca="1">IF(AND('Mapa final'!$K$127="Media",'Mapa final'!$O$127="Catastrófico"),CONCATENATE("R",'Mapa final'!$A$127),"")</f>
        <v/>
      </c>
      <c r="BA62" s="487"/>
      <c r="BB62" s="487" t="str">
        <f ca="1">IF(AND('Mapa final'!$K$130="Media",'Mapa final'!$O$130="Catastrófico"),CONCATENATE("R",'Mapa final'!$A$130),"")</f>
        <v/>
      </c>
      <c r="BC62" s="487"/>
      <c r="BD62" s="487" t="str">
        <f ca="1">IF(AND('Mapa final'!$K$133="Media",'Mapa final'!$O$133="Catastrófico"),CONCATENATE("R",'Mapa final'!$A$133),"")</f>
        <v/>
      </c>
      <c r="BE62" s="487"/>
      <c r="BF62" s="487" t="str">
        <f ca="1">IF(AND('Mapa final'!$K$136="Media",'Mapa final'!$O$136="Catastrófico"),CONCATENATE("R",'Mapa final'!$A$136),"")</f>
        <v/>
      </c>
      <c r="BG62" s="488"/>
      <c r="BH62" s="41"/>
      <c r="BI62" s="528"/>
      <c r="BJ62" s="529"/>
      <c r="BK62" s="529"/>
      <c r="BL62" s="529"/>
      <c r="BM62" s="529"/>
      <c r="BN62" s="530"/>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459"/>
      <c r="C63" s="459"/>
      <c r="D63" s="311"/>
      <c r="E63" s="478"/>
      <c r="F63" s="479"/>
      <c r="G63" s="479"/>
      <c r="H63" s="479"/>
      <c r="I63" s="480"/>
      <c r="J63" s="468"/>
      <c r="K63" s="469"/>
      <c r="L63" s="469"/>
      <c r="M63" s="469"/>
      <c r="N63" s="469"/>
      <c r="O63" s="469"/>
      <c r="P63" s="469"/>
      <c r="Q63" s="469"/>
      <c r="R63" s="469"/>
      <c r="S63" s="472"/>
      <c r="T63" s="468"/>
      <c r="U63" s="469"/>
      <c r="V63" s="469"/>
      <c r="W63" s="469"/>
      <c r="X63" s="469"/>
      <c r="Y63" s="469"/>
      <c r="Z63" s="469"/>
      <c r="AA63" s="469"/>
      <c r="AB63" s="469"/>
      <c r="AC63" s="472"/>
      <c r="AD63" s="468"/>
      <c r="AE63" s="469"/>
      <c r="AF63" s="469"/>
      <c r="AG63" s="469"/>
      <c r="AH63" s="469"/>
      <c r="AI63" s="469"/>
      <c r="AJ63" s="469"/>
      <c r="AK63" s="469"/>
      <c r="AL63" s="469"/>
      <c r="AM63" s="472"/>
      <c r="AN63" s="460"/>
      <c r="AO63" s="461"/>
      <c r="AP63" s="461"/>
      <c r="AQ63" s="461"/>
      <c r="AR63" s="461"/>
      <c r="AS63" s="461"/>
      <c r="AT63" s="461"/>
      <c r="AU63" s="461"/>
      <c r="AV63" s="461"/>
      <c r="AW63" s="497"/>
      <c r="AX63" s="489"/>
      <c r="AY63" s="487"/>
      <c r="AZ63" s="487"/>
      <c r="BA63" s="487"/>
      <c r="BB63" s="487"/>
      <c r="BC63" s="487"/>
      <c r="BD63" s="487"/>
      <c r="BE63" s="487"/>
      <c r="BF63" s="487"/>
      <c r="BG63" s="488"/>
      <c r="BH63" s="41"/>
      <c r="BI63" s="528"/>
      <c r="BJ63" s="529"/>
      <c r="BK63" s="529"/>
      <c r="BL63" s="529"/>
      <c r="BM63" s="529"/>
      <c r="BN63" s="530"/>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459"/>
      <c r="C64" s="459"/>
      <c r="D64" s="311"/>
      <c r="E64" s="478"/>
      <c r="F64" s="479"/>
      <c r="G64" s="479"/>
      <c r="H64" s="479"/>
      <c r="I64" s="480"/>
      <c r="J64" s="468" t="str">
        <f ca="1">IF(AND('Mapa final'!$K$139="Media",'Mapa final'!$O$139="Mayor"),CONCATENATE("R",'Mapa final'!$A$139),"")</f>
        <v/>
      </c>
      <c r="K64" s="469"/>
      <c r="L64" s="469" t="str">
        <f ca="1">IF(AND('Mapa final'!$K$142="Media",'Mapa final'!$O$142="Mayor"),CONCATENATE("R",'Mapa final'!$A$142),"")</f>
        <v/>
      </c>
      <c r="M64" s="469"/>
      <c r="N64" s="469" t="str">
        <f ca="1">IF(AND('Mapa final'!$K$145="Media",'Mapa final'!$O$145="Mayor"),CONCATENATE("R",'Mapa final'!$A$145),"")</f>
        <v/>
      </c>
      <c r="O64" s="469"/>
      <c r="P64" s="469" t="str">
        <f>IF(AND('Mapa final'!$K$148="Media",'Mapa final'!$O$148="Mayor"),CONCATENATE("R",'Mapa final'!$A$148),"")</f>
        <v/>
      </c>
      <c r="Q64" s="469"/>
      <c r="R64" s="469" t="str">
        <f>IF(AND('Mapa final'!$K$151="Media",'Mapa final'!$O$151="Mayor"),CONCATENATE("R",'Mapa final'!$A$151),"")</f>
        <v/>
      </c>
      <c r="S64" s="472"/>
      <c r="T64" s="468" t="str">
        <f ca="1">IF(AND('Mapa final'!$K$139="Media",'Mapa final'!$O$139="Mayor"),CONCATENATE("R",'Mapa final'!$A$139),"")</f>
        <v/>
      </c>
      <c r="U64" s="469"/>
      <c r="V64" s="469" t="str">
        <f ca="1">IF(AND('Mapa final'!$K$142="Media",'Mapa final'!$O$142="Mayor"),CONCATENATE("R",'Mapa final'!$A$142),"")</f>
        <v/>
      </c>
      <c r="W64" s="469"/>
      <c r="X64" s="469" t="str">
        <f ca="1">IF(AND('Mapa final'!$K$145="Media",'Mapa final'!$O$145="Mayor"),CONCATENATE("R",'Mapa final'!$A$145),"")</f>
        <v/>
      </c>
      <c r="Y64" s="469"/>
      <c r="Z64" s="469" t="str">
        <f>IF(AND('Mapa final'!$K$148="Media",'Mapa final'!$O$148="Mayor"),CONCATENATE("R",'Mapa final'!$A$148),"")</f>
        <v/>
      </c>
      <c r="AA64" s="469"/>
      <c r="AB64" s="469" t="str">
        <f>IF(AND('Mapa final'!$K$151="Media",'Mapa final'!$O$151="Mayor"),CONCATENATE("R",'Mapa final'!$A$151),"")</f>
        <v/>
      </c>
      <c r="AC64" s="472"/>
      <c r="AD64" s="468" t="str">
        <f ca="1">IF(AND('Mapa final'!$K$139="Media",'Mapa final'!$O$139="Mayor"),CONCATENATE("R",'Mapa final'!$A$139),"")</f>
        <v/>
      </c>
      <c r="AE64" s="469"/>
      <c r="AF64" s="469" t="str">
        <f ca="1">IF(AND('Mapa final'!$K$142="Media",'Mapa final'!$O$142="Mayor"),CONCATENATE("R",'Mapa final'!$A$142),"")</f>
        <v/>
      </c>
      <c r="AG64" s="469"/>
      <c r="AH64" s="469" t="str">
        <f ca="1">IF(AND('Mapa final'!$K$145="Media",'Mapa final'!$O$145="Mayor"),CONCATENATE("R",'Mapa final'!$A$145),"")</f>
        <v/>
      </c>
      <c r="AI64" s="469"/>
      <c r="AJ64" s="469" t="str">
        <f>IF(AND('Mapa final'!$K$148="Media",'Mapa final'!$O$148="Mayor"),CONCATENATE("R",'Mapa final'!$A$148),"")</f>
        <v/>
      </c>
      <c r="AK64" s="469"/>
      <c r="AL64" s="469" t="str">
        <f>IF(AND('Mapa final'!$K$151="Media",'Mapa final'!$O$151="Mayor"),CONCATENATE("R",'Mapa final'!$A$151),"")</f>
        <v/>
      </c>
      <c r="AM64" s="472"/>
      <c r="AN64" s="460" t="str">
        <f ca="1">IF(AND('Mapa final'!$K$139="Media",'Mapa final'!$O$139="Mayor"),CONCATENATE("R",'Mapa final'!$A$139),"")</f>
        <v/>
      </c>
      <c r="AO64" s="461"/>
      <c r="AP64" s="461" t="str">
        <f ca="1">IF(AND('Mapa final'!$K$142="Media",'Mapa final'!$O$142="Mayor"),CONCATENATE("R",'Mapa final'!$A$142),"")</f>
        <v/>
      </c>
      <c r="AQ64" s="461"/>
      <c r="AR64" s="461" t="str">
        <f ca="1">IF(AND('Mapa final'!$K$145="Media",'Mapa final'!$O$145="Mayor"),CONCATENATE("R",'Mapa final'!$A$145),"")</f>
        <v/>
      </c>
      <c r="AS64" s="461"/>
      <c r="AT64" s="461" t="str">
        <f>IF(AND('Mapa final'!$K$148="Media",'Mapa final'!$O$148="Mayor"),CONCATENATE("R",'Mapa final'!$A$148),"")</f>
        <v/>
      </c>
      <c r="AU64" s="461"/>
      <c r="AV64" s="461" t="str">
        <f>IF(AND('Mapa final'!$K$151="Media",'Mapa final'!$O$151="Mayor"),CONCATENATE("R",'Mapa final'!$A$151),"")</f>
        <v/>
      </c>
      <c r="AW64" s="497"/>
      <c r="AX64" s="489" t="str">
        <f ca="1">IF(AND('Mapa final'!$K$139="Media",'Mapa final'!$O$139="Catastrófico"),CONCATENATE("R",'Mapa final'!$A$139),"")</f>
        <v/>
      </c>
      <c r="AY64" s="487"/>
      <c r="AZ64" s="487" t="str">
        <f ca="1">IF(AND('Mapa final'!$K$142="Media",'Mapa final'!$O$142="Catastrófico"),CONCATENATE("R",'Mapa final'!$A$142),"")</f>
        <v/>
      </c>
      <c r="BA64" s="487"/>
      <c r="BB64" s="487" t="str">
        <f ca="1">IF(AND('Mapa final'!$K$145="Media",'Mapa final'!$O$145="Catastrófico"),CONCATENATE("R",'Mapa final'!$A$145),"")</f>
        <v/>
      </c>
      <c r="BC64" s="487"/>
      <c r="BD64" s="487" t="str">
        <f>IF(AND('Mapa final'!$K$148="Media",'Mapa final'!$O$148="Catastrófico"),CONCATENATE("R",'Mapa final'!$A$148),"")</f>
        <v/>
      </c>
      <c r="BE64" s="487"/>
      <c r="BF64" s="487" t="str">
        <f>IF(AND('Mapa final'!$K$151="Media",'Mapa final'!$O$151="Catastrófico"),CONCATENATE("R",'Mapa final'!$A$151),"")</f>
        <v/>
      </c>
      <c r="BG64" s="488"/>
      <c r="BH64" s="41"/>
      <c r="BI64" s="528"/>
      <c r="BJ64" s="529"/>
      <c r="BK64" s="529"/>
      <c r="BL64" s="529"/>
      <c r="BM64" s="529"/>
      <c r="BN64" s="530"/>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459"/>
      <c r="C65" s="459"/>
      <c r="D65" s="311"/>
      <c r="E65" s="481"/>
      <c r="F65" s="482"/>
      <c r="G65" s="482"/>
      <c r="H65" s="482"/>
      <c r="I65" s="482"/>
      <c r="J65" s="470"/>
      <c r="K65" s="471"/>
      <c r="L65" s="471"/>
      <c r="M65" s="471"/>
      <c r="N65" s="471"/>
      <c r="O65" s="471"/>
      <c r="P65" s="471"/>
      <c r="Q65" s="471"/>
      <c r="R65" s="471"/>
      <c r="S65" s="473"/>
      <c r="T65" s="470"/>
      <c r="U65" s="471"/>
      <c r="V65" s="471"/>
      <c r="W65" s="471"/>
      <c r="X65" s="471"/>
      <c r="Y65" s="471"/>
      <c r="Z65" s="471"/>
      <c r="AA65" s="471"/>
      <c r="AB65" s="471"/>
      <c r="AC65" s="473"/>
      <c r="AD65" s="470"/>
      <c r="AE65" s="471"/>
      <c r="AF65" s="471"/>
      <c r="AG65" s="471"/>
      <c r="AH65" s="471"/>
      <c r="AI65" s="471"/>
      <c r="AJ65" s="471"/>
      <c r="AK65" s="471"/>
      <c r="AL65" s="471"/>
      <c r="AM65" s="473"/>
      <c r="AN65" s="498"/>
      <c r="AO65" s="496"/>
      <c r="AP65" s="496"/>
      <c r="AQ65" s="496"/>
      <c r="AR65" s="496"/>
      <c r="AS65" s="496"/>
      <c r="AT65" s="496"/>
      <c r="AU65" s="496"/>
      <c r="AV65" s="496"/>
      <c r="AW65" s="499"/>
      <c r="AX65" s="490"/>
      <c r="AY65" s="491"/>
      <c r="AZ65" s="491"/>
      <c r="BA65" s="491"/>
      <c r="BB65" s="491"/>
      <c r="BC65" s="491"/>
      <c r="BD65" s="491"/>
      <c r="BE65" s="491"/>
      <c r="BF65" s="491"/>
      <c r="BG65" s="492"/>
      <c r="BH65" s="41"/>
      <c r="BI65" s="528"/>
      <c r="BJ65" s="529"/>
      <c r="BK65" s="529"/>
      <c r="BL65" s="529"/>
      <c r="BM65" s="529"/>
      <c r="BN65" s="530"/>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459"/>
      <c r="C66" s="459"/>
      <c r="D66" s="311"/>
      <c r="E66" s="476" t="s">
        <v>105</v>
      </c>
      <c r="F66" s="477"/>
      <c r="G66" s="477"/>
      <c r="H66" s="477"/>
      <c r="I66" s="477"/>
      <c r="J66" s="466" t="str">
        <f ca="1">IF(AND('Mapa final'!$K$7="Baja",'Mapa final'!$O$7="Mayor"),CONCATENATE("R",'Mapa final'!$A$7),"")</f>
        <v/>
      </c>
      <c r="K66" s="467"/>
      <c r="L66" s="467" t="str">
        <f ca="1">IF(AND('Mapa final'!$K$10="Baja",'Mapa final'!$O$10="Mayor"),CONCATENATE("R",'Mapa final'!$A$10),"")</f>
        <v/>
      </c>
      <c r="M66" s="467"/>
      <c r="N66" s="467" t="str">
        <f ca="1">IF(AND('Mapa final'!$K$13="Baja",'Mapa final'!$O$13="Mayor"),CONCATENATE("R",'Mapa final'!$A$13),"")</f>
        <v/>
      </c>
      <c r="O66" s="467"/>
      <c r="P66" s="467" t="str">
        <f ca="1">IF(AND('Mapa final'!$K$16="Baja",'Mapa final'!$O$16="Mayor"),CONCATENATE("R",'Mapa final'!$A$16),"")</f>
        <v/>
      </c>
      <c r="Q66" s="467"/>
      <c r="R66" s="467" t="str">
        <f ca="1">IF(AND('Mapa final'!$K$19="Baja",'Mapa final'!$O$19="Mayor"),CONCATENATE("R",'Mapa final'!$A$19),"")</f>
        <v/>
      </c>
      <c r="S66" s="505"/>
      <c r="T66" s="485" t="str">
        <f ca="1">IF(AND('Mapa final'!$K$7="Baja",'Mapa final'!$O$7="Mayor"),CONCATENATE("R",'Mapa final'!$A$7),"")</f>
        <v/>
      </c>
      <c r="U66" s="474"/>
      <c r="V66" s="474" t="str">
        <f ca="1">IF(AND('Mapa final'!$K$10="Baja",'Mapa final'!$O$10="Mayor"),CONCATENATE("R",'Mapa final'!$A$10),"")</f>
        <v/>
      </c>
      <c r="W66" s="474"/>
      <c r="X66" s="474" t="str">
        <f ca="1">IF(AND('Mapa final'!$K$13="Baja",'Mapa final'!$O$13="Mayor"),CONCATENATE("R",'Mapa final'!$A$13),"")</f>
        <v/>
      </c>
      <c r="Y66" s="474"/>
      <c r="Z66" s="474" t="str">
        <f ca="1">IF(AND('Mapa final'!$K$16="Baja",'Mapa final'!$O$16="Mayor"),CONCATENATE("R",'Mapa final'!$A$16),"")</f>
        <v/>
      </c>
      <c r="AA66" s="474"/>
      <c r="AB66" s="474" t="str">
        <f ca="1">IF(AND('Mapa final'!$K$19="Baja",'Mapa final'!$O$19="Mayor"),CONCATENATE("R",'Mapa final'!$A$19),"")</f>
        <v/>
      </c>
      <c r="AC66" s="486"/>
      <c r="AD66" s="485" t="str">
        <f ca="1">IF(AND('Mapa final'!$K$7="Baja",'Mapa final'!$O$7="Mayor"),CONCATENATE("R",'Mapa final'!$A$7),"")</f>
        <v/>
      </c>
      <c r="AE66" s="474"/>
      <c r="AF66" s="474" t="str">
        <f ca="1">IF(AND('Mapa final'!$K$10="Baja",'Mapa final'!$O$10="Mayor"),CONCATENATE("R",'Mapa final'!$A$10),"")</f>
        <v/>
      </c>
      <c r="AG66" s="474"/>
      <c r="AH66" s="474" t="str">
        <f ca="1">IF(AND('Mapa final'!$K$13="Baja",'Mapa final'!$O$13="Mayor"),CONCATENATE("R",'Mapa final'!$A$13),"")</f>
        <v/>
      </c>
      <c r="AI66" s="474"/>
      <c r="AJ66" s="474" t="str">
        <f ca="1">IF(AND('Mapa final'!$K$16="Baja",'Mapa final'!$O$16="Mayor"),CONCATENATE("R",'Mapa final'!$A$16),"")</f>
        <v/>
      </c>
      <c r="AK66" s="474"/>
      <c r="AL66" s="474" t="str">
        <f ca="1">IF(AND('Mapa final'!$K$19="Baja",'Mapa final'!$O$19="Mayor"),CONCATENATE("R",'Mapa final'!$A$19),"")</f>
        <v/>
      </c>
      <c r="AM66" s="486"/>
      <c r="AN66" s="483" t="str">
        <f ca="1">IF(AND('Mapa final'!$K$7="Baja",'Mapa final'!$O$7="Mayor"),CONCATENATE("R",'Mapa final'!$A$7),"")</f>
        <v/>
      </c>
      <c r="AO66" s="484"/>
      <c r="AP66" s="484" t="str">
        <f ca="1">IF(AND('Mapa final'!$K$10="Baja",'Mapa final'!$O$10="Mayor"),CONCATENATE("R",'Mapa final'!$A$10),"")</f>
        <v/>
      </c>
      <c r="AQ66" s="484"/>
      <c r="AR66" s="484" t="str">
        <f ca="1">IF(AND('Mapa final'!$K$13="Baja",'Mapa final'!$O$13="Mayor"),CONCATENATE("R",'Mapa final'!$A$13),"")</f>
        <v/>
      </c>
      <c r="AS66" s="484"/>
      <c r="AT66" s="484" t="str">
        <f ca="1">IF(AND('Mapa final'!$K$16="Baja",'Mapa final'!$O$16="Mayor"),CONCATENATE("R",'Mapa final'!$A$16),"")</f>
        <v/>
      </c>
      <c r="AU66" s="484"/>
      <c r="AV66" s="484" t="str">
        <f ca="1">IF(AND('Mapa final'!$K$19="Baja",'Mapa final'!$O$19="Mayor"),CONCATENATE("R",'Mapa final'!$A$19),"")</f>
        <v/>
      </c>
      <c r="AW66" s="500"/>
      <c r="AX66" s="493" t="str">
        <f ca="1">IF(AND('Mapa final'!$K$7="Baja",'Mapa final'!$O$7="Catastrófico"),CONCATENATE("R",'Mapa final'!$A$7),"")</f>
        <v/>
      </c>
      <c r="AY66" s="494"/>
      <c r="AZ66" s="494" t="str">
        <f ca="1">IF(AND('Mapa final'!$K$10="Baja",'Mapa final'!$O$10="Catastrófico"),CONCATENATE("R",'Mapa final'!$A$10),"")</f>
        <v/>
      </c>
      <c r="BA66" s="494"/>
      <c r="BB66" s="494" t="str">
        <f ca="1">IF(AND('Mapa final'!$K$13="Baja",'Mapa final'!$O$13="Catastrófico"),CONCATENATE("R",'Mapa final'!$A$13),"")</f>
        <v/>
      </c>
      <c r="BC66" s="494"/>
      <c r="BD66" s="494" t="str">
        <f ca="1">IF(AND('Mapa final'!$K$16="Baja",'Mapa final'!$O$16="Catastrófico"),CONCATENATE("R",'Mapa final'!$A$16),"")</f>
        <v/>
      </c>
      <c r="BE66" s="494"/>
      <c r="BF66" s="494" t="str">
        <f ca="1">IF(AND('Mapa final'!$K$19="Baja",'Mapa final'!$O$19="Catastrófico"),CONCATENATE("R",'Mapa final'!$A$19),"")</f>
        <v/>
      </c>
      <c r="BG66" s="495"/>
      <c r="BH66" s="41"/>
      <c r="BI66" s="528"/>
      <c r="BJ66" s="529"/>
      <c r="BK66" s="529"/>
      <c r="BL66" s="529"/>
      <c r="BM66" s="529"/>
      <c r="BN66" s="530"/>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459"/>
      <c r="C67" s="459"/>
      <c r="D67" s="311"/>
      <c r="E67" s="478"/>
      <c r="F67" s="479"/>
      <c r="G67" s="479"/>
      <c r="H67" s="479"/>
      <c r="I67" s="480"/>
      <c r="J67" s="462"/>
      <c r="K67" s="463"/>
      <c r="L67" s="463"/>
      <c r="M67" s="463"/>
      <c r="N67" s="463"/>
      <c r="O67" s="463"/>
      <c r="P67" s="463"/>
      <c r="Q67" s="463"/>
      <c r="R67" s="463"/>
      <c r="S67" s="506"/>
      <c r="T67" s="468"/>
      <c r="U67" s="469"/>
      <c r="V67" s="469"/>
      <c r="W67" s="469"/>
      <c r="X67" s="469"/>
      <c r="Y67" s="469"/>
      <c r="Z67" s="469"/>
      <c r="AA67" s="469"/>
      <c r="AB67" s="469"/>
      <c r="AC67" s="472"/>
      <c r="AD67" s="468"/>
      <c r="AE67" s="469"/>
      <c r="AF67" s="469"/>
      <c r="AG67" s="469"/>
      <c r="AH67" s="469"/>
      <c r="AI67" s="469"/>
      <c r="AJ67" s="469"/>
      <c r="AK67" s="469"/>
      <c r="AL67" s="469"/>
      <c r="AM67" s="472"/>
      <c r="AN67" s="460"/>
      <c r="AO67" s="461"/>
      <c r="AP67" s="461"/>
      <c r="AQ67" s="461"/>
      <c r="AR67" s="461"/>
      <c r="AS67" s="461"/>
      <c r="AT67" s="461"/>
      <c r="AU67" s="461"/>
      <c r="AV67" s="461"/>
      <c r="AW67" s="497"/>
      <c r="AX67" s="489"/>
      <c r="AY67" s="487"/>
      <c r="AZ67" s="487"/>
      <c r="BA67" s="487"/>
      <c r="BB67" s="487"/>
      <c r="BC67" s="487"/>
      <c r="BD67" s="487"/>
      <c r="BE67" s="487"/>
      <c r="BF67" s="487"/>
      <c r="BG67" s="488"/>
      <c r="BH67" s="41"/>
      <c r="BI67" s="528"/>
      <c r="BJ67" s="529"/>
      <c r="BK67" s="529"/>
      <c r="BL67" s="529"/>
      <c r="BM67" s="529"/>
      <c r="BN67" s="530"/>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459"/>
      <c r="C68" s="459"/>
      <c r="D68" s="311"/>
      <c r="E68" s="478"/>
      <c r="F68" s="479"/>
      <c r="G68" s="479"/>
      <c r="H68" s="479"/>
      <c r="I68" s="480"/>
      <c r="J68" s="462" t="str">
        <f ca="1">IF(AND('Mapa final'!$K$22="Baja",'Mapa final'!$O$22="Mayor"),CONCATENATE("R",'Mapa final'!$A$22),"")</f>
        <v/>
      </c>
      <c r="K68" s="463"/>
      <c r="L68" s="463" t="str">
        <f ca="1">IF(AND('Mapa final'!$K$25="Baja",'Mapa final'!$O$25="Mayor"),CONCATENATE("R",'Mapa final'!$A$25),"")</f>
        <v/>
      </c>
      <c r="M68" s="463"/>
      <c r="N68" s="463" t="str">
        <f ca="1">IF(AND('Mapa final'!$K$28="Baja",'Mapa final'!$O$28="Mayor"),CONCATENATE("R",'Mapa final'!$A$28),"")</f>
        <v/>
      </c>
      <c r="O68" s="463"/>
      <c r="P68" s="463" t="str">
        <f ca="1">IF(AND('Mapa final'!$K$31="Baja",'Mapa final'!$O$31="Mayor"),CONCATENATE("R",'Mapa final'!$A$31),"")</f>
        <v>R9</v>
      </c>
      <c r="Q68" s="463"/>
      <c r="R68" s="463" t="e">
        <f>IF(AND('Mapa final'!#REF!="Baja",'Mapa final'!#REF!="Mayor"),CONCATENATE("R",'Mapa final'!#REF!),"")</f>
        <v>#REF!</v>
      </c>
      <c r="S68" s="506"/>
      <c r="T68" s="468" t="str">
        <f ca="1">IF(AND('Mapa final'!$K$22="Baja",'Mapa final'!$O$22="Mayor"),CONCATENATE("R",'Mapa final'!$A$22),"")</f>
        <v/>
      </c>
      <c r="U68" s="469"/>
      <c r="V68" s="469" t="str">
        <f ca="1">IF(AND('Mapa final'!$K$25="Baja",'Mapa final'!$O$25="Mayor"),CONCATENATE("R",'Mapa final'!$A$25),"")</f>
        <v/>
      </c>
      <c r="W68" s="469"/>
      <c r="X68" s="469" t="str">
        <f ca="1">IF(AND('Mapa final'!$K$28="Baja",'Mapa final'!$O$28="Mayor"),CONCATENATE("R",'Mapa final'!$A$28),"")</f>
        <v/>
      </c>
      <c r="Y68" s="469"/>
      <c r="Z68" s="469" t="str">
        <f ca="1">IF(AND('Mapa final'!$K$31="Baja",'Mapa final'!$O$31="Mayor"),CONCATENATE("R",'Mapa final'!$A$31),"")</f>
        <v>R9</v>
      </c>
      <c r="AA68" s="469"/>
      <c r="AB68" s="469" t="e">
        <f>IF(AND('Mapa final'!#REF!="Baja",'Mapa final'!#REF!="Mayor"),CONCATENATE("R",'Mapa final'!#REF!),"")</f>
        <v>#REF!</v>
      </c>
      <c r="AC68" s="472"/>
      <c r="AD68" s="468" t="str">
        <f ca="1">IF(AND('Mapa final'!$K$22="Baja",'Mapa final'!$O$22="Mayor"),CONCATENATE("R",'Mapa final'!$A$22),"")</f>
        <v/>
      </c>
      <c r="AE68" s="469"/>
      <c r="AF68" s="469" t="str">
        <f ca="1">IF(AND('Mapa final'!$K$25="Baja",'Mapa final'!$O$25="Mayor"),CONCATENATE("R",'Mapa final'!$A$25),"")</f>
        <v/>
      </c>
      <c r="AG68" s="469"/>
      <c r="AH68" s="469" t="str">
        <f ca="1">IF(AND('Mapa final'!$K$28="Baja",'Mapa final'!$O$28="Mayor"),CONCATENATE("R",'Mapa final'!$A$28),"")</f>
        <v/>
      </c>
      <c r="AI68" s="469"/>
      <c r="AJ68" s="469" t="str">
        <f ca="1">IF(AND('Mapa final'!$K$31="Baja",'Mapa final'!$O$31="Mayor"),CONCATENATE("R",'Mapa final'!$A$31),"")</f>
        <v>R9</v>
      </c>
      <c r="AK68" s="469"/>
      <c r="AL68" s="469" t="e">
        <f>IF(AND('Mapa final'!#REF!="Baja",'Mapa final'!#REF!="Mayor"),CONCATENATE("R",'Mapa final'!#REF!),"")</f>
        <v>#REF!</v>
      </c>
      <c r="AM68" s="472"/>
      <c r="AN68" s="460" t="str">
        <f ca="1">IF(AND('Mapa final'!$K$22="Baja",'Mapa final'!$O$22="Mayor"),CONCATENATE("R",'Mapa final'!$A$22),"")</f>
        <v/>
      </c>
      <c r="AO68" s="461"/>
      <c r="AP68" s="461" t="str">
        <f ca="1">IF(AND('Mapa final'!$K$25="Baja",'Mapa final'!$O$25="Mayor"),CONCATENATE("R",'Mapa final'!$A$25),"")</f>
        <v/>
      </c>
      <c r="AQ68" s="461"/>
      <c r="AR68" s="461" t="str">
        <f ca="1">IF(AND('Mapa final'!$K$28="Baja",'Mapa final'!$O$28="Mayor"),CONCATENATE("R",'Mapa final'!$A$28),"")</f>
        <v/>
      </c>
      <c r="AS68" s="461"/>
      <c r="AT68" s="461" t="str">
        <f ca="1">IF(AND('Mapa final'!$K$31="Baja",'Mapa final'!$O$31="Mayor"),CONCATENATE("R",'Mapa final'!$A$31),"")</f>
        <v>R9</v>
      </c>
      <c r="AU68" s="461"/>
      <c r="AV68" s="461" t="e">
        <f>IF(AND('Mapa final'!#REF!="Baja",'Mapa final'!#REF!="Mayor"),CONCATENATE("R",'Mapa final'!#REF!),"")</f>
        <v>#REF!</v>
      </c>
      <c r="AW68" s="497"/>
      <c r="AX68" s="489" t="str">
        <f ca="1">IF(AND('Mapa final'!$K$22="Baja",'Mapa final'!$O$22="Catastrófico"),CONCATENATE("R",'Mapa final'!$A$22),"")</f>
        <v/>
      </c>
      <c r="AY68" s="487"/>
      <c r="AZ68" s="487" t="str">
        <f ca="1">IF(AND('Mapa final'!$K$25="Baja",'Mapa final'!$O$25="Catastrófico"),CONCATENATE("R",'Mapa final'!$A$25),"")</f>
        <v/>
      </c>
      <c r="BA68" s="487"/>
      <c r="BB68" s="487" t="str">
        <f ca="1">IF(AND('Mapa final'!$K$28="Baja",'Mapa final'!$O$28="Catastrófico"),CONCATENATE("R",'Mapa final'!$A$28),"")</f>
        <v/>
      </c>
      <c r="BC68" s="487"/>
      <c r="BD68" s="487" t="str">
        <f ca="1">IF(AND('Mapa final'!$K$31="Baja",'Mapa final'!$O$31="Catastrófico"),CONCATENATE("R",'Mapa final'!$A$31),"")</f>
        <v/>
      </c>
      <c r="BE68" s="487"/>
      <c r="BF68" s="487" t="e">
        <f>IF(AND('Mapa final'!#REF!="Baja",'Mapa final'!#REF!="Catastrófico"),CONCATENATE("R",'Mapa final'!#REF!),"")</f>
        <v>#REF!</v>
      </c>
      <c r="BG68" s="488"/>
      <c r="BH68" s="41"/>
      <c r="BI68" s="528"/>
      <c r="BJ68" s="529"/>
      <c r="BK68" s="529"/>
      <c r="BL68" s="529"/>
      <c r="BM68" s="529"/>
      <c r="BN68" s="530"/>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459"/>
      <c r="C69" s="459"/>
      <c r="D69" s="311"/>
      <c r="E69" s="478"/>
      <c r="F69" s="479"/>
      <c r="G69" s="479"/>
      <c r="H69" s="479"/>
      <c r="I69" s="480"/>
      <c r="J69" s="462"/>
      <c r="K69" s="463"/>
      <c r="L69" s="463"/>
      <c r="M69" s="463"/>
      <c r="N69" s="463"/>
      <c r="O69" s="463"/>
      <c r="P69" s="463"/>
      <c r="Q69" s="463"/>
      <c r="R69" s="463"/>
      <c r="S69" s="506"/>
      <c r="T69" s="468"/>
      <c r="U69" s="469"/>
      <c r="V69" s="469"/>
      <c r="W69" s="469"/>
      <c r="X69" s="469"/>
      <c r="Y69" s="469"/>
      <c r="Z69" s="469"/>
      <c r="AA69" s="469"/>
      <c r="AB69" s="469"/>
      <c r="AC69" s="472"/>
      <c r="AD69" s="468"/>
      <c r="AE69" s="469"/>
      <c r="AF69" s="469"/>
      <c r="AG69" s="469"/>
      <c r="AH69" s="469"/>
      <c r="AI69" s="469"/>
      <c r="AJ69" s="469"/>
      <c r="AK69" s="469"/>
      <c r="AL69" s="469"/>
      <c r="AM69" s="472"/>
      <c r="AN69" s="460"/>
      <c r="AO69" s="461"/>
      <c r="AP69" s="461"/>
      <c r="AQ69" s="461"/>
      <c r="AR69" s="461"/>
      <c r="AS69" s="461"/>
      <c r="AT69" s="461"/>
      <c r="AU69" s="461"/>
      <c r="AV69" s="461"/>
      <c r="AW69" s="497"/>
      <c r="AX69" s="489"/>
      <c r="AY69" s="487"/>
      <c r="AZ69" s="487"/>
      <c r="BA69" s="487"/>
      <c r="BB69" s="487"/>
      <c r="BC69" s="487"/>
      <c r="BD69" s="487"/>
      <c r="BE69" s="487"/>
      <c r="BF69" s="487"/>
      <c r="BG69" s="488"/>
      <c r="BH69" s="41"/>
      <c r="BI69" s="528"/>
      <c r="BJ69" s="529"/>
      <c r="BK69" s="529"/>
      <c r="BL69" s="529"/>
      <c r="BM69" s="529"/>
      <c r="BN69" s="530"/>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459"/>
      <c r="C70" s="459"/>
      <c r="D70" s="311"/>
      <c r="E70" s="478"/>
      <c r="F70" s="479"/>
      <c r="G70" s="479"/>
      <c r="H70" s="479"/>
      <c r="I70" s="480"/>
      <c r="J70" s="462" t="str">
        <f ca="1">IF(AND('Mapa final'!$K$34="Baja",'Mapa final'!$O$34="Mayor"),CONCATENATE("R",'Mapa final'!$A$34),"")</f>
        <v/>
      </c>
      <c r="K70" s="463"/>
      <c r="L70" s="463" t="str">
        <f ca="1">IF(AND('Mapa final'!$K$37="Baja",'Mapa final'!$O$37="Mayor"),CONCATENATE("R",'Mapa final'!$A$37),"")</f>
        <v/>
      </c>
      <c r="M70" s="463"/>
      <c r="N70" s="463" t="str">
        <f ca="1">IF(AND('Mapa final'!$K$40="Baja",'Mapa final'!$O$40="Mayor"),CONCATENATE("R",'Mapa final'!$A$40),"")</f>
        <v/>
      </c>
      <c r="O70" s="463"/>
      <c r="P70" s="463" t="str">
        <f ca="1">IF(AND('Mapa final'!$K$43="Baja",'Mapa final'!$O$43="Mayor"),CONCATENATE("R",'Mapa final'!$A$43),"")</f>
        <v/>
      </c>
      <c r="Q70" s="463"/>
      <c r="R70" s="463" t="str">
        <f ca="1">IF(AND('Mapa final'!$K$46="Baja",'Mapa final'!$O$46="Mayor"),CONCATENATE("R",'Mapa final'!$A$46),"")</f>
        <v/>
      </c>
      <c r="S70" s="506"/>
      <c r="T70" s="468" t="str">
        <f ca="1">IF(AND('Mapa final'!$K$34="Baja",'Mapa final'!$O$34="Mayor"),CONCATENATE("R",'Mapa final'!$A$34),"")</f>
        <v/>
      </c>
      <c r="U70" s="469"/>
      <c r="V70" s="469" t="str">
        <f ca="1">IF(AND('Mapa final'!$K$37="Baja",'Mapa final'!$O$37="Mayor"),CONCATENATE("R",'Mapa final'!$A$37),"")</f>
        <v/>
      </c>
      <c r="W70" s="469"/>
      <c r="X70" s="469" t="str">
        <f ca="1">IF(AND('Mapa final'!$K$40="Baja",'Mapa final'!$O$40="Mayor"),CONCATENATE("R",'Mapa final'!$A$40),"")</f>
        <v/>
      </c>
      <c r="Y70" s="469"/>
      <c r="Z70" s="469" t="str">
        <f ca="1">IF(AND('Mapa final'!$K$43="Baja",'Mapa final'!$O$43="Mayor"),CONCATENATE("R",'Mapa final'!$A$43),"")</f>
        <v/>
      </c>
      <c r="AA70" s="469"/>
      <c r="AB70" s="469" t="str">
        <f ca="1">IF(AND('Mapa final'!$K$46="Baja",'Mapa final'!$O$46="Mayor"),CONCATENATE("R",'Mapa final'!$A$46),"")</f>
        <v/>
      </c>
      <c r="AC70" s="472"/>
      <c r="AD70" s="468" t="str">
        <f ca="1">IF(AND('Mapa final'!$K$34="Baja",'Mapa final'!$O$34="Mayor"),CONCATENATE("R",'Mapa final'!$A$34),"")</f>
        <v/>
      </c>
      <c r="AE70" s="469"/>
      <c r="AF70" s="469" t="str">
        <f ca="1">IF(AND('Mapa final'!$K$37="Baja",'Mapa final'!$O$37="Mayor"),CONCATENATE("R",'Mapa final'!$A$37),"")</f>
        <v/>
      </c>
      <c r="AG70" s="469"/>
      <c r="AH70" s="469" t="str">
        <f ca="1">IF(AND('Mapa final'!$K$40="Baja",'Mapa final'!$O$40="Mayor"),CONCATENATE("R",'Mapa final'!$A$40),"")</f>
        <v/>
      </c>
      <c r="AI70" s="469"/>
      <c r="AJ70" s="469" t="str">
        <f ca="1">IF(AND('Mapa final'!$K$43="Baja",'Mapa final'!$O$43="Mayor"),CONCATENATE("R",'Mapa final'!$A$43),"")</f>
        <v/>
      </c>
      <c r="AK70" s="469"/>
      <c r="AL70" s="469" t="str">
        <f ca="1">IF(AND('Mapa final'!$K$46="Baja",'Mapa final'!$O$46="Mayor"),CONCATENATE("R",'Mapa final'!$A$46),"")</f>
        <v/>
      </c>
      <c r="AM70" s="472"/>
      <c r="AN70" s="460" t="str">
        <f ca="1">IF(AND('Mapa final'!$K$34="Baja",'Mapa final'!$O$34="Mayor"),CONCATENATE("R",'Mapa final'!$A$34),"")</f>
        <v/>
      </c>
      <c r="AO70" s="461"/>
      <c r="AP70" s="461" t="str">
        <f ca="1">IF(AND('Mapa final'!$K$37="Baja",'Mapa final'!$O$37="Mayor"),CONCATENATE("R",'Mapa final'!$A$37),"")</f>
        <v/>
      </c>
      <c r="AQ70" s="461"/>
      <c r="AR70" s="461" t="str">
        <f ca="1">IF(AND('Mapa final'!$K$40="Baja",'Mapa final'!$O$40="Mayor"),CONCATENATE("R",'Mapa final'!$A$40),"")</f>
        <v/>
      </c>
      <c r="AS70" s="461"/>
      <c r="AT70" s="461" t="str">
        <f ca="1">IF(AND('Mapa final'!$K$43="Baja",'Mapa final'!$O$43="Mayor"),CONCATENATE("R",'Mapa final'!$A$43),"")</f>
        <v/>
      </c>
      <c r="AU70" s="461"/>
      <c r="AV70" s="461" t="str">
        <f ca="1">IF(AND('Mapa final'!$K$46="Baja",'Mapa final'!$O$46="Mayor"),CONCATENATE("R",'Mapa final'!$A$46),"")</f>
        <v/>
      </c>
      <c r="AW70" s="497"/>
      <c r="AX70" s="489" t="str">
        <f ca="1">IF(AND('Mapa final'!$K$34="Baja",'Mapa final'!$O$34="Catastrófico"),CONCATENATE("R",'Mapa final'!$A$34),"")</f>
        <v/>
      </c>
      <c r="AY70" s="487"/>
      <c r="AZ70" s="487" t="str">
        <f ca="1">IF(AND('Mapa final'!$K$37="Baja",'Mapa final'!$O$37="Catastrófico"),CONCATENATE("R",'Mapa final'!$A$37),"")</f>
        <v/>
      </c>
      <c r="BA70" s="487"/>
      <c r="BB70" s="487" t="str">
        <f ca="1">IF(AND('Mapa final'!$K$40="Baja",'Mapa final'!$O$40="Catastrófico"),CONCATENATE("R",'Mapa final'!$A$40),"")</f>
        <v/>
      </c>
      <c r="BC70" s="487"/>
      <c r="BD70" s="487" t="str">
        <f ca="1">IF(AND('Mapa final'!$K$43="Baja",'Mapa final'!$O$43="Catastrófico"),CONCATENATE("R",'Mapa final'!$A$43),"")</f>
        <v/>
      </c>
      <c r="BE70" s="487"/>
      <c r="BF70" s="487" t="str">
        <f ca="1">IF(AND('Mapa final'!$K$46="Baja",'Mapa final'!$O$46="Catastrófico"),CONCATENATE("R",'Mapa final'!$A$46),"")</f>
        <v/>
      </c>
      <c r="BG70" s="488"/>
      <c r="BH70" s="41"/>
      <c r="BI70" s="528"/>
      <c r="BJ70" s="529"/>
      <c r="BK70" s="529"/>
      <c r="BL70" s="529"/>
      <c r="BM70" s="529"/>
      <c r="BN70" s="530"/>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459"/>
      <c r="C71" s="459"/>
      <c r="D71" s="311"/>
      <c r="E71" s="478"/>
      <c r="F71" s="479"/>
      <c r="G71" s="479"/>
      <c r="H71" s="479"/>
      <c r="I71" s="480"/>
      <c r="J71" s="462"/>
      <c r="K71" s="463"/>
      <c r="L71" s="463"/>
      <c r="M71" s="463"/>
      <c r="N71" s="463"/>
      <c r="O71" s="463"/>
      <c r="P71" s="463"/>
      <c r="Q71" s="463"/>
      <c r="R71" s="463"/>
      <c r="S71" s="506"/>
      <c r="T71" s="468"/>
      <c r="U71" s="469"/>
      <c r="V71" s="469"/>
      <c r="W71" s="469"/>
      <c r="X71" s="469"/>
      <c r="Y71" s="469"/>
      <c r="Z71" s="469"/>
      <c r="AA71" s="469"/>
      <c r="AB71" s="469"/>
      <c r="AC71" s="472"/>
      <c r="AD71" s="468"/>
      <c r="AE71" s="469"/>
      <c r="AF71" s="469"/>
      <c r="AG71" s="469"/>
      <c r="AH71" s="469"/>
      <c r="AI71" s="469"/>
      <c r="AJ71" s="469"/>
      <c r="AK71" s="469"/>
      <c r="AL71" s="469"/>
      <c r="AM71" s="472"/>
      <c r="AN71" s="460"/>
      <c r="AO71" s="461"/>
      <c r="AP71" s="461"/>
      <c r="AQ71" s="461"/>
      <c r="AR71" s="461"/>
      <c r="AS71" s="461"/>
      <c r="AT71" s="461"/>
      <c r="AU71" s="461"/>
      <c r="AV71" s="461"/>
      <c r="AW71" s="497"/>
      <c r="AX71" s="489"/>
      <c r="AY71" s="487"/>
      <c r="AZ71" s="487"/>
      <c r="BA71" s="487"/>
      <c r="BB71" s="487"/>
      <c r="BC71" s="487"/>
      <c r="BD71" s="487"/>
      <c r="BE71" s="487"/>
      <c r="BF71" s="487"/>
      <c r="BG71" s="488"/>
      <c r="BH71" s="41"/>
      <c r="BI71" s="528"/>
      <c r="BJ71" s="529"/>
      <c r="BK71" s="529"/>
      <c r="BL71" s="529"/>
      <c r="BM71" s="529"/>
      <c r="BN71" s="530"/>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459"/>
      <c r="C72" s="459"/>
      <c r="D72" s="311"/>
      <c r="E72" s="478"/>
      <c r="F72" s="479"/>
      <c r="G72" s="479"/>
      <c r="H72" s="479"/>
      <c r="I72" s="480"/>
      <c r="J72" s="462" t="str">
        <f ca="1">IF(AND('Mapa final'!$K$49="Baja",'Mapa final'!$O$49="Mayor"),CONCATENATE("R",'Mapa final'!$A$49),"")</f>
        <v/>
      </c>
      <c r="K72" s="463"/>
      <c r="L72" s="463" t="str">
        <f ca="1">IF(AND('Mapa final'!$K$52="Baja",'Mapa final'!$O$52="Mayor"),CONCATENATE("R",'Mapa final'!$A$52),"")</f>
        <v/>
      </c>
      <c r="M72" s="463"/>
      <c r="N72" s="463" t="str">
        <f ca="1">IF(AND('Mapa final'!$K$55="Baja",'Mapa final'!$O$55="Mayor"),CONCATENATE("R",'Mapa final'!$A$55),"")</f>
        <v/>
      </c>
      <c r="O72" s="463"/>
      <c r="P72" s="463" t="str">
        <f ca="1">IF(AND('Mapa final'!$K$58="Baja",'Mapa final'!$O$58="Mayor"),CONCATENATE("R",'Mapa final'!$A$58),"")</f>
        <v/>
      </c>
      <c r="Q72" s="463"/>
      <c r="R72" s="463" t="str">
        <f ca="1">IF(AND('Mapa final'!$K$61="Baja",'Mapa final'!$O$61="Mayor"),CONCATENATE("R",'Mapa final'!$A$61),"")</f>
        <v/>
      </c>
      <c r="S72" s="506"/>
      <c r="T72" s="468" t="str">
        <f ca="1">IF(AND('Mapa final'!$K$49="Baja",'Mapa final'!$O$49="Mayor"),CONCATENATE("R",'Mapa final'!$A$49),"")</f>
        <v/>
      </c>
      <c r="U72" s="469"/>
      <c r="V72" s="469" t="str">
        <f ca="1">IF(AND('Mapa final'!$K$52="Baja",'Mapa final'!$O$52="Mayor"),CONCATENATE("R",'Mapa final'!$A$52),"")</f>
        <v/>
      </c>
      <c r="W72" s="469"/>
      <c r="X72" s="469" t="str">
        <f ca="1">IF(AND('Mapa final'!$K$55="Baja",'Mapa final'!$O$55="Mayor"),CONCATENATE("R",'Mapa final'!$A$55),"")</f>
        <v/>
      </c>
      <c r="Y72" s="469"/>
      <c r="Z72" s="469" t="str">
        <f ca="1">IF(AND('Mapa final'!$K$58="Baja",'Mapa final'!$O$58="Mayor"),CONCATENATE("R",'Mapa final'!$A$58),"")</f>
        <v/>
      </c>
      <c r="AA72" s="469"/>
      <c r="AB72" s="469" t="str">
        <f ca="1">IF(AND('Mapa final'!$K$61="Baja",'Mapa final'!$O$61="Mayor"),CONCATENATE("R",'Mapa final'!$A$61),"")</f>
        <v/>
      </c>
      <c r="AC72" s="472"/>
      <c r="AD72" s="468" t="str">
        <f ca="1">IF(AND('Mapa final'!$K$49="Baja",'Mapa final'!$O$49="Mayor"),CONCATENATE("R",'Mapa final'!$A$49),"")</f>
        <v/>
      </c>
      <c r="AE72" s="469"/>
      <c r="AF72" s="469" t="str">
        <f ca="1">IF(AND('Mapa final'!$K$52="Baja",'Mapa final'!$O$52="Mayor"),CONCATENATE("R",'Mapa final'!$A$52),"")</f>
        <v/>
      </c>
      <c r="AG72" s="469"/>
      <c r="AH72" s="469" t="str">
        <f ca="1">IF(AND('Mapa final'!$K$55="Baja",'Mapa final'!$O$55="Mayor"),CONCATENATE("R",'Mapa final'!$A$55),"")</f>
        <v/>
      </c>
      <c r="AI72" s="469"/>
      <c r="AJ72" s="469" t="str">
        <f ca="1">IF(AND('Mapa final'!$K$58="Baja",'Mapa final'!$O$58="Mayor"),CONCATENATE("R",'Mapa final'!$A$58),"")</f>
        <v/>
      </c>
      <c r="AK72" s="469"/>
      <c r="AL72" s="469" t="str">
        <f ca="1">IF(AND('Mapa final'!$K$61="Baja",'Mapa final'!$O$61="Mayor"),CONCATENATE("R",'Mapa final'!$A$61),"")</f>
        <v/>
      </c>
      <c r="AM72" s="472"/>
      <c r="AN72" s="460" t="str">
        <f ca="1">IF(AND('Mapa final'!$K$49="Baja",'Mapa final'!$O$49="Mayor"),CONCATENATE("R",'Mapa final'!$A$49),"")</f>
        <v/>
      </c>
      <c r="AO72" s="461"/>
      <c r="AP72" s="461" t="str">
        <f ca="1">IF(AND('Mapa final'!$K$52="Baja",'Mapa final'!$O$52="Mayor"),CONCATENATE("R",'Mapa final'!$A$52),"")</f>
        <v/>
      </c>
      <c r="AQ72" s="461"/>
      <c r="AR72" s="461" t="str">
        <f ca="1">IF(AND('Mapa final'!$K$55="Baja",'Mapa final'!$O$55="Mayor"),CONCATENATE("R",'Mapa final'!$A$55),"")</f>
        <v/>
      </c>
      <c r="AS72" s="461"/>
      <c r="AT72" s="461" t="str">
        <f ca="1">IF(AND('Mapa final'!$K$58="Baja",'Mapa final'!$O$58="Mayor"),CONCATENATE("R",'Mapa final'!$A$58),"")</f>
        <v/>
      </c>
      <c r="AU72" s="461"/>
      <c r="AV72" s="461" t="str">
        <f ca="1">IF(AND('Mapa final'!$K$61="Baja",'Mapa final'!$O$61="Mayor"),CONCATENATE("R",'Mapa final'!$A$61),"")</f>
        <v/>
      </c>
      <c r="AW72" s="497"/>
      <c r="AX72" s="489" t="str">
        <f ca="1">IF(AND('Mapa final'!$K$49="Baja",'Mapa final'!$O$49="Catastrófico"),CONCATENATE("R",'Mapa final'!$A$49),"")</f>
        <v/>
      </c>
      <c r="AY72" s="487"/>
      <c r="AZ72" s="487" t="str">
        <f ca="1">IF(AND('Mapa final'!$K$52="Baja",'Mapa final'!$O$52="Catastrófico"),CONCATENATE("R",'Mapa final'!$A$52),"")</f>
        <v/>
      </c>
      <c r="BA72" s="487"/>
      <c r="BB72" s="487" t="str">
        <f ca="1">IF(AND('Mapa final'!$K$55="Baja",'Mapa final'!$O$55="Catastrófico"),CONCATENATE("R",'Mapa final'!$A$55),"")</f>
        <v/>
      </c>
      <c r="BC72" s="487"/>
      <c r="BD72" s="487" t="str">
        <f ca="1">IF(AND('Mapa final'!$K$58="Baja",'Mapa final'!$O$58="Catastrófico"),CONCATENATE("R",'Mapa final'!$A$58),"")</f>
        <v/>
      </c>
      <c r="BE72" s="487"/>
      <c r="BF72" s="487" t="str">
        <f ca="1">IF(AND('Mapa final'!$K$61="Baja",'Mapa final'!$O$61="Catastrófico"),CONCATENATE("R",'Mapa final'!$A$61),"")</f>
        <v/>
      </c>
      <c r="BG72" s="488"/>
      <c r="BH72" s="41"/>
      <c r="BI72" s="528"/>
      <c r="BJ72" s="529"/>
      <c r="BK72" s="529"/>
      <c r="BL72" s="529"/>
      <c r="BM72" s="529"/>
      <c r="BN72" s="530"/>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459"/>
      <c r="C73" s="459"/>
      <c r="D73" s="311"/>
      <c r="E73" s="478"/>
      <c r="F73" s="479"/>
      <c r="G73" s="479"/>
      <c r="H73" s="479"/>
      <c r="I73" s="480"/>
      <c r="J73" s="462"/>
      <c r="K73" s="463"/>
      <c r="L73" s="463"/>
      <c r="M73" s="463"/>
      <c r="N73" s="463"/>
      <c r="O73" s="463"/>
      <c r="P73" s="463"/>
      <c r="Q73" s="463"/>
      <c r="R73" s="463"/>
      <c r="S73" s="506"/>
      <c r="T73" s="468"/>
      <c r="U73" s="469"/>
      <c r="V73" s="469"/>
      <c r="W73" s="469"/>
      <c r="X73" s="469"/>
      <c r="Y73" s="469"/>
      <c r="Z73" s="469"/>
      <c r="AA73" s="469"/>
      <c r="AB73" s="469"/>
      <c r="AC73" s="472"/>
      <c r="AD73" s="468"/>
      <c r="AE73" s="469"/>
      <c r="AF73" s="469"/>
      <c r="AG73" s="469"/>
      <c r="AH73" s="469"/>
      <c r="AI73" s="469"/>
      <c r="AJ73" s="469"/>
      <c r="AK73" s="469"/>
      <c r="AL73" s="469"/>
      <c r="AM73" s="472"/>
      <c r="AN73" s="460"/>
      <c r="AO73" s="461"/>
      <c r="AP73" s="461"/>
      <c r="AQ73" s="461"/>
      <c r="AR73" s="461"/>
      <c r="AS73" s="461"/>
      <c r="AT73" s="461"/>
      <c r="AU73" s="461"/>
      <c r="AV73" s="461"/>
      <c r="AW73" s="497"/>
      <c r="AX73" s="489"/>
      <c r="AY73" s="487"/>
      <c r="AZ73" s="487"/>
      <c r="BA73" s="487"/>
      <c r="BB73" s="487"/>
      <c r="BC73" s="487"/>
      <c r="BD73" s="487"/>
      <c r="BE73" s="487"/>
      <c r="BF73" s="487"/>
      <c r="BG73" s="488"/>
      <c r="BH73" s="41"/>
      <c r="BI73" s="531"/>
      <c r="BJ73" s="532"/>
      <c r="BK73" s="532"/>
      <c r="BL73" s="532"/>
      <c r="BM73" s="532"/>
      <c r="BN73" s="533"/>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459"/>
      <c r="C74" s="459"/>
      <c r="D74" s="311"/>
      <c r="E74" s="478"/>
      <c r="F74" s="479"/>
      <c r="G74" s="479"/>
      <c r="H74" s="479"/>
      <c r="I74" s="480"/>
      <c r="J74" s="462" t="str">
        <f ca="1">IF(AND('Mapa final'!$K$64="Baja",'Mapa final'!$O$64="Mayor"),CONCATENATE("R",'Mapa final'!$A$64),"")</f>
        <v/>
      </c>
      <c r="K74" s="463"/>
      <c r="L74" s="463" t="str">
        <f ca="1">IF(AND('Mapa final'!$K$67="Baja",'Mapa final'!$O$67="Mayor"),CONCATENATE("R",'Mapa final'!$A$67),"")</f>
        <v/>
      </c>
      <c r="M74" s="463"/>
      <c r="N74" s="463" t="str">
        <f ca="1">IF(AND('Mapa final'!$K$70="Baja",'Mapa final'!$O$70="Mayor"),CONCATENATE("R",'Mapa final'!$A$70),"")</f>
        <v/>
      </c>
      <c r="O74" s="463"/>
      <c r="P74" s="463" t="str">
        <f ca="1">IF(AND('Mapa final'!$K$73="Baja",'Mapa final'!$O$73="Mayor"),CONCATENATE("R",'Mapa final'!$A$73),"")</f>
        <v/>
      </c>
      <c r="Q74" s="463"/>
      <c r="R74" s="463" t="str">
        <f ca="1">IF(AND('Mapa final'!$K$76="Baja",'Mapa final'!$O$76="Mayor"),CONCATENATE("R",'Mapa final'!$A$76),"")</f>
        <v/>
      </c>
      <c r="S74" s="506"/>
      <c r="T74" s="468" t="str">
        <f ca="1">IF(AND('Mapa final'!$K$64="Baja",'Mapa final'!$O$64="Mayor"),CONCATENATE("R",'Mapa final'!$A$64),"")</f>
        <v/>
      </c>
      <c r="U74" s="469"/>
      <c r="V74" s="469" t="str">
        <f ca="1">IF(AND('Mapa final'!$K$67="Baja",'Mapa final'!$O$67="Mayor"),CONCATENATE("R",'Mapa final'!$A$67),"")</f>
        <v/>
      </c>
      <c r="W74" s="469"/>
      <c r="X74" s="469" t="str">
        <f ca="1">IF(AND('Mapa final'!$K$70="Baja",'Mapa final'!$O$70="Mayor"),CONCATENATE("R",'Mapa final'!$A$70),"")</f>
        <v/>
      </c>
      <c r="Y74" s="469"/>
      <c r="Z74" s="469" t="str">
        <f ca="1">IF(AND('Mapa final'!$K$73="Baja",'Mapa final'!$O$73="Mayor"),CONCATENATE("R",'Mapa final'!$A$73),"")</f>
        <v/>
      </c>
      <c r="AA74" s="469"/>
      <c r="AB74" s="469" t="str">
        <f ca="1">IF(AND('Mapa final'!$K$76="Baja",'Mapa final'!$O$76="Mayor"),CONCATENATE("R",'Mapa final'!$A$76),"")</f>
        <v/>
      </c>
      <c r="AC74" s="472"/>
      <c r="AD74" s="468" t="str">
        <f ca="1">IF(AND('Mapa final'!$K$64="Baja",'Mapa final'!$O$64="Mayor"),CONCATENATE("R",'Mapa final'!$A$64),"")</f>
        <v/>
      </c>
      <c r="AE74" s="469"/>
      <c r="AF74" s="469" t="str">
        <f ca="1">IF(AND('Mapa final'!$K$67="Baja",'Mapa final'!$O$67="Mayor"),CONCATENATE("R",'Mapa final'!$A$67),"")</f>
        <v/>
      </c>
      <c r="AG74" s="469"/>
      <c r="AH74" s="469" t="str">
        <f ca="1">IF(AND('Mapa final'!$K$70="Baja",'Mapa final'!$O$70="Mayor"),CONCATENATE("R",'Mapa final'!$A$70),"")</f>
        <v/>
      </c>
      <c r="AI74" s="469"/>
      <c r="AJ74" s="469" t="str">
        <f ca="1">IF(AND('Mapa final'!$K$73="Baja",'Mapa final'!$O$73="Mayor"),CONCATENATE("R",'Mapa final'!$A$73),"")</f>
        <v/>
      </c>
      <c r="AK74" s="469"/>
      <c r="AL74" s="469" t="str">
        <f ca="1">IF(AND('Mapa final'!$K$76="Baja",'Mapa final'!$O$76="Mayor"),CONCATENATE("R",'Mapa final'!$A$76),"")</f>
        <v/>
      </c>
      <c r="AM74" s="472"/>
      <c r="AN74" s="460" t="str">
        <f ca="1">IF(AND('Mapa final'!$K$64="Baja",'Mapa final'!$O$64="Mayor"),CONCATENATE("R",'Mapa final'!$A$64),"")</f>
        <v/>
      </c>
      <c r="AO74" s="461"/>
      <c r="AP74" s="461" t="str">
        <f ca="1">IF(AND('Mapa final'!$K$67="Baja",'Mapa final'!$O$67="Mayor"),CONCATENATE("R",'Mapa final'!$A$67),"")</f>
        <v/>
      </c>
      <c r="AQ74" s="461"/>
      <c r="AR74" s="461" t="str">
        <f ca="1">IF(AND('Mapa final'!$K$70="Baja",'Mapa final'!$O$70="Mayor"),CONCATENATE("R",'Mapa final'!$A$70),"")</f>
        <v/>
      </c>
      <c r="AS74" s="461"/>
      <c r="AT74" s="461" t="str">
        <f ca="1">IF(AND('Mapa final'!$K$73="Baja",'Mapa final'!$O$73="Mayor"),CONCATENATE("R",'Mapa final'!$A$73),"")</f>
        <v/>
      </c>
      <c r="AU74" s="461"/>
      <c r="AV74" s="461" t="str">
        <f ca="1">IF(AND('Mapa final'!$K$76="Baja",'Mapa final'!$O$76="Mayor"),CONCATENATE("R",'Mapa final'!$A$76),"")</f>
        <v/>
      </c>
      <c r="AW74" s="497"/>
      <c r="AX74" s="489" t="str">
        <f ca="1">IF(AND('Mapa final'!$K$64="Baja",'Mapa final'!$O$64="Catastrófico"),CONCATENATE("R",'Mapa final'!$A$64),"")</f>
        <v/>
      </c>
      <c r="AY74" s="487"/>
      <c r="AZ74" s="487" t="str">
        <f ca="1">IF(AND('Mapa final'!$K$67="Baja",'Mapa final'!$O$67="Catastrófico"),CONCATENATE("R",'Mapa final'!$A$67),"")</f>
        <v/>
      </c>
      <c r="BA74" s="487"/>
      <c r="BB74" s="487" t="str">
        <f ca="1">IF(AND('Mapa final'!$K$70="Baja",'Mapa final'!$O$70="Catastrófico"),CONCATENATE("R",'Mapa final'!$A$70),"")</f>
        <v/>
      </c>
      <c r="BC74" s="487"/>
      <c r="BD74" s="487" t="str">
        <f ca="1">IF(AND('Mapa final'!$K$73="Baja",'Mapa final'!$O$73="Catastrófico"),CONCATENATE("R",'Mapa final'!$A$73),"")</f>
        <v/>
      </c>
      <c r="BE74" s="487"/>
      <c r="BF74" s="487" t="str">
        <f ca="1">IF(AND('Mapa final'!$K$76="Baja",'Mapa final'!$O$76="Catastrófico"),CONCATENATE("R",'Mapa final'!$A$76),"")</f>
        <v/>
      </c>
      <c r="BG74" s="488"/>
      <c r="BH74" s="41"/>
      <c r="BI74" s="534" t="s">
        <v>76</v>
      </c>
      <c r="BJ74" s="535"/>
      <c r="BK74" s="535"/>
      <c r="BL74" s="535"/>
      <c r="BM74" s="535"/>
      <c r="BN74" s="536"/>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459"/>
      <c r="C75" s="459"/>
      <c r="D75" s="311"/>
      <c r="E75" s="478"/>
      <c r="F75" s="479"/>
      <c r="G75" s="479"/>
      <c r="H75" s="479"/>
      <c r="I75" s="480"/>
      <c r="J75" s="462"/>
      <c r="K75" s="463"/>
      <c r="L75" s="463"/>
      <c r="M75" s="463"/>
      <c r="N75" s="463"/>
      <c r="O75" s="463"/>
      <c r="P75" s="463"/>
      <c r="Q75" s="463"/>
      <c r="R75" s="463"/>
      <c r="S75" s="506"/>
      <c r="T75" s="468"/>
      <c r="U75" s="469"/>
      <c r="V75" s="469"/>
      <c r="W75" s="469"/>
      <c r="X75" s="469"/>
      <c r="Y75" s="469"/>
      <c r="Z75" s="469"/>
      <c r="AA75" s="469"/>
      <c r="AB75" s="469"/>
      <c r="AC75" s="472"/>
      <c r="AD75" s="468"/>
      <c r="AE75" s="469"/>
      <c r="AF75" s="469"/>
      <c r="AG75" s="469"/>
      <c r="AH75" s="469"/>
      <c r="AI75" s="469"/>
      <c r="AJ75" s="469"/>
      <c r="AK75" s="469"/>
      <c r="AL75" s="469"/>
      <c r="AM75" s="472"/>
      <c r="AN75" s="460"/>
      <c r="AO75" s="461"/>
      <c r="AP75" s="461"/>
      <c r="AQ75" s="461"/>
      <c r="AR75" s="461"/>
      <c r="AS75" s="461"/>
      <c r="AT75" s="461"/>
      <c r="AU75" s="461"/>
      <c r="AV75" s="461"/>
      <c r="AW75" s="497"/>
      <c r="AX75" s="489"/>
      <c r="AY75" s="487"/>
      <c r="AZ75" s="487"/>
      <c r="BA75" s="487"/>
      <c r="BB75" s="487"/>
      <c r="BC75" s="487"/>
      <c r="BD75" s="487"/>
      <c r="BE75" s="487"/>
      <c r="BF75" s="487"/>
      <c r="BG75" s="488"/>
      <c r="BH75" s="41"/>
      <c r="BI75" s="537"/>
      <c r="BJ75" s="538"/>
      <c r="BK75" s="538"/>
      <c r="BL75" s="538"/>
      <c r="BM75" s="538"/>
      <c r="BN75" s="539"/>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459"/>
      <c r="C76" s="459"/>
      <c r="D76" s="311"/>
      <c r="E76" s="478"/>
      <c r="F76" s="479"/>
      <c r="G76" s="479"/>
      <c r="H76" s="479"/>
      <c r="I76" s="480"/>
      <c r="J76" s="462" t="str">
        <f ca="1">IF(AND('Mapa final'!$K$79="Baja",'Mapa final'!$O$79="Mayor"),CONCATENATE("R",'Mapa final'!$A$79),"")</f>
        <v/>
      </c>
      <c r="K76" s="463"/>
      <c r="L76" s="463" t="str">
        <f ca="1">IF(AND('Mapa final'!$K$82="Baja",'Mapa final'!$O$82="Mayor"),CONCATENATE("R",'Mapa final'!$A$82),"")</f>
        <v/>
      </c>
      <c r="M76" s="463"/>
      <c r="N76" s="463" t="str">
        <f ca="1">IF(AND('Mapa final'!$K$85="Baja",'Mapa final'!$O$85="Mayor"),CONCATENATE("R",'Mapa final'!$A$85),"")</f>
        <v/>
      </c>
      <c r="O76" s="463"/>
      <c r="P76" s="463" t="str">
        <f ca="1">IF(AND('Mapa final'!$K$88="Baja",'Mapa final'!$O$88="Mayor"),CONCATENATE("R",'Mapa final'!$A$88),"")</f>
        <v/>
      </c>
      <c r="Q76" s="463"/>
      <c r="R76" s="463" t="str">
        <f ca="1">IF(AND('Mapa final'!$K$91="Baja",'Mapa final'!$O$91="Mayor"),CONCATENATE("R",'Mapa final'!$A$91),"")</f>
        <v/>
      </c>
      <c r="S76" s="506"/>
      <c r="T76" s="468" t="str">
        <f ca="1">IF(AND('Mapa final'!$K$79="Baja",'Mapa final'!$O$79="Mayor"),CONCATENATE("R",'Mapa final'!$A$79),"")</f>
        <v/>
      </c>
      <c r="U76" s="469"/>
      <c r="V76" s="469" t="str">
        <f ca="1">IF(AND('Mapa final'!$K$82="Baja",'Mapa final'!$O$82="Mayor"),CONCATENATE("R",'Mapa final'!$A$82),"")</f>
        <v/>
      </c>
      <c r="W76" s="469"/>
      <c r="X76" s="469" t="str">
        <f ca="1">IF(AND('Mapa final'!$K$85="Baja",'Mapa final'!$O$85="Mayor"),CONCATENATE("R",'Mapa final'!$A$85),"")</f>
        <v/>
      </c>
      <c r="Y76" s="469"/>
      <c r="Z76" s="469" t="str">
        <f ca="1">IF(AND('Mapa final'!$K$88="Baja",'Mapa final'!$O$88="Mayor"),CONCATENATE("R",'Mapa final'!$A$88),"")</f>
        <v/>
      </c>
      <c r="AA76" s="469"/>
      <c r="AB76" s="469" t="str">
        <f ca="1">IF(AND('Mapa final'!$K$91="Baja",'Mapa final'!$O$91="Mayor"),CONCATENATE("R",'Mapa final'!$A$91),"")</f>
        <v/>
      </c>
      <c r="AC76" s="472"/>
      <c r="AD76" s="468" t="str">
        <f ca="1">IF(AND('Mapa final'!$K$79="Baja",'Mapa final'!$O$79="Mayor"),CONCATENATE("R",'Mapa final'!$A$79),"")</f>
        <v/>
      </c>
      <c r="AE76" s="469"/>
      <c r="AF76" s="469" t="str">
        <f ca="1">IF(AND('Mapa final'!$K$82="Baja",'Mapa final'!$O$82="Mayor"),CONCATENATE("R",'Mapa final'!$A$82),"")</f>
        <v/>
      </c>
      <c r="AG76" s="469"/>
      <c r="AH76" s="469" t="str">
        <f ca="1">IF(AND('Mapa final'!$K$85="Baja",'Mapa final'!$O$85="Mayor"),CONCATENATE("R",'Mapa final'!$A$85),"")</f>
        <v/>
      </c>
      <c r="AI76" s="469"/>
      <c r="AJ76" s="469" t="str">
        <f ca="1">IF(AND('Mapa final'!$K$88="Baja",'Mapa final'!$O$88="Mayor"),CONCATENATE("R",'Mapa final'!$A$88),"")</f>
        <v/>
      </c>
      <c r="AK76" s="469"/>
      <c r="AL76" s="469" t="str">
        <f ca="1">IF(AND('Mapa final'!$K$91="Baja",'Mapa final'!$O$91="Mayor"),CONCATENATE("R",'Mapa final'!$A$91),"")</f>
        <v/>
      </c>
      <c r="AM76" s="472"/>
      <c r="AN76" s="460" t="str">
        <f ca="1">IF(AND('Mapa final'!$K$79="Baja",'Mapa final'!$O$79="Mayor"),CONCATENATE("R",'Mapa final'!$A$79),"")</f>
        <v/>
      </c>
      <c r="AO76" s="461"/>
      <c r="AP76" s="461" t="str">
        <f ca="1">IF(AND('Mapa final'!$K$82="Baja",'Mapa final'!$O$82="Mayor"),CONCATENATE("R",'Mapa final'!$A$82),"")</f>
        <v/>
      </c>
      <c r="AQ76" s="461"/>
      <c r="AR76" s="461" t="str">
        <f ca="1">IF(AND('Mapa final'!$K$85="Baja",'Mapa final'!$O$85="Mayor"),CONCATENATE("R",'Mapa final'!$A$85),"")</f>
        <v/>
      </c>
      <c r="AS76" s="461"/>
      <c r="AT76" s="461" t="str">
        <f ca="1">IF(AND('Mapa final'!$K$88="Baja",'Mapa final'!$O$88="Mayor"),CONCATENATE("R",'Mapa final'!$A$88),"")</f>
        <v/>
      </c>
      <c r="AU76" s="461"/>
      <c r="AV76" s="461" t="str">
        <f ca="1">IF(AND('Mapa final'!$K$91="Baja",'Mapa final'!$O$91="Mayor"),CONCATENATE("R",'Mapa final'!$A$91),"")</f>
        <v/>
      </c>
      <c r="AW76" s="497"/>
      <c r="AX76" s="489" t="str">
        <f ca="1">IF(AND('Mapa final'!$K$79="Baja",'Mapa final'!$O$79="Catastrófico"),CONCATENATE("R",'Mapa final'!$A$79),"")</f>
        <v/>
      </c>
      <c r="AY76" s="487"/>
      <c r="AZ76" s="487" t="str">
        <f ca="1">IF(AND('Mapa final'!$K$82="Baja",'Mapa final'!$O$82="Catastrófico"),CONCATENATE("R",'Mapa final'!$A$82),"")</f>
        <v/>
      </c>
      <c r="BA76" s="487"/>
      <c r="BB76" s="487" t="str">
        <f ca="1">IF(AND('Mapa final'!$K$85="Baja",'Mapa final'!$O$85="Catastrófico"),CONCATENATE("R",'Mapa final'!$A$85),"")</f>
        <v/>
      </c>
      <c r="BC76" s="487"/>
      <c r="BD76" s="487" t="str">
        <f ca="1">IF(AND('Mapa final'!$K$88="Baja",'Mapa final'!$O$88="Catastrófico"),CONCATENATE("R",'Mapa final'!$A$88),"")</f>
        <v/>
      </c>
      <c r="BE76" s="487"/>
      <c r="BF76" s="487" t="str">
        <f ca="1">IF(AND('Mapa final'!$K$91="Baja",'Mapa final'!$O$91="Catastrófico"),CONCATENATE("R",'Mapa final'!$A$91),"")</f>
        <v/>
      </c>
      <c r="BG76" s="488"/>
      <c r="BH76" s="41"/>
      <c r="BI76" s="537"/>
      <c r="BJ76" s="538"/>
      <c r="BK76" s="538"/>
      <c r="BL76" s="538"/>
      <c r="BM76" s="538"/>
      <c r="BN76" s="539"/>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459"/>
      <c r="C77" s="459"/>
      <c r="D77" s="311"/>
      <c r="E77" s="478"/>
      <c r="F77" s="479"/>
      <c r="G77" s="479"/>
      <c r="H77" s="479"/>
      <c r="I77" s="480"/>
      <c r="J77" s="462"/>
      <c r="K77" s="463"/>
      <c r="L77" s="463"/>
      <c r="M77" s="463"/>
      <c r="N77" s="463"/>
      <c r="O77" s="463"/>
      <c r="P77" s="463"/>
      <c r="Q77" s="463"/>
      <c r="R77" s="463"/>
      <c r="S77" s="506"/>
      <c r="T77" s="468"/>
      <c r="U77" s="469"/>
      <c r="V77" s="469"/>
      <c r="W77" s="469"/>
      <c r="X77" s="469"/>
      <c r="Y77" s="469"/>
      <c r="Z77" s="469"/>
      <c r="AA77" s="469"/>
      <c r="AB77" s="469"/>
      <c r="AC77" s="472"/>
      <c r="AD77" s="468"/>
      <c r="AE77" s="469"/>
      <c r="AF77" s="469"/>
      <c r="AG77" s="469"/>
      <c r="AH77" s="469"/>
      <c r="AI77" s="469"/>
      <c r="AJ77" s="469"/>
      <c r="AK77" s="469"/>
      <c r="AL77" s="469"/>
      <c r="AM77" s="472"/>
      <c r="AN77" s="460"/>
      <c r="AO77" s="461"/>
      <c r="AP77" s="461"/>
      <c r="AQ77" s="461"/>
      <c r="AR77" s="461"/>
      <c r="AS77" s="461"/>
      <c r="AT77" s="461"/>
      <c r="AU77" s="461"/>
      <c r="AV77" s="461"/>
      <c r="AW77" s="497"/>
      <c r="AX77" s="489"/>
      <c r="AY77" s="487"/>
      <c r="AZ77" s="487"/>
      <c r="BA77" s="487"/>
      <c r="BB77" s="487"/>
      <c r="BC77" s="487"/>
      <c r="BD77" s="487"/>
      <c r="BE77" s="487"/>
      <c r="BF77" s="487"/>
      <c r="BG77" s="488"/>
      <c r="BH77" s="41"/>
      <c r="BI77" s="537"/>
      <c r="BJ77" s="538"/>
      <c r="BK77" s="538"/>
      <c r="BL77" s="538"/>
      <c r="BM77" s="538"/>
      <c r="BN77" s="539"/>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459"/>
      <c r="C78" s="459"/>
      <c r="D78" s="311"/>
      <c r="E78" s="478"/>
      <c r="F78" s="479"/>
      <c r="G78" s="479"/>
      <c r="H78" s="479"/>
      <c r="I78" s="480"/>
      <c r="J78" s="462" t="str">
        <f>IF(AND('Mapa final'!$K$94="Baja",'Mapa final'!$O$94="Mayor"),CONCATENATE("R",'Mapa final'!$A$94),"")</f>
        <v/>
      </c>
      <c r="K78" s="463"/>
      <c r="L78" s="463" t="str">
        <f ca="1">IF(AND('Mapa final'!$K$97="Baja",'Mapa final'!$O$97="Mayor"),CONCATENATE("R",'Mapa final'!$A$97),"")</f>
        <v/>
      </c>
      <c r="M78" s="463"/>
      <c r="N78" s="463" t="str">
        <f ca="1">IF(AND('Mapa final'!$K$100="Baja",'Mapa final'!$O$100="Mayor"),CONCATENATE("R",'Mapa final'!$A$100),"")</f>
        <v/>
      </c>
      <c r="O78" s="463"/>
      <c r="P78" s="463" t="str">
        <f ca="1">IF(AND('Mapa final'!$K$103="Baja",'Mapa final'!$O$103="Mayor"),CONCATENATE("R",'Mapa final'!$A$103),"")</f>
        <v/>
      </c>
      <c r="Q78" s="463"/>
      <c r="R78" s="463" t="str">
        <f ca="1">IF(AND('Mapa final'!$K$106="Baja",'Mapa final'!$O$106="Mayor"),CONCATENATE("R",'Mapa final'!$A$106),"")</f>
        <v/>
      </c>
      <c r="S78" s="506"/>
      <c r="T78" s="468" t="str">
        <f>IF(AND('Mapa final'!$K$94="Baja",'Mapa final'!$O$94="Mayor"),CONCATENATE("R",'Mapa final'!$A$94),"")</f>
        <v/>
      </c>
      <c r="U78" s="469"/>
      <c r="V78" s="469" t="str">
        <f ca="1">IF(AND('Mapa final'!$K$97="Baja",'Mapa final'!$O$97="Mayor"),CONCATENATE("R",'Mapa final'!$A$97),"")</f>
        <v/>
      </c>
      <c r="W78" s="469"/>
      <c r="X78" s="469" t="str">
        <f ca="1">IF(AND('Mapa final'!$K$100="Baja",'Mapa final'!$O$100="Mayor"),CONCATENATE("R",'Mapa final'!$A$100),"")</f>
        <v/>
      </c>
      <c r="Y78" s="469"/>
      <c r="Z78" s="469" t="str">
        <f ca="1">IF(AND('Mapa final'!$K$103="Baja",'Mapa final'!$O$103="Mayor"),CONCATENATE("R",'Mapa final'!$A$103),"")</f>
        <v/>
      </c>
      <c r="AA78" s="469"/>
      <c r="AB78" s="469" t="str">
        <f ca="1">IF(AND('Mapa final'!$K$106="Baja",'Mapa final'!$O$106="Mayor"),CONCATENATE("R",'Mapa final'!$A$106),"")</f>
        <v/>
      </c>
      <c r="AC78" s="472"/>
      <c r="AD78" s="468" t="str">
        <f>IF(AND('Mapa final'!$K$94="Baja",'Mapa final'!$O$94="Mayor"),CONCATENATE("R",'Mapa final'!$A$94),"")</f>
        <v/>
      </c>
      <c r="AE78" s="469"/>
      <c r="AF78" s="469" t="str">
        <f ca="1">IF(AND('Mapa final'!$K$97="Baja",'Mapa final'!$O$97="Mayor"),CONCATENATE("R",'Mapa final'!$A$97),"")</f>
        <v/>
      </c>
      <c r="AG78" s="469"/>
      <c r="AH78" s="469" t="str">
        <f ca="1">IF(AND('Mapa final'!$K$100="Baja",'Mapa final'!$O$100="Mayor"),CONCATENATE("R",'Mapa final'!$A$100),"")</f>
        <v/>
      </c>
      <c r="AI78" s="469"/>
      <c r="AJ78" s="469" t="str">
        <f ca="1">IF(AND('Mapa final'!$K$103="Baja",'Mapa final'!$O$103="Mayor"),CONCATENATE("R",'Mapa final'!$A$103),"")</f>
        <v/>
      </c>
      <c r="AK78" s="469"/>
      <c r="AL78" s="469" t="str">
        <f ca="1">IF(AND('Mapa final'!$K$106="Baja",'Mapa final'!$O$106="Mayor"),CONCATENATE("R",'Mapa final'!$A$106),"")</f>
        <v/>
      </c>
      <c r="AM78" s="472"/>
      <c r="AN78" s="460" t="str">
        <f>IF(AND('Mapa final'!$K$94="Baja",'Mapa final'!$O$94="Mayor"),CONCATENATE("R",'Mapa final'!$A$94),"")</f>
        <v/>
      </c>
      <c r="AO78" s="461"/>
      <c r="AP78" s="461" t="str">
        <f ca="1">IF(AND('Mapa final'!$K$97="Baja",'Mapa final'!$O$97="Mayor"),CONCATENATE("R",'Mapa final'!$A$97),"")</f>
        <v/>
      </c>
      <c r="AQ78" s="461"/>
      <c r="AR78" s="461" t="str">
        <f ca="1">IF(AND('Mapa final'!$K$100="Baja",'Mapa final'!$O$100="Mayor"),CONCATENATE("R",'Mapa final'!$A$100),"")</f>
        <v/>
      </c>
      <c r="AS78" s="461"/>
      <c r="AT78" s="461" t="str">
        <f ca="1">IF(AND('Mapa final'!$K$103="Baja",'Mapa final'!$O$103="Mayor"),CONCATENATE("R",'Mapa final'!$A$103),"")</f>
        <v/>
      </c>
      <c r="AU78" s="461"/>
      <c r="AV78" s="461" t="str">
        <f ca="1">IF(AND('Mapa final'!$K$106="Baja",'Mapa final'!$O$106="Mayor"),CONCATENATE("R",'Mapa final'!$A$106),"")</f>
        <v/>
      </c>
      <c r="AW78" s="497"/>
      <c r="AX78" s="489" t="str">
        <f>IF(AND('Mapa final'!$K$94="Baja",'Mapa final'!$O$94="Catastrófico"),CONCATENATE("R",'Mapa final'!$A$94),"")</f>
        <v/>
      </c>
      <c r="AY78" s="487"/>
      <c r="AZ78" s="487" t="str">
        <f ca="1">IF(AND('Mapa final'!$K$97="Baja",'Mapa final'!$O$97="Catastrófico"),CONCATENATE("R",'Mapa final'!$A$97),"")</f>
        <v/>
      </c>
      <c r="BA78" s="487"/>
      <c r="BB78" s="487" t="str">
        <f ca="1">IF(AND('Mapa final'!$K$100="Baja",'Mapa final'!$O$100="Catastrófico"),CONCATENATE("R",'Mapa final'!$A$100),"")</f>
        <v/>
      </c>
      <c r="BC78" s="487"/>
      <c r="BD78" s="487" t="str">
        <f ca="1">IF(AND('Mapa final'!$K$103="Baja",'Mapa final'!$O$103="Catastrófico"),CONCATENATE("R",'Mapa final'!$A$103),"")</f>
        <v/>
      </c>
      <c r="BE78" s="487"/>
      <c r="BF78" s="487" t="str">
        <f ca="1">IF(AND('Mapa final'!$K$106="Baja",'Mapa final'!$O$106="Catastrófico"),CONCATENATE("R",'Mapa final'!$A$106),"")</f>
        <v/>
      </c>
      <c r="BG78" s="488"/>
      <c r="BH78" s="41"/>
      <c r="BI78" s="537"/>
      <c r="BJ78" s="538"/>
      <c r="BK78" s="538"/>
      <c r="BL78" s="538"/>
      <c r="BM78" s="538"/>
      <c r="BN78" s="539"/>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459"/>
      <c r="C79" s="459"/>
      <c r="D79" s="311"/>
      <c r="E79" s="478"/>
      <c r="F79" s="479"/>
      <c r="G79" s="479"/>
      <c r="H79" s="479"/>
      <c r="I79" s="480"/>
      <c r="J79" s="462"/>
      <c r="K79" s="463"/>
      <c r="L79" s="463"/>
      <c r="M79" s="463"/>
      <c r="N79" s="463"/>
      <c r="O79" s="463"/>
      <c r="P79" s="463"/>
      <c r="Q79" s="463"/>
      <c r="R79" s="463"/>
      <c r="S79" s="506"/>
      <c r="T79" s="468"/>
      <c r="U79" s="469"/>
      <c r="V79" s="469"/>
      <c r="W79" s="469"/>
      <c r="X79" s="469"/>
      <c r="Y79" s="469"/>
      <c r="Z79" s="469"/>
      <c r="AA79" s="469"/>
      <c r="AB79" s="469"/>
      <c r="AC79" s="472"/>
      <c r="AD79" s="468"/>
      <c r="AE79" s="469"/>
      <c r="AF79" s="469"/>
      <c r="AG79" s="469"/>
      <c r="AH79" s="469"/>
      <c r="AI79" s="469"/>
      <c r="AJ79" s="469"/>
      <c r="AK79" s="469"/>
      <c r="AL79" s="469"/>
      <c r="AM79" s="472"/>
      <c r="AN79" s="460"/>
      <c r="AO79" s="461"/>
      <c r="AP79" s="461"/>
      <c r="AQ79" s="461"/>
      <c r="AR79" s="461"/>
      <c r="AS79" s="461"/>
      <c r="AT79" s="461"/>
      <c r="AU79" s="461"/>
      <c r="AV79" s="461"/>
      <c r="AW79" s="497"/>
      <c r="AX79" s="489"/>
      <c r="AY79" s="487"/>
      <c r="AZ79" s="487"/>
      <c r="BA79" s="487"/>
      <c r="BB79" s="487"/>
      <c r="BC79" s="487"/>
      <c r="BD79" s="487"/>
      <c r="BE79" s="487"/>
      <c r="BF79" s="487"/>
      <c r="BG79" s="488"/>
      <c r="BH79" s="41"/>
      <c r="BI79" s="537"/>
      <c r="BJ79" s="538"/>
      <c r="BK79" s="538"/>
      <c r="BL79" s="538"/>
      <c r="BM79" s="538"/>
      <c r="BN79" s="539"/>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459"/>
      <c r="C80" s="459"/>
      <c r="D80" s="311"/>
      <c r="E80" s="478"/>
      <c r="F80" s="479"/>
      <c r="G80" s="479"/>
      <c r="H80" s="479"/>
      <c r="I80" s="480"/>
      <c r="J80" s="462" t="str">
        <f ca="1">IF(AND('Mapa final'!$K$109="Baja",'Mapa final'!$O$109="Mayor"),CONCATENATE("R",'Mapa final'!$A$109),"")</f>
        <v/>
      </c>
      <c r="K80" s="463"/>
      <c r="L80" s="463" t="str">
        <f ca="1">IF(AND('Mapa final'!$K$112="Baja",'Mapa final'!$O$112="Mayor"),CONCATENATE("R",'Mapa final'!$A$112),"")</f>
        <v/>
      </c>
      <c r="M80" s="463"/>
      <c r="N80" s="463" t="str">
        <f ca="1">IF(AND('Mapa final'!$K$115="Baja",'Mapa final'!$O$115="Mayor"),CONCATENATE("R",'Mapa final'!$A$115),"")</f>
        <v/>
      </c>
      <c r="O80" s="463"/>
      <c r="P80" s="463" t="str">
        <f ca="1">IF(AND('Mapa final'!$K$118="Baja",'Mapa final'!$O$118="Mayor"),CONCATENATE("R",'Mapa final'!$A$118),"")</f>
        <v/>
      </c>
      <c r="Q80" s="463"/>
      <c r="R80" s="463" t="str">
        <f ca="1">IF(AND('Mapa final'!$K$121="Baja",'Mapa final'!$O$121="Mayor"),CONCATENATE("R",'Mapa final'!$A$121),"")</f>
        <v/>
      </c>
      <c r="S80" s="506"/>
      <c r="T80" s="468" t="str">
        <f ca="1">IF(AND('Mapa final'!$K$109="Baja",'Mapa final'!$O$109="Mayor"),CONCATENATE("R",'Mapa final'!$A$109),"")</f>
        <v/>
      </c>
      <c r="U80" s="469"/>
      <c r="V80" s="469" t="str">
        <f ca="1">IF(AND('Mapa final'!$K$112="Baja",'Mapa final'!$O$112="Mayor"),CONCATENATE("R",'Mapa final'!$A$112),"")</f>
        <v/>
      </c>
      <c r="W80" s="469"/>
      <c r="X80" s="469" t="str">
        <f ca="1">IF(AND('Mapa final'!$K$115="Baja",'Mapa final'!$O$115="Mayor"),CONCATENATE("R",'Mapa final'!$A$115),"")</f>
        <v/>
      </c>
      <c r="Y80" s="469"/>
      <c r="Z80" s="469" t="str">
        <f ca="1">IF(AND('Mapa final'!$K$118="Baja",'Mapa final'!$O$118="Mayor"),CONCATENATE("R",'Mapa final'!$A$118),"")</f>
        <v/>
      </c>
      <c r="AA80" s="469"/>
      <c r="AB80" s="469" t="str">
        <f ca="1">IF(AND('Mapa final'!$K$121="Baja",'Mapa final'!$O$121="Mayor"),CONCATENATE("R",'Mapa final'!$A$121),"")</f>
        <v/>
      </c>
      <c r="AC80" s="472"/>
      <c r="AD80" s="468" t="str">
        <f ca="1">IF(AND('Mapa final'!$K$109="Baja",'Mapa final'!$O$109="Mayor"),CONCATENATE("R",'Mapa final'!$A$109),"")</f>
        <v/>
      </c>
      <c r="AE80" s="469"/>
      <c r="AF80" s="469" t="str">
        <f ca="1">IF(AND('Mapa final'!$K$112="Baja",'Mapa final'!$O$112="Mayor"),CONCATENATE("R",'Mapa final'!$A$112),"")</f>
        <v/>
      </c>
      <c r="AG80" s="469"/>
      <c r="AH80" s="469" t="str">
        <f ca="1">IF(AND('Mapa final'!$K$115="Baja",'Mapa final'!$O$115="Mayor"),CONCATENATE("R",'Mapa final'!$A$115),"")</f>
        <v/>
      </c>
      <c r="AI80" s="469"/>
      <c r="AJ80" s="469" t="str">
        <f ca="1">IF(AND('Mapa final'!$K$118="Baja",'Mapa final'!$O$118="Mayor"),CONCATENATE("R",'Mapa final'!$A$118),"")</f>
        <v/>
      </c>
      <c r="AK80" s="469"/>
      <c r="AL80" s="469" t="str">
        <f ca="1">IF(AND('Mapa final'!$K$121="Baja",'Mapa final'!$O$121="Mayor"),CONCATENATE("R",'Mapa final'!$A$121),"")</f>
        <v/>
      </c>
      <c r="AM80" s="472"/>
      <c r="AN80" s="460" t="str">
        <f ca="1">IF(AND('Mapa final'!$K$109="Baja",'Mapa final'!$O$109="Mayor"),CONCATENATE("R",'Mapa final'!$A$109),"")</f>
        <v/>
      </c>
      <c r="AO80" s="461"/>
      <c r="AP80" s="461" t="str">
        <f ca="1">IF(AND('Mapa final'!$K$112="Baja",'Mapa final'!$O$112="Mayor"),CONCATENATE("R",'Mapa final'!$A$112),"")</f>
        <v/>
      </c>
      <c r="AQ80" s="461"/>
      <c r="AR80" s="461" t="str">
        <f ca="1">IF(AND('Mapa final'!$K$115="Baja",'Mapa final'!$O$115="Mayor"),CONCATENATE("R",'Mapa final'!$A$115),"")</f>
        <v/>
      </c>
      <c r="AS80" s="461"/>
      <c r="AT80" s="461" t="str">
        <f ca="1">IF(AND('Mapa final'!$K$118="Baja",'Mapa final'!$O$118="Mayor"),CONCATENATE("R",'Mapa final'!$A$118),"")</f>
        <v/>
      </c>
      <c r="AU80" s="461"/>
      <c r="AV80" s="461" t="str">
        <f ca="1">IF(AND('Mapa final'!$K$121="Baja",'Mapa final'!$O$121="Mayor"),CONCATENATE("R",'Mapa final'!$A$121),"")</f>
        <v/>
      </c>
      <c r="AW80" s="497"/>
      <c r="AX80" s="489" t="str">
        <f ca="1">IF(AND('Mapa final'!$K$109="Baja",'Mapa final'!$O$109="Catastrófico"),CONCATENATE("R",'Mapa final'!$A$109),"")</f>
        <v/>
      </c>
      <c r="AY80" s="487"/>
      <c r="AZ80" s="487" t="str">
        <f ca="1">IF(AND('Mapa final'!$K$112="Baja",'Mapa final'!$O$112="Catastrófico"),CONCATENATE("R",'Mapa final'!$A$112),"")</f>
        <v/>
      </c>
      <c r="BA80" s="487"/>
      <c r="BB80" s="487" t="str">
        <f ca="1">IF(AND('Mapa final'!$K$115="Baja",'Mapa final'!$O$115="Catastrófico"),CONCATENATE("R",'Mapa final'!$A$115),"")</f>
        <v/>
      </c>
      <c r="BC80" s="487"/>
      <c r="BD80" s="487" t="str">
        <f ca="1">IF(AND('Mapa final'!$K$118="Baja",'Mapa final'!$O$118="Catastrófico"),CONCATENATE("R",'Mapa final'!$A$118),"")</f>
        <v/>
      </c>
      <c r="BE80" s="487"/>
      <c r="BF80" s="487" t="str">
        <f ca="1">IF(AND('Mapa final'!$K$121="Baja",'Mapa final'!$O$121="Catastrófico"),CONCATENATE("R",'Mapa final'!$A$121),"")</f>
        <v/>
      </c>
      <c r="BG80" s="488"/>
      <c r="BH80" s="41"/>
      <c r="BI80" s="537"/>
      <c r="BJ80" s="538"/>
      <c r="BK80" s="538"/>
      <c r="BL80" s="538"/>
      <c r="BM80" s="538"/>
      <c r="BN80" s="539"/>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459"/>
      <c r="C81" s="459"/>
      <c r="D81" s="311"/>
      <c r="E81" s="478"/>
      <c r="F81" s="479"/>
      <c r="G81" s="479"/>
      <c r="H81" s="479"/>
      <c r="I81" s="480"/>
      <c r="J81" s="462"/>
      <c r="K81" s="463"/>
      <c r="L81" s="463"/>
      <c r="M81" s="463"/>
      <c r="N81" s="463"/>
      <c r="O81" s="463"/>
      <c r="P81" s="463"/>
      <c r="Q81" s="463"/>
      <c r="R81" s="463"/>
      <c r="S81" s="506"/>
      <c r="T81" s="468"/>
      <c r="U81" s="469"/>
      <c r="V81" s="469"/>
      <c r="W81" s="469"/>
      <c r="X81" s="469"/>
      <c r="Y81" s="469"/>
      <c r="Z81" s="469"/>
      <c r="AA81" s="469"/>
      <c r="AB81" s="469"/>
      <c r="AC81" s="472"/>
      <c r="AD81" s="468"/>
      <c r="AE81" s="469"/>
      <c r="AF81" s="469"/>
      <c r="AG81" s="469"/>
      <c r="AH81" s="469"/>
      <c r="AI81" s="469"/>
      <c r="AJ81" s="469"/>
      <c r="AK81" s="469"/>
      <c r="AL81" s="469"/>
      <c r="AM81" s="472"/>
      <c r="AN81" s="460"/>
      <c r="AO81" s="461"/>
      <c r="AP81" s="461"/>
      <c r="AQ81" s="461"/>
      <c r="AR81" s="461"/>
      <c r="AS81" s="461"/>
      <c r="AT81" s="461"/>
      <c r="AU81" s="461"/>
      <c r="AV81" s="461"/>
      <c r="AW81" s="497"/>
      <c r="AX81" s="489"/>
      <c r="AY81" s="487"/>
      <c r="AZ81" s="487"/>
      <c r="BA81" s="487"/>
      <c r="BB81" s="487"/>
      <c r="BC81" s="487"/>
      <c r="BD81" s="487"/>
      <c r="BE81" s="487"/>
      <c r="BF81" s="487"/>
      <c r="BG81" s="488"/>
      <c r="BH81" s="41"/>
      <c r="BI81" s="537"/>
      <c r="BJ81" s="538"/>
      <c r="BK81" s="538"/>
      <c r="BL81" s="538"/>
      <c r="BM81" s="538"/>
      <c r="BN81" s="539"/>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459"/>
      <c r="C82" s="459"/>
      <c r="D82" s="311"/>
      <c r="E82" s="478"/>
      <c r="F82" s="479"/>
      <c r="G82" s="479"/>
      <c r="H82" s="479"/>
      <c r="I82" s="480"/>
      <c r="J82" s="462" t="str">
        <f ca="1">IF(AND('Mapa final'!$K$124="Baja",'Mapa final'!$O$124="Mayor"),CONCATENATE("R",'Mapa final'!$A$124),"")</f>
        <v/>
      </c>
      <c r="K82" s="463"/>
      <c r="L82" s="463" t="str">
        <f ca="1">IF(AND('Mapa final'!$K$127="Baja",'Mapa final'!$O$127="Mayor"),CONCATENATE("R",'Mapa final'!$A$127),"")</f>
        <v/>
      </c>
      <c r="M82" s="463"/>
      <c r="N82" s="463" t="str">
        <f ca="1">IF(AND('Mapa final'!$K$130="Baja",'Mapa final'!$O$130="Mayor"),CONCATENATE("R",'Mapa final'!$A$130),"")</f>
        <v/>
      </c>
      <c r="O82" s="463"/>
      <c r="P82" s="463" t="str">
        <f ca="1">IF(AND('Mapa final'!$K$133="Baja",'Mapa final'!$O$133="Mayor"),CONCATENATE("R",'Mapa final'!$A$133),"")</f>
        <v>R43</v>
      </c>
      <c r="Q82" s="463"/>
      <c r="R82" s="463" t="str">
        <f ca="1">IF(AND('Mapa final'!$K$136="Baja",'Mapa final'!$O$136="Mayor"),CONCATENATE("R",'Mapa final'!$A$136),"")</f>
        <v/>
      </c>
      <c r="S82" s="506"/>
      <c r="T82" s="468" t="str">
        <f ca="1">IF(AND('Mapa final'!$K$124="Baja",'Mapa final'!$O$124="Mayor"),CONCATENATE("R",'Mapa final'!$A$124),"")</f>
        <v/>
      </c>
      <c r="U82" s="469"/>
      <c r="V82" s="469" t="str">
        <f ca="1">IF(AND('Mapa final'!$K$127="Baja",'Mapa final'!$O$127="Mayor"),CONCATENATE("R",'Mapa final'!$A$127),"")</f>
        <v/>
      </c>
      <c r="W82" s="469"/>
      <c r="X82" s="469" t="str">
        <f ca="1">IF(AND('Mapa final'!$K$130="Baja",'Mapa final'!$O$130="Mayor"),CONCATENATE("R",'Mapa final'!$A$130),"")</f>
        <v/>
      </c>
      <c r="Y82" s="469"/>
      <c r="Z82" s="469" t="str">
        <f ca="1">IF(AND('Mapa final'!$K$133="Baja",'Mapa final'!$O$133="Mayor"),CONCATENATE("R",'Mapa final'!$A$133),"")</f>
        <v>R43</v>
      </c>
      <c r="AA82" s="469"/>
      <c r="AB82" s="469" t="str">
        <f ca="1">IF(AND('Mapa final'!$K$136="Baja",'Mapa final'!$O$136="Mayor"),CONCATENATE("R",'Mapa final'!$A$136),"")</f>
        <v/>
      </c>
      <c r="AC82" s="472"/>
      <c r="AD82" s="468" t="str">
        <f ca="1">IF(AND('Mapa final'!$K$124="Baja",'Mapa final'!$O$124="Mayor"),CONCATENATE("R",'Mapa final'!$A$124),"")</f>
        <v/>
      </c>
      <c r="AE82" s="469"/>
      <c r="AF82" s="469" t="str">
        <f ca="1">IF(AND('Mapa final'!$K$127="Baja",'Mapa final'!$O$127="Mayor"),CONCATENATE("R",'Mapa final'!$A$127),"")</f>
        <v/>
      </c>
      <c r="AG82" s="469"/>
      <c r="AH82" s="469" t="str">
        <f ca="1">IF(AND('Mapa final'!$K$130="Baja",'Mapa final'!$O$130="Mayor"),CONCATENATE("R",'Mapa final'!$A$130),"")</f>
        <v/>
      </c>
      <c r="AI82" s="469"/>
      <c r="AJ82" s="469" t="str">
        <f ca="1">IF(AND('Mapa final'!$K$133="Baja",'Mapa final'!$O$133="Mayor"),CONCATENATE("R",'Mapa final'!$A$133),"")</f>
        <v>R43</v>
      </c>
      <c r="AK82" s="469"/>
      <c r="AL82" s="469" t="str">
        <f ca="1">IF(AND('Mapa final'!$K$136="Baja",'Mapa final'!$O$136="Mayor"),CONCATENATE("R",'Mapa final'!$A$136),"")</f>
        <v/>
      </c>
      <c r="AM82" s="472"/>
      <c r="AN82" s="460" t="str">
        <f ca="1">IF(AND('Mapa final'!$K$124="Baja",'Mapa final'!$O$124="Mayor"),CONCATENATE("R",'Mapa final'!$A$124),"")</f>
        <v/>
      </c>
      <c r="AO82" s="461"/>
      <c r="AP82" s="461" t="str">
        <f ca="1">IF(AND('Mapa final'!$K$127="Baja",'Mapa final'!$O$127="Mayor"),CONCATENATE("R",'Mapa final'!$A$127),"")</f>
        <v/>
      </c>
      <c r="AQ82" s="461"/>
      <c r="AR82" s="461" t="str">
        <f ca="1">IF(AND('Mapa final'!$K$130="Baja",'Mapa final'!$O$130="Mayor"),CONCATENATE("R",'Mapa final'!$A$130),"")</f>
        <v/>
      </c>
      <c r="AS82" s="461"/>
      <c r="AT82" s="461" t="str">
        <f ca="1">IF(AND('Mapa final'!$K$133="Baja",'Mapa final'!$O$133="Mayor"),CONCATENATE("R",'Mapa final'!$A$133),"")</f>
        <v>R43</v>
      </c>
      <c r="AU82" s="461"/>
      <c r="AV82" s="461" t="str">
        <f ca="1">IF(AND('Mapa final'!$K$136="Baja",'Mapa final'!$O$136="Mayor"),CONCATENATE("R",'Mapa final'!$A$136),"")</f>
        <v/>
      </c>
      <c r="AW82" s="497"/>
      <c r="AX82" s="489" t="str">
        <f ca="1">IF(AND('Mapa final'!$K$124="Baja",'Mapa final'!$O$124="Catastrófico"),CONCATENATE("R",'Mapa final'!$A$124),"")</f>
        <v/>
      </c>
      <c r="AY82" s="487"/>
      <c r="AZ82" s="487" t="str">
        <f ca="1">IF(AND('Mapa final'!$K$127="Baja",'Mapa final'!$O$127="Catastrófico"),CONCATENATE("R",'Mapa final'!$A$127),"")</f>
        <v/>
      </c>
      <c r="BA82" s="487"/>
      <c r="BB82" s="487" t="str">
        <f ca="1">IF(AND('Mapa final'!$K$130="Baja",'Mapa final'!$O$130="Catastrófico"),CONCATENATE("R",'Mapa final'!$A$130),"")</f>
        <v/>
      </c>
      <c r="BC82" s="487"/>
      <c r="BD82" s="487" t="str">
        <f ca="1">IF(AND('Mapa final'!$K$133="Baja",'Mapa final'!$O$133="Catastrófico"),CONCATENATE("R",'Mapa final'!$A$133),"")</f>
        <v/>
      </c>
      <c r="BE82" s="487"/>
      <c r="BF82" s="487" t="str">
        <f ca="1">IF(AND('Mapa final'!$K$136="Baja",'Mapa final'!$O$136="Catastrófico"),CONCATENATE("R",'Mapa final'!$A$136),"")</f>
        <v/>
      </c>
      <c r="BG82" s="488"/>
      <c r="BH82" s="41"/>
      <c r="BI82" s="537"/>
      <c r="BJ82" s="538"/>
      <c r="BK82" s="538"/>
      <c r="BL82" s="538"/>
      <c r="BM82" s="538"/>
      <c r="BN82" s="539"/>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459"/>
      <c r="C83" s="459"/>
      <c r="D83" s="311"/>
      <c r="E83" s="478"/>
      <c r="F83" s="479"/>
      <c r="G83" s="479"/>
      <c r="H83" s="479"/>
      <c r="I83" s="480"/>
      <c r="J83" s="462"/>
      <c r="K83" s="463"/>
      <c r="L83" s="463"/>
      <c r="M83" s="463"/>
      <c r="N83" s="463"/>
      <c r="O83" s="463"/>
      <c r="P83" s="463"/>
      <c r="Q83" s="463"/>
      <c r="R83" s="463"/>
      <c r="S83" s="506"/>
      <c r="T83" s="468"/>
      <c r="U83" s="469"/>
      <c r="V83" s="469"/>
      <c r="W83" s="469"/>
      <c r="X83" s="469"/>
      <c r="Y83" s="469"/>
      <c r="Z83" s="469"/>
      <c r="AA83" s="469"/>
      <c r="AB83" s="469"/>
      <c r="AC83" s="472"/>
      <c r="AD83" s="468"/>
      <c r="AE83" s="469"/>
      <c r="AF83" s="469"/>
      <c r="AG83" s="469"/>
      <c r="AH83" s="469"/>
      <c r="AI83" s="469"/>
      <c r="AJ83" s="469"/>
      <c r="AK83" s="469"/>
      <c r="AL83" s="469"/>
      <c r="AM83" s="472"/>
      <c r="AN83" s="460"/>
      <c r="AO83" s="461"/>
      <c r="AP83" s="461"/>
      <c r="AQ83" s="461"/>
      <c r="AR83" s="461"/>
      <c r="AS83" s="461"/>
      <c r="AT83" s="461"/>
      <c r="AU83" s="461"/>
      <c r="AV83" s="461"/>
      <c r="AW83" s="497"/>
      <c r="AX83" s="489"/>
      <c r="AY83" s="487"/>
      <c r="AZ83" s="487"/>
      <c r="BA83" s="487"/>
      <c r="BB83" s="487"/>
      <c r="BC83" s="487"/>
      <c r="BD83" s="487"/>
      <c r="BE83" s="487"/>
      <c r="BF83" s="487"/>
      <c r="BG83" s="488"/>
      <c r="BH83" s="41"/>
      <c r="BI83" s="537"/>
      <c r="BJ83" s="538"/>
      <c r="BK83" s="538"/>
      <c r="BL83" s="538"/>
      <c r="BM83" s="538"/>
      <c r="BN83" s="539"/>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459"/>
      <c r="C84" s="459"/>
      <c r="D84" s="311"/>
      <c r="E84" s="478"/>
      <c r="F84" s="479"/>
      <c r="G84" s="479"/>
      <c r="H84" s="479"/>
      <c r="I84" s="480"/>
      <c r="J84" s="462" t="str">
        <f ca="1">IF(AND('Mapa final'!$K$139="Baja",'Mapa final'!$O$139="Mayor"),CONCATENATE("R",'Mapa final'!$A$139),"")</f>
        <v/>
      </c>
      <c r="K84" s="463"/>
      <c r="L84" s="463" t="str">
        <f ca="1">IF(AND('Mapa final'!$K$142="Baja",'Mapa final'!$O$142="Mayor"),CONCATENATE("R",'Mapa final'!$A$142),"")</f>
        <v/>
      </c>
      <c r="M84" s="463"/>
      <c r="N84" s="463" t="str">
        <f ca="1">IF(AND('Mapa final'!$K$145="Baja",'Mapa final'!$O$145="Mayor"),CONCATENATE("R",'Mapa final'!$A$145),"")</f>
        <v/>
      </c>
      <c r="O84" s="463"/>
      <c r="P84" s="463" t="str">
        <f>IF(AND('Mapa final'!$K$148="Baja",'Mapa final'!$O$148="Mayor"),CONCATENATE("R",'Mapa final'!$A$148),"")</f>
        <v/>
      </c>
      <c r="Q84" s="463"/>
      <c r="R84" s="463" t="str">
        <f>IF(AND('Mapa final'!$K$151="Baja",'Mapa final'!$O$151="Mayor"),CONCATENATE("R",'Mapa final'!$A$151),"")</f>
        <v/>
      </c>
      <c r="S84" s="506"/>
      <c r="T84" s="468" t="str">
        <f ca="1">IF(AND('Mapa final'!$K$139="Baja",'Mapa final'!$O$139="Mayor"),CONCATENATE("R",'Mapa final'!$A$139),"")</f>
        <v/>
      </c>
      <c r="U84" s="469"/>
      <c r="V84" s="469" t="str">
        <f ca="1">IF(AND('Mapa final'!$K$142="Baja",'Mapa final'!$O$142="Mayor"),CONCATENATE("R",'Mapa final'!$A$142),"")</f>
        <v/>
      </c>
      <c r="W84" s="469"/>
      <c r="X84" s="469" t="str">
        <f ca="1">IF(AND('Mapa final'!$K$145="Baja",'Mapa final'!$O$145="Mayor"),CONCATENATE("R",'Mapa final'!$A$145),"")</f>
        <v/>
      </c>
      <c r="Y84" s="469"/>
      <c r="Z84" s="469" t="str">
        <f>IF(AND('Mapa final'!$K$148="Baja",'Mapa final'!$O$148="Mayor"),CONCATENATE("R",'Mapa final'!$A$148),"")</f>
        <v/>
      </c>
      <c r="AA84" s="469"/>
      <c r="AB84" s="469" t="str">
        <f>IF(AND('Mapa final'!$K$151="Baja",'Mapa final'!$O$151="Mayor"),CONCATENATE("R",'Mapa final'!$A$151),"")</f>
        <v/>
      </c>
      <c r="AC84" s="472"/>
      <c r="AD84" s="468" t="str">
        <f ca="1">IF(AND('Mapa final'!$K$139="Baja",'Mapa final'!$O$139="Mayor"),CONCATENATE("R",'Mapa final'!$A$139),"")</f>
        <v/>
      </c>
      <c r="AE84" s="469"/>
      <c r="AF84" s="469" t="str">
        <f ca="1">IF(AND('Mapa final'!$K$142="Baja",'Mapa final'!$O$142="Mayor"),CONCATENATE("R",'Mapa final'!$A$142),"")</f>
        <v/>
      </c>
      <c r="AG84" s="469"/>
      <c r="AH84" s="469" t="str">
        <f ca="1">IF(AND('Mapa final'!$K$145="Baja",'Mapa final'!$O$145="Mayor"),CONCATENATE("R",'Mapa final'!$A$145),"")</f>
        <v/>
      </c>
      <c r="AI84" s="469"/>
      <c r="AJ84" s="469" t="str">
        <f>IF(AND('Mapa final'!$K$148="Baja",'Mapa final'!$O$148="Mayor"),CONCATENATE("R",'Mapa final'!$A$148),"")</f>
        <v/>
      </c>
      <c r="AK84" s="469"/>
      <c r="AL84" s="469" t="str">
        <f>IF(AND('Mapa final'!$K$151="Baja",'Mapa final'!$O$151="Mayor"),CONCATENATE("R",'Mapa final'!$A$151),"")</f>
        <v/>
      </c>
      <c r="AM84" s="472"/>
      <c r="AN84" s="460" t="str">
        <f ca="1">IF(AND('Mapa final'!$K$139="Baja",'Mapa final'!$O$139="Mayor"),CONCATENATE("R",'Mapa final'!$A$139),"")</f>
        <v/>
      </c>
      <c r="AO84" s="461"/>
      <c r="AP84" s="461" t="str">
        <f ca="1">IF(AND('Mapa final'!$K$142="Baja",'Mapa final'!$O$142="Mayor"),CONCATENATE("R",'Mapa final'!$A$142),"")</f>
        <v/>
      </c>
      <c r="AQ84" s="461"/>
      <c r="AR84" s="461" t="str">
        <f ca="1">IF(AND('Mapa final'!$K$145="Baja",'Mapa final'!$O$145="Mayor"),CONCATENATE("R",'Mapa final'!$A$145),"")</f>
        <v/>
      </c>
      <c r="AS84" s="461"/>
      <c r="AT84" s="461" t="str">
        <f>IF(AND('Mapa final'!$K$148="Baja",'Mapa final'!$O$148="Mayor"),CONCATENATE("R",'Mapa final'!$A$148),"")</f>
        <v/>
      </c>
      <c r="AU84" s="461"/>
      <c r="AV84" s="461" t="str">
        <f>IF(AND('Mapa final'!$K$151="Baja",'Mapa final'!$O$151="Mayor"),CONCATENATE("R",'Mapa final'!$A$151),"")</f>
        <v/>
      </c>
      <c r="AW84" s="497"/>
      <c r="AX84" s="489" t="str">
        <f ca="1">IF(AND('Mapa final'!$K$139="Baja",'Mapa final'!$O$139="Catastrófico"),CONCATENATE("R",'Mapa final'!$A$139),"")</f>
        <v/>
      </c>
      <c r="AY84" s="487"/>
      <c r="AZ84" s="487" t="str">
        <f ca="1">IF(AND('Mapa final'!$K$142="Baja",'Mapa final'!$O$142="Catastrófico"),CONCATENATE("R",'Mapa final'!$A$142),"")</f>
        <v/>
      </c>
      <c r="BA84" s="487"/>
      <c r="BB84" s="487" t="str">
        <f ca="1">IF(AND('Mapa final'!$K$145="Baja",'Mapa final'!$O$145="Catastrófico"),CONCATENATE("R",'Mapa final'!$A$145),"")</f>
        <v/>
      </c>
      <c r="BC84" s="487"/>
      <c r="BD84" s="487" t="str">
        <f>IF(AND('Mapa final'!$K$148="Baja",'Mapa final'!$O$148="Catastrófico"),CONCATENATE("R",'Mapa final'!$A$148),"")</f>
        <v/>
      </c>
      <c r="BE84" s="487"/>
      <c r="BF84" s="487" t="str">
        <f>IF(AND('Mapa final'!$K$151="Baja",'Mapa final'!$O$151="Catastrófico"),CONCATENATE("R",'Mapa final'!$A$151),"")</f>
        <v/>
      </c>
      <c r="BG84" s="488"/>
      <c r="BH84" s="41"/>
      <c r="BI84" s="537"/>
      <c r="BJ84" s="538"/>
      <c r="BK84" s="538"/>
      <c r="BL84" s="538"/>
      <c r="BM84" s="538"/>
      <c r="BN84" s="539"/>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459"/>
      <c r="C85" s="459"/>
      <c r="D85" s="311"/>
      <c r="E85" s="481"/>
      <c r="F85" s="482"/>
      <c r="G85" s="482"/>
      <c r="H85" s="482"/>
      <c r="I85" s="482"/>
      <c r="J85" s="464"/>
      <c r="K85" s="465"/>
      <c r="L85" s="465"/>
      <c r="M85" s="465"/>
      <c r="N85" s="465"/>
      <c r="O85" s="465"/>
      <c r="P85" s="465"/>
      <c r="Q85" s="465"/>
      <c r="R85" s="465"/>
      <c r="S85" s="544"/>
      <c r="T85" s="470"/>
      <c r="U85" s="471"/>
      <c r="V85" s="471"/>
      <c r="W85" s="471"/>
      <c r="X85" s="471"/>
      <c r="Y85" s="471"/>
      <c r="Z85" s="471"/>
      <c r="AA85" s="471"/>
      <c r="AB85" s="471"/>
      <c r="AC85" s="473"/>
      <c r="AD85" s="470"/>
      <c r="AE85" s="471"/>
      <c r="AF85" s="471"/>
      <c r="AG85" s="471"/>
      <c r="AH85" s="471"/>
      <c r="AI85" s="471"/>
      <c r="AJ85" s="471"/>
      <c r="AK85" s="471"/>
      <c r="AL85" s="471"/>
      <c r="AM85" s="473"/>
      <c r="AN85" s="498"/>
      <c r="AO85" s="496"/>
      <c r="AP85" s="496"/>
      <c r="AQ85" s="496"/>
      <c r="AR85" s="496"/>
      <c r="AS85" s="496"/>
      <c r="AT85" s="496"/>
      <c r="AU85" s="496"/>
      <c r="AV85" s="496"/>
      <c r="AW85" s="499"/>
      <c r="AX85" s="490"/>
      <c r="AY85" s="491"/>
      <c r="AZ85" s="491"/>
      <c r="BA85" s="491"/>
      <c r="BB85" s="491"/>
      <c r="BC85" s="491"/>
      <c r="BD85" s="491"/>
      <c r="BE85" s="491"/>
      <c r="BF85" s="491"/>
      <c r="BG85" s="492"/>
      <c r="BH85" s="41"/>
      <c r="BI85" s="537"/>
      <c r="BJ85" s="538"/>
      <c r="BK85" s="538"/>
      <c r="BL85" s="538"/>
      <c r="BM85" s="538"/>
      <c r="BN85" s="539"/>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459"/>
      <c r="C86" s="459"/>
      <c r="D86" s="311"/>
      <c r="E86" s="476" t="s">
        <v>104</v>
      </c>
      <c r="F86" s="477"/>
      <c r="G86" s="477"/>
      <c r="H86" s="477"/>
      <c r="I86" s="543"/>
      <c r="J86" s="466" t="str">
        <f ca="1">IF(AND('Mapa final'!$K$7="Muy Baja",'Mapa final'!$O$7="Mayor"),CONCATENATE("R",'Mapa final'!$A$7),"")</f>
        <v/>
      </c>
      <c r="K86" s="467"/>
      <c r="L86" s="467" t="str">
        <f ca="1">IF(AND('Mapa final'!$K$10="Muy Baja",'Mapa final'!$O$10="Mayor"),CONCATENATE("R",'Mapa final'!$A$10),"")</f>
        <v/>
      </c>
      <c r="M86" s="467"/>
      <c r="N86" s="467" t="str">
        <f ca="1">IF(AND('Mapa final'!$K$13="Muy Baja",'Mapa final'!$O$13="Mayor"),CONCATENATE("R",'Mapa final'!$A$13),"")</f>
        <v/>
      </c>
      <c r="O86" s="467"/>
      <c r="P86" s="467" t="str">
        <f ca="1">IF(AND('Mapa final'!$K$16="Muy Baja",'Mapa final'!$O$16="Mayor"),CONCATENATE("R",'Mapa final'!$A$16),"")</f>
        <v/>
      </c>
      <c r="Q86" s="467"/>
      <c r="R86" s="467" t="str">
        <f ca="1">IF(AND('Mapa final'!$K$19="Muy Baja",'Mapa final'!$O$19="Mayor"),CONCATENATE("R",'Mapa final'!$A$19),"")</f>
        <v/>
      </c>
      <c r="S86" s="505"/>
      <c r="T86" s="466" t="str">
        <f ca="1">IF(AND('Mapa final'!$K$7="Muy Baja",'Mapa final'!$O$7="Mayor"),CONCATENATE("R",'Mapa final'!$A$7),"")</f>
        <v/>
      </c>
      <c r="U86" s="467"/>
      <c r="V86" s="467" t="str">
        <f ca="1">IF(AND('Mapa final'!$K$10="Muy Baja",'Mapa final'!$O$10="Mayor"),CONCATENATE("R",'Mapa final'!$A$10),"")</f>
        <v/>
      </c>
      <c r="W86" s="467"/>
      <c r="X86" s="467" t="str">
        <f ca="1">IF(AND('Mapa final'!$K$13="Muy Baja",'Mapa final'!$O$13="Mayor"),CONCATENATE("R",'Mapa final'!$A$13),"")</f>
        <v/>
      </c>
      <c r="Y86" s="467"/>
      <c r="Z86" s="467" t="str">
        <f ca="1">IF(AND('Mapa final'!$K$16="Muy Baja",'Mapa final'!$O$16="Mayor"),CONCATENATE("R",'Mapa final'!$A$16),"")</f>
        <v/>
      </c>
      <c r="AA86" s="467"/>
      <c r="AB86" s="467" t="str">
        <f ca="1">IF(AND('Mapa final'!$K$19="Muy Baja",'Mapa final'!$O$19="Mayor"),CONCATENATE("R",'Mapa final'!$A$19),"")</f>
        <v/>
      </c>
      <c r="AC86" s="505"/>
      <c r="AD86" s="485" t="str">
        <f ca="1">IF(AND('Mapa final'!$K$7="Muy Baja",'Mapa final'!$O$7="Mayor"),CONCATENATE("R",'Mapa final'!$A$7),"")</f>
        <v/>
      </c>
      <c r="AE86" s="474"/>
      <c r="AF86" s="474" t="str">
        <f ca="1">IF(AND('Mapa final'!$K$10="Muy Baja",'Mapa final'!$O$10="Mayor"),CONCATENATE("R",'Mapa final'!$A$10),"")</f>
        <v/>
      </c>
      <c r="AG86" s="474"/>
      <c r="AH86" s="474" t="str">
        <f ca="1">IF(AND('Mapa final'!$K$13="Muy Baja",'Mapa final'!$O$13="Mayor"),CONCATENATE("R",'Mapa final'!$A$13),"")</f>
        <v/>
      </c>
      <c r="AI86" s="474"/>
      <c r="AJ86" s="474" t="str">
        <f ca="1">IF(AND('Mapa final'!$K$16="Muy Baja",'Mapa final'!$O$16="Mayor"),CONCATENATE("R",'Mapa final'!$A$16),"")</f>
        <v/>
      </c>
      <c r="AK86" s="474"/>
      <c r="AL86" s="474" t="str">
        <f ca="1">IF(AND('Mapa final'!$K$19="Muy Baja",'Mapa final'!$O$19="Mayor"),CONCATENATE("R",'Mapa final'!$A$19),"")</f>
        <v/>
      </c>
      <c r="AM86" s="486"/>
      <c r="AN86" s="483" t="str">
        <f ca="1">IF(AND('Mapa final'!$K$7="Muy Baja",'Mapa final'!$O$7="Mayor"),CONCATENATE("R",'Mapa final'!$A$7),"")</f>
        <v/>
      </c>
      <c r="AO86" s="484"/>
      <c r="AP86" s="484" t="str">
        <f ca="1">IF(AND('Mapa final'!$K$10="Muy Baja",'Mapa final'!$O$10="Mayor"),CONCATENATE("R",'Mapa final'!$A$10),"")</f>
        <v/>
      </c>
      <c r="AQ86" s="484"/>
      <c r="AR86" s="484" t="str">
        <f ca="1">IF(AND('Mapa final'!$K$13="Muy Baja",'Mapa final'!$O$13="Mayor"),CONCATENATE("R",'Mapa final'!$A$13),"")</f>
        <v/>
      </c>
      <c r="AS86" s="484"/>
      <c r="AT86" s="484" t="str">
        <f ca="1">IF(AND('Mapa final'!$K$16="Muy Baja",'Mapa final'!$O$16="Mayor"),CONCATENATE("R",'Mapa final'!$A$16),"")</f>
        <v/>
      </c>
      <c r="AU86" s="484"/>
      <c r="AV86" s="484" t="str">
        <f ca="1">IF(AND('Mapa final'!$K$19="Muy Baja",'Mapa final'!$O$19="Mayor"),CONCATENATE("R",'Mapa final'!$A$19),"")</f>
        <v/>
      </c>
      <c r="AW86" s="500"/>
      <c r="AX86" s="493" t="str">
        <f ca="1">IF(AND('Mapa final'!$K$7="Muy Baja",'Mapa final'!$O$7="Catastrófico"),CONCATENATE("R",'Mapa final'!$A$7),"")</f>
        <v/>
      </c>
      <c r="AY86" s="494"/>
      <c r="AZ86" s="494" t="str">
        <f ca="1">IF(AND('Mapa final'!$K$10="Muy Baja",'Mapa final'!$O$10="Catastrófico"),CONCATENATE("R",'Mapa final'!$A$10),"")</f>
        <v/>
      </c>
      <c r="BA86" s="494"/>
      <c r="BB86" s="494" t="str">
        <f ca="1">IF(AND('Mapa final'!$K$13="Muy Baja",'Mapa final'!$O$13="Catastrófico"),CONCATENATE("R",'Mapa final'!$A$13),"")</f>
        <v/>
      </c>
      <c r="BC86" s="494"/>
      <c r="BD86" s="494" t="str">
        <f ca="1">IF(AND('Mapa final'!$K$16="Muy Baja",'Mapa final'!$O$16="Catastrófico"),CONCATENATE("R",'Mapa final'!$A$16),"")</f>
        <v/>
      </c>
      <c r="BE86" s="494"/>
      <c r="BF86" s="494" t="str">
        <f ca="1">IF(AND('Mapa final'!$K$19="Muy Baja",'Mapa final'!$O$19="Catastrófico"),CONCATENATE("R",'Mapa final'!$A$19),"")</f>
        <v/>
      </c>
      <c r="BG86" s="495"/>
      <c r="BH86" s="41"/>
      <c r="BI86" s="537"/>
      <c r="BJ86" s="538"/>
      <c r="BK86" s="538"/>
      <c r="BL86" s="538"/>
      <c r="BM86" s="538"/>
      <c r="BN86" s="539"/>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459"/>
      <c r="C87" s="459"/>
      <c r="D87" s="311"/>
      <c r="E87" s="478"/>
      <c r="F87" s="479"/>
      <c r="G87" s="479"/>
      <c r="H87" s="479"/>
      <c r="I87" s="503"/>
      <c r="J87" s="462"/>
      <c r="K87" s="463"/>
      <c r="L87" s="463"/>
      <c r="M87" s="463"/>
      <c r="N87" s="463"/>
      <c r="O87" s="463"/>
      <c r="P87" s="463"/>
      <c r="Q87" s="463"/>
      <c r="R87" s="463"/>
      <c r="S87" s="506"/>
      <c r="T87" s="462"/>
      <c r="U87" s="463"/>
      <c r="V87" s="463"/>
      <c r="W87" s="463"/>
      <c r="X87" s="463"/>
      <c r="Y87" s="463"/>
      <c r="Z87" s="463"/>
      <c r="AA87" s="463"/>
      <c r="AB87" s="463"/>
      <c r="AC87" s="506"/>
      <c r="AD87" s="468"/>
      <c r="AE87" s="469"/>
      <c r="AF87" s="469"/>
      <c r="AG87" s="469"/>
      <c r="AH87" s="469"/>
      <c r="AI87" s="469"/>
      <c r="AJ87" s="469"/>
      <c r="AK87" s="469"/>
      <c r="AL87" s="469"/>
      <c r="AM87" s="472"/>
      <c r="AN87" s="460"/>
      <c r="AO87" s="461"/>
      <c r="AP87" s="461"/>
      <c r="AQ87" s="461"/>
      <c r="AR87" s="461"/>
      <c r="AS87" s="461"/>
      <c r="AT87" s="461"/>
      <c r="AU87" s="461"/>
      <c r="AV87" s="461"/>
      <c r="AW87" s="497"/>
      <c r="AX87" s="489"/>
      <c r="AY87" s="487"/>
      <c r="AZ87" s="487"/>
      <c r="BA87" s="487"/>
      <c r="BB87" s="487"/>
      <c r="BC87" s="487"/>
      <c r="BD87" s="487"/>
      <c r="BE87" s="487"/>
      <c r="BF87" s="487"/>
      <c r="BG87" s="488"/>
      <c r="BH87" s="41"/>
      <c r="BI87" s="537"/>
      <c r="BJ87" s="538"/>
      <c r="BK87" s="538"/>
      <c r="BL87" s="538"/>
      <c r="BM87" s="538"/>
      <c r="BN87" s="539"/>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459"/>
      <c r="C88" s="459"/>
      <c r="D88" s="311"/>
      <c r="E88" s="478"/>
      <c r="F88" s="479"/>
      <c r="G88" s="479"/>
      <c r="H88" s="479"/>
      <c r="I88" s="503"/>
      <c r="J88" s="462" t="str">
        <f ca="1">IF(AND('Mapa final'!$K$22="Muy Baja",'Mapa final'!$O$22="Mayor"),CONCATENATE("R",'Mapa final'!$A$22),"")</f>
        <v/>
      </c>
      <c r="K88" s="463"/>
      <c r="L88" s="463" t="str">
        <f ca="1">IF(AND('Mapa final'!$K$25="Muy Baja",'Mapa final'!$O$25="Mayor"),CONCATENATE("R",'Mapa final'!$A$25),"")</f>
        <v/>
      </c>
      <c r="M88" s="463"/>
      <c r="N88" s="463" t="str">
        <f ca="1">IF(AND('Mapa final'!$K$28="Muy Baja",'Mapa final'!$O$28="Mayor"),CONCATENATE("R",'Mapa final'!$A$28),"")</f>
        <v/>
      </c>
      <c r="O88" s="463"/>
      <c r="P88" s="463" t="str">
        <f ca="1">IF(AND('Mapa final'!$K$31="Muy Baja",'Mapa final'!$O$31="Mayor"),CONCATENATE("R",'Mapa final'!$A$31),"")</f>
        <v/>
      </c>
      <c r="Q88" s="463"/>
      <c r="R88" s="463" t="e">
        <f>IF(AND('Mapa final'!#REF!="Muy Baja",'Mapa final'!#REF!="Mayor"),CONCATENATE("R",'Mapa final'!#REF!),"")</f>
        <v>#REF!</v>
      </c>
      <c r="S88" s="506"/>
      <c r="T88" s="462" t="str">
        <f ca="1">IF(AND('Mapa final'!$K$22="Muy Baja",'Mapa final'!$O$22="Mayor"),CONCATENATE("R",'Mapa final'!$A$22),"")</f>
        <v/>
      </c>
      <c r="U88" s="463"/>
      <c r="V88" s="463" t="str">
        <f ca="1">IF(AND('Mapa final'!$K$25="Muy Baja",'Mapa final'!$O$25="Mayor"),CONCATENATE("R",'Mapa final'!$A$25),"")</f>
        <v/>
      </c>
      <c r="W88" s="463"/>
      <c r="X88" s="463" t="str">
        <f ca="1">IF(AND('Mapa final'!$K$28="Muy Baja",'Mapa final'!$O$28="Mayor"),CONCATENATE("R",'Mapa final'!$A$28),"")</f>
        <v/>
      </c>
      <c r="Y88" s="463"/>
      <c r="Z88" s="463" t="str">
        <f ca="1">IF(AND('Mapa final'!$K$31="Muy Baja",'Mapa final'!$O$31="Mayor"),CONCATENATE("R",'Mapa final'!$A$31),"")</f>
        <v/>
      </c>
      <c r="AA88" s="463"/>
      <c r="AB88" s="463" t="e">
        <f>IF(AND('Mapa final'!#REF!="Muy Baja",'Mapa final'!#REF!="Mayor"),CONCATENATE("R",'Mapa final'!#REF!),"")</f>
        <v>#REF!</v>
      </c>
      <c r="AC88" s="506"/>
      <c r="AD88" s="468" t="str">
        <f ca="1">IF(AND('Mapa final'!$K$22="Muy Baja",'Mapa final'!$O$22="Mayor"),CONCATENATE("R",'Mapa final'!$A$22),"")</f>
        <v/>
      </c>
      <c r="AE88" s="469"/>
      <c r="AF88" s="469" t="str">
        <f ca="1">IF(AND('Mapa final'!$K$25="Muy Baja",'Mapa final'!$O$25="Mayor"),CONCATENATE("R",'Mapa final'!$A$25),"")</f>
        <v/>
      </c>
      <c r="AG88" s="469"/>
      <c r="AH88" s="469" t="str">
        <f ca="1">IF(AND('Mapa final'!$K$28="Muy Baja",'Mapa final'!$O$28="Mayor"),CONCATENATE("R",'Mapa final'!$A$28),"")</f>
        <v/>
      </c>
      <c r="AI88" s="469"/>
      <c r="AJ88" s="469" t="str">
        <f ca="1">IF(AND('Mapa final'!$K$31="Muy Baja",'Mapa final'!$O$31="Mayor"),CONCATENATE("R",'Mapa final'!$A$31),"")</f>
        <v/>
      </c>
      <c r="AK88" s="469"/>
      <c r="AL88" s="469" t="e">
        <f>IF(AND('Mapa final'!#REF!="Muy Baja",'Mapa final'!#REF!="Mayor"),CONCATENATE("R",'Mapa final'!#REF!),"")</f>
        <v>#REF!</v>
      </c>
      <c r="AM88" s="472"/>
      <c r="AN88" s="460" t="str">
        <f ca="1">IF(AND('Mapa final'!$K$22="Muy Baja",'Mapa final'!$O$22="Mayor"),CONCATENATE("R",'Mapa final'!$A$22),"")</f>
        <v/>
      </c>
      <c r="AO88" s="461"/>
      <c r="AP88" s="461" t="str">
        <f ca="1">IF(AND('Mapa final'!$K$25="Muy Baja",'Mapa final'!$O$25="Mayor"),CONCATENATE("R",'Mapa final'!$A$25),"")</f>
        <v/>
      </c>
      <c r="AQ88" s="461"/>
      <c r="AR88" s="461" t="str">
        <f ca="1">IF(AND('Mapa final'!$K$28="Muy Baja",'Mapa final'!$O$28="Mayor"),CONCATENATE("R",'Mapa final'!$A$28),"")</f>
        <v/>
      </c>
      <c r="AS88" s="461"/>
      <c r="AT88" s="461" t="str">
        <f ca="1">IF(AND('Mapa final'!$K$31="Muy Baja",'Mapa final'!$O$31="Mayor"),CONCATENATE("R",'Mapa final'!$A$31),"")</f>
        <v/>
      </c>
      <c r="AU88" s="461"/>
      <c r="AV88" s="461" t="e">
        <f>IF(AND('Mapa final'!#REF!="Muy Baja",'Mapa final'!#REF!="Mayor"),CONCATENATE("R",'Mapa final'!#REF!),"")</f>
        <v>#REF!</v>
      </c>
      <c r="AW88" s="497"/>
      <c r="AX88" s="489" t="str">
        <f ca="1">IF(AND('Mapa final'!$K$22="Muy Baja",'Mapa final'!$O$22="Catastrófico"),CONCATENATE("R",'Mapa final'!$A$22),"")</f>
        <v/>
      </c>
      <c r="AY88" s="487"/>
      <c r="AZ88" s="487" t="str">
        <f ca="1">IF(AND('Mapa final'!$K$25="Muy Baja",'Mapa final'!$O$25="Catastrófico"),CONCATENATE("R",'Mapa final'!$A$25),"")</f>
        <v/>
      </c>
      <c r="BA88" s="487"/>
      <c r="BB88" s="487" t="str">
        <f ca="1">IF(AND('Mapa final'!$K$28="Muy Baja",'Mapa final'!$O$28="Catastrófico"),CONCATENATE("R",'Mapa final'!$A$28),"")</f>
        <v/>
      </c>
      <c r="BC88" s="487"/>
      <c r="BD88" s="487" t="str">
        <f ca="1">IF(AND('Mapa final'!$K$31="Muy Baja",'Mapa final'!$O$31="Catastrófico"),CONCATENATE("R",'Mapa final'!$A$31),"")</f>
        <v/>
      </c>
      <c r="BE88" s="487"/>
      <c r="BF88" s="487" t="e">
        <f>IF(AND('Mapa final'!#REF!="Muy Baja",'Mapa final'!#REF!="Catastrófico"),CONCATENATE("R",'Mapa final'!#REF!),"")</f>
        <v>#REF!</v>
      </c>
      <c r="BG88" s="488"/>
      <c r="BH88" s="41"/>
      <c r="BI88" s="537"/>
      <c r="BJ88" s="538"/>
      <c r="BK88" s="538"/>
      <c r="BL88" s="538"/>
      <c r="BM88" s="538"/>
      <c r="BN88" s="539"/>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459"/>
      <c r="C89" s="459"/>
      <c r="D89" s="311"/>
      <c r="E89" s="478"/>
      <c r="F89" s="479"/>
      <c r="G89" s="479"/>
      <c r="H89" s="479"/>
      <c r="I89" s="503"/>
      <c r="J89" s="462"/>
      <c r="K89" s="463"/>
      <c r="L89" s="463"/>
      <c r="M89" s="463"/>
      <c r="N89" s="463"/>
      <c r="O89" s="463"/>
      <c r="P89" s="463"/>
      <c r="Q89" s="463"/>
      <c r="R89" s="463"/>
      <c r="S89" s="506"/>
      <c r="T89" s="462"/>
      <c r="U89" s="463"/>
      <c r="V89" s="463"/>
      <c r="W89" s="463"/>
      <c r="X89" s="463"/>
      <c r="Y89" s="463"/>
      <c r="Z89" s="463"/>
      <c r="AA89" s="463"/>
      <c r="AB89" s="463"/>
      <c r="AC89" s="506"/>
      <c r="AD89" s="468"/>
      <c r="AE89" s="469"/>
      <c r="AF89" s="469"/>
      <c r="AG89" s="469"/>
      <c r="AH89" s="469"/>
      <c r="AI89" s="469"/>
      <c r="AJ89" s="469"/>
      <c r="AK89" s="469"/>
      <c r="AL89" s="469"/>
      <c r="AM89" s="472"/>
      <c r="AN89" s="460"/>
      <c r="AO89" s="461"/>
      <c r="AP89" s="461"/>
      <c r="AQ89" s="461"/>
      <c r="AR89" s="461"/>
      <c r="AS89" s="461"/>
      <c r="AT89" s="461"/>
      <c r="AU89" s="461"/>
      <c r="AV89" s="461"/>
      <c r="AW89" s="497"/>
      <c r="AX89" s="489"/>
      <c r="AY89" s="487"/>
      <c r="AZ89" s="487"/>
      <c r="BA89" s="487"/>
      <c r="BB89" s="487"/>
      <c r="BC89" s="487"/>
      <c r="BD89" s="487"/>
      <c r="BE89" s="487"/>
      <c r="BF89" s="487"/>
      <c r="BG89" s="488"/>
      <c r="BH89" s="41"/>
      <c r="BI89" s="537"/>
      <c r="BJ89" s="538"/>
      <c r="BK89" s="538"/>
      <c r="BL89" s="538"/>
      <c r="BM89" s="538"/>
      <c r="BN89" s="539"/>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459"/>
      <c r="C90" s="459"/>
      <c r="D90" s="311"/>
      <c r="E90" s="478"/>
      <c r="F90" s="479"/>
      <c r="G90" s="479"/>
      <c r="H90" s="479"/>
      <c r="I90" s="503"/>
      <c r="J90" s="462" t="str">
        <f ca="1">IF(AND('Mapa final'!$K$34="Muy Baja",'Mapa final'!$O$34="Mayor"),CONCATENATE("R",'Mapa final'!$A$34),"")</f>
        <v/>
      </c>
      <c r="K90" s="463"/>
      <c r="L90" s="463" t="str">
        <f ca="1">IF(AND('Mapa final'!$K$37="Muy Baja",'Mapa final'!$O$37="Mayor"),CONCATENATE("R",'Mapa final'!$A$37),"")</f>
        <v/>
      </c>
      <c r="M90" s="463"/>
      <c r="N90" s="463" t="str">
        <f ca="1">IF(AND('Mapa final'!$K$40="Muy Baja",'Mapa final'!$O$40="Mayor"),CONCATENATE("R",'Mapa final'!$A$40),"")</f>
        <v/>
      </c>
      <c r="O90" s="463"/>
      <c r="P90" s="463" t="str">
        <f ca="1">IF(AND('Mapa final'!$K$43="Muy Baja",'Mapa final'!$O$43="Mayor"),CONCATENATE("R",'Mapa final'!$A$43),"")</f>
        <v/>
      </c>
      <c r="Q90" s="463"/>
      <c r="R90" s="463" t="str">
        <f ca="1">IF(AND('Mapa final'!$K$46="Muy Baja",'Mapa final'!$O$46="Mayor"),CONCATENATE("R",'Mapa final'!$A$46),"")</f>
        <v/>
      </c>
      <c r="S90" s="506"/>
      <c r="T90" s="462" t="str">
        <f ca="1">IF(AND('Mapa final'!$K$34="Muy Baja",'Mapa final'!$O$34="Mayor"),CONCATENATE("R",'Mapa final'!$A$34),"")</f>
        <v/>
      </c>
      <c r="U90" s="463"/>
      <c r="V90" s="463" t="str">
        <f ca="1">IF(AND('Mapa final'!$K$37="Muy Baja",'Mapa final'!$O$37="Mayor"),CONCATENATE("R",'Mapa final'!$A$37),"")</f>
        <v/>
      </c>
      <c r="W90" s="463"/>
      <c r="X90" s="463" t="str">
        <f ca="1">IF(AND('Mapa final'!$K$40="Muy Baja",'Mapa final'!$O$40="Mayor"),CONCATENATE("R",'Mapa final'!$A$40),"")</f>
        <v/>
      </c>
      <c r="Y90" s="463"/>
      <c r="Z90" s="463" t="str">
        <f ca="1">IF(AND('Mapa final'!$K$43="Muy Baja",'Mapa final'!$O$43="Mayor"),CONCATENATE("R",'Mapa final'!$A$43),"")</f>
        <v/>
      </c>
      <c r="AA90" s="463"/>
      <c r="AB90" s="463" t="str">
        <f ca="1">IF(AND('Mapa final'!$K$46="Muy Baja",'Mapa final'!$O$46="Mayor"),CONCATENATE("R",'Mapa final'!$A$46),"")</f>
        <v/>
      </c>
      <c r="AC90" s="506"/>
      <c r="AD90" s="468" t="str">
        <f ca="1">IF(AND('Mapa final'!$K$34="Muy Baja",'Mapa final'!$O$34="Mayor"),CONCATENATE("R",'Mapa final'!$A$34),"")</f>
        <v/>
      </c>
      <c r="AE90" s="469"/>
      <c r="AF90" s="469" t="str">
        <f ca="1">IF(AND('Mapa final'!$K$37="Muy Baja",'Mapa final'!$O$37="Mayor"),CONCATENATE("R",'Mapa final'!$A$37),"")</f>
        <v/>
      </c>
      <c r="AG90" s="469"/>
      <c r="AH90" s="469" t="str">
        <f ca="1">IF(AND('Mapa final'!$K$40="Muy Baja",'Mapa final'!$O$40="Mayor"),CONCATENATE("R",'Mapa final'!$A$40),"")</f>
        <v/>
      </c>
      <c r="AI90" s="469"/>
      <c r="AJ90" s="469" t="str">
        <f ca="1">IF(AND('Mapa final'!$K$43="Muy Baja",'Mapa final'!$O$43="Mayor"),CONCATENATE("R",'Mapa final'!$A$43),"")</f>
        <v/>
      </c>
      <c r="AK90" s="469"/>
      <c r="AL90" s="469" t="str">
        <f ca="1">IF(AND('Mapa final'!$K$46="Muy Baja",'Mapa final'!$O$46="Mayor"),CONCATENATE("R",'Mapa final'!$A$46),"")</f>
        <v/>
      </c>
      <c r="AM90" s="472"/>
      <c r="AN90" s="460" t="str">
        <f ca="1">IF(AND('Mapa final'!$K$34="Muy Baja",'Mapa final'!$O$34="Mayor"),CONCATENATE("R",'Mapa final'!$A$34),"")</f>
        <v/>
      </c>
      <c r="AO90" s="461"/>
      <c r="AP90" s="461" t="str">
        <f ca="1">IF(AND('Mapa final'!$K$37="Muy Baja",'Mapa final'!$O$37="Mayor"),CONCATENATE("R",'Mapa final'!$A$37),"")</f>
        <v/>
      </c>
      <c r="AQ90" s="461"/>
      <c r="AR90" s="461" t="str">
        <f ca="1">IF(AND('Mapa final'!$K$40="Muy Baja",'Mapa final'!$O$40="Mayor"),CONCATENATE("R",'Mapa final'!$A$40),"")</f>
        <v/>
      </c>
      <c r="AS90" s="461"/>
      <c r="AT90" s="461" t="str">
        <f ca="1">IF(AND('Mapa final'!$K$43="Muy Baja",'Mapa final'!$O$43="Mayor"),CONCATENATE("R",'Mapa final'!$A$43),"")</f>
        <v/>
      </c>
      <c r="AU90" s="461"/>
      <c r="AV90" s="461" t="str">
        <f ca="1">IF(AND('Mapa final'!$K$46="Muy Baja",'Mapa final'!$O$46="Mayor"),CONCATENATE("R",'Mapa final'!$A$46),"")</f>
        <v/>
      </c>
      <c r="AW90" s="497"/>
      <c r="AX90" s="489" t="str">
        <f ca="1">IF(AND('Mapa final'!$K$34="Muy Baja",'Mapa final'!$O$34="Catastrófico"),CONCATENATE("R",'Mapa final'!$A$34),"")</f>
        <v/>
      </c>
      <c r="AY90" s="487"/>
      <c r="AZ90" s="487" t="str">
        <f ca="1">IF(AND('Mapa final'!$K$37="Muy Baja",'Mapa final'!$O$37="Catastrófico"),CONCATENATE("R",'Mapa final'!$A$37),"")</f>
        <v/>
      </c>
      <c r="BA90" s="487"/>
      <c r="BB90" s="487" t="str">
        <f ca="1">IF(AND('Mapa final'!$K$40="Muy Baja",'Mapa final'!$O$40="Catastrófico"),CONCATENATE("R",'Mapa final'!$A$40),"")</f>
        <v/>
      </c>
      <c r="BC90" s="487"/>
      <c r="BD90" s="487" t="str">
        <f ca="1">IF(AND('Mapa final'!$K$43="Muy Baja",'Mapa final'!$O$43="Catastrófico"),CONCATENATE("R",'Mapa final'!$A$43),"")</f>
        <v/>
      </c>
      <c r="BE90" s="487"/>
      <c r="BF90" s="487" t="str">
        <f ca="1">IF(AND('Mapa final'!$K$46="Muy Baja",'Mapa final'!$O$46="Catastrófico"),CONCATENATE("R",'Mapa final'!$A$46),"")</f>
        <v/>
      </c>
      <c r="BG90" s="488"/>
      <c r="BH90" s="41"/>
      <c r="BI90" s="537"/>
      <c r="BJ90" s="538"/>
      <c r="BK90" s="538"/>
      <c r="BL90" s="538"/>
      <c r="BM90" s="538"/>
      <c r="BN90" s="539"/>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459"/>
      <c r="C91" s="459"/>
      <c r="D91" s="311"/>
      <c r="E91" s="478"/>
      <c r="F91" s="479"/>
      <c r="G91" s="479"/>
      <c r="H91" s="479"/>
      <c r="I91" s="503"/>
      <c r="J91" s="462"/>
      <c r="K91" s="463"/>
      <c r="L91" s="463"/>
      <c r="M91" s="463"/>
      <c r="N91" s="463"/>
      <c r="O91" s="463"/>
      <c r="P91" s="463"/>
      <c r="Q91" s="463"/>
      <c r="R91" s="463"/>
      <c r="S91" s="506"/>
      <c r="T91" s="462"/>
      <c r="U91" s="463"/>
      <c r="V91" s="463"/>
      <c r="W91" s="463"/>
      <c r="X91" s="463"/>
      <c r="Y91" s="463"/>
      <c r="Z91" s="463"/>
      <c r="AA91" s="463"/>
      <c r="AB91" s="463"/>
      <c r="AC91" s="506"/>
      <c r="AD91" s="468"/>
      <c r="AE91" s="469"/>
      <c r="AF91" s="469"/>
      <c r="AG91" s="469"/>
      <c r="AH91" s="469"/>
      <c r="AI91" s="469"/>
      <c r="AJ91" s="469"/>
      <c r="AK91" s="469"/>
      <c r="AL91" s="469"/>
      <c r="AM91" s="472"/>
      <c r="AN91" s="460"/>
      <c r="AO91" s="461"/>
      <c r="AP91" s="461"/>
      <c r="AQ91" s="461"/>
      <c r="AR91" s="461"/>
      <c r="AS91" s="461"/>
      <c r="AT91" s="461"/>
      <c r="AU91" s="461"/>
      <c r="AV91" s="461"/>
      <c r="AW91" s="497"/>
      <c r="AX91" s="489"/>
      <c r="AY91" s="487"/>
      <c r="AZ91" s="487"/>
      <c r="BA91" s="487"/>
      <c r="BB91" s="487"/>
      <c r="BC91" s="487"/>
      <c r="BD91" s="487"/>
      <c r="BE91" s="487"/>
      <c r="BF91" s="487"/>
      <c r="BG91" s="488"/>
      <c r="BH91" s="41"/>
      <c r="BI91" s="537"/>
      <c r="BJ91" s="538"/>
      <c r="BK91" s="538"/>
      <c r="BL91" s="538"/>
      <c r="BM91" s="538"/>
      <c r="BN91" s="539"/>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459"/>
      <c r="C92" s="459"/>
      <c r="D92" s="311"/>
      <c r="E92" s="478"/>
      <c r="F92" s="479"/>
      <c r="G92" s="479"/>
      <c r="H92" s="479"/>
      <c r="I92" s="503"/>
      <c r="J92" s="462" t="str">
        <f ca="1">IF(AND('Mapa final'!$K$49="Muy Baja",'Mapa final'!$O$49="Mayor"),CONCATENATE("R",'Mapa final'!$A$49),"")</f>
        <v/>
      </c>
      <c r="K92" s="463"/>
      <c r="L92" s="463" t="str">
        <f ca="1">IF(AND('Mapa final'!$K$52="Muy Baja",'Mapa final'!$O$52="Mayor"),CONCATENATE("R",'Mapa final'!$A$52),"")</f>
        <v/>
      </c>
      <c r="M92" s="463"/>
      <c r="N92" s="463" t="str">
        <f ca="1">IF(AND('Mapa final'!$K$55="Muy Baja",'Mapa final'!$O$55="Mayor"),CONCATENATE("R",'Mapa final'!$A$55),"")</f>
        <v/>
      </c>
      <c r="O92" s="463"/>
      <c r="P92" s="463" t="str">
        <f ca="1">IF(AND('Mapa final'!$K$58="Muy Baja",'Mapa final'!$O$58="Mayor"),CONCATENATE("R",'Mapa final'!$A$58),"")</f>
        <v/>
      </c>
      <c r="Q92" s="463"/>
      <c r="R92" s="463" t="str">
        <f ca="1">IF(AND('Mapa final'!$K$61="Muy Baja",'Mapa final'!$O$61="Mayor"),CONCATENATE("R",'Mapa final'!$A$61),"")</f>
        <v/>
      </c>
      <c r="S92" s="506"/>
      <c r="T92" s="462" t="str">
        <f ca="1">IF(AND('Mapa final'!$K$49="Muy Baja",'Mapa final'!$O$49="Mayor"),CONCATENATE("R",'Mapa final'!$A$49),"")</f>
        <v/>
      </c>
      <c r="U92" s="463"/>
      <c r="V92" s="463" t="str">
        <f ca="1">IF(AND('Mapa final'!$K$52="Muy Baja",'Mapa final'!$O$52="Mayor"),CONCATENATE("R",'Mapa final'!$A$52),"")</f>
        <v/>
      </c>
      <c r="W92" s="463"/>
      <c r="X92" s="463" t="str">
        <f ca="1">IF(AND('Mapa final'!$K$55="Muy Baja",'Mapa final'!$O$55="Mayor"),CONCATENATE("R",'Mapa final'!$A$55),"")</f>
        <v/>
      </c>
      <c r="Y92" s="463"/>
      <c r="Z92" s="463" t="str">
        <f ca="1">IF(AND('Mapa final'!$K$58="Muy Baja",'Mapa final'!$O$58="Mayor"),CONCATENATE("R",'Mapa final'!$A$58),"")</f>
        <v/>
      </c>
      <c r="AA92" s="463"/>
      <c r="AB92" s="463" t="str">
        <f ca="1">IF(AND('Mapa final'!$K$61="Muy Baja",'Mapa final'!$O$61="Mayor"),CONCATENATE("R",'Mapa final'!$A$61),"")</f>
        <v/>
      </c>
      <c r="AC92" s="506"/>
      <c r="AD92" s="468" t="str">
        <f ca="1">IF(AND('Mapa final'!$K$49="Muy Baja",'Mapa final'!$O$49="Mayor"),CONCATENATE("R",'Mapa final'!$A$49),"")</f>
        <v/>
      </c>
      <c r="AE92" s="469"/>
      <c r="AF92" s="469" t="str">
        <f ca="1">IF(AND('Mapa final'!$K$52="Muy Baja",'Mapa final'!$O$52="Mayor"),CONCATENATE("R",'Mapa final'!$A$52),"")</f>
        <v/>
      </c>
      <c r="AG92" s="469"/>
      <c r="AH92" s="469" t="str">
        <f ca="1">IF(AND('Mapa final'!$K$55="Muy Baja",'Mapa final'!$O$55="Mayor"),CONCATENATE("R",'Mapa final'!$A$55),"")</f>
        <v/>
      </c>
      <c r="AI92" s="469"/>
      <c r="AJ92" s="469" t="str">
        <f ca="1">IF(AND('Mapa final'!$K$58="Muy Baja",'Mapa final'!$O$58="Mayor"),CONCATENATE("R",'Mapa final'!$A$58),"")</f>
        <v/>
      </c>
      <c r="AK92" s="469"/>
      <c r="AL92" s="469" t="str">
        <f ca="1">IF(AND('Mapa final'!$K$61="Muy Baja",'Mapa final'!$O$61="Mayor"),CONCATENATE("R",'Mapa final'!$A$61),"")</f>
        <v/>
      </c>
      <c r="AM92" s="472"/>
      <c r="AN92" s="460" t="str">
        <f ca="1">IF(AND('Mapa final'!$K$49="Muy Baja",'Mapa final'!$O$49="Mayor"),CONCATENATE("R",'Mapa final'!$A$49),"")</f>
        <v/>
      </c>
      <c r="AO92" s="461"/>
      <c r="AP92" s="461" t="str">
        <f ca="1">IF(AND('Mapa final'!$K$52="Muy Baja",'Mapa final'!$O$52="Mayor"),CONCATENATE("R",'Mapa final'!$A$52),"")</f>
        <v/>
      </c>
      <c r="AQ92" s="461"/>
      <c r="AR92" s="461" t="str">
        <f ca="1">IF(AND('Mapa final'!$K$55="Muy Baja",'Mapa final'!$O$55="Mayor"),CONCATENATE("R",'Mapa final'!$A$55),"")</f>
        <v/>
      </c>
      <c r="AS92" s="461"/>
      <c r="AT92" s="461" t="str">
        <f ca="1">IF(AND('Mapa final'!$K$58="Muy Baja",'Mapa final'!$O$58="Mayor"),CONCATENATE("R",'Mapa final'!$A$58),"")</f>
        <v/>
      </c>
      <c r="AU92" s="461"/>
      <c r="AV92" s="461" t="str">
        <f ca="1">IF(AND('Mapa final'!$K$61="Muy Baja",'Mapa final'!$O$61="Mayor"),CONCATENATE("R",'Mapa final'!$A$61),"")</f>
        <v/>
      </c>
      <c r="AW92" s="497"/>
      <c r="AX92" s="489" t="str">
        <f ca="1">IF(AND('Mapa final'!$K$49="Muy Baja",'Mapa final'!$O$49="Catastrófico"),CONCATENATE("R",'Mapa final'!$A$49),"")</f>
        <v/>
      </c>
      <c r="AY92" s="487"/>
      <c r="AZ92" s="487" t="str">
        <f ca="1">IF(AND('Mapa final'!$K$52="Muy Baja",'Mapa final'!$O$52="Catastrófico"),CONCATENATE("R",'Mapa final'!$A$52),"")</f>
        <v/>
      </c>
      <c r="BA92" s="487"/>
      <c r="BB92" s="487" t="str">
        <f ca="1">IF(AND('Mapa final'!$K$55="Muy Baja",'Mapa final'!$O$55="Catastrófico"),CONCATENATE("R",'Mapa final'!$A$55),"")</f>
        <v/>
      </c>
      <c r="BC92" s="487"/>
      <c r="BD92" s="487" t="str">
        <f ca="1">IF(AND('Mapa final'!$K$58="Muy Baja",'Mapa final'!$O$58="Catastrófico"),CONCATENATE("R",'Mapa final'!$A$58),"")</f>
        <v/>
      </c>
      <c r="BE92" s="487"/>
      <c r="BF92" s="487" t="str">
        <f ca="1">IF(AND('Mapa final'!$K$61="Muy Baja",'Mapa final'!$O$61="Catastrófico"),CONCATENATE("R",'Mapa final'!$A$61),"")</f>
        <v/>
      </c>
      <c r="BG92" s="488"/>
      <c r="BH92" s="41"/>
      <c r="BI92" s="537"/>
      <c r="BJ92" s="538"/>
      <c r="BK92" s="538"/>
      <c r="BL92" s="538"/>
      <c r="BM92" s="538"/>
      <c r="BN92" s="539"/>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459"/>
      <c r="C93" s="459"/>
      <c r="D93" s="311"/>
      <c r="E93" s="478"/>
      <c r="F93" s="479"/>
      <c r="G93" s="479"/>
      <c r="H93" s="479"/>
      <c r="I93" s="503"/>
      <c r="J93" s="462"/>
      <c r="K93" s="463"/>
      <c r="L93" s="463"/>
      <c r="M93" s="463"/>
      <c r="N93" s="463"/>
      <c r="O93" s="463"/>
      <c r="P93" s="463"/>
      <c r="Q93" s="463"/>
      <c r="R93" s="463"/>
      <c r="S93" s="506"/>
      <c r="T93" s="462"/>
      <c r="U93" s="463"/>
      <c r="V93" s="463"/>
      <c r="W93" s="463"/>
      <c r="X93" s="463"/>
      <c r="Y93" s="463"/>
      <c r="Z93" s="463"/>
      <c r="AA93" s="463"/>
      <c r="AB93" s="463"/>
      <c r="AC93" s="506"/>
      <c r="AD93" s="468"/>
      <c r="AE93" s="469"/>
      <c r="AF93" s="469"/>
      <c r="AG93" s="469"/>
      <c r="AH93" s="469"/>
      <c r="AI93" s="469"/>
      <c r="AJ93" s="469"/>
      <c r="AK93" s="469"/>
      <c r="AL93" s="469"/>
      <c r="AM93" s="472"/>
      <c r="AN93" s="460"/>
      <c r="AO93" s="461"/>
      <c r="AP93" s="461"/>
      <c r="AQ93" s="461"/>
      <c r="AR93" s="461"/>
      <c r="AS93" s="461"/>
      <c r="AT93" s="461"/>
      <c r="AU93" s="461"/>
      <c r="AV93" s="461"/>
      <c r="AW93" s="497"/>
      <c r="AX93" s="489"/>
      <c r="AY93" s="487"/>
      <c r="AZ93" s="487"/>
      <c r="BA93" s="487"/>
      <c r="BB93" s="487"/>
      <c r="BC93" s="487"/>
      <c r="BD93" s="487"/>
      <c r="BE93" s="487"/>
      <c r="BF93" s="487"/>
      <c r="BG93" s="488"/>
      <c r="BH93" s="41"/>
      <c r="BI93" s="537"/>
      <c r="BJ93" s="538"/>
      <c r="BK93" s="538"/>
      <c r="BL93" s="538"/>
      <c r="BM93" s="538"/>
      <c r="BN93" s="539"/>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459"/>
      <c r="C94" s="459"/>
      <c r="D94" s="311"/>
      <c r="E94" s="478"/>
      <c r="F94" s="479"/>
      <c r="G94" s="479"/>
      <c r="H94" s="479"/>
      <c r="I94" s="503"/>
      <c r="J94" s="462" t="str">
        <f ca="1">IF(AND('Mapa final'!$K$64="Muy Baja",'Mapa final'!$O$64="Mayor"),CONCATENATE("R",'Mapa final'!$A$64),"")</f>
        <v/>
      </c>
      <c r="K94" s="463"/>
      <c r="L94" s="463" t="str">
        <f ca="1">IF(AND('Mapa final'!$K$67="Muy Baja",'Mapa final'!$O$67="Mayor"),CONCATENATE("R",'Mapa final'!$A$67),"")</f>
        <v/>
      </c>
      <c r="M94" s="463"/>
      <c r="N94" s="463" t="str">
        <f ca="1">IF(AND('Mapa final'!$K$70="Muy Baja",'Mapa final'!$O$70="Mayor"),CONCATENATE("R",'Mapa final'!$A$70),"")</f>
        <v/>
      </c>
      <c r="O94" s="463"/>
      <c r="P94" s="463" t="str">
        <f ca="1">IF(AND('Mapa final'!$K$73="Muy Baja",'Mapa final'!$O$73="Mayor"),CONCATENATE("R",'Mapa final'!$A$73),"")</f>
        <v/>
      </c>
      <c r="Q94" s="463"/>
      <c r="R94" s="463" t="str">
        <f ca="1">IF(AND('Mapa final'!$K$76="Muy Baja",'Mapa final'!$O$76="Mayor"),CONCATENATE("R",'Mapa final'!$A$76),"")</f>
        <v/>
      </c>
      <c r="S94" s="506"/>
      <c r="T94" s="462" t="str">
        <f ca="1">IF(AND('Mapa final'!$K$64="Muy Baja",'Mapa final'!$O$64="Mayor"),CONCATENATE("R",'Mapa final'!$A$64),"")</f>
        <v/>
      </c>
      <c r="U94" s="463"/>
      <c r="V94" s="463" t="str">
        <f ca="1">IF(AND('Mapa final'!$K$67="Muy Baja",'Mapa final'!$O$67="Mayor"),CONCATENATE("R",'Mapa final'!$A$67),"")</f>
        <v/>
      </c>
      <c r="W94" s="463"/>
      <c r="X94" s="463" t="str">
        <f ca="1">IF(AND('Mapa final'!$K$70="Muy Baja",'Mapa final'!$O$70="Mayor"),CONCATENATE("R",'Mapa final'!$A$70),"")</f>
        <v/>
      </c>
      <c r="Y94" s="463"/>
      <c r="Z94" s="463" t="str">
        <f ca="1">IF(AND('Mapa final'!$K$73="Muy Baja",'Mapa final'!$O$73="Mayor"),CONCATENATE("R",'Mapa final'!$A$73),"")</f>
        <v/>
      </c>
      <c r="AA94" s="463"/>
      <c r="AB94" s="463" t="str">
        <f ca="1">IF(AND('Mapa final'!$K$76="Muy Baja",'Mapa final'!$O$76="Mayor"),CONCATENATE("R",'Mapa final'!$A$76),"")</f>
        <v/>
      </c>
      <c r="AC94" s="506"/>
      <c r="AD94" s="468" t="str">
        <f ca="1">IF(AND('Mapa final'!$K$64="Muy Baja",'Mapa final'!$O$64="Mayor"),CONCATENATE("R",'Mapa final'!$A$64),"")</f>
        <v/>
      </c>
      <c r="AE94" s="469"/>
      <c r="AF94" s="469" t="str">
        <f ca="1">IF(AND('Mapa final'!$K$67="Muy Baja",'Mapa final'!$O$67="Mayor"),CONCATENATE("R",'Mapa final'!$A$67),"")</f>
        <v/>
      </c>
      <c r="AG94" s="469"/>
      <c r="AH94" s="469" t="str">
        <f ca="1">IF(AND('Mapa final'!$K$70="Muy Baja",'Mapa final'!$O$70="Mayor"),CONCATENATE("R",'Mapa final'!$A$70),"")</f>
        <v/>
      </c>
      <c r="AI94" s="469"/>
      <c r="AJ94" s="469" t="str">
        <f ca="1">IF(AND('Mapa final'!$K$73="Muy Baja",'Mapa final'!$O$73="Mayor"),CONCATENATE("R",'Mapa final'!$A$73),"")</f>
        <v/>
      </c>
      <c r="AK94" s="469"/>
      <c r="AL94" s="469" t="str">
        <f ca="1">IF(AND('Mapa final'!$K$76="Muy Baja",'Mapa final'!$O$76="Mayor"),CONCATENATE("R",'Mapa final'!$A$76),"")</f>
        <v/>
      </c>
      <c r="AM94" s="472"/>
      <c r="AN94" s="460" t="str">
        <f ca="1">IF(AND('Mapa final'!$K$64="Muy Baja",'Mapa final'!$O$64="Mayor"),CONCATENATE("R",'Mapa final'!$A$64),"")</f>
        <v/>
      </c>
      <c r="AO94" s="461"/>
      <c r="AP94" s="461" t="str">
        <f ca="1">IF(AND('Mapa final'!$K$67="Muy Baja",'Mapa final'!$O$67="Mayor"),CONCATENATE("R",'Mapa final'!$A$67),"")</f>
        <v/>
      </c>
      <c r="AQ94" s="461"/>
      <c r="AR94" s="461" t="str">
        <f ca="1">IF(AND('Mapa final'!$K$70="Muy Baja",'Mapa final'!$O$70="Mayor"),CONCATENATE("R",'Mapa final'!$A$70),"")</f>
        <v/>
      </c>
      <c r="AS94" s="461"/>
      <c r="AT94" s="461" t="str">
        <f ca="1">IF(AND('Mapa final'!$K$73="Muy Baja",'Mapa final'!$O$73="Mayor"),CONCATENATE("R",'Mapa final'!$A$73),"")</f>
        <v/>
      </c>
      <c r="AU94" s="461"/>
      <c r="AV94" s="461" t="str">
        <f ca="1">IF(AND('Mapa final'!$K$76="Muy Baja",'Mapa final'!$O$76="Mayor"),CONCATENATE("R",'Mapa final'!$A$76),"")</f>
        <v/>
      </c>
      <c r="AW94" s="497"/>
      <c r="AX94" s="489" t="str">
        <f ca="1">IF(AND('Mapa final'!$K$64="Muy Baja",'Mapa final'!$O$64="Catastrófico"),CONCATENATE("R",'Mapa final'!$A$64),"")</f>
        <v/>
      </c>
      <c r="AY94" s="487"/>
      <c r="AZ94" s="487" t="str">
        <f ca="1">IF(AND('Mapa final'!$K$67="Muy Baja",'Mapa final'!$O$67="Catastrófico"),CONCATENATE("R",'Mapa final'!$A$67),"")</f>
        <v/>
      </c>
      <c r="BA94" s="487"/>
      <c r="BB94" s="487" t="str">
        <f ca="1">IF(AND('Mapa final'!$K$70="Muy Baja",'Mapa final'!$O$70="Catastrófico"),CONCATENATE("R",'Mapa final'!$A$70),"")</f>
        <v/>
      </c>
      <c r="BC94" s="487"/>
      <c r="BD94" s="487" t="str">
        <f ca="1">IF(AND('Mapa final'!$K$73="Muy Baja",'Mapa final'!$O$73="Catastrófico"),CONCATENATE("R",'Mapa final'!$A$73),"")</f>
        <v/>
      </c>
      <c r="BE94" s="487"/>
      <c r="BF94" s="487" t="str">
        <f ca="1">IF(AND('Mapa final'!$K$76="Muy Baja",'Mapa final'!$O$76="Catastrófico"),CONCATENATE("R",'Mapa final'!$A$76),"")</f>
        <v/>
      </c>
      <c r="BG94" s="488"/>
      <c r="BH94" s="41"/>
      <c r="BI94" s="537"/>
      <c r="BJ94" s="538"/>
      <c r="BK94" s="538"/>
      <c r="BL94" s="538"/>
      <c r="BM94" s="538"/>
      <c r="BN94" s="539"/>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459"/>
      <c r="C95" s="459"/>
      <c r="D95" s="311"/>
      <c r="E95" s="478"/>
      <c r="F95" s="479"/>
      <c r="G95" s="479"/>
      <c r="H95" s="479"/>
      <c r="I95" s="503"/>
      <c r="J95" s="462"/>
      <c r="K95" s="463"/>
      <c r="L95" s="463"/>
      <c r="M95" s="463"/>
      <c r="N95" s="463"/>
      <c r="O95" s="463"/>
      <c r="P95" s="463"/>
      <c r="Q95" s="463"/>
      <c r="R95" s="463"/>
      <c r="S95" s="506"/>
      <c r="T95" s="462"/>
      <c r="U95" s="463"/>
      <c r="V95" s="463"/>
      <c r="W95" s="463"/>
      <c r="X95" s="463"/>
      <c r="Y95" s="463"/>
      <c r="Z95" s="463"/>
      <c r="AA95" s="463"/>
      <c r="AB95" s="463"/>
      <c r="AC95" s="506"/>
      <c r="AD95" s="468"/>
      <c r="AE95" s="469"/>
      <c r="AF95" s="469"/>
      <c r="AG95" s="469"/>
      <c r="AH95" s="469"/>
      <c r="AI95" s="469"/>
      <c r="AJ95" s="469"/>
      <c r="AK95" s="469"/>
      <c r="AL95" s="469"/>
      <c r="AM95" s="472"/>
      <c r="AN95" s="460"/>
      <c r="AO95" s="461"/>
      <c r="AP95" s="461"/>
      <c r="AQ95" s="461"/>
      <c r="AR95" s="461"/>
      <c r="AS95" s="461"/>
      <c r="AT95" s="461"/>
      <c r="AU95" s="461"/>
      <c r="AV95" s="461"/>
      <c r="AW95" s="497"/>
      <c r="AX95" s="489"/>
      <c r="AY95" s="487"/>
      <c r="AZ95" s="487"/>
      <c r="BA95" s="487"/>
      <c r="BB95" s="487"/>
      <c r="BC95" s="487"/>
      <c r="BD95" s="487"/>
      <c r="BE95" s="487"/>
      <c r="BF95" s="487"/>
      <c r="BG95" s="488"/>
      <c r="BH95" s="41"/>
      <c r="BI95" s="537"/>
      <c r="BJ95" s="538"/>
      <c r="BK95" s="538"/>
      <c r="BL95" s="538"/>
      <c r="BM95" s="538"/>
      <c r="BN95" s="539"/>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459"/>
      <c r="C96" s="459"/>
      <c r="D96" s="311"/>
      <c r="E96" s="478"/>
      <c r="F96" s="479"/>
      <c r="G96" s="479"/>
      <c r="H96" s="479"/>
      <c r="I96" s="503"/>
      <c r="J96" s="462" t="str">
        <f ca="1">IF(AND('Mapa final'!$K$79="Muy Baja",'Mapa final'!$O$79="Mayor"),CONCATENATE("R",'Mapa final'!$A$79),"")</f>
        <v/>
      </c>
      <c r="K96" s="463"/>
      <c r="L96" s="463" t="str">
        <f ca="1">IF(AND('Mapa final'!$K$82="Muy Baja",'Mapa final'!$O$82="Mayor"),CONCATENATE("R",'Mapa final'!$A$82),"")</f>
        <v/>
      </c>
      <c r="M96" s="463"/>
      <c r="N96" s="463" t="str">
        <f ca="1">IF(AND('Mapa final'!$K$85="Muy Baja",'Mapa final'!$O$85="Mayor"),CONCATENATE("R",'Mapa final'!$A$85),"")</f>
        <v/>
      </c>
      <c r="O96" s="463"/>
      <c r="P96" s="463" t="str">
        <f ca="1">IF(AND('Mapa final'!$K$88="Muy Baja",'Mapa final'!$O$88="Mayor"),CONCATENATE("R",'Mapa final'!$A$88),"")</f>
        <v/>
      </c>
      <c r="Q96" s="463"/>
      <c r="R96" s="463" t="str">
        <f ca="1">IF(AND('Mapa final'!$K$91="Muy Baja",'Mapa final'!$O$91="Mayor"),CONCATENATE("R",'Mapa final'!$A$91),"")</f>
        <v/>
      </c>
      <c r="S96" s="506"/>
      <c r="T96" s="462" t="str">
        <f ca="1">IF(AND('Mapa final'!$K$79="Muy Baja",'Mapa final'!$O$79="Mayor"),CONCATENATE("R",'Mapa final'!$A$79),"")</f>
        <v/>
      </c>
      <c r="U96" s="463"/>
      <c r="V96" s="463" t="str">
        <f ca="1">IF(AND('Mapa final'!$K$82="Muy Baja",'Mapa final'!$O$82="Mayor"),CONCATENATE("R",'Mapa final'!$A$82),"")</f>
        <v/>
      </c>
      <c r="W96" s="463"/>
      <c r="X96" s="463" t="str">
        <f ca="1">IF(AND('Mapa final'!$K$85="Muy Baja",'Mapa final'!$O$85="Mayor"),CONCATENATE("R",'Mapa final'!$A$85),"")</f>
        <v/>
      </c>
      <c r="Y96" s="463"/>
      <c r="Z96" s="463" t="str">
        <f ca="1">IF(AND('Mapa final'!$K$88="Muy Baja",'Mapa final'!$O$88="Mayor"),CONCATENATE("R",'Mapa final'!$A$88),"")</f>
        <v/>
      </c>
      <c r="AA96" s="463"/>
      <c r="AB96" s="463" t="str">
        <f ca="1">IF(AND('Mapa final'!$K$91="Muy Baja",'Mapa final'!$O$91="Mayor"),CONCATENATE("R",'Mapa final'!$A$91),"")</f>
        <v/>
      </c>
      <c r="AC96" s="506"/>
      <c r="AD96" s="468" t="str">
        <f ca="1">IF(AND('Mapa final'!$K$79="Muy Baja",'Mapa final'!$O$79="Mayor"),CONCATENATE("R",'Mapa final'!$A$79),"")</f>
        <v/>
      </c>
      <c r="AE96" s="469"/>
      <c r="AF96" s="469" t="str">
        <f ca="1">IF(AND('Mapa final'!$K$82="Muy Baja",'Mapa final'!$O$82="Mayor"),CONCATENATE("R",'Mapa final'!$A$82),"")</f>
        <v/>
      </c>
      <c r="AG96" s="469"/>
      <c r="AH96" s="469" t="str">
        <f ca="1">IF(AND('Mapa final'!$K$85="Muy Baja",'Mapa final'!$O$85="Mayor"),CONCATENATE("R",'Mapa final'!$A$85),"")</f>
        <v/>
      </c>
      <c r="AI96" s="469"/>
      <c r="AJ96" s="469" t="str">
        <f ca="1">IF(AND('Mapa final'!$K$88="Muy Baja",'Mapa final'!$O$88="Mayor"),CONCATENATE("R",'Mapa final'!$A$88),"")</f>
        <v/>
      </c>
      <c r="AK96" s="469"/>
      <c r="AL96" s="469" t="str">
        <f ca="1">IF(AND('Mapa final'!$K$91="Muy Baja",'Mapa final'!$O$91="Mayor"),CONCATENATE("R",'Mapa final'!$A$91),"")</f>
        <v/>
      </c>
      <c r="AM96" s="472"/>
      <c r="AN96" s="460" t="str">
        <f ca="1">IF(AND('Mapa final'!$K$79="Muy Baja",'Mapa final'!$O$79="Mayor"),CONCATENATE("R",'Mapa final'!$A$79),"")</f>
        <v/>
      </c>
      <c r="AO96" s="461"/>
      <c r="AP96" s="461" t="str">
        <f ca="1">IF(AND('Mapa final'!$K$82="Muy Baja",'Mapa final'!$O$82="Mayor"),CONCATENATE("R",'Mapa final'!$A$82),"")</f>
        <v/>
      </c>
      <c r="AQ96" s="461"/>
      <c r="AR96" s="461" t="str">
        <f ca="1">IF(AND('Mapa final'!$K$85="Muy Baja",'Mapa final'!$O$85="Mayor"),CONCATENATE("R",'Mapa final'!$A$85),"")</f>
        <v/>
      </c>
      <c r="AS96" s="461"/>
      <c r="AT96" s="461" t="str">
        <f ca="1">IF(AND('Mapa final'!$K$88="Muy Baja",'Mapa final'!$O$88="Mayor"),CONCATENATE("R",'Mapa final'!$A$88),"")</f>
        <v/>
      </c>
      <c r="AU96" s="461"/>
      <c r="AV96" s="461" t="str">
        <f ca="1">IF(AND('Mapa final'!$K$91="Muy Baja",'Mapa final'!$O$91="Mayor"),CONCATENATE("R",'Mapa final'!$A$91),"")</f>
        <v/>
      </c>
      <c r="AW96" s="497"/>
      <c r="AX96" s="489" t="str">
        <f ca="1">IF(AND('Mapa final'!$K$79="Muy Baja",'Mapa final'!$O$79="Catastrófico"),CONCATENATE("R",'Mapa final'!$A$79),"")</f>
        <v/>
      </c>
      <c r="AY96" s="487"/>
      <c r="AZ96" s="487" t="str">
        <f ca="1">IF(AND('Mapa final'!$K$82="Muy Baja",'Mapa final'!$O$82="Catastrófico"),CONCATENATE("R",'Mapa final'!$A$82),"")</f>
        <v/>
      </c>
      <c r="BA96" s="487"/>
      <c r="BB96" s="487" t="str">
        <f ca="1">IF(AND('Mapa final'!$K$85="Muy Baja",'Mapa final'!$O$85="Catastrófico"),CONCATENATE("R",'Mapa final'!$A$85),"")</f>
        <v/>
      </c>
      <c r="BC96" s="487"/>
      <c r="BD96" s="487" t="str">
        <f ca="1">IF(AND('Mapa final'!$K$88="Muy Baja",'Mapa final'!$O$88="Catastrófico"),CONCATENATE("R",'Mapa final'!$A$88),"")</f>
        <v/>
      </c>
      <c r="BE96" s="487"/>
      <c r="BF96" s="487" t="str">
        <f ca="1">IF(AND('Mapa final'!$K$91="Muy Baja",'Mapa final'!$O$91="Catastrófico"),CONCATENATE("R",'Mapa final'!$A$91),"")</f>
        <v/>
      </c>
      <c r="BG96" s="488"/>
      <c r="BH96" s="41"/>
      <c r="BI96" s="537"/>
      <c r="BJ96" s="538"/>
      <c r="BK96" s="538"/>
      <c r="BL96" s="538"/>
      <c r="BM96" s="538"/>
      <c r="BN96" s="539"/>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459"/>
      <c r="C97" s="459"/>
      <c r="D97" s="311"/>
      <c r="E97" s="478"/>
      <c r="F97" s="479"/>
      <c r="G97" s="479"/>
      <c r="H97" s="479"/>
      <c r="I97" s="503"/>
      <c r="J97" s="462"/>
      <c r="K97" s="463"/>
      <c r="L97" s="463"/>
      <c r="M97" s="463"/>
      <c r="N97" s="463"/>
      <c r="O97" s="463"/>
      <c r="P97" s="463"/>
      <c r="Q97" s="463"/>
      <c r="R97" s="463"/>
      <c r="S97" s="506"/>
      <c r="T97" s="462"/>
      <c r="U97" s="463"/>
      <c r="V97" s="463"/>
      <c r="W97" s="463"/>
      <c r="X97" s="463"/>
      <c r="Y97" s="463"/>
      <c r="Z97" s="463"/>
      <c r="AA97" s="463"/>
      <c r="AB97" s="463"/>
      <c r="AC97" s="506"/>
      <c r="AD97" s="468"/>
      <c r="AE97" s="469"/>
      <c r="AF97" s="469"/>
      <c r="AG97" s="469"/>
      <c r="AH97" s="469"/>
      <c r="AI97" s="469"/>
      <c r="AJ97" s="469"/>
      <c r="AK97" s="469"/>
      <c r="AL97" s="469"/>
      <c r="AM97" s="472"/>
      <c r="AN97" s="460"/>
      <c r="AO97" s="461"/>
      <c r="AP97" s="461"/>
      <c r="AQ97" s="461"/>
      <c r="AR97" s="461"/>
      <c r="AS97" s="461"/>
      <c r="AT97" s="461"/>
      <c r="AU97" s="461"/>
      <c r="AV97" s="461"/>
      <c r="AW97" s="497"/>
      <c r="AX97" s="489"/>
      <c r="AY97" s="487"/>
      <c r="AZ97" s="487"/>
      <c r="BA97" s="487"/>
      <c r="BB97" s="487"/>
      <c r="BC97" s="487"/>
      <c r="BD97" s="487"/>
      <c r="BE97" s="487"/>
      <c r="BF97" s="487"/>
      <c r="BG97" s="488"/>
      <c r="BH97" s="41"/>
      <c r="BI97" s="540"/>
      <c r="BJ97" s="541"/>
      <c r="BK97" s="541"/>
      <c r="BL97" s="541"/>
      <c r="BM97" s="541"/>
      <c r="BN97" s="542"/>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459"/>
      <c r="C98" s="459"/>
      <c r="D98" s="311"/>
      <c r="E98" s="478"/>
      <c r="F98" s="479"/>
      <c r="G98" s="479"/>
      <c r="H98" s="479"/>
      <c r="I98" s="503"/>
      <c r="J98" s="462" t="str">
        <f>IF(AND('Mapa final'!$K$94="Muy Baja",'Mapa final'!$O$94="Mayor"),CONCATENATE("R",'Mapa final'!$A$94),"")</f>
        <v/>
      </c>
      <c r="K98" s="463"/>
      <c r="L98" s="463" t="str">
        <f ca="1">IF(AND('Mapa final'!$K$97="Muy Baja",'Mapa final'!$O$97="Mayor"),CONCATENATE("R",'Mapa final'!$A$97),"")</f>
        <v/>
      </c>
      <c r="M98" s="463"/>
      <c r="N98" s="463" t="str">
        <f ca="1">IF(AND('Mapa final'!$K$100="Muy Baja",'Mapa final'!$O$100="Mayor"),CONCATENATE("R",'Mapa final'!$A$100),"")</f>
        <v/>
      </c>
      <c r="O98" s="463"/>
      <c r="P98" s="463" t="str">
        <f ca="1">IF(AND('Mapa final'!$K$103="Muy Baja",'Mapa final'!$O$103="Mayor"),CONCATENATE("R",'Mapa final'!$A$103),"")</f>
        <v/>
      </c>
      <c r="Q98" s="463"/>
      <c r="R98" s="463" t="str">
        <f ca="1">IF(AND('Mapa final'!$K$106="Muy Baja",'Mapa final'!$O$106="Mayor"),CONCATENATE("R",'Mapa final'!$A$106),"")</f>
        <v/>
      </c>
      <c r="S98" s="506"/>
      <c r="T98" s="462" t="str">
        <f>IF(AND('Mapa final'!$K$94="Muy Baja",'Mapa final'!$O$94="Mayor"),CONCATENATE("R",'Mapa final'!$A$94),"")</f>
        <v/>
      </c>
      <c r="U98" s="463"/>
      <c r="V98" s="463" t="str">
        <f ca="1">IF(AND('Mapa final'!$K$97="Muy Baja",'Mapa final'!$O$97="Mayor"),CONCATENATE("R",'Mapa final'!$A$97),"")</f>
        <v/>
      </c>
      <c r="W98" s="463"/>
      <c r="X98" s="463" t="str">
        <f ca="1">IF(AND('Mapa final'!$K$100="Muy Baja",'Mapa final'!$O$100="Mayor"),CONCATENATE("R",'Mapa final'!$A$100),"")</f>
        <v/>
      </c>
      <c r="Y98" s="463"/>
      <c r="Z98" s="463" t="str">
        <f ca="1">IF(AND('Mapa final'!$K$103="Muy Baja",'Mapa final'!$O$103="Mayor"),CONCATENATE("R",'Mapa final'!$A$103),"")</f>
        <v/>
      </c>
      <c r="AA98" s="463"/>
      <c r="AB98" s="463" t="str">
        <f ca="1">IF(AND('Mapa final'!$K$106="Muy Baja",'Mapa final'!$O$106="Mayor"),CONCATENATE("R",'Mapa final'!$A$106),"")</f>
        <v/>
      </c>
      <c r="AC98" s="506"/>
      <c r="AD98" s="468" t="str">
        <f>IF(AND('Mapa final'!$K$94="Muy Baja",'Mapa final'!$O$94="Mayor"),CONCATENATE("R",'Mapa final'!$A$94),"")</f>
        <v/>
      </c>
      <c r="AE98" s="469"/>
      <c r="AF98" s="469" t="str">
        <f ca="1">IF(AND('Mapa final'!$K$97="Muy Baja",'Mapa final'!$O$97="Mayor"),CONCATENATE("R",'Mapa final'!$A$97),"")</f>
        <v/>
      </c>
      <c r="AG98" s="469"/>
      <c r="AH98" s="469" t="str">
        <f ca="1">IF(AND('Mapa final'!$K$100="Muy Baja",'Mapa final'!$O$100="Mayor"),CONCATENATE("R",'Mapa final'!$A$100),"")</f>
        <v/>
      </c>
      <c r="AI98" s="469"/>
      <c r="AJ98" s="469" t="str">
        <f ca="1">IF(AND('Mapa final'!$K$103="Muy Baja",'Mapa final'!$O$103="Mayor"),CONCATENATE("R",'Mapa final'!$A$103),"")</f>
        <v/>
      </c>
      <c r="AK98" s="469"/>
      <c r="AL98" s="469" t="str">
        <f ca="1">IF(AND('Mapa final'!$K$106="Muy Baja",'Mapa final'!$O$106="Mayor"),CONCATENATE("R",'Mapa final'!$A$106),"")</f>
        <v/>
      </c>
      <c r="AM98" s="472"/>
      <c r="AN98" s="460" t="str">
        <f>IF(AND('Mapa final'!$K$94="Muy Baja",'Mapa final'!$O$94="Mayor"),CONCATENATE("R",'Mapa final'!$A$94),"")</f>
        <v/>
      </c>
      <c r="AO98" s="461"/>
      <c r="AP98" s="461" t="str">
        <f ca="1">IF(AND('Mapa final'!$K$97="Muy Baja",'Mapa final'!$O$97="Mayor"),CONCATENATE("R",'Mapa final'!$A$97),"")</f>
        <v/>
      </c>
      <c r="AQ98" s="461"/>
      <c r="AR98" s="461" t="str">
        <f ca="1">IF(AND('Mapa final'!$K$100="Muy Baja",'Mapa final'!$O$100="Mayor"),CONCATENATE("R",'Mapa final'!$A$100),"")</f>
        <v/>
      </c>
      <c r="AS98" s="461"/>
      <c r="AT98" s="461" t="str">
        <f ca="1">IF(AND('Mapa final'!$K$103="Muy Baja",'Mapa final'!$O$103="Mayor"),CONCATENATE("R",'Mapa final'!$A$103),"")</f>
        <v/>
      </c>
      <c r="AU98" s="461"/>
      <c r="AV98" s="461" t="str">
        <f ca="1">IF(AND('Mapa final'!$K$106="Muy Baja",'Mapa final'!$O$106="Mayor"),CONCATENATE("R",'Mapa final'!$A$106),"")</f>
        <v/>
      </c>
      <c r="AW98" s="497"/>
      <c r="AX98" s="489" t="str">
        <f>IF(AND('Mapa final'!$K$94="Muy Baja",'Mapa final'!$O$94="Catastrófico"),CONCATENATE("R",'Mapa final'!$A$94),"")</f>
        <v/>
      </c>
      <c r="AY98" s="487"/>
      <c r="AZ98" s="487" t="str">
        <f ca="1">IF(AND('Mapa final'!$K$97="Muy Baja",'Mapa final'!$O$97="Catastrófico"),CONCATENATE("R",'Mapa final'!$A$97),"")</f>
        <v/>
      </c>
      <c r="BA98" s="487"/>
      <c r="BB98" s="487" t="str">
        <f ca="1">IF(AND('Mapa final'!$K$100="Muy Baja",'Mapa final'!$O$100="Catastrófico"),CONCATENATE("R",'Mapa final'!$A$100),"")</f>
        <v/>
      </c>
      <c r="BC98" s="487"/>
      <c r="BD98" s="487" t="str">
        <f ca="1">IF(AND('Mapa final'!$K$103="Muy Baja",'Mapa final'!$O$103="Catastrófico"),CONCATENATE("R",'Mapa final'!$A$103),"")</f>
        <v/>
      </c>
      <c r="BE98" s="487"/>
      <c r="BF98" s="487" t="str">
        <f ca="1">IF(AND('Mapa final'!$K$106="Muy Baja",'Mapa final'!$O$106="Catastrófico"),CONCATENATE("R",'Mapa final'!$A$106),"")</f>
        <v/>
      </c>
      <c r="BG98" s="488"/>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459"/>
      <c r="C99" s="459"/>
      <c r="D99" s="311"/>
      <c r="E99" s="478"/>
      <c r="F99" s="479"/>
      <c r="G99" s="479"/>
      <c r="H99" s="479"/>
      <c r="I99" s="503"/>
      <c r="J99" s="462"/>
      <c r="K99" s="463"/>
      <c r="L99" s="463"/>
      <c r="M99" s="463"/>
      <c r="N99" s="463"/>
      <c r="O99" s="463"/>
      <c r="P99" s="463"/>
      <c r="Q99" s="463"/>
      <c r="R99" s="463"/>
      <c r="S99" s="506"/>
      <c r="T99" s="462"/>
      <c r="U99" s="463"/>
      <c r="V99" s="463"/>
      <c r="W99" s="463"/>
      <c r="X99" s="463"/>
      <c r="Y99" s="463"/>
      <c r="Z99" s="463"/>
      <c r="AA99" s="463"/>
      <c r="AB99" s="463"/>
      <c r="AC99" s="506"/>
      <c r="AD99" s="468"/>
      <c r="AE99" s="469"/>
      <c r="AF99" s="469"/>
      <c r="AG99" s="469"/>
      <c r="AH99" s="469"/>
      <c r="AI99" s="469"/>
      <c r="AJ99" s="469"/>
      <c r="AK99" s="469"/>
      <c r="AL99" s="469"/>
      <c r="AM99" s="472"/>
      <c r="AN99" s="460"/>
      <c r="AO99" s="461"/>
      <c r="AP99" s="461"/>
      <c r="AQ99" s="461"/>
      <c r="AR99" s="461"/>
      <c r="AS99" s="461"/>
      <c r="AT99" s="461"/>
      <c r="AU99" s="461"/>
      <c r="AV99" s="461"/>
      <c r="AW99" s="497"/>
      <c r="AX99" s="489"/>
      <c r="AY99" s="487"/>
      <c r="AZ99" s="487"/>
      <c r="BA99" s="487"/>
      <c r="BB99" s="487"/>
      <c r="BC99" s="487"/>
      <c r="BD99" s="487"/>
      <c r="BE99" s="487"/>
      <c r="BF99" s="487"/>
      <c r="BG99" s="488"/>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459"/>
      <c r="C100" s="459"/>
      <c r="D100" s="311"/>
      <c r="E100" s="478"/>
      <c r="F100" s="479"/>
      <c r="G100" s="479"/>
      <c r="H100" s="479"/>
      <c r="I100" s="503"/>
      <c r="J100" s="462" t="str">
        <f ca="1">IF(AND('Mapa final'!$K$109="Muy Baja",'Mapa final'!$O$109="Mayor"),CONCATENATE("R",'Mapa final'!$A$109),"")</f>
        <v/>
      </c>
      <c r="K100" s="463"/>
      <c r="L100" s="463" t="str">
        <f ca="1">IF(AND('Mapa final'!$K$112="Muy Baja",'Mapa final'!$O$112="Mayor"),CONCATENATE("R",'Mapa final'!$A$112),"")</f>
        <v/>
      </c>
      <c r="M100" s="463"/>
      <c r="N100" s="463" t="str">
        <f ca="1">IF(AND('Mapa final'!$K$115="Muy Baja",'Mapa final'!$O$115="Mayor"),CONCATENATE("R",'Mapa final'!$A$115),"")</f>
        <v/>
      </c>
      <c r="O100" s="463"/>
      <c r="P100" s="463" t="str">
        <f ca="1">IF(AND('Mapa final'!$K$118="Muy Baja",'Mapa final'!$O$118="Mayor"),CONCATENATE("R",'Mapa final'!$A$118),"")</f>
        <v/>
      </c>
      <c r="Q100" s="463"/>
      <c r="R100" s="463" t="str">
        <f ca="1">IF(AND('Mapa final'!$K$121="Muy Baja",'Mapa final'!$O$121="Mayor"),CONCATENATE("R",'Mapa final'!$A$121),"")</f>
        <v/>
      </c>
      <c r="S100" s="506"/>
      <c r="T100" s="462" t="str">
        <f ca="1">IF(AND('Mapa final'!$K$109="Muy Baja",'Mapa final'!$O$109="Mayor"),CONCATENATE("R",'Mapa final'!$A$109),"")</f>
        <v/>
      </c>
      <c r="U100" s="463"/>
      <c r="V100" s="463" t="str">
        <f ca="1">IF(AND('Mapa final'!$K$112="Muy Baja",'Mapa final'!$O$112="Mayor"),CONCATENATE("R",'Mapa final'!$A$112),"")</f>
        <v/>
      </c>
      <c r="W100" s="463"/>
      <c r="X100" s="463" t="str">
        <f ca="1">IF(AND('Mapa final'!$K$115="Muy Baja",'Mapa final'!$O$115="Mayor"),CONCATENATE("R",'Mapa final'!$A$115),"")</f>
        <v/>
      </c>
      <c r="Y100" s="463"/>
      <c r="Z100" s="463" t="str">
        <f ca="1">IF(AND('Mapa final'!$K$118="Muy Baja",'Mapa final'!$O$118="Mayor"),CONCATENATE("R",'Mapa final'!$A$118),"")</f>
        <v/>
      </c>
      <c r="AA100" s="463"/>
      <c r="AB100" s="463" t="str">
        <f ca="1">IF(AND('Mapa final'!$K$121="Muy Baja",'Mapa final'!$O$121="Mayor"),CONCATENATE("R",'Mapa final'!$A$121),"")</f>
        <v/>
      </c>
      <c r="AC100" s="506"/>
      <c r="AD100" s="468" t="str">
        <f ca="1">IF(AND('Mapa final'!$K$109="Muy Baja",'Mapa final'!$O$109="Mayor"),CONCATENATE("R",'Mapa final'!$A$109),"")</f>
        <v/>
      </c>
      <c r="AE100" s="469"/>
      <c r="AF100" s="469" t="str">
        <f ca="1">IF(AND('Mapa final'!$K$112="Muy Baja",'Mapa final'!$O$112="Mayor"),CONCATENATE("R",'Mapa final'!$A$112),"")</f>
        <v/>
      </c>
      <c r="AG100" s="469"/>
      <c r="AH100" s="469" t="str">
        <f ca="1">IF(AND('Mapa final'!$K$115="Muy Baja",'Mapa final'!$O$115="Mayor"),CONCATENATE("R",'Mapa final'!$A$115),"")</f>
        <v/>
      </c>
      <c r="AI100" s="469"/>
      <c r="AJ100" s="469" t="str">
        <f ca="1">IF(AND('Mapa final'!$K$118="Muy Baja",'Mapa final'!$O$118="Mayor"),CONCATENATE("R",'Mapa final'!$A$118),"")</f>
        <v/>
      </c>
      <c r="AK100" s="469"/>
      <c r="AL100" s="469" t="str">
        <f ca="1">IF(AND('Mapa final'!$K$121="Muy Baja",'Mapa final'!$O$121="Mayor"),CONCATENATE("R",'Mapa final'!$A$121),"")</f>
        <v/>
      </c>
      <c r="AM100" s="472"/>
      <c r="AN100" s="460" t="str">
        <f ca="1">IF(AND('Mapa final'!$K$109="Muy Baja",'Mapa final'!$O$109="Mayor"),CONCATENATE("R",'Mapa final'!$A$109),"")</f>
        <v/>
      </c>
      <c r="AO100" s="461"/>
      <c r="AP100" s="461" t="str">
        <f ca="1">IF(AND('Mapa final'!$K$112="Muy Baja",'Mapa final'!$O$112="Mayor"),CONCATENATE("R",'Mapa final'!$A$112),"")</f>
        <v/>
      </c>
      <c r="AQ100" s="461"/>
      <c r="AR100" s="461" t="str">
        <f ca="1">IF(AND('Mapa final'!$K$115="Muy Baja",'Mapa final'!$O$115="Mayor"),CONCATENATE("R",'Mapa final'!$A$115),"")</f>
        <v/>
      </c>
      <c r="AS100" s="461"/>
      <c r="AT100" s="461" t="str">
        <f ca="1">IF(AND('Mapa final'!$K$118="Muy Baja",'Mapa final'!$O$118="Mayor"),CONCATENATE("R",'Mapa final'!$A$118),"")</f>
        <v/>
      </c>
      <c r="AU100" s="461"/>
      <c r="AV100" s="461" t="str">
        <f ca="1">IF(AND('Mapa final'!$K$121="Muy Baja",'Mapa final'!$O$121="Mayor"),CONCATENATE("R",'Mapa final'!$A$121),"")</f>
        <v/>
      </c>
      <c r="AW100" s="497"/>
      <c r="AX100" s="489" t="str">
        <f ca="1">IF(AND('Mapa final'!$K$109="Muy Baja",'Mapa final'!$O$109="Catastrófico"),CONCATENATE("R",'Mapa final'!$A$109),"")</f>
        <v/>
      </c>
      <c r="AY100" s="487"/>
      <c r="AZ100" s="487" t="str">
        <f ca="1">IF(AND('Mapa final'!$K$112="Muy Baja",'Mapa final'!$O$112="Catastrófico"),CONCATENATE("R",'Mapa final'!$A$112),"")</f>
        <v/>
      </c>
      <c r="BA100" s="487"/>
      <c r="BB100" s="487" t="str">
        <f ca="1">IF(AND('Mapa final'!$K$115="Muy Baja",'Mapa final'!$O$115="Catastrófico"),CONCATENATE("R",'Mapa final'!$A$115),"")</f>
        <v/>
      </c>
      <c r="BC100" s="487"/>
      <c r="BD100" s="487" t="str">
        <f ca="1">IF(AND('Mapa final'!$K$118="Muy Baja",'Mapa final'!$O$118="Catastrófico"),CONCATENATE("R",'Mapa final'!$A$118),"")</f>
        <v/>
      </c>
      <c r="BE100" s="487"/>
      <c r="BF100" s="487" t="str">
        <f ca="1">IF(AND('Mapa final'!$K$121="Muy Baja",'Mapa final'!$O$121="Catastrófico"),CONCATENATE("R",'Mapa final'!$A$121),"")</f>
        <v/>
      </c>
      <c r="BG100" s="488"/>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459"/>
      <c r="C101" s="459"/>
      <c r="D101" s="311"/>
      <c r="E101" s="478"/>
      <c r="F101" s="479"/>
      <c r="G101" s="479"/>
      <c r="H101" s="479"/>
      <c r="I101" s="503"/>
      <c r="J101" s="462"/>
      <c r="K101" s="463"/>
      <c r="L101" s="463"/>
      <c r="M101" s="463"/>
      <c r="N101" s="463"/>
      <c r="O101" s="463"/>
      <c r="P101" s="463"/>
      <c r="Q101" s="463"/>
      <c r="R101" s="463"/>
      <c r="S101" s="506"/>
      <c r="T101" s="462"/>
      <c r="U101" s="463"/>
      <c r="V101" s="463"/>
      <c r="W101" s="463"/>
      <c r="X101" s="463"/>
      <c r="Y101" s="463"/>
      <c r="Z101" s="463"/>
      <c r="AA101" s="463"/>
      <c r="AB101" s="463"/>
      <c r="AC101" s="506"/>
      <c r="AD101" s="468"/>
      <c r="AE101" s="469"/>
      <c r="AF101" s="469"/>
      <c r="AG101" s="469"/>
      <c r="AH101" s="469"/>
      <c r="AI101" s="469"/>
      <c r="AJ101" s="469"/>
      <c r="AK101" s="469"/>
      <c r="AL101" s="469"/>
      <c r="AM101" s="472"/>
      <c r="AN101" s="460"/>
      <c r="AO101" s="461"/>
      <c r="AP101" s="461"/>
      <c r="AQ101" s="461"/>
      <c r="AR101" s="461"/>
      <c r="AS101" s="461"/>
      <c r="AT101" s="461"/>
      <c r="AU101" s="461"/>
      <c r="AV101" s="461"/>
      <c r="AW101" s="497"/>
      <c r="AX101" s="489"/>
      <c r="AY101" s="487"/>
      <c r="AZ101" s="487"/>
      <c r="BA101" s="487"/>
      <c r="BB101" s="487"/>
      <c r="BC101" s="487"/>
      <c r="BD101" s="487"/>
      <c r="BE101" s="487"/>
      <c r="BF101" s="487"/>
      <c r="BG101" s="488"/>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459"/>
      <c r="C102" s="459"/>
      <c r="D102" s="311"/>
      <c r="E102" s="478"/>
      <c r="F102" s="479"/>
      <c r="G102" s="479"/>
      <c r="H102" s="479"/>
      <c r="I102" s="503"/>
      <c r="J102" s="462" t="str">
        <f ca="1">IF(AND('Mapa final'!$K$124="Muy Baja",'Mapa final'!$O$124="Mayor"),CONCATENATE("R",'Mapa final'!$A$124),"")</f>
        <v/>
      </c>
      <c r="K102" s="463"/>
      <c r="L102" s="463" t="str">
        <f ca="1">IF(AND('Mapa final'!$K$127="Muy Baja",'Mapa final'!$O$127="Mayor"),CONCATENATE("R",'Mapa final'!$A$127),"")</f>
        <v/>
      </c>
      <c r="M102" s="463"/>
      <c r="N102" s="463" t="str">
        <f ca="1">IF(AND('Mapa final'!$K$130="Muy Baja",'Mapa final'!$O$130="Mayor"),CONCATENATE("R",'Mapa final'!$A$130),"")</f>
        <v/>
      </c>
      <c r="O102" s="463"/>
      <c r="P102" s="463" t="str">
        <f ca="1">IF(AND('Mapa final'!$K$133="Muy Baja",'Mapa final'!$O$133="Mayor"),CONCATENATE("R",'Mapa final'!$A$133),"")</f>
        <v/>
      </c>
      <c r="Q102" s="463"/>
      <c r="R102" s="463" t="str">
        <f ca="1">IF(AND('Mapa final'!$K$136="Muy Baja",'Mapa final'!$O$136="Mayor"),CONCATENATE("R",'Mapa final'!$A$136),"")</f>
        <v/>
      </c>
      <c r="S102" s="506"/>
      <c r="T102" s="462" t="str">
        <f ca="1">IF(AND('Mapa final'!$K$124="Muy Baja",'Mapa final'!$O$124="Mayor"),CONCATENATE("R",'Mapa final'!$A$124),"")</f>
        <v/>
      </c>
      <c r="U102" s="463"/>
      <c r="V102" s="463" t="str">
        <f ca="1">IF(AND('Mapa final'!$K$127="Muy Baja",'Mapa final'!$O$127="Mayor"),CONCATENATE("R",'Mapa final'!$A$127),"")</f>
        <v/>
      </c>
      <c r="W102" s="463"/>
      <c r="X102" s="463" t="str">
        <f ca="1">IF(AND('Mapa final'!$K$130="Muy Baja",'Mapa final'!$O$130="Mayor"),CONCATENATE("R",'Mapa final'!$A$130),"")</f>
        <v/>
      </c>
      <c r="Y102" s="463"/>
      <c r="Z102" s="463" t="str">
        <f ca="1">IF(AND('Mapa final'!$K$133="Muy Baja",'Mapa final'!$O$133="Mayor"),CONCATENATE("R",'Mapa final'!$A$133),"")</f>
        <v/>
      </c>
      <c r="AA102" s="463"/>
      <c r="AB102" s="463" t="str">
        <f ca="1">IF(AND('Mapa final'!$K$136="Muy Baja",'Mapa final'!$O$136="Mayor"),CONCATENATE("R",'Mapa final'!$A$136),"")</f>
        <v/>
      </c>
      <c r="AC102" s="506"/>
      <c r="AD102" s="468" t="str">
        <f ca="1">IF(AND('Mapa final'!$K$124="Muy Baja",'Mapa final'!$O$124="Mayor"),CONCATENATE("R",'Mapa final'!$A$124),"")</f>
        <v/>
      </c>
      <c r="AE102" s="469"/>
      <c r="AF102" s="469" t="str">
        <f ca="1">IF(AND('Mapa final'!$K$127="Muy Baja",'Mapa final'!$O$127="Mayor"),CONCATENATE("R",'Mapa final'!$A$127),"")</f>
        <v/>
      </c>
      <c r="AG102" s="469"/>
      <c r="AH102" s="469" t="str">
        <f ca="1">IF(AND('Mapa final'!$K$130="Muy Baja",'Mapa final'!$O$130="Mayor"),CONCATENATE("R",'Mapa final'!$A$130),"")</f>
        <v/>
      </c>
      <c r="AI102" s="469"/>
      <c r="AJ102" s="469" t="str">
        <f ca="1">IF(AND('Mapa final'!$K$133="Muy Baja",'Mapa final'!$O$133="Mayor"),CONCATENATE("R",'Mapa final'!$A$133),"")</f>
        <v/>
      </c>
      <c r="AK102" s="469"/>
      <c r="AL102" s="469" t="str">
        <f ca="1">IF(AND('Mapa final'!$K$136="Muy Baja",'Mapa final'!$O$136="Mayor"),CONCATENATE("R",'Mapa final'!$A$136),"")</f>
        <v/>
      </c>
      <c r="AM102" s="472"/>
      <c r="AN102" s="460" t="str">
        <f ca="1">IF(AND('Mapa final'!$K$124="Muy Baja",'Mapa final'!$O$124="Mayor"),CONCATENATE("R",'Mapa final'!$A$124),"")</f>
        <v/>
      </c>
      <c r="AO102" s="461"/>
      <c r="AP102" s="461" t="str">
        <f ca="1">IF(AND('Mapa final'!$K$127="Muy Baja",'Mapa final'!$O$127="Mayor"),CONCATENATE("R",'Mapa final'!$A$127),"")</f>
        <v/>
      </c>
      <c r="AQ102" s="461"/>
      <c r="AR102" s="461" t="str">
        <f ca="1">IF(AND('Mapa final'!$K$130="Muy Baja",'Mapa final'!$O$130="Mayor"),CONCATENATE("R",'Mapa final'!$A$130),"")</f>
        <v/>
      </c>
      <c r="AS102" s="461"/>
      <c r="AT102" s="461" t="str">
        <f ca="1">IF(AND('Mapa final'!$K$133="Muy Baja",'Mapa final'!$O$133="Mayor"),CONCATENATE("R",'Mapa final'!$A$133),"")</f>
        <v/>
      </c>
      <c r="AU102" s="461"/>
      <c r="AV102" s="461" t="str">
        <f ca="1">IF(AND('Mapa final'!$K$136="Muy Baja",'Mapa final'!$O$136="Mayor"),CONCATENATE("R",'Mapa final'!$A$136),"")</f>
        <v/>
      </c>
      <c r="AW102" s="497"/>
      <c r="AX102" s="489" t="str">
        <f ca="1">IF(AND('Mapa final'!$K$124="Muy Baja",'Mapa final'!$O$124="Catastrófico"),CONCATENATE("R",'Mapa final'!$A$124),"")</f>
        <v/>
      </c>
      <c r="AY102" s="487"/>
      <c r="AZ102" s="487" t="str">
        <f ca="1">IF(AND('Mapa final'!$K$127="Muy Baja",'Mapa final'!$O$127="Catastrófico"),CONCATENATE("R",'Mapa final'!$A$127),"")</f>
        <v/>
      </c>
      <c r="BA102" s="487"/>
      <c r="BB102" s="487" t="str">
        <f ca="1">IF(AND('Mapa final'!$K$130="Muy Baja",'Mapa final'!$O$130="Catastrófico"),CONCATENATE("R",'Mapa final'!$A$130),"")</f>
        <v/>
      </c>
      <c r="BC102" s="487"/>
      <c r="BD102" s="487" t="str">
        <f ca="1">IF(AND('Mapa final'!$K$133="Muy Baja",'Mapa final'!$O$133="Catastrófico"),CONCATENATE("R",'Mapa final'!$A$133),"")</f>
        <v/>
      </c>
      <c r="BE102" s="487"/>
      <c r="BF102" s="487" t="str">
        <f ca="1">IF(AND('Mapa final'!$K$136="Muy Baja",'Mapa final'!$O$136="Catastrófico"),CONCATENATE("R",'Mapa final'!$A$136),"")</f>
        <v/>
      </c>
      <c r="BG102" s="488"/>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459"/>
      <c r="C103" s="459"/>
      <c r="D103" s="311"/>
      <c r="E103" s="478"/>
      <c r="F103" s="479"/>
      <c r="G103" s="479"/>
      <c r="H103" s="479"/>
      <c r="I103" s="503"/>
      <c r="J103" s="462"/>
      <c r="K103" s="463"/>
      <c r="L103" s="463"/>
      <c r="M103" s="463"/>
      <c r="N103" s="463"/>
      <c r="O103" s="463"/>
      <c r="P103" s="463"/>
      <c r="Q103" s="463"/>
      <c r="R103" s="463"/>
      <c r="S103" s="506"/>
      <c r="T103" s="462"/>
      <c r="U103" s="463"/>
      <c r="V103" s="463"/>
      <c r="W103" s="463"/>
      <c r="X103" s="463"/>
      <c r="Y103" s="463"/>
      <c r="Z103" s="463"/>
      <c r="AA103" s="463"/>
      <c r="AB103" s="463"/>
      <c r="AC103" s="506"/>
      <c r="AD103" s="468"/>
      <c r="AE103" s="469"/>
      <c r="AF103" s="469"/>
      <c r="AG103" s="469"/>
      <c r="AH103" s="469"/>
      <c r="AI103" s="469"/>
      <c r="AJ103" s="469"/>
      <c r="AK103" s="469"/>
      <c r="AL103" s="469"/>
      <c r="AM103" s="472"/>
      <c r="AN103" s="460"/>
      <c r="AO103" s="461"/>
      <c r="AP103" s="461"/>
      <c r="AQ103" s="461"/>
      <c r="AR103" s="461"/>
      <c r="AS103" s="461"/>
      <c r="AT103" s="461"/>
      <c r="AU103" s="461"/>
      <c r="AV103" s="461"/>
      <c r="AW103" s="497"/>
      <c r="AX103" s="489"/>
      <c r="AY103" s="487"/>
      <c r="AZ103" s="487"/>
      <c r="BA103" s="487"/>
      <c r="BB103" s="487"/>
      <c r="BC103" s="487"/>
      <c r="BD103" s="487"/>
      <c r="BE103" s="487"/>
      <c r="BF103" s="487"/>
      <c r="BG103" s="488"/>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459"/>
      <c r="C104" s="459"/>
      <c r="D104" s="311"/>
      <c r="E104" s="478"/>
      <c r="F104" s="479"/>
      <c r="G104" s="479"/>
      <c r="H104" s="479"/>
      <c r="I104" s="503"/>
      <c r="J104" s="462" t="str">
        <f ca="1">IF(AND('Mapa final'!$K$139="Muy Baja",'Mapa final'!$O$139="Mayor"),CONCATENATE("R",'Mapa final'!$A$139),"")</f>
        <v/>
      </c>
      <c r="K104" s="463"/>
      <c r="L104" s="463" t="str">
        <f ca="1">IF(AND('Mapa final'!$K$142="Muy Baja",'Mapa final'!$O$142="Mayor"),CONCATENATE("R",'Mapa final'!$A$142),"")</f>
        <v/>
      </c>
      <c r="M104" s="463"/>
      <c r="N104" s="463" t="str">
        <f ca="1">IF(AND('Mapa final'!$K$145="Muy Baja",'Mapa final'!$O$145="Mayor"),CONCATENATE("R",'Mapa final'!$A$145),"")</f>
        <v/>
      </c>
      <c r="O104" s="463"/>
      <c r="P104" s="463" t="str">
        <f>IF(AND('Mapa final'!$K$148="Muy Baja",'Mapa final'!$O$148="Mayor"),CONCATENATE("R",'Mapa final'!$A$148),"")</f>
        <v/>
      </c>
      <c r="Q104" s="463"/>
      <c r="R104" s="463" t="str">
        <f>IF(AND('Mapa final'!$K$151="Muy Baja",'Mapa final'!$O$151="Mayor"),CONCATENATE("R",'Mapa final'!$A$151),"")</f>
        <v/>
      </c>
      <c r="S104" s="506"/>
      <c r="T104" s="462" t="str">
        <f ca="1">IF(AND('Mapa final'!$K$139="Muy Baja",'Mapa final'!$O$139="Mayor"),CONCATENATE("R",'Mapa final'!$A$139),"")</f>
        <v/>
      </c>
      <c r="U104" s="463"/>
      <c r="V104" s="463" t="str">
        <f ca="1">IF(AND('Mapa final'!$K$142="Muy Baja",'Mapa final'!$O$142="Mayor"),CONCATENATE("R",'Mapa final'!$A$142),"")</f>
        <v/>
      </c>
      <c r="W104" s="463"/>
      <c r="X104" s="463" t="str">
        <f ca="1">IF(AND('Mapa final'!$K$145="Muy Baja",'Mapa final'!$O$145="Mayor"),CONCATENATE("R",'Mapa final'!$A$145),"")</f>
        <v/>
      </c>
      <c r="Y104" s="463"/>
      <c r="Z104" s="463" t="str">
        <f>IF(AND('Mapa final'!$K$148="Muy Baja",'Mapa final'!$O$148="Mayor"),CONCATENATE("R",'Mapa final'!$A$148),"")</f>
        <v/>
      </c>
      <c r="AA104" s="463"/>
      <c r="AB104" s="463" t="str">
        <f>IF(AND('Mapa final'!$K$151="Muy Baja",'Mapa final'!$O$151="Mayor"),CONCATENATE("R",'Mapa final'!$A$151),"")</f>
        <v/>
      </c>
      <c r="AC104" s="506"/>
      <c r="AD104" s="468" t="str">
        <f ca="1">IF(AND('Mapa final'!$K$139="Muy Baja",'Mapa final'!$O$139="Mayor"),CONCATENATE("R",'Mapa final'!$A$139),"")</f>
        <v/>
      </c>
      <c r="AE104" s="469"/>
      <c r="AF104" s="469" t="str">
        <f ca="1">IF(AND('Mapa final'!$K$142="Muy Baja",'Mapa final'!$O$142="Mayor"),CONCATENATE("R",'Mapa final'!$A$142),"")</f>
        <v/>
      </c>
      <c r="AG104" s="469"/>
      <c r="AH104" s="469" t="str">
        <f ca="1">IF(AND('Mapa final'!$K$145="Muy Baja",'Mapa final'!$O$145="Mayor"),CONCATENATE("R",'Mapa final'!$A$145),"")</f>
        <v/>
      </c>
      <c r="AI104" s="469"/>
      <c r="AJ104" s="469" t="str">
        <f>IF(AND('Mapa final'!$K$148="Muy Baja",'Mapa final'!$O$148="Mayor"),CONCATENATE("R",'Mapa final'!$A$148),"")</f>
        <v/>
      </c>
      <c r="AK104" s="469"/>
      <c r="AL104" s="469" t="str">
        <f>IF(AND('Mapa final'!$K$151="Muy Baja",'Mapa final'!$O$151="Mayor"),CONCATENATE("R",'Mapa final'!$A$151),"")</f>
        <v/>
      </c>
      <c r="AM104" s="472"/>
      <c r="AN104" s="460" t="str">
        <f ca="1">IF(AND('Mapa final'!$K$139="Muy Baja",'Mapa final'!$O$139="Mayor"),CONCATENATE("R",'Mapa final'!$A$139),"")</f>
        <v/>
      </c>
      <c r="AO104" s="461"/>
      <c r="AP104" s="461" t="str">
        <f ca="1">IF(AND('Mapa final'!$K$142="Muy Baja",'Mapa final'!$O$142="Mayor"),CONCATENATE("R",'Mapa final'!$A$142),"")</f>
        <v/>
      </c>
      <c r="AQ104" s="461"/>
      <c r="AR104" s="461" t="str">
        <f ca="1">IF(AND('Mapa final'!$K$145="Muy Baja",'Mapa final'!$O$145="Mayor"),CONCATENATE("R",'Mapa final'!$A$145),"")</f>
        <v/>
      </c>
      <c r="AS104" s="461"/>
      <c r="AT104" s="461" t="str">
        <f>IF(AND('Mapa final'!$K$148="Muy Baja",'Mapa final'!$O$148="Mayor"),CONCATENATE("R",'Mapa final'!$A$148),"")</f>
        <v/>
      </c>
      <c r="AU104" s="461"/>
      <c r="AV104" s="461" t="str">
        <f>IF(AND('Mapa final'!$K$151="Muy Baja",'Mapa final'!$O$151="Mayor"),CONCATENATE("R",'Mapa final'!$A$151),"")</f>
        <v/>
      </c>
      <c r="AW104" s="497"/>
      <c r="AX104" s="489" t="str">
        <f ca="1">IF(AND('Mapa final'!$K$139="Muy Baja",'Mapa final'!$O$139="Catastrófico"),CONCATENATE("R",'Mapa final'!$A$139),"")</f>
        <v/>
      </c>
      <c r="AY104" s="487"/>
      <c r="AZ104" s="487" t="str">
        <f ca="1">IF(AND('Mapa final'!$K$142="Muy Baja",'Mapa final'!$O$142="Catastrófico"),CONCATENATE("R",'Mapa final'!$A$142),"")</f>
        <v/>
      </c>
      <c r="BA104" s="487"/>
      <c r="BB104" s="487" t="str">
        <f ca="1">IF(AND('Mapa final'!$K$145="Muy Baja",'Mapa final'!$O$145="Catastrófico"),CONCATENATE("R",'Mapa final'!$A$145),"")</f>
        <v/>
      </c>
      <c r="BC104" s="487"/>
      <c r="BD104" s="487" t="str">
        <f>IF(AND('Mapa final'!$K$148="Muy Baja",'Mapa final'!$O$148="Catastrófico"),CONCATENATE("R",'Mapa final'!$A$148),"")</f>
        <v/>
      </c>
      <c r="BE104" s="487"/>
      <c r="BF104" s="487" t="str">
        <f>IF(AND('Mapa final'!$K$151="Muy Baja",'Mapa final'!$O$151="Catastrófico"),CONCATENATE("R",'Mapa final'!$A$151),"")</f>
        <v/>
      </c>
      <c r="BG104" s="488"/>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459"/>
      <c r="C105" s="459"/>
      <c r="D105" s="311"/>
      <c r="E105" s="481"/>
      <c r="F105" s="482"/>
      <c r="G105" s="482"/>
      <c r="H105" s="482"/>
      <c r="I105" s="504"/>
      <c r="J105" s="464"/>
      <c r="K105" s="465"/>
      <c r="L105" s="465"/>
      <c r="M105" s="465"/>
      <c r="N105" s="465"/>
      <c r="O105" s="465"/>
      <c r="P105" s="465"/>
      <c r="Q105" s="465"/>
      <c r="R105" s="465"/>
      <c r="S105" s="544"/>
      <c r="T105" s="464"/>
      <c r="U105" s="465"/>
      <c r="V105" s="465"/>
      <c r="W105" s="465"/>
      <c r="X105" s="465"/>
      <c r="Y105" s="465"/>
      <c r="Z105" s="465"/>
      <c r="AA105" s="465"/>
      <c r="AB105" s="465"/>
      <c r="AC105" s="544"/>
      <c r="AD105" s="470"/>
      <c r="AE105" s="471"/>
      <c r="AF105" s="471"/>
      <c r="AG105" s="471"/>
      <c r="AH105" s="471"/>
      <c r="AI105" s="471"/>
      <c r="AJ105" s="471"/>
      <c r="AK105" s="471"/>
      <c r="AL105" s="471"/>
      <c r="AM105" s="473"/>
      <c r="AN105" s="498"/>
      <c r="AO105" s="496"/>
      <c r="AP105" s="496"/>
      <c r="AQ105" s="496"/>
      <c r="AR105" s="496"/>
      <c r="AS105" s="496"/>
      <c r="AT105" s="496"/>
      <c r="AU105" s="496"/>
      <c r="AV105" s="496"/>
      <c r="AW105" s="499"/>
      <c r="AX105" s="490"/>
      <c r="AY105" s="491"/>
      <c r="AZ105" s="491"/>
      <c r="BA105" s="491"/>
      <c r="BB105" s="491"/>
      <c r="BC105" s="491"/>
      <c r="BD105" s="491"/>
      <c r="BE105" s="491"/>
      <c r="BF105" s="491"/>
      <c r="BG105" s="492"/>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501" t="s">
        <v>103</v>
      </c>
      <c r="K106" s="480"/>
      <c r="L106" s="480"/>
      <c r="M106" s="480"/>
      <c r="N106" s="480"/>
      <c r="O106" s="480"/>
      <c r="P106" s="480"/>
      <c r="Q106" s="480"/>
      <c r="R106" s="480"/>
      <c r="S106" s="503"/>
      <c r="T106" s="501" t="s">
        <v>102</v>
      </c>
      <c r="U106" s="480"/>
      <c r="V106" s="480"/>
      <c r="W106" s="480"/>
      <c r="X106" s="480"/>
      <c r="Y106" s="480"/>
      <c r="Z106" s="480"/>
      <c r="AA106" s="480"/>
      <c r="AB106" s="480"/>
      <c r="AC106" s="503"/>
      <c r="AD106" s="501" t="s">
        <v>101</v>
      </c>
      <c r="AE106" s="480"/>
      <c r="AF106" s="480"/>
      <c r="AG106" s="480"/>
      <c r="AH106" s="480"/>
      <c r="AI106" s="480"/>
      <c r="AJ106" s="480"/>
      <c r="AK106" s="480"/>
      <c r="AL106" s="480"/>
      <c r="AM106" s="503"/>
      <c r="AN106" s="501" t="s">
        <v>100</v>
      </c>
      <c r="AO106" s="502"/>
      <c r="AP106" s="502"/>
      <c r="AQ106" s="502"/>
      <c r="AR106" s="502"/>
      <c r="AS106" s="502"/>
      <c r="AT106" s="480"/>
      <c r="AU106" s="480"/>
      <c r="AV106" s="480"/>
      <c r="AW106" s="503"/>
      <c r="AX106" s="501" t="s">
        <v>99</v>
      </c>
      <c r="AY106" s="480"/>
      <c r="AZ106" s="480"/>
      <c r="BA106" s="480"/>
      <c r="BB106" s="480"/>
      <c r="BC106" s="480"/>
      <c r="BD106" s="480"/>
      <c r="BE106" s="480"/>
      <c r="BF106" s="480"/>
      <c r="BG106" s="503"/>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478"/>
      <c r="K107" s="479"/>
      <c r="L107" s="479"/>
      <c r="M107" s="479"/>
      <c r="N107" s="479"/>
      <c r="O107" s="479"/>
      <c r="P107" s="479"/>
      <c r="Q107" s="479"/>
      <c r="R107" s="479"/>
      <c r="S107" s="503"/>
      <c r="T107" s="478"/>
      <c r="U107" s="479"/>
      <c r="V107" s="479"/>
      <c r="W107" s="479"/>
      <c r="X107" s="479"/>
      <c r="Y107" s="479"/>
      <c r="Z107" s="479"/>
      <c r="AA107" s="479"/>
      <c r="AB107" s="479"/>
      <c r="AC107" s="503"/>
      <c r="AD107" s="478"/>
      <c r="AE107" s="479"/>
      <c r="AF107" s="479"/>
      <c r="AG107" s="479"/>
      <c r="AH107" s="479"/>
      <c r="AI107" s="479"/>
      <c r="AJ107" s="479"/>
      <c r="AK107" s="479"/>
      <c r="AL107" s="479"/>
      <c r="AM107" s="503"/>
      <c r="AN107" s="478"/>
      <c r="AO107" s="479"/>
      <c r="AP107" s="479"/>
      <c r="AQ107" s="479"/>
      <c r="AR107" s="479"/>
      <c r="AS107" s="479"/>
      <c r="AT107" s="479"/>
      <c r="AU107" s="479"/>
      <c r="AV107" s="479"/>
      <c r="AW107" s="503"/>
      <c r="AX107" s="478"/>
      <c r="AY107" s="479"/>
      <c r="AZ107" s="479"/>
      <c r="BA107" s="479"/>
      <c r="BB107" s="479"/>
      <c r="BC107" s="479"/>
      <c r="BD107" s="479"/>
      <c r="BE107" s="479"/>
      <c r="BF107" s="479"/>
      <c r="BG107" s="503"/>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478"/>
      <c r="K108" s="479"/>
      <c r="L108" s="479"/>
      <c r="M108" s="479"/>
      <c r="N108" s="479"/>
      <c r="O108" s="479"/>
      <c r="P108" s="479"/>
      <c r="Q108" s="479"/>
      <c r="R108" s="479"/>
      <c r="S108" s="503"/>
      <c r="T108" s="478"/>
      <c r="U108" s="479"/>
      <c r="V108" s="479"/>
      <c r="W108" s="479"/>
      <c r="X108" s="479"/>
      <c r="Y108" s="479"/>
      <c r="Z108" s="479"/>
      <c r="AA108" s="479"/>
      <c r="AB108" s="479"/>
      <c r="AC108" s="503"/>
      <c r="AD108" s="478"/>
      <c r="AE108" s="479"/>
      <c r="AF108" s="479"/>
      <c r="AG108" s="479"/>
      <c r="AH108" s="479"/>
      <c r="AI108" s="479"/>
      <c r="AJ108" s="479"/>
      <c r="AK108" s="479"/>
      <c r="AL108" s="479"/>
      <c r="AM108" s="503"/>
      <c r="AN108" s="478"/>
      <c r="AO108" s="479"/>
      <c r="AP108" s="479"/>
      <c r="AQ108" s="479"/>
      <c r="AR108" s="479"/>
      <c r="AS108" s="479"/>
      <c r="AT108" s="479"/>
      <c r="AU108" s="479"/>
      <c r="AV108" s="479"/>
      <c r="AW108" s="503"/>
      <c r="AX108" s="478"/>
      <c r="AY108" s="479"/>
      <c r="AZ108" s="479"/>
      <c r="BA108" s="479"/>
      <c r="BB108" s="479"/>
      <c r="BC108" s="479"/>
      <c r="BD108" s="479"/>
      <c r="BE108" s="479"/>
      <c r="BF108" s="479"/>
      <c r="BG108" s="503"/>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478"/>
      <c r="K109" s="479"/>
      <c r="L109" s="479"/>
      <c r="M109" s="479"/>
      <c r="N109" s="479"/>
      <c r="O109" s="479"/>
      <c r="P109" s="479"/>
      <c r="Q109" s="479"/>
      <c r="R109" s="479"/>
      <c r="S109" s="503"/>
      <c r="T109" s="478"/>
      <c r="U109" s="479"/>
      <c r="V109" s="479"/>
      <c r="W109" s="479"/>
      <c r="X109" s="479"/>
      <c r="Y109" s="479"/>
      <c r="Z109" s="479"/>
      <c r="AA109" s="479"/>
      <c r="AB109" s="479"/>
      <c r="AC109" s="503"/>
      <c r="AD109" s="478"/>
      <c r="AE109" s="479"/>
      <c r="AF109" s="479"/>
      <c r="AG109" s="479"/>
      <c r="AH109" s="479"/>
      <c r="AI109" s="479"/>
      <c r="AJ109" s="479"/>
      <c r="AK109" s="479"/>
      <c r="AL109" s="479"/>
      <c r="AM109" s="503"/>
      <c r="AN109" s="478"/>
      <c r="AO109" s="479"/>
      <c r="AP109" s="479"/>
      <c r="AQ109" s="479"/>
      <c r="AR109" s="479"/>
      <c r="AS109" s="479"/>
      <c r="AT109" s="479"/>
      <c r="AU109" s="479"/>
      <c r="AV109" s="479"/>
      <c r="AW109" s="503"/>
      <c r="AX109" s="478"/>
      <c r="AY109" s="479"/>
      <c r="AZ109" s="479"/>
      <c r="BA109" s="479"/>
      <c r="BB109" s="479"/>
      <c r="BC109" s="479"/>
      <c r="BD109" s="479"/>
      <c r="BE109" s="479"/>
      <c r="BF109" s="479"/>
      <c r="BG109" s="503"/>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478"/>
      <c r="K110" s="479"/>
      <c r="L110" s="479"/>
      <c r="M110" s="479"/>
      <c r="N110" s="479"/>
      <c r="O110" s="479"/>
      <c r="P110" s="479"/>
      <c r="Q110" s="479"/>
      <c r="R110" s="479"/>
      <c r="S110" s="503"/>
      <c r="T110" s="478"/>
      <c r="U110" s="479"/>
      <c r="V110" s="479"/>
      <c r="W110" s="479"/>
      <c r="X110" s="479"/>
      <c r="Y110" s="479"/>
      <c r="Z110" s="479"/>
      <c r="AA110" s="479"/>
      <c r="AB110" s="479"/>
      <c r="AC110" s="503"/>
      <c r="AD110" s="478"/>
      <c r="AE110" s="479"/>
      <c r="AF110" s="479"/>
      <c r="AG110" s="479"/>
      <c r="AH110" s="479"/>
      <c r="AI110" s="479"/>
      <c r="AJ110" s="479"/>
      <c r="AK110" s="479"/>
      <c r="AL110" s="479"/>
      <c r="AM110" s="503"/>
      <c r="AN110" s="478"/>
      <c r="AO110" s="479"/>
      <c r="AP110" s="479"/>
      <c r="AQ110" s="479"/>
      <c r="AR110" s="479"/>
      <c r="AS110" s="479"/>
      <c r="AT110" s="479"/>
      <c r="AU110" s="479"/>
      <c r="AV110" s="479"/>
      <c r="AW110" s="503"/>
      <c r="AX110" s="478"/>
      <c r="AY110" s="479"/>
      <c r="AZ110" s="479"/>
      <c r="BA110" s="479"/>
      <c r="BB110" s="479"/>
      <c r="BC110" s="479"/>
      <c r="BD110" s="479"/>
      <c r="BE110" s="479"/>
      <c r="BF110" s="479"/>
      <c r="BG110" s="503"/>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481"/>
      <c r="K111" s="482"/>
      <c r="L111" s="482"/>
      <c r="M111" s="482"/>
      <c r="N111" s="482"/>
      <c r="O111" s="482"/>
      <c r="P111" s="482"/>
      <c r="Q111" s="482"/>
      <c r="R111" s="482"/>
      <c r="S111" s="504"/>
      <c r="T111" s="481"/>
      <c r="U111" s="482"/>
      <c r="V111" s="482"/>
      <c r="W111" s="482"/>
      <c r="X111" s="482"/>
      <c r="Y111" s="482"/>
      <c r="Z111" s="482"/>
      <c r="AA111" s="482"/>
      <c r="AB111" s="482"/>
      <c r="AC111" s="504"/>
      <c r="AD111" s="481"/>
      <c r="AE111" s="482"/>
      <c r="AF111" s="482"/>
      <c r="AG111" s="482"/>
      <c r="AH111" s="482"/>
      <c r="AI111" s="482"/>
      <c r="AJ111" s="482"/>
      <c r="AK111" s="482"/>
      <c r="AL111" s="482"/>
      <c r="AM111" s="504"/>
      <c r="AN111" s="481"/>
      <c r="AO111" s="482"/>
      <c r="AP111" s="482"/>
      <c r="AQ111" s="482"/>
      <c r="AR111" s="482"/>
      <c r="AS111" s="482"/>
      <c r="AT111" s="482"/>
      <c r="AU111" s="482"/>
      <c r="AV111" s="482"/>
      <c r="AW111" s="504"/>
      <c r="AX111" s="481"/>
      <c r="AY111" s="482"/>
      <c r="AZ111" s="482"/>
      <c r="BA111" s="482"/>
      <c r="BB111" s="482"/>
      <c r="BC111" s="482"/>
      <c r="BD111" s="482"/>
      <c r="BE111" s="482"/>
      <c r="BF111" s="482"/>
      <c r="BG111" s="504"/>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545" t="s">
        <v>49</v>
      </c>
      <c r="C1" s="545"/>
      <c r="D1" s="545"/>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46" t="s">
        <v>57</v>
      </c>
      <c r="C1" s="546"/>
      <c r="D1" s="546"/>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482</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484</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474</v>
      </c>
      <c r="D11" s="61" t="s">
        <v>475</v>
      </c>
      <c r="E11" s="41"/>
      <c r="F11" s="41"/>
      <c r="G11" s="41"/>
      <c r="H11" s="41"/>
      <c r="I11" s="41"/>
      <c r="J11" s="41"/>
      <c r="K11" s="41"/>
      <c r="L11" s="41"/>
      <c r="M11" s="41"/>
      <c r="N11" s="41"/>
      <c r="O11" s="41"/>
      <c r="P11" s="41"/>
      <c r="Q11" s="41"/>
      <c r="R11" s="41"/>
      <c r="S11" s="41"/>
      <c r="T11" s="41"/>
      <c r="U11" s="41"/>
    </row>
    <row r="12" spans="1:21" x14ac:dyDescent="0.25">
      <c r="A12" s="61"/>
      <c r="B12" s="61" t="s">
        <v>82</v>
      </c>
      <c r="C12" s="61" t="s">
        <v>476</v>
      </c>
      <c r="D12" s="61" t="s">
        <v>483</v>
      </c>
      <c r="E12" s="41"/>
      <c r="F12" s="41"/>
      <c r="G12" s="41"/>
      <c r="H12" s="41"/>
      <c r="I12" s="41"/>
      <c r="J12" s="41"/>
      <c r="K12" s="41"/>
      <c r="L12" s="41"/>
      <c r="M12" s="41"/>
      <c r="N12" s="41"/>
      <c r="O12" s="41"/>
      <c r="P12" s="41"/>
      <c r="Q12" s="41"/>
      <c r="R12" s="41"/>
      <c r="S12" s="41"/>
      <c r="T12" s="41"/>
      <c r="U12" s="41"/>
    </row>
    <row r="13" spans="1:21" x14ac:dyDescent="0.25">
      <c r="A13" s="61"/>
      <c r="B13" s="61"/>
      <c r="C13" s="61" t="s">
        <v>477</v>
      </c>
      <c r="D13" s="61" t="s">
        <v>478</v>
      </c>
      <c r="E13" s="41"/>
      <c r="F13" s="41"/>
      <c r="G13" s="41"/>
      <c r="H13" s="41"/>
      <c r="I13" s="41"/>
      <c r="J13" s="41"/>
      <c r="K13" s="41"/>
      <c r="L13" s="41"/>
      <c r="M13" s="41"/>
      <c r="N13" s="41"/>
      <c r="O13" s="41"/>
      <c r="P13" s="41"/>
      <c r="Q13" s="41"/>
      <c r="R13" s="41"/>
      <c r="S13" s="41"/>
      <c r="T13" s="41"/>
      <c r="U13" s="41"/>
    </row>
    <row r="14" spans="1:21" x14ac:dyDescent="0.25">
      <c r="A14" s="61"/>
      <c r="B14" s="61"/>
      <c r="C14" s="61" t="s">
        <v>479</v>
      </c>
      <c r="D14" s="61" t="s">
        <v>485</v>
      </c>
      <c r="E14" s="41"/>
      <c r="F14" s="41"/>
      <c r="G14" s="41"/>
      <c r="H14" s="41"/>
      <c r="I14" s="41"/>
      <c r="J14" s="41"/>
      <c r="K14" s="41"/>
      <c r="L14" s="41"/>
      <c r="M14" s="41"/>
      <c r="N14" s="41"/>
      <c r="O14" s="41"/>
      <c r="P14" s="41"/>
      <c r="Q14" s="41"/>
      <c r="R14" s="41"/>
      <c r="S14" s="41"/>
      <c r="T14" s="41"/>
      <c r="U14" s="41"/>
    </row>
    <row r="15" spans="1:21" x14ac:dyDescent="0.25">
      <c r="A15" s="61"/>
      <c r="B15" s="61"/>
      <c r="C15" s="61" t="s">
        <v>480</v>
      </c>
      <c r="D15" s="61" t="s">
        <v>481</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482</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484</v>
      </c>
      <c r="E218" t="s">
        <v>482</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484</v>
      </c>
      <c r="F220" t="str">
        <f t="shared" si="0"/>
        <v xml:space="preserve"> El riesgo afecta la imagen de la entidad con efecto publicitario sostenido a nivel de sector administrativo, nivel departamental o municipal</v>
      </c>
    </row>
    <row r="221" spans="1:8" x14ac:dyDescent="0.25">
      <c r="A221" s="41"/>
      <c r="B221" s="26" t="e" cm="1">
        <f t="array" aca="1" ref="B221:B223" ca="1">_xlfn.UNIQUE(Tabla1[[#All],[Criterios]])</f>
        <v>#NAME?</v>
      </c>
      <c r="C221" s="26"/>
      <c r="E221" t="s">
        <v>109</v>
      </c>
      <c r="F221" t="str">
        <f t="shared" si="0"/>
        <v xml:space="preserve"> El riesgo afecta la imagen de la entidad a nivel nacional, con efecto publicitarios sostenible a nivel país</v>
      </c>
    </row>
    <row r="222" spans="1:8" x14ac:dyDescent="0.25">
      <c r="A222" s="41"/>
      <c r="B222" s="26" t="e">
        <f ca="1"/>
        <v>#NAME?</v>
      </c>
      <c r="C222" s="26"/>
    </row>
    <row r="223" spans="1:8" x14ac:dyDescent="0.25">
      <c r="B223" s="26" t="e">
        <f ca="1"/>
        <v>#NAME?</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547" t="s">
        <v>72</v>
      </c>
      <c r="C1" s="548"/>
      <c r="D1" s="548"/>
      <c r="E1" s="548"/>
      <c r="F1" s="549"/>
    </row>
    <row r="2" spans="2:6" ht="16.5" thickBot="1" x14ac:dyDescent="0.3">
      <c r="B2" s="47"/>
      <c r="C2" s="47"/>
      <c r="D2" s="47"/>
      <c r="E2" s="47"/>
      <c r="F2" s="47"/>
    </row>
    <row r="3" spans="2:6" ht="16.5" thickBot="1" x14ac:dyDescent="0.25">
      <c r="B3" s="551" t="s">
        <v>58</v>
      </c>
      <c r="C3" s="552"/>
      <c r="D3" s="552"/>
      <c r="E3" s="59" t="s">
        <v>59</v>
      </c>
      <c r="F3" s="60" t="s">
        <v>60</v>
      </c>
    </row>
    <row r="4" spans="2:6" ht="31.5" x14ac:dyDescent="0.2">
      <c r="B4" s="553" t="s">
        <v>61</v>
      </c>
      <c r="C4" s="555" t="s">
        <v>13</v>
      </c>
      <c r="D4" s="48" t="s">
        <v>14</v>
      </c>
      <c r="E4" s="49" t="s">
        <v>62</v>
      </c>
      <c r="F4" s="50">
        <v>0.25</v>
      </c>
    </row>
    <row r="5" spans="2:6" ht="47.25" x14ac:dyDescent="0.2">
      <c r="B5" s="554"/>
      <c r="C5" s="556"/>
      <c r="D5" s="51" t="s">
        <v>15</v>
      </c>
      <c r="E5" s="52" t="s">
        <v>63</v>
      </c>
      <c r="F5" s="53">
        <v>0.15</v>
      </c>
    </row>
    <row r="6" spans="2:6" ht="47.25" x14ac:dyDescent="0.2">
      <c r="B6" s="554"/>
      <c r="C6" s="556"/>
      <c r="D6" s="51" t="s">
        <v>16</v>
      </c>
      <c r="E6" s="52" t="s">
        <v>64</v>
      </c>
      <c r="F6" s="53">
        <v>0.1</v>
      </c>
    </row>
    <row r="7" spans="2:6" ht="63" x14ac:dyDescent="0.2">
      <c r="B7" s="554"/>
      <c r="C7" s="556" t="s">
        <v>17</v>
      </c>
      <c r="D7" s="51" t="s">
        <v>10</v>
      </c>
      <c r="E7" s="52" t="s">
        <v>65</v>
      </c>
      <c r="F7" s="53">
        <v>0.25</v>
      </c>
    </row>
    <row r="8" spans="2:6" ht="31.5" x14ac:dyDescent="0.2">
      <c r="B8" s="554"/>
      <c r="C8" s="556"/>
      <c r="D8" s="51" t="s">
        <v>9</v>
      </c>
      <c r="E8" s="52" t="s">
        <v>66</v>
      </c>
      <c r="F8" s="53">
        <v>0.15</v>
      </c>
    </row>
    <row r="9" spans="2:6" ht="47.25" x14ac:dyDescent="0.2">
      <c r="B9" s="554" t="s">
        <v>136</v>
      </c>
      <c r="C9" s="556" t="s">
        <v>18</v>
      </c>
      <c r="D9" s="51" t="s">
        <v>19</v>
      </c>
      <c r="E9" s="52" t="s">
        <v>67</v>
      </c>
      <c r="F9" s="54" t="s">
        <v>68</v>
      </c>
    </row>
    <row r="10" spans="2:6" ht="63" x14ac:dyDescent="0.2">
      <c r="B10" s="554"/>
      <c r="C10" s="556"/>
      <c r="D10" s="51" t="s">
        <v>20</v>
      </c>
      <c r="E10" s="52" t="s">
        <v>69</v>
      </c>
      <c r="F10" s="54" t="s">
        <v>68</v>
      </c>
    </row>
    <row r="11" spans="2:6" ht="47.25" x14ac:dyDescent="0.2">
      <c r="B11" s="554"/>
      <c r="C11" s="556" t="s">
        <v>21</v>
      </c>
      <c r="D11" s="51" t="s">
        <v>22</v>
      </c>
      <c r="E11" s="52" t="s">
        <v>70</v>
      </c>
      <c r="F11" s="54" t="s">
        <v>68</v>
      </c>
    </row>
    <row r="12" spans="2:6" ht="47.25" x14ac:dyDescent="0.2">
      <c r="B12" s="554"/>
      <c r="C12" s="556"/>
      <c r="D12" s="51" t="s">
        <v>23</v>
      </c>
      <c r="E12" s="52" t="s">
        <v>71</v>
      </c>
      <c r="F12" s="54" t="s">
        <v>68</v>
      </c>
    </row>
    <row r="13" spans="2:6" ht="31.5" x14ac:dyDescent="0.2">
      <c r="B13" s="554"/>
      <c r="C13" s="556" t="s">
        <v>24</v>
      </c>
      <c r="D13" s="51" t="s">
        <v>110</v>
      </c>
      <c r="E13" s="52" t="s">
        <v>113</v>
      </c>
      <c r="F13" s="54" t="s">
        <v>68</v>
      </c>
    </row>
    <row r="14" spans="2:6" ht="32.25" thickBot="1" x14ac:dyDescent="0.25">
      <c r="B14" s="557"/>
      <c r="C14" s="558"/>
      <c r="D14" s="55" t="s">
        <v>111</v>
      </c>
      <c r="E14" s="56" t="s">
        <v>112</v>
      </c>
      <c r="F14" s="57" t="s">
        <v>68</v>
      </c>
    </row>
    <row r="15" spans="2:6" ht="49.5" customHeight="1" x14ac:dyDescent="0.2">
      <c r="B15" s="550" t="s">
        <v>133</v>
      </c>
      <c r="C15" s="550"/>
      <c r="D15" s="550"/>
      <c r="E15" s="550"/>
      <c r="F15" s="550"/>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486</v>
      </c>
    </row>
    <row r="9" spans="2:5" x14ac:dyDescent="0.25">
      <c r="B9" t="s">
        <v>36</v>
      </c>
    </row>
    <row r="10" spans="2:5" x14ac:dyDescent="0.25">
      <c r="B10" t="s">
        <v>37</v>
      </c>
    </row>
    <row r="13" spans="2:5" x14ac:dyDescent="0.25">
      <c r="B13" t="s">
        <v>327</v>
      </c>
    </row>
    <row r="14" spans="2:5" x14ac:dyDescent="0.25">
      <c r="B14" t="s">
        <v>325</v>
      </c>
    </row>
    <row r="15" spans="2:5" x14ac:dyDescent="0.25">
      <c r="B15" t="s">
        <v>332</v>
      </c>
    </row>
    <row r="16" spans="2:5" x14ac:dyDescent="0.25">
      <c r="B16" t="s">
        <v>114</v>
      </c>
    </row>
    <row r="17" spans="2:2" x14ac:dyDescent="0.25">
      <c r="B17" t="s">
        <v>115</v>
      </c>
    </row>
    <row r="18" spans="2:2" x14ac:dyDescent="0.25">
      <c r="B18" t="s">
        <v>116</v>
      </c>
    </row>
    <row r="19" spans="2:2" x14ac:dyDescent="0.2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HP</cp:lastModifiedBy>
  <cp:lastPrinted>2023-03-27T14:56:44Z</cp:lastPrinted>
  <dcterms:created xsi:type="dcterms:W3CDTF">2020-03-24T23:12:47Z</dcterms:created>
  <dcterms:modified xsi:type="dcterms:W3CDTF">2023-12-21T15:12:01Z</dcterms:modified>
</cp:coreProperties>
</file>